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70" windowWidth="28455" windowHeight="13230" activeTab="3"/>
  </bookViews>
  <sheets>
    <sheet name="Rekapitulace stavby" sheetId="1" r:id="rId1"/>
    <sheet name="2019-15-01 - Zemní práce" sheetId="2" r:id="rId2"/>
    <sheet name="2019-15-02 - Elektroinsta..." sheetId="3" r:id="rId3"/>
    <sheet name="2019-15-03 - Demontáž" sheetId="4" r:id="rId4"/>
  </sheets>
  <definedNames>
    <definedName name="_xlnm._FilterDatabase" localSheetId="1" hidden="1">'2019-15-01 - Zemní práce'!$C$123:$K$158</definedName>
    <definedName name="_xlnm._FilterDatabase" localSheetId="2" hidden="1">'2019-15-02 - Elektroinsta...'!$C$119:$K$140</definedName>
    <definedName name="_xlnm._FilterDatabase" localSheetId="3" hidden="1">'2019-15-03 - Demontáž'!$C$119:$K$128</definedName>
    <definedName name="_xlnm.Print_Area" localSheetId="1">'2019-15-01 - Zemní práce'!$C$4:$J$76,'2019-15-01 - Zemní práce'!$C$82:$J$105,'2019-15-01 - Zemní práce'!$C$111:$K$158</definedName>
    <definedName name="_xlnm.Print_Area" localSheetId="2">'2019-15-02 - Elektroinsta...'!$C$4:$J$76,'2019-15-02 - Elektroinsta...'!$C$82:$J$101,'2019-15-02 - Elektroinsta...'!$C$107:$K$140</definedName>
    <definedName name="_xlnm.Print_Area" localSheetId="3">'2019-15-03 - Demontáž'!$C$4:$J$76,'2019-15-03 - Demontáž'!$C$82:$J$101,'2019-15-03 - Demontáž'!$C$107:$K$128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'2019-15-01 - Zemní práce'!$123:$123</definedName>
    <definedName name="_xlnm.Print_Titles" localSheetId="2">'2019-15-02 - Elektroinsta...'!$119:$119</definedName>
    <definedName name="_xlnm.Print_Titles" localSheetId="3">'2019-15-03 - Demontáž'!$119:$119</definedName>
  </definedNames>
  <calcPr calcId="124519"/>
</workbook>
</file>

<file path=xl/sharedStrings.xml><?xml version="1.0" encoding="utf-8"?>
<sst xmlns="http://schemas.openxmlformats.org/spreadsheetml/2006/main" count="1215" uniqueCount="315">
  <si>
    <t>Export Komplet</t>
  </si>
  <si>
    <t/>
  </si>
  <si>
    <t>2.0</t>
  </si>
  <si>
    <t>ZAMOK</t>
  </si>
  <si>
    <t>False</t>
  </si>
  <si>
    <t>{1485310c-1dda-4a19-b4c7-5efe73ef2637}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</si>
  <si>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</si>
  <si>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</si>
  <si>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</si>
  <si>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</si>
  <si>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</si>
  <si>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</si>
  <si>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</si>
  <si>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</si>
  <si>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</si>
  <si>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</si>
  <si>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</si>
  <si>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Povodí Malá Čermná</t>
  </si>
  <si>
    <t>KSO:</t>
  </si>
  <si>
    <t>CC-CZ:</t>
  </si>
  <si>
    <t>Místo:</t>
  </si>
  <si>
    <t>Malá Čermná</t>
  </si>
  <si>
    <t>Datum:</t>
  </si>
  <si>
    <t>29. 10. 2019</t>
  </si>
  <si>
    <t>Zadavatel:</t>
  </si>
  <si>
    <t>IČ:</t>
  </si>
  <si>
    <t>Povodí Labe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</si>
  <si>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</si>
  <si>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</si>
  <si>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</si>
  <si>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</si>
  <si>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</si>
  <si>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</si>
  <si>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</si>
  <si>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</si>
  <si>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</si>
  <si>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</si>
  <si>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</si>
  <si>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</si>
  <si>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</si>
  <si>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</si>
  <si>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</si>
  <si>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</si>
  <si>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</si>
  <si>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</si>
  <si>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</si>
  <si>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</si>
  <si>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</si>
  <si>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</si>
  <si>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</si>
  <si>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</si>
  <si>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</si>
  <si>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</si>
  <si>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</si>
  <si>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</si>
  <si>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</si>
  <si>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</si>
  <si>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</si>
  <si>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</si>
  <si>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</si>
  <si>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</si>
  <si>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</si>
  <si>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</si>
  <si>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</si>
  <si>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</si>
  <si>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</si>
  <si>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</si>
  <si>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</si>
  <si>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</si>
  <si>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</si>
  <si>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</si>
  <si>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</si>
  <si>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</si>
  <si>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</si>
  <si>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</si>
  <si>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</si>
  <si>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</si>
  <si>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</si>
  <si>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</si>
  <si>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</si>
  <si>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2019-15-01</t>
  </si>
  <si>
    <t>Zemní práce</t>
  </si>
  <si>
    <t>STA</t>
  </si>
  <si>
    <t>1</t>
  </si>
  <si>
    <t>{8b636b7f-12cf-4ce8-b0ae-64977807d9c0}</t>
  </si>
  <si>
    <t>2</t>
  </si>
  <si>
    <t>2019-15-02</t>
  </si>
  <si>
    <t>Elektroinstalace</t>
  </si>
  <si>
    <t>{9b40a6a6-e966-47b3-94cb-f6e327b5324b}</t>
  </si>
  <si>
    <t>2019-15-03</t>
  </si>
  <si>
    <t>Demontáž</t>
  </si>
  <si>
    <t>{19184cdb-6bff-4bb9-8401-a3e8d5c9271e}</t>
  </si>
  <si>
    <t>KRYCÍ LIST SOUPISU PRACÍ</t>
  </si>
  <si>
    <t>Objekt:</t>
  </si>
  <si>
    <t>2019-15-01 - Zemní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</si>
  <si>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</si>
  <si>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</si>
  <si>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</si>
  <si>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</si>
  <si>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</si>
  <si>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</si>
  <si>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</si>
  <si>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</si>
  <si>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PSV - Práce a dodávky PSV</t>
  </si>
  <si>
    <t xml:space="preserve">    741 - Elektroinstalace - silnoproud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</si>
  <si>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</si>
  <si>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</si>
  <si>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</si>
  <si>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</si>
  <si>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</si>
  <si>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</si>
  <si>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</si>
  <si>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</si>
  <si>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</si>
  <si>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</si>
  <si>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</si>
  <si>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</si>
  <si>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</si>
  <si>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</si>
  <si>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</si>
  <si>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</si>
  <si>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</si>
  <si>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</si>
  <si>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</si>
  <si>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</si>
  <si>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119003131</t>
  </si>
  <si>
    <t>Výstražná páska pro zabezpečení výkopu zřízení</t>
  </si>
  <si>
    <t>m</t>
  </si>
  <si>
    <t>4</t>
  </si>
  <si>
    <t>-32530605</t>
  </si>
  <si>
    <t>3</t>
  </si>
  <si>
    <t>M</t>
  </si>
  <si>
    <t>ANT559</t>
  </si>
  <si>
    <t>Folie 611 červená 330x250 BLESK</t>
  </si>
  <si>
    <t>8</t>
  </si>
  <si>
    <t>-891987359</t>
  </si>
  <si>
    <t>10.652.907</t>
  </si>
  <si>
    <t>Trubka KOPOFLEX  75 černá UV stabilní</t>
  </si>
  <si>
    <t>1218369736</t>
  </si>
  <si>
    <t>5</t>
  </si>
  <si>
    <t>119003132</t>
  </si>
  <si>
    <t>Výstražná páska pro zabezpečení výkopu odstranění</t>
  </si>
  <si>
    <t>-1559470665</t>
  </si>
  <si>
    <t>6</t>
  </si>
  <si>
    <t>131201109</t>
  </si>
  <si>
    <t>Příplatek za lepivost u hloubení jam nezapažených v hornině tř. 3</t>
  </si>
  <si>
    <t>m3</t>
  </si>
  <si>
    <t>-264297269</t>
  </si>
  <si>
    <t>141721254</t>
  </si>
  <si>
    <t>Řízený zemní protlak délky do 100 m hloubky do 6 m s protlačením potrubí vnějšího průměru vrtu do 180 mm v hornině tř 1 až 4</t>
  </si>
  <si>
    <t>-1182889895</t>
  </si>
  <si>
    <t>7</t>
  </si>
  <si>
    <t>171101103</t>
  </si>
  <si>
    <t>Uložení sypaniny z hornin soudržných do násypů zhutněných do 100 % PS</t>
  </si>
  <si>
    <t>-1103305919</t>
  </si>
  <si>
    <t>997</t>
  </si>
  <si>
    <t>Přesun sutě</t>
  </si>
  <si>
    <t>997013501</t>
  </si>
  <si>
    <t>Odvoz suti a vybouraných hmot na skládku nebo meziskládku do 1 km se složením</t>
  </si>
  <si>
    <t>t</t>
  </si>
  <si>
    <t>659084090</t>
  </si>
  <si>
    <t>9</t>
  </si>
  <si>
    <t>997013509</t>
  </si>
  <si>
    <t>Příplatek k odvozu suti a vybouraných hmot na skládku ZKD 1 km přes 1 km</t>
  </si>
  <si>
    <t>1651128134</t>
  </si>
  <si>
    <t>10</t>
  </si>
  <si>
    <t>997223855</t>
  </si>
  <si>
    <t>Poplatek za uložení na skládce (skládkovné) zeminy a kameniva kód odpadu 170 504</t>
  </si>
  <si>
    <t>-1576605657</t>
  </si>
  <si>
    <t>PSV</t>
  </si>
  <si>
    <t>Práce a dodávky PSV</t>
  </si>
  <si>
    <t>741</t>
  </si>
  <si>
    <t>Elektroinstalace - silnoproud</t>
  </si>
  <si>
    <t>Práce a dodávky M</t>
  </si>
  <si>
    <t>22-M</t>
  </si>
  <si>
    <t>Montáže technologických zařízení pro dopravní stavby</t>
  </si>
  <si>
    <t>13</t>
  </si>
  <si>
    <t>58932576</t>
  </si>
  <si>
    <t>beton C 16/20 X0,XC1 kamenivo frakce 0/22</t>
  </si>
  <si>
    <t>128</t>
  </si>
  <si>
    <t>-1723038438</t>
  </si>
  <si>
    <t>46-M</t>
  </si>
  <si>
    <t>Zemní práce při extr.mont.pracích</t>
  </si>
  <si>
    <t>24</t>
  </si>
  <si>
    <t>460010024</t>
  </si>
  <si>
    <t>Vytyčení trasy vedení kabelového podzemního v zastavěném prostoru</t>
  </si>
  <si>
    <t>km</t>
  </si>
  <si>
    <t>64</t>
  </si>
  <si>
    <t>528526846</t>
  </si>
  <si>
    <t>460010025</t>
  </si>
  <si>
    <t>Vytyčení trasy inženýrských sítí v zastavěném prostoru</t>
  </si>
  <si>
    <t>855826132</t>
  </si>
  <si>
    <t>25</t>
  </si>
  <si>
    <t>460030011</t>
  </si>
  <si>
    <t>Sejmutí drnu jakékoliv tloušťky</t>
  </si>
  <si>
    <t>m2</t>
  </si>
  <si>
    <t>1141566965</t>
  </si>
  <si>
    <t>22</t>
  </si>
  <si>
    <t>460030025</t>
  </si>
  <si>
    <t>Odstranění dřevitého porostu z křovin a stromů s trny středně hustého</t>
  </si>
  <si>
    <t>442147713</t>
  </si>
  <si>
    <t>14</t>
  </si>
  <si>
    <t>460070303</t>
  </si>
  <si>
    <t>Hloubení nezapažených jam pro základy světelných návěstidel stožárových s 1 až 3 světly v hor. tř 3</t>
  </si>
  <si>
    <t>kus</t>
  </si>
  <si>
    <t>758512267</t>
  </si>
  <si>
    <t>460150163</t>
  </si>
  <si>
    <t>Hloubení kabelových zapažených i nezapažených rýh ručně š 35 cm, hl 80 cm, v hornině tř 3</t>
  </si>
  <si>
    <t>-1472435534</t>
  </si>
  <si>
    <t>16</t>
  </si>
  <si>
    <t>460150303</t>
  </si>
  <si>
    <t>Hloubení kabelových zapažených i nezapažených rýh ručně š 50 cm, hl 120 cm, v hornině tř 3</t>
  </si>
  <si>
    <t>-884917310</t>
  </si>
  <si>
    <t>26</t>
  </si>
  <si>
    <t>460421201</t>
  </si>
  <si>
    <t>Lože kabelů z prohozeného výkopku tl 5 cm nad kabel, bez zakrytí, šířky do 65 cm</t>
  </si>
  <si>
    <t>175386169</t>
  </si>
  <si>
    <t>27</t>
  </si>
  <si>
    <t>460421282</t>
  </si>
  <si>
    <t>Lože kabelů z prohozeného výkopku tl 5 cm nad kabel, kryté plastovou folií, š lože do 50 cm</t>
  </si>
  <si>
    <t>-1925008040</t>
  </si>
  <si>
    <t>18</t>
  </si>
  <si>
    <t>460490013</t>
  </si>
  <si>
    <t>Krytí kabelů výstražnou fólií šířky 34 cm</t>
  </si>
  <si>
    <t>1707629627</t>
  </si>
  <si>
    <t>28</t>
  </si>
  <si>
    <t>460520163</t>
  </si>
  <si>
    <t>Montáž trubek ochranných plastových tuhých D do 90 mm uložených do rýhy</t>
  </si>
  <si>
    <t>-2061726058</t>
  </si>
  <si>
    <t>19</t>
  </si>
  <si>
    <t>460560163</t>
  </si>
  <si>
    <t>Zásyp rýh ručně šířky 35 cm, hloubky 80 cm, z horniny třídy 3</t>
  </si>
  <si>
    <t>2091444067</t>
  </si>
  <si>
    <t>20</t>
  </si>
  <si>
    <t>460560303</t>
  </si>
  <si>
    <t>Zásyp rýh ručně šířky 50 cm, hloubky 120 cm, z horniny třídy 3</t>
  </si>
  <si>
    <t>-2143373064</t>
  </si>
  <si>
    <t>29</t>
  </si>
  <si>
    <t>460620007</t>
  </si>
  <si>
    <t>Zatravnění včetně zalití vodou na rovině</t>
  </si>
  <si>
    <t>2122377584</t>
  </si>
  <si>
    <t>30</t>
  </si>
  <si>
    <t>BDR.74600005</t>
  </si>
  <si>
    <t>osivo směs pro osetí trávníku  5kg pytel</t>
  </si>
  <si>
    <t>kg</t>
  </si>
  <si>
    <t>256</t>
  </si>
  <si>
    <t>660452525</t>
  </si>
  <si>
    <t>2019-15-02 - Elektroinstalace</t>
  </si>
  <si>
    <t xml:space="preserve">    21-M - Elektromontáže</t>
  </si>
  <si>
    <t>741110144</t>
  </si>
  <si>
    <t>Montáž trubka plastová tuhá závitová D přes 42 mm uložená pevně</t>
  </si>
  <si>
    <t>-1992707833</t>
  </si>
  <si>
    <t>34571111</t>
  </si>
  <si>
    <t>trubka elektroinstalační pancéřová pevná z PH D 44,1/50 mm, délka 3m</t>
  </si>
  <si>
    <t>32</t>
  </si>
  <si>
    <t>748124133</t>
  </si>
  <si>
    <t>741122134</t>
  </si>
  <si>
    <t>Montáž kabel Cu plný kulatý žíla 4x16 až 25 mm2 zatažený v trubkách (CYKY)</t>
  </si>
  <si>
    <t>230606227</t>
  </si>
  <si>
    <t>PKB.711030</t>
  </si>
  <si>
    <t>CYKY-J 4x16 RE</t>
  </si>
  <si>
    <t>-966927900</t>
  </si>
  <si>
    <t>VV</t>
  </si>
  <si>
    <t>0,28*1,2 'Přepočtené koeficientem množství</t>
  </si>
  <si>
    <t>741130006</t>
  </si>
  <si>
    <t>Ukončení vodič izolovaný do 16 mm2 v rozváděči nebo na přístroji</t>
  </si>
  <si>
    <t>853024166</t>
  </si>
  <si>
    <t>35442062</t>
  </si>
  <si>
    <t>pás zemnící 30x4mm FeZn</t>
  </si>
  <si>
    <t>1539705160</t>
  </si>
  <si>
    <t>741210101</t>
  </si>
  <si>
    <t>Montáž rozváděčů litinových, hliníkových nebo plastových sestava do 50 kg</t>
  </si>
  <si>
    <t>-669223975</t>
  </si>
  <si>
    <t>23</t>
  </si>
  <si>
    <t>8500010914</t>
  </si>
  <si>
    <t>Elektroměrový rozváděč pilíř, ER112/NKP7P-C</t>
  </si>
  <si>
    <t>1030110399</t>
  </si>
  <si>
    <t>741410021</t>
  </si>
  <si>
    <t>Montáž vodič uzemňovací pásek průřezu do 120 mm2 v městské zástavbě v zemi</t>
  </si>
  <si>
    <t>-1531108819</t>
  </si>
  <si>
    <t>741410041</t>
  </si>
  <si>
    <t>Montáž vodič uzemňovací drát nebo lano D do 10 mm v městské zástavbě</t>
  </si>
  <si>
    <t>915186414</t>
  </si>
  <si>
    <t>35441073</t>
  </si>
  <si>
    <t>drát D 10mm FeZn</t>
  </si>
  <si>
    <t>-430688157</t>
  </si>
  <si>
    <t>17</t>
  </si>
  <si>
    <t>741420022</t>
  </si>
  <si>
    <t>Montáž svorka hromosvodná se 3 šrouby</t>
  </si>
  <si>
    <t>-1726536849</t>
  </si>
  <si>
    <t>1501601</t>
  </si>
  <si>
    <t>SVORKA SR03c</t>
  </si>
  <si>
    <t>1692181548</t>
  </si>
  <si>
    <t>1305794</t>
  </si>
  <si>
    <t>SVORKA SR02-M8 103130</t>
  </si>
  <si>
    <t>1212842061</t>
  </si>
  <si>
    <t>21-M</t>
  </si>
  <si>
    <t>Elektromontáže</t>
  </si>
  <si>
    <t>12</t>
  </si>
  <si>
    <t>210280002</t>
  </si>
  <si>
    <t>Zkoušky a prohlídky el rozvodů a zařízení celková prohlídka pro objem mtž prací do 500 000 Kč</t>
  </si>
  <si>
    <t>948325278</t>
  </si>
  <si>
    <t>2019-15-03 - Demontáž</t>
  </si>
  <si>
    <t>741122024</t>
  </si>
  <si>
    <t>Montáž kabel Cu bez ukončení uložený pod omítku plný kulatý 4x10 mm2 (CYKY)</t>
  </si>
  <si>
    <t>1809163132</t>
  </si>
  <si>
    <t>741130005</t>
  </si>
  <si>
    <t>Ukončení vodič izolovaný do 10 mm2 v rozváděči nebo na přístroji</t>
  </si>
  <si>
    <t>-878606667</t>
  </si>
  <si>
    <t>741910514</t>
  </si>
  <si>
    <t>Montáž se zhotovením konstrukce pro upevnění přístrojů do 100 kg</t>
  </si>
  <si>
    <t>-1777683116</t>
  </si>
  <si>
    <t>210040001</t>
  </si>
  <si>
    <t>Montáž sloupů nn betonových jednoduchých do 12 m</t>
  </si>
  <si>
    <t>1425959272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</si>
</sst>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8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0"/>
      <c r="AQ5" s="20"/>
      <c r="AR5" s="18"/>
      <c r="BE5" s="247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0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0"/>
      <c r="AQ6" s="20"/>
      <c r="AR6" s="18"/>
      <c r="BE6" s="248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8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8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8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48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48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8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48"/>
      <c r="BS13" s="15" t="s">
        <v>6</v>
      </c>
    </row>
    <row r="14" spans="2:71" ht="12.75">
      <c r="B14" s="19"/>
      <c r="C14" s="20"/>
      <c r="D14" s="20"/>
      <c r="E14" s="271" t="s">
        <v>29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48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8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48"/>
      <c r="BS16" s="15" t="s">
        <v>4</v>
      </c>
    </row>
    <row r="17" spans="2:71" s="1" customFormat="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48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8"/>
      <c r="BS18" s="15" t="s">
        <v>6</v>
      </c>
    </row>
    <row r="19" spans="2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48"/>
      <c r="BS19" s="15" t="s">
        <v>6</v>
      </c>
    </row>
    <row r="20" spans="2:71" s="1" customFormat="1" ht="18.4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48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8"/>
    </row>
    <row r="22" spans="2:57" s="1" customFormat="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8"/>
    </row>
    <row r="23" spans="2:57" s="1" customFormat="1" ht="16.5" customHeight="1">
      <c r="B23" s="19"/>
      <c r="C23" s="20"/>
      <c r="D23" s="20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0"/>
      <c r="AP23" s="20"/>
      <c r="AQ23" s="20"/>
      <c r="AR23" s="18"/>
      <c r="BE23" s="248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8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8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0">
        <f>ROUND(AG94,2)</f>
        <v>0</v>
      </c>
      <c r="AL26" s="251"/>
      <c r="AM26" s="251"/>
      <c r="AN26" s="251"/>
      <c r="AO26" s="251"/>
      <c r="AP26" s="34"/>
      <c r="AQ26" s="34"/>
      <c r="AR26" s="37"/>
      <c r="BE26" s="248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8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4" t="s">
        <v>36</v>
      </c>
      <c r="M28" s="274"/>
      <c r="N28" s="274"/>
      <c r="O28" s="274"/>
      <c r="P28" s="274"/>
      <c r="Q28" s="34"/>
      <c r="R28" s="34"/>
      <c r="S28" s="34"/>
      <c r="T28" s="34"/>
      <c r="U28" s="34"/>
      <c r="V28" s="34"/>
      <c r="W28" s="274" t="s">
        <v>37</v>
      </c>
      <c r="X28" s="274"/>
      <c r="Y28" s="274"/>
      <c r="Z28" s="274"/>
      <c r="AA28" s="274"/>
      <c r="AB28" s="274"/>
      <c r="AC28" s="274"/>
      <c r="AD28" s="274"/>
      <c r="AE28" s="274"/>
      <c r="AF28" s="34"/>
      <c r="AG28" s="34"/>
      <c r="AH28" s="34"/>
      <c r="AI28" s="34"/>
      <c r="AJ28" s="34"/>
      <c r="AK28" s="274" t="s">
        <v>38</v>
      </c>
      <c r="AL28" s="274"/>
      <c r="AM28" s="274"/>
      <c r="AN28" s="274"/>
      <c r="AO28" s="274"/>
      <c r="AP28" s="34"/>
      <c r="AQ28" s="34"/>
      <c r="AR28" s="37"/>
      <c r="BE28" s="248"/>
    </row>
    <row r="29" spans="2:57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75">
        <v>0.21</v>
      </c>
      <c r="M29" s="246"/>
      <c r="N29" s="246"/>
      <c r="O29" s="246"/>
      <c r="P29" s="246"/>
      <c r="Q29" s="39"/>
      <c r="R29" s="39"/>
      <c r="S29" s="39"/>
      <c r="T29" s="39"/>
      <c r="U29" s="39"/>
      <c r="V29" s="39"/>
      <c r="W29" s="245">
        <f>ROUND(AZ94,2)</f>
        <v>0</v>
      </c>
      <c r="X29" s="246"/>
      <c r="Y29" s="246"/>
      <c r="Z29" s="246"/>
      <c r="AA29" s="246"/>
      <c r="AB29" s="246"/>
      <c r="AC29" s="246"/>
      <c r="AD29" s="246"/>
      <c r="AE29" s="246"/>
      <c r="AF29" s="39"/>
      <c r="AG29" s="39"/>
      <c r="AH29" s="39"/>
      <c r="AI29" s="39"/>
      <c r="AJ29" s="39"/>
      <c r="AK29" s="245">
        <f>ROUND(AV94,2)</f>
        <v>0</v>
      </c>
      <c r="AL29" s="246"/>
      <c r="AM29" s="246"/>
      <c r="AN29" s="246"/>
      <c r="AO29" s="246"/>
      <c r="AP29" s="39"/>
      <c r="AQ29" s="39"/>
      <c r="AR29" s="40"/>
      <c r="BE29" s="249"/>
    </row>
    <row r="30" spans="2:57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75">
        <v>0.15</v>
      </c>
      <c r="M30" s="246"/>
      <c r="N30" s="246"/>
      <c r="O30" s="246"/>
      <c r="P30" s="246"/>
      <c r="Q30" s="39"/>
      <c r="R30" s="39"/>
      <c r="S30" s="39"/>
      <c r="T30" s="39"/>
      <c r="U30" s="39"/>
      <c r="V30" s="39"/>
      <c r="W30" s="245">
        <f>ROUND(BA94,2)</f>
        <v>0</v>
      </c>
      <c r="X30" s="246"/>
      <c r="Y30" s="246"/>
      <c r="Z30" s="246"/>
      <c r="AA30" s="246"/>
      <c r="AB30" s="246"/>
      <c r="AC30" s="246"/>
      <c r="AD30" s="246"/>
      <c r="AE30" s="246"/>
      <c r="AF30" s="39"/>
      <c r="AG30" s="39"/>
      <c r="AH30" s="39"/>
      <c r="AI30" s="39"/>
      <c r="AJ30" s="39"/>
      <c r="AK30" s="245">
        <f>ROUND(AW94,2)</f>
        <v>0</v>
      </c>
      <c r="AL30" s="246"/>
      <c r="AM30" s="246"/>
      <c r="AN30" s="246"/>
      <c r="AO30" s="246"/>
      <c r="AP30" s="39"/>
      <c r="AQ30" s="39"/>
      <c r="AR30" s="40"/>
      <c r="BE30" s="249"/>
    </row>
    <row r="31" spans="2:57" s="3" customFormat="1" ht="14.45" customHeight="1" hidden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75">
        <v>0.21</v>
      </c>
      <c r="M31" s="246"/>
      <c r="N31" s="246"/>
      <c r="O31" s="246"/>
      <c r="P31" s="246"/>
      <c r="Q31" s="39"/>
      <c r="R31" s="39"/>
      <c r="S31" s="39"/>
      <c r="T31" s="39"/>
      <c r="U31" s="39"/>
      <c r="V31" s="39"/>
      <c r="W31" s="245">
        <f>ROUND(BB94,2)</f>
        <v>0</v>
      </c>
      <c r="X31" s="246"/>
      <c r="Y31" s="246"/>
      <c r="Z31" s="246"/>
      <c r="AA31" s="246"/>
      <c r="AB31" s="246"/>
      <c r="AC31" s="246"/>
      <c r="AD31" s="246"/>
      <c r="AE31" s="246"/>
      <c r="AF31" s="39"/>
      <c r="AG31" s="39"/>
      <c r="AH31" s="39"/>
      <c r="AI31" s="39"/>
      <c r="AJ31" s="39"/>
      <c r="AK31" s="245">
        <v>0</v>
      </c>
      <c r="AL31" s="246"/>
      <c r="AM31" s="246"/>
      <c r="AN31" s="246"/>
      <c r="AO31" s="246"/>
      <c r="AP31" s="39"/>
      <c r="AQ31" s="39"/>
      <c r="AR31" s="40"/>
      <c r="BE31" s="249"/>
    </row>
    <row r="32" spans="2:57" s="3" customFormat="1" ht="14.45" customHeight="1" hidden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75">
        <v>0.15</v>
      </c>
      <c r="M32" s="246"/>
      <c r="N32" s="246"/>
      <c r="O32" s="246"/>
      <c r="P32" s="246"/>
      <c r="Q32" s="39"/>
      <c r="R32" s="39"/>
      <c r="S32" s="39"/>
      <c r="T32" s="39"/>
      <c r="U32" s="39"/>
      <c r="V32" s="39"/>
      <c r="W32" s="245">
        <f>ROUND(BC94,2)</f>
        <v>0</v>
      </c>
      <c r="X32" s="246"/>
      <c r="Y32" s="246"/>
      <c r="Z32" s="246"/>
      <c r="AA32" s="246"/>
      <c r="AB32" s="246"/>
      <c r="AC32" s="246"/>
      <c r="AD32" s="246"/>
      <c r="AE32" s="246"/>
      <c r="AF32" s="39"/>
      <c r="AG32" s="39"/>
      <c r="AH32" s="39"/>
      <c r="AI32" s="39"/>
      <c r="AJ32" s="39"/>
      <c r="AK32" s="245">
        <v>0</v>
      </c>
      <c r="AL32" s="246"/>
      <c r="AM32" s="246"/>
      <c r="AN32" s="246"/>
      <c r="AO32" s="246"/>
      <c r="AP32" s="39"/>
      <c r="AQ32" s="39"/>
      <c r="AR32" s="40"/>
      <c r="BE32" s="249"/>
    </row>
    <row r="33" spans="2:57" s="3" customFormat="1" ht="14.45" customHeight="1" hidden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75">
        <v>0</v>
      </c>
      <c r="M33" s="246"/>
      <c r="N33" s="246"/>
      <c r="O33" s="246"/>
      <c r="P33" s="246"/>
      <c r="Q33" s="39"/>
      <c r="R33" s="39"/>
      <c r="S33" s="39"/>
      <c r="T33" s="39"/>
      <c r="U33" s="39"/>
      <c r="V33" s="39"/>
      <c r="W33" s="245">
        <f>ROUND(BD94,2)</f>
        <v>0</v>
      </c>
      <c r="X33" s="246"/>
      <c r="Y33" s="246"/>
      <c r="Z33" s="246"/>
      <c r="AA33" s="246"/>
      <c r="AB33" s="246"/>
      <c r="AC33" s="246"/>
      <c r="AD33" s="246"/>
      <c r="AE33" s="246"/>
      <c r="AF33" s="39"/>
      <c r="AG33" s="39"/>
      <c r="AH33" s="39"/>
      <c r="AI33" s="39"/>
      <c r="AJ33" s="39"/>
      <c r="AK33" s="245">
        <v>0</v>
      </c>
      <c r="AL33" s="246"/>
      <c r="AM33" s="246"/>
      <c r="AN33" s="246"/>
      <c r="AO33" s="246"/>
      <c r="AP33" s="39"/>
      <c r="AQ33" s="39"/>
      <c r="AR33" s="40"/>
      <c r="BE33" s="249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8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52" t="s">
        <v>47</v>
      </c>
      <c r="Y35" s="253"/>
      <c r="Z35" s="253"/>
      <c r="AA35" s="253"/>
      <c r="AB35" s="253"/>
      <c r="AC35" s="43"/>
      <c r="AD35" s="43"/>
      <c r="AE35" s="43"/>
      <c r="AF35" s="43"/>
      <c r="AG35" s="43"/>
      <c r="AH35" s="43"/>
      <c r="AI35" s="43"/>
      <c r="AJ35" s="43"/>
      <c r="AK35" s="254">
        <f>SUM(AK26:AK33)</f>
        <v>0</v>
      </c>
      <c r="AL35" s="253"/>
      <c r="AM35" s="253"/>
      <c r="AN35" s="253"/>
      <c r="AO35" s="255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50</v>
      </c>
      <c r="AI60" s="36"/>
      <c r="AJ60" s="36"/>
      <c r="AK60" s="36"/>
      <c r="AL60" s="36"/>
      <c r="AM60" s="50" t="s">
        <v>51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53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50</v>
      </c>
      <c r="AI75" s="36"/>
      <c r="AJ75" s="36"/>
      <c r="AK75" s="36"/>
      <c r="AL75" s="36"/>
      <c r="AM75" s="50" t="s">
        <v>51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2019-15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65" t="str">
        <f>K6</f>
        <v>Povodí Malá Čermná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Malá Čermná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7" t="str">
        <f>IF(AN8="","",AN8)</f>
        <v>29. 10. 2019</v>
      </c>
      <c r="AN87" s="267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Povodí Labe státní podnik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63" t="str">
        <f>IF(E17="","",E17)</f>
        <v xml:space="preserve"> </v>
      </c>
      <c r="AN89" s="264"/>
      <c r="AO89" s="264"/>
      <c r="AP89" s="264"/>
      <c r="AQ89" s="34"/>
      <c r="AR89" s="37"/>
      <c r="AS89" s="257" t="s">
        <v>55</v>
      </c>
      <c r="AT89" s="25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33</v>
      </c>
      <c r="AJ90" s="34"/>
      <c r="AK90" s="34"/>
      <c r="AL90" s="34"/>
      <c r="AM90" s="263" t="str">
        <f>IF(E20="","",E20)</f>
        <v xml:space="preserve"> </v>
      </c>
      <c r="AN90" s="264"/>
      <c r="AO90" s="264"/>
      <c r="AP90" s="264"/>
      <c r="AQ90" s="34"/>
      <c r="AR90" s="37"/>
      <c r="AS90" s="259"/>
      <c r="AT90" s="26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1"/>
      <c r="AT91" s="26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84" t="s">
        <v>56</v>
      </c>
      <c r="D92" s="277"/>
      <c r="E92" s="277"/>
      <c r="F92" s="277"/>
      <c r="G92" s="277"/>
      <c r="H92" s="71"/>
      <c r="I92" s="276" t="s">
        <v>57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9" t="s">
        <v>58</v>
      </c>
      <c r="AH92" s="277"/>
      <c r="AI92" s="277"/>
      <c r="AJ92" s="277"/>
      <c r="AK92" s="277"/>
      <c r="AL92" s="277"/>
      <c r="AM92" s="277"/>
      <c r="AN92" s="276" t="s">
        <v>59</v>
      </c>
      <c r="AO92" s="277"/>
      <c r="AP92" s="278"/>
      <c r="AQ92" s="72" t="s">
        <v>60</v>
      </c>
      <c r="AR92" s="37"/>
      <c r="AS92" s="73" t="s">
        <v>61</v>
      </c>
      <c r="AT92" s="74" t="s">
        <v>62</v>
      </c>
      <c r="AU92" s="74" t="s">
        <v>63</v>
      </c>
      <c r="AV92" s="74" t="s">
        <v>64</v>
      </c>
      <c r="AW92" s="74" t="s">
        <v>65</v>
      </c>
      <c r="AX92" s="74" t="s">
        <v>66</v>
      </c>
      <c r="AY92" s="74" t="s">
        <v>67</v>
      </c>
      <c r="AZ92" s="74" t="s">
        <v>68</v>
      </c>
      <c r="BA92" s="74" t="s">
        <v>69</v>
      </c>
      <c r="BB92" s="74" t="s">
        <v>70</v>
      </c>
      <c r="BC92" s="74" t="s">
        <v>71</v>
      </c>
      <c r="BD92" s="75" t="s">
        <v>72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82">
        <f>ROUND(SUM(AG95:AG97),2)</f>
        <v>0</v>
      </c>
      <c r="AH94" s="282"/>
      <c r="AI94" s="282"/>
      <c r="AJ94" s="282"/>
      <c r="AK94" s="282"/>
      <c r="AL94" s="282"/>
      <c r="AM94" s="282"/>
      <c r="AN94" s="283">
        <f>SUM(AG94,AT94)</f>
        <v>0</v>
      </c>
      <c r="AO94" s="283"/>
      <c r="AP94" s="283"/>
      <c r="AQ94" s="83" t="s">
        <v>1</v>
      </c>
      <c r="AR94" s="84"/>
      <c r="AS94" s="85">
        <f>ROUND(SUM(AS95:AS97),2)</f>
        <v>0</v>
      </c>
      <c r="AT94" s="86">
        <f>ROUND(SUM(AV94:AW94),2)</f>
        <v>0</v>
      </c>
      <c r="AU94" s="87">
        <f>ROUND(SUM(AU95:AU97),5)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ROUND(SUM(AZ95:AZ97),2)</f>
        <v>0</v>
      </c>
      <c r="BA94" s="86">
        <f>ROUND(SUM(BA95:BA97),2)</f>
        <v>0</v>
      </c>
      <c r="BB94" s="86">
        <f>ROUND(SUM(BB95:BB97),2)</f>
        <v>0</v>
      </c>
      <c r="BC94" s="86">
        <f>ROUND(SUM(BC95:BC97),2)</f>
        <v>0</v>
      </c>
      <c r="BD94" s="88">
        <f>ROUND(SUM(BD95:BD97),2)</f>
        <v>0</v>
      </c>
      <c r="BS94" s="89" t="s">
        <v>74</v>
      </c>
      <c r="BT94" s="89" t="s">
        <v>75</v>
      </c>
      <c r="BU94" s="90" t="s">
        <v>76</v>
      </c>
      <c r="BV94" s="89" t="s">
        <v>77</v>
      </c>
      <c r="BW94" s="89" t="s">
        <v>5</v>
      </c>
      <c r="BX94" s="89" t="s">
        <v>78</v>
      </c>
      <c r="CL94" s="89" t="s">
        <v>1</v>
      </c>
    </row>
    <row r="95" spans="1:91" s="7" customFormat="1" ht="27" customHeight="1">
      <c r="A95" s="91" t="s">
        <v>79</v>
      </c>
      <c r="B95" s="92"/>
      <c r="C95" s="93"/>
      <c r="D95" s="285" t="s">
        <v>80</v>
      </c>
      <c r="E95" s="285"/>
      <c r="F95" s="285"/>
      <c r="G95" s="285"/>
      <c r="H95" s="285"/>
      <c r="I95" s="94"/>
      <c r="J95" s="285" t="s">
        <v>81</v>
      </c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0">
        <f>'2019-15-01 - Zemní práce'!J30</f>
        <v>0</v>
      </c>
      <c r="AH95" s="281"/>
      <c r="AI95" s="281"/>
      <c r="AJ95" s="281"/>
      <c r="AK95" s="281"/>
      <c r="AL95" s="281"/>
      <c r="AM95" s="281"/>
      <c r="AN95" s="280">
        <f>SUM(AG95,AT95)</f>
        <v>0</v>
      </c>
      <c r="AO95" s="281"/>
      <c r="AP95" s="281"/>
      <c r="AQ95" s="95" t="s">
        <v>82</v>
      </c>
      <c r="AR95" s="96"/>
      <c r="AS95" s="97">
        <v>0</v>
      </c>
      <c r="AT95" s="98">
        <f>ROUND(SUM(AV95:AW95),2)</f>
        <v>0</v>
      </c>
      <c r="AU95" s="99">
        <f>'2019-15-01 - Zemní práce'!P124</f>
        <v>0</v>
      </c>
      <c r="AV95" s="98">
        <f>'2019-15-01 - Zemní práce'!J33</f>
        <v>0</v>
      </c>
      <c r="AW95" s="98">
        <f>'2019-15-01 - Zemní práce'!J34</f>
        <v>0</v>
      </c>
      <c r="AX95" s="98">
        <f>'2019-15-01 - Zemní práce'!J35</f>
        <v>0</v>
      </c>
      <c r="AY95" s="98">
        <f>'2019-15-01 - Zemní práce'!J36</f>
        <v>0</v>
      </c>
      <c r="AZ95" s="98">
        <f>'2019-15-01 - Zemní práce'!F33</f>
        <v>0</v>
      </c>
      <c r="BA95" s="98">
        <f>'2019-15-01 - Zemní práce'!F34</f>
        <v>0</v>
      </c>
      <c r="BB95" s="98">
        <f>'2019-15-01 - Zemní práce'!F35</f>
        <v>0</v>
      </c>
      <c r="BC95" s="98">
        <f>'2019-15-01 - Zemní práce'!F36</f>
        <v>0</v>
      </c>
      <c r="BD95" s="100">
        <f>'2019-15-01 - Zemní práce'!F37</f>
        <v>0</v>
      </c>
      <c r="BT95" s="101" t="s">
        <v>83</v>
      </c>
      <c r="BV95" s="101" t="s">
        <v>77</v>
      </c>
      <c r="BW95" s="101" t="s">
        <v>84</v>
      </c>
      <c r="BX95" s="101" t="s">
        <v>5</v>
      </c>
      <c r="CL95" s="101" t="s">
        <v>1</v>
      </c>
      <c r="CM95" s="101" t="s">
        <v>85</v>
      </c>
    </row>
    <row r="96" spans="1:91" s="7" customFormat="1" ht="27" customHeight="1">
      <c r="A96" s="91" t="s">
        <v>79</v>
      </c>
      <c r="B96" s="92"/>
      <c r="C96" s="93"/>
      <c r="D96" s="285" t="s">
        <v>86</v>
      </c>
      <c r="E96" s="285"/>
      <c r="F96" s="285"/>
      <c r="G96" s="285"/>
      <c r="H96" s="285"/>
      <c r="I96" s="94"/>
      <c r="J96" s="285" t="s">
        <v>87</v>
      </c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0">
        <f>'2019-15-02 - Elektroinsta...'!J30</f>
        <v>0</v>
      </c>
      <c r="AH96" s="281"/>
      <c r="AI96" s="281"/>
      <c r="AJ96" s="281"/>
      <c r="AK96" s="281"/>
      <c r="AL96" s="281"/>
      <c r="AM96" s="281"/>
      <c r="AN96" s="280">
        <f>SUM(AG96,AT96)</f>
        <v>0</v>
      </c>
      <c r="AO96" s="281"/>
      <c r="AP96" s="281"/>
      <c r="AQ96" s="95" t="s">
        <v>82</v>
      </c>
      <c r="AR96" s="96"/>
      <c r="AS96" s="97">
        <v>0</v>
      </c>
      <c r="AT96" s="98">
        <f>ROUND(SUM(AV96:AW96),2)</f>
        <v>0</v>
      </c>
      <c r="AU96" s="99">
        <f>'2019-15-02 - Elektroinsta...'!P120</f>
        <v>0</v>
      </c>
      <c r="AV96" s="98">
        <f>'2019-15-02 - Elektroinsta...'!J33</f>
        <v>0</v>
      </c>
      <c r="AW96" s="98">
        <f>'2019-15-02 - Elektroinsta...'!J34</f>
        <v>0</v>
      </c>
      <c r="AX96" s="98">
        <f>'2019-15-02 - Elektroinsta...'!J35</f>
        <v>0</v>
      </c>
      <c r="AY96" s="98">
        <f>'2019-15-02 - Elektroinsta...'!J36</f>
        <v>0</v>
      </c>
      <c r="AZ96" s="98">
        <f>'2019-15-02 - Elektroinsta...'!F33</f>
        <v>0</v>
      </c>
      <c r="BA96" s="98">
        <f>'2019-15-02 - Elektroinsta...'!F34</f>
        <v>0</v>
      </c>
      <c r="BB96" s="98">
        <f>'2019-15-02 - Elektroinsta...'!F35</f>
        <v>0</v>
      </c>
      <c r="BC96" s="98">
        <f>'2019-15-02 - Elektroinsta...'!F36</f>
        <v>0</v>
      </c>
      <c r="BD96" s="100">
        <f>'2019-15-02 - Elektroinsta...'!F37</f>
        <v>0</v>
      </c>
      <c r="BT96" s="101" t="s">
        <v>83</v>
      </c>
      <c r="BV96" s="101" t="s">
        <v>77</v>
      </c>
      <c r="BW96" s="101" t="s">
        <v>88</v>
      </c>
      <c r="BX96" s="101" t="s">
        <v>5</v>
      </c>
      <c r="CL96" s="101" t="s">
        <v>1</v>
      </c>
      <c r="CM96" s="101" t="s">
        <v>85</v>
      </c>
    </row>
    <row r="97" spans="1:91" s="7" customFormat="1" ht="27" customHeight="1">
      <c r="A97" s="91" t="s">
        <v>79</v>
      </c>
      <c r="B97" s="92"/>
      <c r="C97" s="93"/>
      <c r="D97" s="285" t="s">
        <v>89</v>
      </c>
      <c r="E97" s="285"/>
      <c r="F97" s="285"/>
      <c r="G97" s="285"/>
      <c r="H97" s="285"/>
      <c r="I97" s="94"/>
      <c r="J97" s="285" t="s">
        <v>90</v>
      </c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0">
        <f>'2019-15-03 - Demontáž'!J30</f>
        <v>0</v>
      </c>
      <c r="AH97" s="281"/>
      <c r="AI97" s="281"/>
      <c r="AJ97" s="281"/>
      <c r="AK97" s="281"/>
      <c r="AL97" s="281"/>
      <c r="AM97" s="281"/>
      <c r="AN97" s="280">
        <f>SUM(AG97,AT97)</f>
        <v>0</v>
      </c>
      <c r="AO97" s="281"/>
      <c r="AP97" s="281"/>
      <c r="AQ97" s="95" t="s">
        <v>82</v>
      </c>
      <c r="AR97" s="96"/>
      <c r="AS97" s="102">
        <v>0</v>
      </c>
      <c r="AT97" s="103">
        <f>ROUND(SUM(AV97:AW97),2)</f>
        <v>0</v>
      </c>
      <c r="AU97" s="104">
        <f>'2019-15-03 - Demontáž'!P120</f>
        <v>0</v>
      </c>
      <c r="AV97" s="103">
        <f>'2019-15-03 - Demontáž'!J33</f>
        <v>0</v>
      </c>
      <c r="AW97" s="103">
        <f>'2019-15-03 - Demontáž'!J34</f>
        <v>0</v>
      </c>
      <c r="AX97" s="103">
        <f>'2019-15-03 - Demontáž'!J35</f>
        <v>0</v>
      </c>
      <c r="AY97" s="103">
        <f>'2019-15-03 - Demontáž'!J36</f>
        <v>0</v>
      </c>
      <c r="AZ97" s="103">
        <f>'2019-15-03 - Demontáž'!F33</f>
        <v>0</v>
      </c>
      <c r="BA97" s="103">
        <f>'2019-15-03 - Demontáž'!F34</f>
        <v>0</v>
      </c>
      <c r="BB97" s="103">
        <f>'2019-15-03 - Demontáž'!F35</f>
        <v>0</v>
      </c>
      <c r="BC97" s="103">
        <f>'2019-15-03 - Demontáž'!F36</f>
        <v>0</v>
      </c>
      <c r="BD97" s="105">
        <f>'2019-15-03 - Demontáž'!F37</f>
        <v>0</v>
      </c>
      <c r="BT97" s="101" t="s">
        <v>83</v>
      </c>
      <c r="BV97" s="101" t="s">
        <v>77</v>
      </c>
      <c r="BW97" s="101" t="s">
        <v>91</v>
      </c>
      <c r="BX97" s="101" t="s">
        <v>5</v>
      </c>
      <c r="CL97" s="101" t="s">
        <v>1</v>
      </c>
      <c r="CM97" s="101" t="s">
        <v>85</v>
      </c>
    </row>
    <row r="98" spans="1:57" s="2" customFormat="1" ht="30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37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sheetProtection password="CC35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2019-15-01 - Zemní práce'!C2" display="/"/>
    <hyperlink ref="A96" location="'2019-15-02 - Elektroinsta...'!C2" display="/"/>
    <hyperlink ref="A97" location="'2019-15-03 - Demontáž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>
      <selection activeCell="F44" sqref="F4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5" t="s">
        <v>84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85</v>
      </c>
    </row>
    <row r="4" spans="2:46" s="1" customFormat="1" ht="24.95" customHeight="1">
      <c r="B4" s="18"/>
      <c r="D4" s="110" t="s">
        <v>92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286" t="str">
        <f>'Rekapitulace stavby'!K6</f>
        <v>Povodí Malá Čermná</v>
      </c>
      <c r="F7" s="287"/>
      <c r="G7" s="287"/>
      <c r="H7" s="287"/>
      <c r="I7" s="106"/>
      <c r="L7" s="18"/>
    </row>
    <row r="8" spans="1:31" s="2" customFormat="1" ht="12" customHeight="1">
      <c r="A8" s="32"/>
      <c r="B8" s="37"/>
      <c r="C8" s="32"/>
      <c r="D8" s="112" t="s">
        <v>93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88" t="s">
        <v>94</v>
      </c>
      <c r="F9" s="289"/>
      <c r="G9" s="289"/>
      <c r="H9" s="289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31</v>
      </c>
      <c r="G12" s="32"/>
      <c r="H12" s="32"/>
      <c r="I12" s="115" t="s">
        <v>22</v>
      </c>
      <c r="J12" s="116" t="str">
        <f>'Rekapitulace stavby'!AN8</f>
        <v>29. 10. 2019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>Povodí Labe státní podnik</v>
      </c>
      <c r="F15" s="32"/>
      <c r="G15" s="32"/>
      <c r="H15" s="32"/>
      <c r="I15" s="115" t="s">
        <v>27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0" t="str">
        <f>'Rekapitulace stavby'!E14</f>
        <v>Vyplň údaj</v>
      </c>
      <c r="F18" s="291"/>
      <c r="G18" s="291"/>
      <c r="H18" s="291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27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2" t="s">
        <v>1</v>
      </c>
      <c r="F27" s="292"/>
      <c r="G27" s="292"/>
      <c r="H27" s="292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ROUND(J124,2)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ROUND((SUM(BE124:BE158)),2)</f>
        <v>0</v>
      </c>
      <c r="G33" s="32"/>
      <c r="H33" s="32"/>
      <c r="I33" s="129">
        <v>0.21</v>
      </c>
      <c r="J33" s="128">
        <f>ROUND(((SUM(BE124:BE158))*I33),2)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ROUND((SUM(BF124:BF158)),2)</f>
        <v>0</v>
      </c>
      <c r="G34" s="32"/>
      <c r="H34" s="32"/>
      <c r="I34" s="129">
        <v>0.15</v>
      </c>
      <c r="J34" s="128">
        <f>ROUND(((SUM(BF124:BF158))*I34),2)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ROUND((SUM(BG124:BG158)),2)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ROUND((SUM(BH124:BH158)),2)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ROUND((SUM(BI124:BI158)),2)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93" t="str">
        <f>E7</f>
        <v>Povodí Malá Čermná</v>
      </c>
      <c r="F85" s="294"/>
      <c r="G85" s="294"/>
      <c r="H85" s="294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65" t="str">
        <f>E9</f>
        <v>2019-15-01 - Zemní práce</v>
      </c>
      <c r="F87" s="295"/>
      <c r="G87" s="295"/>
      <c r="H87" s="29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29. 10. 2019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Povodí Labe státní podnik</v>
      </c>
      <c r="G91" s="34"/>
      <c r="H91" s="34"/>
      <c r="I91" s="115" t="s">
        <v>30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96</v>
      </c>
      <c r="D94" s="155"/>
      <c r="E94" s="155"/>
      <c r="F94" s="155"/>
      <c r="G94" s="155"/>
      <c r="H94" s="155"/>
      <c r="I94" s="156"/>
      <c r="J94" s="157" t="s">
        <v>97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98</v>
      </c>
      <c r="D96" s="34"/>
      <c r="E96" s="34"/>
      <c r="F96" s="34"/>
      <c r="G96" s="34"/>
      <c r="H96" s="34"/>
      <c r="I96" s="113"/>
      <c r="J96" s="82">
        <f>J124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99</v>
      </c>
    </row>
    <row r="97" spans="2:12" s="9" customFormat="1" ht="24.95" customHeight="1">
      <c r="B97" s="159"/>
      <c r="C97" s="160"/>
      <c r="D97" s="161" t="s">
        <v>100</v>
      </c>
      <c r="E97" s="162"/>
      <c r="F97" s="162"/>
      <c r="G97" s="162"/>
      <c r="H97" s="162"/>
      <c r="I97" s="163"/>
      <c r="J97" s="164">
        <f>J125</f>
        <v>0</v>
      </c>
      <c r="K97" s="160"/>
      <c r="L97" s="165"/>
    </row>
    <row r="98" spans="2:12" s="10" customFormat="1" ht="19.9" customHeight="1">
      <c r="B98" s="166"/>
      <c r="C98" s="167"/>
      <c r="D98" s="168" t="s">
        <v>101</v>
      </c>
      <c r="E98" s="169"/>
      <c r="F98" s="169"/>
      <c r="G98" s="169"/>
      <c r="H98" s="169"/>
      <c r="I98" s="170"/>
      <c r="J98" s="171">
        <f>J126</f>
        <v>0</v>
      </c>
      <c r="K98" s="167"/>
      <c r="L98" s="172"/>
    </row>
    <row r="99" spans="2:12" s="10" customFormat="1" ht="19.9" customHeight="1">
      <c r="B99" s="166"/>
      <c r="C99" s="167"/>
      <c r="D99" s="168" t="s">
        <v>102</v>
      </c>
      <c r="E99" s="169"/>
      <c r="F99" s="169"/>
      <c r="G99" s="169"/>
      <c r="H99" s="169"/>
      <c r="I99" s="170"/>
      <c r="J99" s="171">
        <f>J134</f>
        <v>0</v>
      </c>
      <c r="K99" s="167"/>
      <c r="L99" s="172"/>
    </row>
    <row r="100" spans="2:12" s="9" customFormat="1" ht="24.95" customHeight="1">
      <c r="B100" s="159"/>
      <c r="C100" s="160"/>
      <c r="D100" s="161" t="s">
        <v>103</v>
      </c>
      <c r="E100" s="162"/>
      <c r="F100" s="162"/>
      <c r="G100" s="162"/>
      <c r="H100" s="162"/>
      <c r="I100" s="163"/>
      <c r="J100" s="164">
        <f>J138</f>
        <v>0</v>
      </c>
      <c r="K100" s="160"/>
      <c r="L100" s="165"/>
    </row>
    <row r="101" spans="2:12" s="10" customFormat="1" ht="19.9" customHeight="1">
      <c r="B101" s="166"/>
      <c r="C101" s="167"/>
      <c r="D101" s="168" t="s">
        <v>104</v>
      </c>
      <c r="E101" s="169"/>
      <c r="F101" s="169"/>
      <c r="G101" s="169"/>
      <c r="H101" s="169"/>
      <c r="I101" s="170"/>
      <c r="J101" s="171">
        <f>J139</f>
        <v>0</v>
      </c>
      <c r="K101" s="167"/>
      <c r="L101" s="172"/>
    </row>
    <row r="102" spans="2:12" s="9" customFormat="1" ht="24.95" customHeight="1">
      <c r="B102" s="159"/>
      <c r="C102" s="160"/>
      <c r="D102" s="161" t="s">
        <v>105</v>
      </c>
      <c r="E102" s="162"/>
      <c r="F102" s="162"/>
      <c r="G102" s="162"/>
      <c r="H102" s="162"/>
      <c r="I102" s="163"/>
      <c r="J102" s="164">
        <f>J140</f>
        <v>0</v>
      </c>
      <c r="K102" s="160"/>
      <c r="L102" s="165"/>
    </row>
    <row r="103" spans="2:12" s="10" customFormat="1" ht="19.9" customHeight="1">
      <c r="B103" s="166"/>
      <c r="C103" s="167"/>
      <c r="D103" s="168" t="s">
        <v>106</v>
      </c>
      <c r="E103" s="169"/>
      <c r="F103" s="169"/>
      <c r="G103" s="169"/>
      <c r="H103" s="169"/>
      <c r="I103" s="170"/>
      <c r="J103" s="171">
        <f>J141</f>
        <v>0</v>
      </c>
      <c r="K103" s="167"/>
      <c r="L103" s="172"/>
    </row>
    <row r="104" spans="2:12" s="10" customFormat="1" ht="19.9" customHeight="1">
      <c r="B104" s="166"/>
      <c r="C104" s="167"/>
      <c r="D104" s="168" t="s">
        <v>107</v>
      </c>
      <c r="E104" s="169"/>
      <c r="F104" s="169"/>
      <c r="G104" s="169"/>
      <c r="H104" s="169"/>
      <c r="I104" s="170"/>
      <c r="J104" s="171">
        <f>J143</f>
        <v>0</v>
      </c>
      <c r="K104" s="167"/>
      <c r="L104" s="172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113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150"/>
      <c r="J106" s="53"/>
      <c r="K106" s="53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54"/>
      <c r="C110" s="55"/>
      <c r="D110" s="55"/>
      <c r="E110" s="55"/>
      <c r="F110" s="55"/>
      <c r="G110" s="55"/>
      <c r="H110" s="55"/>
      <c r="I110" s="153"/>
      <c r="J110" s="55"/>
      <c r="K110" s="55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108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93" t="str">
        <f>E7</f>
        <v>Povodí Malá Čermná</v>
      </c>
      <c r="F114" s="294"/>
      <c r="G114" s="294"/>
      <c r="H114" s="29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93</v>
      </c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4"/>
      <c r="D116" s="34"/>
      <c r="E116" s="265" t="str">
        <f>E9</f>
        <v>2019-15-01 - Zemní práce</v>
      </c>
      <c r="F116" s="295"/>
      <c r="G116" s="295"/>
      <c r="H116" s="295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4"/>
      <c r="E118" s="34"/>
      <c r="F118" s="25" t="str">
        <f>F12</f>
        <v xml:space="preserve"> </v>
      </c>
      <c r="G118" s="34"/>
      <c r="H118" s="34"/>
      <c r="I118" s="115" t="s">
        <v>22</v>
      </c>
      <c r="J118" s="64" t="str">
        <f>IF(J12="","",J12)</f>
        <v>29. 10. 2019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113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24</v>
      </c>
      <c r="D120" s="34"/>
      <c r="E120" s="34"/>
      <c r="F120" s="25" t="str">
        <f>E15</f>
        <v>Povodí Labe státní podnik</v>
      </c>
      <c r="G120" s="34"/>
      <c r="H120" s="34"/>
      <c r="I120" s="115" t="s">
        <v>30</v>
      </c>
      <c r="J120" s="30" t="str">
        <f>E21</f>
        <v xml:space="preserve"> 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28</v>
      </c>
      <c r="D121" s="34"/>
      <c r="E121" s="34"/>
      <c r="F121" s="25" t="str">
        <f>IF(E18="","",E18)</f>
        <v>Vyplň údaj</v>
      </c>
      <c r="G121" s="34"/>
      <c r="H121" s="34"/>
      <c r="I121" s="115" t="s">
        <v>33</v>
      </c>
      <c r="J121" s="30" t="str">
        <f>E24</f>
        <v xml:space="preserve"> 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4"/>
      <c r="D122" s="34"/>
      <c r="E122" s="34"/>
      <c r="F122" s="34"/>
      <c r="G122" s="34"/>
      <c r="H122" s="34"/>
      <c r="I122" s="113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73"/>
      <c r="B123" s="174"/>
      <c r="C123" s="175" t="s">
        <v>109</v>
      </c>
      <c r="D123" s="176" t="s">
        <v>60</v>
      </c>
      <c r="E123" s="176" t="s">
        <v>56</v>
      </c>
      <c r="F123" s="176" t="s">
        <v>57</v>
      </c>
      <c r="G123" s="176" t="s">
        <v>110</v>
      </c>
      <c r="H123" s="176" t="s">
        <v>111</v>
      </c>
      <c r="I123" s="177" t="s">
        <v>112</v>
      </c>
      <c r="J123" s="178" t="s">
        <v>97</v>
      </c>
      <c r="K123" s="179" t="s">
        <v>113</v>
      </c>
      <c r="L123" s="180"/>
      <c r="M123" s="73" t="s">
        <v>1</v>
      </c>
      <c r="N123" s="74" t="s">
        <v>39</v>
      </c>
      <c r="O123" s="74" t="s">
        <v>114</v>
      </c>
      <c r="P123" s="74" t="s">
        <v>115</v>
      </c>
      <c r="Q123" s="74" t="s">
        <v>116</v>
      </c>
      <c r="R123" s="74" t="s">
        <v>117</v>
      </c>
      <c r="S123" s="74" t="s">
        <v>118</v>
      </c>
      <c r="T123" s="75" t="s">
        <v>119</v>
      </c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</row>
    <row r="124" spans="1:63" s="2" customFormat="1" ht="22.9" customHeight="1">
      <c r="A124" s="32"/>
      <c r="B124" s="33"/>
      <c r="C124" s="80" t="s">
        <v>120</v>
      </c>
      <c r="D124" s="34"/>
      <c r="E124" s="34"/>
      <c r="F124" s="34"/>
      <c r="G124" s="34"/>
      <c r="H124" s="34"/>
      <c r="I124" s="113"/>
      <c r="J124" s="181">
        <f>BK124</f>
        <v>0</v>
      </c>
      <c r="K124" s="34"/>
      <c r="L124" s="37"/>
      <c r="M124" s="76"/>
      <c r="N124" s="182"/>
      <c r="O124" s="77"/>
      <c r="P124" s="183">
        <f>P125+P138+P140</f>
        <v>0</v>
      </c>
      <c r="Q124" s="77"/>
      <c r="R124" s="183">
        <f>R125+R138+R140</f>
        <v>2.579974</v>
      </c>
      <c r="S124" s="77"/>
      <c r="T124" s="184">
        <f>T125+T138+T140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74</v>
      </c>
      <c r="AU124" s="15" t="s">
        <v>99</v>
      </c>
      <c r="BK124" s="185">
        <f>BK125+BK138+BK140</f>
        <v>0</v>
      </c>
    </row>
    <row r="125" spans="2:63" s="12" customFormat="1" ht="25.9" customHeight="1">
      <c r="B125" s="186"/>
      <c r="C125" s="187"/>
      <c r="D125" s="188" t="s">
        <v>74</v>
      </c>
      <c r="E125" s="189" t="s">
        <v>121</v>
      </c>
      <c r="F125" s="189" t="s">
        <v>122</v>
      </c>
      <c r="G125" s="187"/>
      <c r="H125" s="187"/>
      <c r="I125" s="190"/>
      <c r="J125" s="191">
        <f>BK125</f>
        <v>0</v>
      </c>
      <c r="K125" s="187"/>
      <c r="L125" s="192"/>
      <c r="M125" s="193"/>
      <c r="N125" s="194"/>
      <c r="O125" s="194"/>
      <c r="P125" s="195">
        <f>P126+P134</f>
        <v>0</v>
      </c>
      <c r="Q125" s="194"/>
      <c r="R125" s="195">
        <f>R126+R134</f>
        <v>0.289</v>
      </c>
      <c r="S125" s="194"/>
      <c r="T125" s="196">
        <f>T126+T134</f>
        <v>0</v>
      </c>
      <c r="AR125" s="197" t="s">
        <v>83</v>
      </c>
      <c r="AT125" s="198" t="s">
        <v>74</v>
      </c>
      <c r="AU125" s="198" t="s">
        <v>75</v>
      </c>
      <c r="AY125" s="197" t="s">
        <v>123</v>
      </c>
      <c r="BK125" s="199">
        <f>BK126+BK134</f>
        <v>0</v>
      </c>
    </row>
    <row r="126" spans="2:63" s="12" customFormat="1" ht="22.9" customHeight="1">
      <c r="B126" s="186"/>
      <c r="C126" s="187"/>
      <c r="D126" s="188" t="s">
        <v>74</v>
      </c>
      <c r="E126" s="200" t="s">
        <v>83</v>
      </c>
      <c r="F126" s="200" t="s">
        <v>81</v>
      </c>
      <c r="G126" s="187"/>
      <c r="H126" s="187"/>
      <c r="I126" s="190"/>
      <c r="J126" s="201">
        <f>BK126</f>
        <v>0</v>
      </c>
      <c r="K126" s="187"/>
      <c r="L126" s="192"/>
      <c r="M126" s="193"/>
      <c r="N126" s="194"/>
      <c r="O126" s="194"/>
      <c r="P126" s="195">
        <f>SUM(P127:P133)</f>
        <v>0</v>
      </c>
      <c r="Q126" s="194"/>
      <c r="R126" s="195">
        <f>SUM(R127:R133)</f>
        <v>0.289</v>
      </c>
      <c r="S126" s="194"/>
      <c r="T126" s="196">
        <f>SUM(T127:T133)</f>
        <v>0</v>
      </c>
      <c r="AR126" s="197" t="s">
        <v>83</v>
      </c>
      <c r="AT126" s="198" t="s">
        <v>74</v>
      </c>
      <c r="AU126" s="198" t="s">
        <v>83</v>
      </c>
      <c r="AY126" s="197" t="s">
        <v>123</v>
      </c>
      <c r="BK126" s="199">
        <f>SUM(BK127:BK133)</f>
        <v>0</v>
      </c>
    </row>
    <row r="127" spans="1:65" s="2" customFormat="1" ht="16.5" customHeight="1">
      <c r="A127" s="32"/>
      <c r="B127" s="33"/>
      <c r="C127" s="202" t="s">
        <v>85</v>
      </c>
      <c r="D127" s="202" t="s">
        <v>124</v>
      </c>
      <c r="E127" s="203" t="s">
        <v>125</v>
      </c>
      <c r="F127" s="204" t="s">
        <v>126</v>
      </c>
      <c r="G127" s="205" t="s">
        <v>127</v>
      </c>
      <c r="H127" s="206">
        <v>100</v>
      </c>
      <c r="I127" s="207"/>
      <c r="J127" s="208">
        <f aca="true" t="shared" si="0" ref="J127:J133">ROUND(I127*H127,2)</f>
        <v>0</v>
      </c>
      <c r="K127" s="209"/>
      <c r="L127" s="37"/>
      <c r="M127" s="210" t="s">
        <v>1</v>
      </c>
      <c r="N127" s="211" t="s">
        <v>40</v>
      </c>
      <c r="O127" s="69"/>
      <c r="P127" s="212">
        <f aca="true" t="shared" si="1" ref="P127:P133">O127*H127</f>
        <v>0</v>
      </c>
      <c r="Q127" s="212">
        <v>0.00055</v>
      </c>
      <c r="R127" s="212">
        <f aca="true" t="shared" si="2" ref="R127:R133">Q127*H127</f>
        <v>0.055</v>
      </c>
      <c r="S127" s="212">
        <v>0</v>
      </c>
      <c r="T127" s="213">
        <f aca="true" t="shared" si="3" ref="T127:T133"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4" t="s">
        <v>128</v>
      </c>
      <c r="AT127" s="214" t="s">
        <v>124</v>
      </c>
      <c r="AU127" s="214" t="s">
        <v>85</v>
      </c>
      <c r="AY127" s="15" t="s">
        <v>123</v>
      </c>
      <c r="BE127" s="215">
        <f aca="true" t="shared" si="4" ref="BE127:BE133">IF(N127="základní",J127,0)</f>
        <v>0</v>
      </c>
      <c r="BF127" s="215">
        <f aca="true" t="shared" si="5" ref="BF127:BF133">IF(N127="snížená",J127,0)</f>
        <v>0</v>
      </c>
      <c r="BG127" s="215">
        <f aca="true" t="shared" si="6" ref="BG127:BG133">IF(N127="zákl. přenesená",J127,0)</f>
        <v>0</v>
      </c>
      <c r="BH127" s="215">
        <f aca="true" t="shared" si="7" ref="BH127:BH133">IF(N127="sníž. přenesená",J127,0)</f>
        <v>0</v>
      </c>
      <c r="BI127" s="215">
        <f aca="true" t="shared" si="8" ref="BI127:BI133">IF(N127="nulová",J127,0)</f>
        <v>0</v>
      </c>
      <c r="BJ127" s="15" t="s">
        <v>83</v>
      </c>
      <c r="BK127" s="215">
        <f aca="true" t="shared" si="9" ref="BK127:BK133">ROUND(I127*H127,2)</f>
        <v>0</v>
      </c>
      <c r="BL127" s="15" t="s">
        <v>128</v>
      </c>
      <c r="BM127" s="214" t="s">
        <v>129</v>
      </c>
    </row>
    <row r="128" spans="1:65" s="2" customFormat="1" ht="16.5" customHeight="1">
      <c r="A128" s="32"/>
      <c r="B128" s="33"/>
      <c r="C128" s="216" t="s">
        <v>130</v>
      </c>
      <c r="D128" s="216" t="s">
        <v>131</v>
      </c>
      <c r="E128" s="217" t="s">
        <v>132</v>
      </c>
      <c r="F128" s="218" t="s">
        <v>133</v>
      </c>
      <c r="G128" s="219" t="s">
        <v>127</v>
      </c>
      <c r="H128" s="220">
        <v>180</v>
      </c>
      <c r="I128" s="221"/>
      <c r="J128" s="222">
        <f t="shared" si="0"/>
        <v>0</v>
      </c>
      <c r="K128" s="223"/>
      <c r="L128" s="224"/>
      <c r="M128" s="225" t="s">
        <v>1</v>
      </c>
      <c r="N128" s="226" t="s">
        <v>40</v>
      </c>
      <c r="O128" s="69"/>
      <c r="P128" s="212">
        <f t="shared" si="1"/>
        <v>0</v>
      </c>
      <c r="Q128" s="212">
        <v>0</v>
      </c>
      <c r="R128" s="212">
        <f t="shared" si="2"/>
        <v>0</v>
      </c>
      <c r="S128" s="212">
        <v>0</v>
      </c>
      <c r="T128" s="21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4" t="s">
        <v>134</v>
      </c>
      <c r="AT128" s="214" t="s">
        <v>131</v>
      </c>
      <c r="AU128" s="214" t="s">
        <v>85</v>
      </c>
      <c r="AY128" s="15" t="s">
        <v>123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15" t="s">
        <v>83</v>
      </c>
      <c r="BK128" s="215">
        <f t="shared" si="9"/>
        <v>0</v>
      </c>
      <c r="BL128" s="15" t="s">
        <v>128</v>
      </c>
      <c r="BM128" s="214" t="s">
        <v>135</v>
      </c>
    </row>
    <row r="129" spans="1:65" s="2" customFormat="1" ht="16.5" customHeight="1">
      <c r="A129" s="32"/>
      <c r="B129" s="33"/>
      <c r="C129" s="216" t="s">
        <v>128</v>
      </c>
      <c r="D129" s="216" t="s">
        <v>131</v>
      </c>
      <c r="E129" s="217" t="s">
        <v>136</v>
      </c>
      <c r="F129" s="218" t="s">
        <v>137</v>
      </c>
      <c r="G129" s="219" t="s">
        <v>127</v>
      </c>
      <c r="H129" s="220">
        <v>180</v>
      </c>
      <c r="I129" s="221"/>
      <c r="J129" s="222">
        <f t="shared" si="0"/>
        <v>0</v>
      </c>
      <c r="K129" s="223"/>
      <c r="L129" s="224"/>
      <c r="M129" s="225" t="s">
        <v>1</v>
      </c>
      <c r="N129" s="226" t="s">
        <v>40</v>
      </c>
      <c r="O129" s="69"/>
      <c r="P129" s="212">
        <f t="shared" si="1"/>
        <v>0</v>
      </c>
      <c r="Q129" s="212">
        <v>0</v>
      </c>
      <c r="R129" s="212">
        <f t="shared" si="2"/>
        <v>0</v>
      </c>
      <c r="S129" s="212">
        <v>0</v>
      </c>
      <c r="T129" s="21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4" t="s">
        <v>134</v>
      </c>
      <c r="AT129" s="214" t="s">
        <v>131</v>
      </c>
      <c r="AU129" s="214" t="s">
        <v>85</v>
      </c>
      <c r="AY129" s="15" t="s">
        <v>123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15" t="s">
        <v>83</v>
      </c>
      <c r="BK129" s="215">
        <f t="shared" si="9"/>
        <v>0</v>
      </c>
      <c r="BL129" s="15" t="s">
        <v>128</v>
      </c>
      <c r="BM129" s="214" t="s">
        <v>138</v>
      </c>
    </row>
    <row r="130" spans="1:65" s="2" customFormat="1" ht="16.5" customHeight="1">
      <c r="A130" s="32"/>
      <c r="B130" s="33"/>
      <c r="C130" s="202" t="s">
        <v>139</v>
      </c>
      <c r="D130" s="202" t="s">
        <v>124</v>
      </c>
      <c r="E130" s="203" t="s">
        <v>140</v>
      </c>
      <c r="F130" s="204" t="s">
        <v>141</v>
      </c>
      <c r="G130" s="205" t="s">
        <v>127</v>
      </c>
      <c r="H130" s="206">
        <v>100</v>
      </c>
      <c r="I130" s="207"/>
      <c r="J130" s="208">
        <f t="shared" si="0"/>
        <v>0</v>
      </c>
      <c r="K130" s="209"/>
      <c r="L130" s="37"/>
      <c r="M130" s="210" t="s">
        <v>1</v>
      </c>
      <c r="N130" s="211" t="s">
        <v>40</v>
      </c>
      <c r="O130" s="69"/>
      <c r="P130" s="212">
        <f t="shared" si="1"/>
        <v>0</v>
      </c>
      <c r="Q130" s="212">
        <v>0</v>
      </c>
      <c r="R130" s="212">
        <f t="shared" si="2"/>
        <v>0</v>
      </c>
      <c r="S130" s="212">
        <v>0</v>
      </c>
      <c r="T130" s="21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4" t="s">
        <v>128</v>
      </c>
      <c r="AT130" s="214" t="s">
        <v>124</v>
      </c>
      <c r="AU130" s="214" t="s">
        <v>85</v>
      </c>
      <c r="AY130" s="15" t="s">
        <v>123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15" t="s">
        <v>83</v>
      </c>
      <c r="BK130" s="215">
        <f t="shared" si="9"/>
        <v>0</v>
      </c>
      <c r="BL130" s="15" t="s">
        <v>128</v>
      </c>
      <c r="BM130" s="214" t="s">
        <v>142</v>
      </c>
    </row>
    <row r="131" spans="1:65" s="2" customFormat="1" ht="24" customHeight="1">
      <c r="A131" s="32"/>
      <c r="B131" s="33"/>
      <c r="C131" s="202" t="s">
        <v>143</v>
      </c>
      <c r="D131" s="202" t="s">
        <v>124</v>
      </c>
      <c r="E131" s="203" t="s">
        <v>144</v>
      </c>
      <c r="F131" s="204" t="s">
        <v>145</v>
      </c>
      <c r="G131" s="205" t="s">
        <v>146</v>
      </c>
      <c r="H131" s="206">
        <v>48</v>
      </c>
      <c r="I131" s="207"/>
      <c r="J131" s="208">
        <f t="shared" si="0"/>
        <v>0</v>
      </c>
      <c r="K131" s="209"/>
      <c r="L131" s="37"/>
      <c r="M131" s="210" t="s">
        <v>1</v>
      </c>
      <c r="N131" s="211" t="s">
        <v>40</v>
      </c>
      <c r="O131" s="69"/>
      <c r="P131" s="212">
        <f t="shared" si="1"/>
        <v>0</v>
      </c>
      <c r="Q131" s="212">
        <v>0</v>
      </c>
      <c r="R131" s="212">
        <f t="shared" si="2"/>
        <v>0</v>
      </c>
      <c r="S131" s="212">
        <v>0</v>
      </c>
      <c r="T131" s="21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4" t="s">
        <v>128</v>
      </c>
      <c r="AT131" s="214" t="s">
        <v>124</v>
      </c>
      <c r="AU131" s="214" t="s">
        <v>85</v>
      </c>
      <c r="AY131" s="15" t="s">
        <v>123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15" t="s">
        <v>83</v>
      </c>
      <c r="BK131" s="215">
        <f t="shared" si="9"/>
        <v>0</v>
      </c>
      <c r="BL131" s="15" t="s">
        <v>128</v>
      </c>
      <c r="BM131" s="214" t="s">
        <v>147</v>
      </c>
    </row>
    <row r="132" spans="1:65" s="2" customFormat="1" ht="36" customHeight="1">
      <c r="A132" s="32"/>
      <c r="B132" s="33"/>
      <c r="C132" s="202" t="s">
        <v>83</v>
      </c>
      <c r="D132" s="202" t="s">
        <v>124</v>
      </c>
      <c r="E132" s="203" t="s">
        <v>148</v>
      </c>
      <c r="F132" s="204" t="s">
        <v>149</v>
      </c>
      <c r="G132" s="205" t="s">
        <v>127</v>
      </c>
      <c r="H132" s="206">
        <v>65</v>
      </c>
      <c r="I132" s="207"/>
      <c r="J132" s="208">
        <f t="shared" si="0"/>
        <v>0</v>
      </c>
      <c r="K132" s="209"/>
      <c r="L132" s="37"/>
      <c r="M132" s="210" t="s">
        <v>1</v>
      </c>
      <c r="N132" s="211" t="s">
        <v>40</v>
      </c>
      <c r="O132" s="69"/>
      <c r="P132" s="212">
        <f t="shared" si="1"/>
        <v>0</v>
      </c>
      <c r="Q132" s="212">
        <v>0.0036</v>
      </c>
      <c r="R132" s="212">
        <f t="shared" si="2"/>
        <v>0.23399999999999999</v>
      </c>
      <c r="S132" s="212">
        <v>0</v>
      </c>
      <c r="T132" s="21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4" t="s">
        <v>128</v>
      </c>
      <c r="AT132" s="214" t="s">
        <v>124</v>
      </c>
      <c r="AU132" s="214" t="s">
        <v>85</v>
      </c>
      <c r="AY132" s="15" t="s">
        <v>123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15" t="s">
        <v>83</v>
      </c>
      <c r="BK132" s="215">
        <f t="shared" si="9"/>
        <v>0</v>
      </c>
      <c r="BL132" s="15" t="s">
        <v>128</v>
      </c>
      <c r="BM132" s="214" t="s">
        <v>150</v>
      </c>
    </row>
    <row r="133" spans="1:65" s="2" customFormat="1" ht="24" customHeight="1">
      <c r="A133" s="32"/>
      <c r="B133" s="33"/>
      <c r="C133" s="202" t="s">
        <v>151</v>
      </c>
      <c r="D133" s="202" t="s">
        <v>124</v>
      </c>
      <c r="E133" s="203" t="s">
        <v>152</v>
      </c>
      <c r="F133" s="204" t="s">
        <v>153</v>
      </c>
      <c r="G133" s="205" t="s">
        <v>146</v>
      </c>
      <c r="H133" s="206">
        <v>76</v>
      </c>
      <c r="I133" s="207"/>
      <c r="J133" s="208">
        <f t="shared" si="0"/>
        <v>0</v>
      </c>
      <c r="K133" s="209"/>
      <c r="L133" s="37"/>
      <c r="M133" s="210" t="s">
        <v>1</v>
      </c>
      <c r="N133" s="211" t="s">
        <v>40</v>
      </c>
      <c r="O133" s="69"/>
      <c r="P133" s="212">
        <f t="shared" si="1"/>
        <v>0</v>
      </c>
      <c r="Q133" s="212">
        <v>0</v>
      </c>
      <c r="R133" s="212">
        <f t="shared" si="2"/>
        <v>0</v>
      </c>
      <c r="S133" s="212">
        <v>0</v>
      </c>
      <c r="T133" s="21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4" t="s">
        <v>128</v>
      </c>
      <c r="AT133" s="214" t="s">
        <v>124</v>
      </c>
      <c r="AU133" s="214" t="s">
        <v>85</v>
      </c>
      <c r="AY133" s="15" t="s">
        <v>123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15" t="s">
        <v>83</v>
      </c>
      <c r="BK133" s="215">
        <f t="shared" si="9"/>
        <v>0</v>
      </c>
      <c r="BL133" s="15" t="s">
        <v>128</v>
      </c>
      <c r="BM133" s="214" t="s">
        <v>154</v>
      </c>
    </row>
    <row r="134" spans="2:63" s="12" customFormat="1" ht="22.9" customHeight="1">
      <c r="B134" s="186"/>
      <c r="C134" s="187"/>
      <c r="D134" s="188" t="s">
        <v>74</v>
      </c>
      <c r="E134" s="200" t="s">
        <v>155</v>
      </c>
      <c r="F134" s="200" t="s">
        <v>156</v>
      </c>
      <c r="G134" s="187"/>
      <c r="H134" s="187"/>
      <c r="I134" s="190"/>
      <c r="J134" s="201">
        <f>BK134</f>
        <v>0</v>
      </c>
      <c r="K134" s="187"/>
      <c r="L134" s="192"/>
      <c r="M134" s="193"/>
      <c r="N134" s="194"/>
      <c r="O134" s="194"/>
      <c r="P134" s="195">
        <f>SUM(P135:P137)</f>
        <v>0</v>
      </c>
      <c r="Q134" s="194"/>
      <c r="R134" s="195">
        <f>SUM(R135:R137)</f>
        <v>0</v>
      </c>
      <c r="S134" s="194"/>
      <c r="T134" s="196">
        <f>SUM(T135:T137)</f>
        <v>0</v>
      </c>
      <c r="AR134" s="197" t="s">
        <v>83</v>
      </c>
      <c r="AT134" s="198" t="s">
        <v>74</v>
      </c>
      <c r="AU134" s="198" t="s">
        <v>83</v>
      </c>
      <c r="AY134" s="197" t="s">
        <v>123</v>
      </c>
      <c r="BK134" s="199">
        <f>SUM(BK135:BK137)</f>
        <v>0</v>
      </c>
    </row>
    <row r="135" spans="1:65" s="2" customFormat="1" ht="24" customHeight="1">
      <c r="A135" s="32"/>
      <c r="B135" s="33"/>
      <c r="C135" s="202" t="s">
        <v>134</v>
      </c>
      <c r="D135" s="202" t="s">
        <v>124</v>
      </c>
      <c r="E135" s="203" t="s">
        <v>157</v>
      </c>
      <c r="F135" s="204" t="s">
        <v>158</v>
      </c>
      <c r="G135" s="205" t="s">
        <v>159</v>
      </c>
      <c r="H135" s="206">
        <v>30</v>
      </c>
      <c r="I135" s="207"/>
      <c r="J135" s="208">
        <f>ROUND(I135*H135,2)</f>
        <v>0</v>
      </c>
      <c r="K135" s="209"/>
      <c r="L135" s="37"/>
      <c r="M135" s="210" t="s">
        <v>1</v>
      </c>
      <c r="N135" s="211" t="s">
        <v>40</v>
      </c>
      <c r="O135" s="69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4" t="s">
        <v>128</v>
      </c>
      <c r="AT135" s="214" t="s">
        <v>124</v>
      </c>
      <c r="AU135" s="214" t="s">
        <v>85</v>
      </c>
      <c r="AY135" s="15" t="s">
        <v>123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83</v>
      </c>
      <c r="BK135" s="215">
        <f>ROUND(I135*H135,2)</f>
        <v>0</v>
      </c>
      <c r="BL135" s="15" t="s">
        <v>128</v>
      </c>
      <c r="BM135" s="214" t="s">
        <v>160</v>
      </c>
    </row>
    <row r="136" spans="1:65" s="2" customFormat="1" ht="24" customHeight="1">
      <c r="A136" s="32"/>
      <c r="B136" s="33"/>
      <c r="C136" s="202" t="s">
        <v>161</v>
      </c>
      <c r="D136" s="202" t="s">
        <v>124</v>
      </c>
      <c r="E136" s="203" t="s">
        <v>162</v>
      </c>
      <c r="F136" s="204" t="s">
        <v>163</v>
      </c>
      <c r="G136" s="205" t="s">
        <v>159</v>
      </c>
      <c r="H136" s="206">
        <v>30</v>
      </c>
      <c r="I136" s="207"/>
      <c r="J136" s="208">
        <f>ROUND(I136*H136,2)</f>
        <v>0</v>
      </c>
      <c r="K136" s="209"/>
      <c r="L136" s="37"/>
      <c r="M136" s="210" t="s">
        <v>1</v>
      </c>
      <c r="N136" s="211" t="s">
        <v>40</v>
      </c>
      <c r="O136" s="69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4" t="s">
        <v>128</v>
      </c>
      <c r="AT136" s="214" t="s">
        <v>124</v>
      </c>
      <c r="AU136" s="214" t="s">
        <v>85</v>
      </c>
      <c r="AY136" s="15" t="s">
        <v>123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83</v>
      </c>
      <c r="BK136" s="215">
        <f>ROUND(I136*H136,2)</f>
        <v>0</v>
      </c>
      <c r="BL136" s="15" t="s">
        <v>128</v>
      </c>
      <c r="BM136" s="214" t="s">
        <v>164</v>
      </c>
    </row>
    <row r="137" spans="1:65" s="2" customFormat="1" ht="24" customHeight="1">
      <c r="A137" s="32"/>
      <c r="B137" s="33"/>
      <c r="C137" s="202" t="s">
        <v>165</v>
      </c>
      <c r="D137" s="202" t="s">
        <v>124</v>
      </c>
      <c r="E137" s="203" t="s">
        <v>166</v>
      </c>
      <c r="F137" s="204" t="s">
        <v>167</v>
      </c>
      <c r="G137" s="205" t="s">
        <v>159</v>
      </c>
      <c r="H137" s="206">
        <v>30</v>
      </c>
      <c r="I137" s="207"/>
      <c r="J137" s="208">
        <f>ROUND(I137*H137,2)</f>
        <v>0</v>
      </c>
      <c r="K137" s="209"/>
      <c r="L137" s="37"/>
      <c r="M137" s="210" t="s">
        <v>1</v>
      </c>
      <c r="N137" s="211" t="s">
        <v>40</v>
      </c>
      <c r="O137" s="69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4" t="s">
        <v>128</v>
      </c>
      <c r="AT137" s="214" t="s">
        <v>124</v>
      </c>
      <c r="AU137" s="214" t="s">
        <v>85</v>
      </c>
      <c r="AY137" s="15" t="s">
        <v>123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83</v>
      </c>
      <c r="BK137" s="215">
        <f>ROUND(I137*H137,2)</f>
        <v>0</v>
      </c>
      <c r="BL137" s="15" t="s">
        <v>128</v>
      </c>
      <c r="BM137" s="214" t="s">
        <v>168</v>
      </c>
    </row>
    <row r="138" spans="2:63" s="12" customFormat="1" ht="25.9" customHeight="1">
      <c r="B138" s="186"/>
      <c r="C138" s="187"/>
      <c r="D138" s="188" t="s">
        <v>74</v>
      </c>
      <c r="E138" s="189" t="s">
        <v>169</v>
      </c>
      <c r="F138" s="189" t="s">
        <v>170</v>
      </c>
      <c r="G138" s="187"/>
      <c r="H138" s="187"/>
      <c r="I138" s="190"/>
      <c r="J138" s="191">
        <f>BK138</f>
        <v>0</v>
      </c>
      <c r="K138" s="187"/>
      <c r="L138" s="192"/>
      <c r="M138" s="193"/>
      <c r="N138" s="194"/>
      <c r="O138" s="194"/>
      <c r="P138" s="195">
        <f>P139</f>
        <v>0</v>
      </c>
      <c r="Q138" s="194"/>
      <c r="R138" s="195">
        <f>R139</f>
        <v>0</v>
      </c>
      <c r="S138" s="194"/>
      <c r="T138" s="196">
        <f>T139</f>
        <v>0</v>
      </c>
      <c r="AR138" s="197" t="s">
        <v>85</v>
      </c>
      <c r="AT138" s="198" t="s">
        <v>74</v>
      </c>
      <c r="AU138" s="198" t="s">
        <v>75</v>
      </c>
      <c r="AY138" s="197" t="s">
        <v>123</v>
      </c>
      <c r="BK138" s="199">
        <f>BK139</f>
        <v>0</v>
      </c>
    </row>
    <row r="139" spans="2:63" s="12" customFormat="1" ht="22.9" customHeight="1">
      <c r="B139" s="186"/>
      <c r="C139" s="187"/>
      <c r="D139" s="188" t="s">
        <v>74</v>
      </c>
      <c r="E139" s="200" t="s">
        <v>171</v>
      </c>
      <c r="F139" s="200" t="s">
        <v>172</v>
      </c>
      <c r="G139" s="187"/>
      <c r="H139" s="187"/>
      <c r="I139" s="190"/>
      <c r="J139" s="201">
        <f>BK139</f>
        <v>0</v>
      </c>
      <c r="K139" s="187"/>
      <c r="L139" s="192"/>
      <c r="M139" s="193"/>
      <c r="N139" s="194"/>
      <c r="O139" s="194"/>
      <c r="P139" s="195">
        <v>0</v>
      </c>
      <c r="Q139" s="194"/>
      <c r="R139" s="195">
        <v>0</v>
      </c>
      <c r="S139" s="194"/>
      <c r="T139" s="196">
        <v>0</v>
      </c>
      <c r="AR139" s="197" t="s">
        <v>85</v>
      </c>
      <c r="AT139" s="198" t="s">
        <v>74</v>
      </c>
      <c r="AU139" s="198" t="s">
        <v>83</v>
      </c>
      <c r="AY139" s="197" t="s">
        <v>123</v>
      </c>
      <c r="BK139" s="199">
        <v>0</v>
      </c>
    </row>
    <row r="140" spans="2:63" s="12" customFormat="1" ht="25.9" customHeight="1">
      <c r="B140" s="186"/>
      <c r="C140" s="187"/>
      <c r="D140" s="188" t="s">
        <v>74</v>
      </c>
      <c r="E140" s="189" t="s">
        <v>131</v>
      </c>
      <c r="F140" s="189" t="s">
        <v>173</v>
      </c>
      <c r="G140" s="187"/>
      <c r="H140" s="187"/>
      <c r="I140" s="190"/>
      <c r="J140" s="191">
        <f>BK140</f>
        <v>0</v>
      </c>
      <c r="K140" s="187"/>
      <c r="L140" s="192"/>
      <c r="M140" s="193"/>
      <c r="N140" s="194"/>
      <c r="O140" s="194"/>
      <c r="P140" s="195">
        <f>P141+P143</f>
        <v>0</v>
      </c>
      <c r="Q140" s="194"/>
      <c r="R140" s="195">
        <f>R141+R143</f>
        <v>2.290974</v>
      </c>
      <c r="S140" s="194"/>
      <c r="T140" s="196">
        <f>T141+T143</f>
        <v>0</v>
      </c>
      <c r="AR140" s="197" t="s">
        <v>130</v>
      </c>
      <c r="AT140" s="198" t="s">
        <v>74</v>
      </c>
      <c r="AU140" s="198" t="s">
        <v>75</v>
      </c>
      <c r="AY140" s="197" t="s">
        <v>123</v>
      </c>
      <c r="BK140" s="199">
        <f>BK141+BK143</f>
        <v>0</v>
      </c>
    </row>
    <row r="141" spans="2:63" s="12" customFormat="1" ht="22.9" customHeight="1">
      <c r="B141" s="186"/>
      <c r="C141" s="187"/>
      <c r="D141" s="188" t="s">
        <v>74</v>
      </c>
      <c r="E141" s="200" t="s">
        <v>174</v>
      </c>
      <c r="F141" s="200" t="s">
        <v>175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P142</f>
        <v>0</v>
      </c>
      <c r="Q141" s="194"/>
      <c r="R141" s="195">
        <f>R142</f>
        <v>2.234</v>
      </c>
      <c r="S141" s="194"/>
      <c r="T141" s="196">
        <f>T142</f>
        <v>0</v>
      </c>
      <c r="AR141" s="197" t="s">
        <v>130</v>
      </c>
      <c r="AT141" s="198" t="s">
        <v>74</v>
      </c>
      <c r="AU141" s="198" t="s">
        <v>83</v>
      </c>
      <c r="AY141" s="197" t="s">
        <v>123</v>
      </c>
      <c r="BK141" s="199">
        <f>BK142</f>
        <v>0</v>
      </c>
    </row>
    <row r="142" spans="1:65" s="2" customFormat="1" ht="16.5" customHeight="1">
      <c r="A142" s="32"/>
      <c r="B142" s="33"/>
      <c r="C142" s="216" t="s">
        <v>176</v>
      </c>
      <c r="D142" s="216" t="s">
        <v>131</v>
      </c>
      <c r="E142" s="217" t="s">
        <v>177</v>
      </c>
      <c r="F142" s="218" t="s">
        <v>178</v>
      </c>
      <c r="G142" s="219" t="s">
        <v>146</v>
      </c>
      <c r="H142" s="220">
        <v>1</v>
      </c>
      <c r="I142" s="221"/>
      <c r="J142" s="222">
        <f>ROUND(I142*H142,2)</f>
        <v>0</v>
      </c>
      <c r="K142" s="223"/>
      <c r="L142" s="224"/>
      <c r="M142" s="225" t="s">
        <v>1</v>
      </c>
      <c r="N142" s="226" t="s">
        <v>40</v>
      </c>
      <c r="O142" s="69"/>
      <c r="P142" s="212">
        <f>O142*H142</f>
        <v>0</v>
      </c>
      <c r="Q142" s="212">
        <v>2.234</v>
      </c>
      <c r="R142" s="212">
        <f>Q142*H142</f>
        <v>2.234</v>
      </c>
      <c r="S142" s="212">
        <v>0</v>
      </c>
      <c r="T142" s="21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4" t="s">
        <v>179</v>
      </c>
      <c r="AT142" s="214" t="s">
        <v>131</v>
      </c>
      <c r="AU142" s="214" t="s">
        <v>85</v>
      </c>
      <c r="AY142" s="15" t="s">
        <v>123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83</v>
      </c>
      <c r="BK142" s="215">
        <f>ROUND(I142*H142,2)</f>
        <v>0</v>
      </c>
      <c r="BL142" s="15" t="s">
        <v>179</v>
      </c>
      <c r="BM142" s="214" t="s">
        <v>180</v>
      </c>
    </row>
    <row r="143" spans="2:63" s="12" customFormat="1" ht="22.9" customHeight="1">
      <c r="B143" s="186"/>
      <c r="C143" s="187"/>
      <c r="D143" s="188" t="s">
        <v>74</v>
      </c>
      <c r="E143" s="200" t="s">
        <v>181</v>
      </c>
      <c r="F143" s="200" t="s">
        <v>182</v>
      </c>
      <c r="G143" s="187"/>
      <c r="H143" s="187"/>
      <c r="I143" s="190"/>
      <c r="J143" s="201">
        <f>BK143</f>
        <v>0</v>
      </c>
      <c r="K143" s="187"/>
      <c r="L143" s="192"/>
      <c r="M143" s="193"/>
      <c r="N143" s="194"/>
      <c r="O143" s="194"/>
      <c r="P143" s="195">
        <f>SUM(P144:P158)</f>
        <v>0</v>
      </c>
      <c r="Q143" s="194"/>
      <c r="R143" s="195">
        <f>SUM(R144:R158)</f>
        <v>0.056974000000000004</v>
      </c>
      <c r="S143" s="194"/>
      <c r="T143" s="196">
        <f>SUM(T144:T158)</f>
        <v>0</v>
      </c>
      <c r="AR143" s="197" t="s">
        <v>130</v>
      </c>
      <c r="AT143" s="198" t="s">
        <v>74</v>
      </c>
      <c r="AU143" s="198" t="s">
        <v>83</v>
      </c>
      <c r="AY143" s="197" t="s">
        <v>123</v>
      </c>
      <c r="BK143" s="199">
        <f>SUM(BK144:BK158)</f>
        <v>0</v>
      </c>
    </row>
    <row r="144" spans="1:65" s="2" customFormat="1" ht="24" customHeight="1">
      <c r="A144" s="32"/>
      <c r="B144" s="33"/>
      <c r="C144" s="202" t="s">
        <v>183</v>
      </c>
      <c r="D144" s="202" t="s">
        <v>124</v>
      </c>
      <c r="E144" s="203" t="s">
        <v>184</v>
      </c>
      <c r="F144" s="204" t="s">
        <v>185</v>
      </c>
      <c r="G144" s="205" t="s">
        <v>186</v>
      </c>
      <c r="H144" s="206">
        <v>0.18</v>
      </c>
      <c r="I144" s="207"/>
      <c r="J144" s="208">
        <f aca="true" t="shared" si="10" ref="J144:J158">ROUND(I144*H144,2)</f>
        <v>0</v>
      </c>
      <c r="K144" s="209"/>
      <c r="L144" s="37"/>
      <c r="M144" s="210" t="s">
        <v>1</v>
      </c>
      <c r="N144" s="211" t="s">
        <v>40</v>
      </c>
      <c r="O144" s="69"/>
      <c r="P144" s="212">
        <f aca="true" t="shared" si="11" ref="P144:P158">O144*H144</f>
        <v>0</v>
      </c>
      <c r="Q144" s="212">
        <v>0.0088</v>
      </c>
      <c r="R144" s="212">
        <f aca="true" t="shared" si="12" ref="R144:R158">Q144*H144</f>
        <v>0.0015840000000000001</v>
      </c>
      <c r="S144" s="212">
        <v>0</v>
      </c>
      <c r="T144" s="213">
        <f aca="true" t="shared" si="13" ref="T144:T158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4" t="s">
        <v>187</v>
      </c>
      <c r="AT144" s="214" t="s">
        <v>124</v>
      </c>
      <c r="AU144" s="214" t="s">
        <v>85</v>
      </c>
      <c r="AY144" s="15" t="s">
        <v>123</v>
      </c>
      <c r="BE144" s="215">
        <f aca="true" t="shared" si="14" ref="BE144:BE158">IF(N144="základní",J144,0)</f>
        <v>0</v>
      </c>
      <c r="BF144" s="215">
        <f aca="true" t="shared" si="15" ref="BF144:BF158">IF(N144="snížená",J144,0)</f>
        <v>0</v>
      </c>
      <c r="BG144" s="215">
        <f aca="true" t="shared" si="16" ref="BG144:BG158">IF(N144="zákl. přenesená",J144,0)</f>
        <v>0</v>
      </c>
      <c r="BH144" s="215">
        <f aca="true" t="shared" si="17" ref="BH144:BH158">IF(N144="sníž. přenesená",J144,0)</f>
        <v>0</v>
      </c>
      <c r="BI144" s="215">
        <f aca="true" t="shared" si="18" ref="BI144:BI158">IF(N144="nulová",J144,0)</f>
        <v>0</v>
      </c>
      <c r="BJ144" s="15" t="s">
        <v>83</v>
      </c>
      <c r="BK144" s="215">
        <f aca="true" t="shared" si="19" ref="BK144:BK158">ROUND(I144*H144,2)</f>
        <v>0</v>
      </c>
      <c r="BL144" s="15" t="s">
        <v>187</v>
      </c>
      <c r="BM144" s="214" t="s">
        <v>188</v>
      </c>
    </row>
    <row r="145" spans="1:65" s="2" customFormat="1" ht="16.5" customHeight="1">
      <c r="A145" s="32"/>
      <c r="B145" s="33"/>
      <c r="C145" s="202" t="s">
        <v>7</v>
      </c>
      <c r="D145" s="202" t="s">
        <v>124</v>
      </c>
      <c r="E145" s="203" t="s">
        <v>189</v>
      </c>
      <c r="F145" s="204" t="s">
        <v>190</v>
      </c>
      <c r="G145" s="205" t="s">
        <v>186</v>
      </c>
      <c r="H145" s="206">
        <v>0.1</v>
      </c>
      <c r="I145" s="207"/>
      <c r="J145" s="208">
        <f t="shared" si="10"/>
        <v>0</v>
      </c>
      <c r="K145" s="209"/>
      <c r="L145" s="37"/>
      <c r="M145" s="210" t="s">
        <v>1</v>
      </c>
      <c r="N145" s="211" t="s">
        <v>40</v>
      </c>
      <c r="O145" s="69"/>
      <c r="P145" s="212">
        <f t="shared" si="11"/>
        <v>0</v>
      </c>
      <c r="Q145" s="212">
        <v>0.0099</v>
      </c>
      <c r="R145" s="212">
        <f t="shared" si="12"/>
        <v>0.0009900000000000002</v>
      </c>
      <c r="S145" s="212">
        <v>0</v>
      </c>
      <c r="T145" s="21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4" t="s">
        <v>187</v>
      </c>
      <c r="AT145" s="214" t="s">
        <v>124</v>
      </c>
      <c r="AU145" s="214" t="s">
        <v>85</v>
      </c>
      <c r="AY145" s="15" t="s">
        <v>123</v>
      </c>
      <c r="BE145" s="215">
        <f t="shared" si="14"/>
        <v>0</v>
      </c>
      <c r="BF145" s="215">
        <f t="shared" si="15"/>
        <v>0</v>
      </c>
      <c r="BG145" s="215">
        <f t="shared" si="16"/>
        <v>0</v>
      </c>
      <c r="BH145" s="215">
        <f t="shared" si="17"/>
        <v>0</v>
      </c>
      <c r="BI145" s="215">
        <f t="shared" si="18"/>
        <v>0</v>
      </c>
      <c r="BJ145" s="15" t="s">
        <v>83</v>
      </c>
      <c r="BK145" s="215">
        <f t="shared" si="19"/>
        <v>0</v>
      </c>
      <c r="BL145" s="15" t="s">
        <v>187</v>
      </c>
      <c r="BM145" s="214" t="s">
        <v>191</v>
      </c>
    </row>
    <row r="146" spans="1:65" s="2" customFormat="1" ht="16.5" customHeight="1">
      <c r="A146" s="32"/>
      <c r="B146" s="33"/>
      <c r="C146" s="202" t="s">
        <v>192</v>
      </c>
      <c r="D146" s="202" t="s">
        <v>124</v>
      </c>
      <c r="E146" s="203" t="s">
        <v>193</v>
      </c>
      <c r="F146" s="204" t="s">
        <v>194</v>
      </c>
      <c r="G146" s="205" t="s">
        <v>195</v>
      </c>
      <c r="H146" s="206">
        <v>100</v>
      </c>
      <c r="I146" s="207"/>
      <c r="J146" s="208">
        <f t="shared" si="10"/>
        <v>0</v>
      </c>
      <c r="K146" s="209"/>
      <c r="L146" s="37"/>
      <c r="M146" s="210" t="s">
        <v>1</v>
      </c>
      <c r="N146" s="211" t="s">
        <v>40</v>
      </c>
      <c r="O146" s="69"/>
      <c r="P146" s="212">
        <f t="shared" si="11"/>
        <v>0</v>
      </c>
      <c r="Q146" s="212">
        <v>0</v>
      </c>
      <c r="R146" s="212">
        <f t="shared" si="12"/>
        <v>0</v>
      </c>
      <c r="S146" s="212">
        <v>0</v>
      </c>
      <c r="T146" s="21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4" t="s">
        <v>128</v>
      </c>
      <c r="AT146" s="214" t="s">
        <v>124</v>
      </c>
      <c r="AU146" s="214" t="s">
        <v>85</v>
      </c>
      <c r="AY146" s="15" t="s">
        <v>123</v>
      </c>
      <c r="BE146" s="215">
        <f t="shared" si="14"/>
        <v>0</v>
      </c>
      <c r="BF146" s="215">
        <f t="shared" si="15"/>
        <v>0</v>
      </c>
      <c r="BG146" s="215">
        <f t="shared" si="16"/>
        <v>0</v>
      </c>
      <c r="BH146" s="215">
        <f t="shared" si="17"/>
        <v>0</v>
      </c>
      <c r="BI146" s="215">
        <f t="shared" si="18"/>
        <v>0</v>
      </c>
      <c r="BJ146" s="15" t="s">
        <v>83</v>
      </c>
      <c r="BK146" s="215">
        <f t="shared" si="19"/>
        <v>0</v>
      </c>
      <c r="BL146" s="15" t="s">
        <v>128</v>
      </c>
      <c r="BM146" s="214" t="s">
        <v>196</v>
      </c>
    </row>
    <row r="147" spans="1:65" s="2" customFormat="1" ht="24" customHeight="1">
      <c r="A147" s="32"/>
      <c r="B147" s="33"/>
      <c r="C147" s="202" t="s">
        <v>197</v>
      </c>
      <c r="D147" s="202" t="s">
        <v>124</v>
      </c>
      <c r="E147" s="203" t="s">
        <v>198</v>
      </c>
      <c r="F147" s="204" t="s">
        <v>199</v>
      </c>
      <c r="G147" s="205" t="s">
        <v>195</v>
      </c>
      <c r="H147" s="206">
        <v>160</v>
      </c>
      <c r="I147" s="207"/>
      <c r="J147" s="208">
        <f t="shared" si="10"/>
        <v>0</v>
      </c>
      <c r="K147" s="209"/>
      <c r="L147" s="37"/>
      <c r="M147" s="210" t="s">
        <v>1</v>
      </c>
      <c r="N147" s="211" t="s">
        <v>40</v>
      </c>
      <c r="O147" s="69"/>
      <c r="P147" s="212">
        <f t="shared" si="11"/>
        <v>0</v>
      </c>
      <c r="Q147" s="212">
        <v>0</v>
      </c>
      <c r="R147" s="212">
        <f t="shared" si="12"/>
        <v>0</v>
      </c>
      <c r="S147" s="212">
        <v>0</v>
      </c>
      <c r="T147" s="213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4" t="s">
        <v>187</v>
      </c>
      <c r="AT147" s="214" t="s">
        <v>124</v>
      </c>
      <c r="AU147" s="214" t="s">
        <v>85</v>
      </c>
      <c r="AY147" s="15" t="s">
        <v>123</v>
      </c>
      <c r="BE147" s="215">
        <f t="shared" si="14"/>
        <v>0</v>
      </c>
      <c r="BF147" s="215">
        <f t="shared" si="15"/>
        <v>0</v>
      </c>
      <c r="BG147" s="215">
        <f t="shared" si="16"/>
        <v>0</v>
      </c>
      <c r="BH147" s="215">
        <f t="shared" si="17"/>
        <v>0</v>
      </c>
      <c r="BI147" s="215">
        <f t="shared" si="18"/>
        <v>0</v>
      </c>
      <c r="BJ147" s="15" t="s">
        <v>83</v>
      </c>
      <c r="BK147" s="215">
        <f t="shared" si="19"/>
        <v>0</v>
      </c>
      <c r="BL147" s="15" t="s">
        <v>187</v>
      </c>
      <c r="BM147" s="214" t="s">
        <v>200</v>
      </c>
    </row>
    <row r="148" spans="1:65" s="2" customFormat="1" ht="24" customHeight="1">
      <c r="A148" s="32"/>
      <c r="B148" s="33"/>
      <c r="C148" s="202" t="s">
        <v>201</v>
      </c>
      <c r="D148" s="202" t="s">
        <v>124</v>
      </c>
      <c r="E148" s="203" t="s">
        <v>202</v>
      </c>
      <c r="F148" s="204" t="s">
        <v>203</v>
      </c>
      <c r="G148" s="205" t="s">
        <v>204</v>
      </c>
      <c r="H148" s="206">
        <v>1</v>
      </c>
      <c r="I148" s="207"/>
      <c r="J148" s="208">
        <f t="shared" si="10"/>
        <v>0</v>
      </c>
      <c r="K148" s="209"/>
      <c r="L148" s="37"/>
      <c r="M148" s="210" t="s">
        <v>1</v>
      </c>
      <c r="N148" s="211" t="s">
        <v>40</v>
      </c>
      <c r="O148" s="69"/>
      <c r="P148" s="212">
        <f t="shared" si="11"/>
        <v>0</v>
      </c>
      <c r="Q148" s="212">
        <v>0</v>
      </c>
      <c r="R148" s="212">
        <f t="shared" si="12"/>
        <v>0</v>
      </c>
      <c r="S148" s="212">
        <v>0</v>
      </c>
      <c r="T148" s="213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4" t="s">
        <v>187</v>
      </c>
      <c r="AT148" s="214" t="s">
        <v>124</v>
      </c>
      <c r="AU148" s="214" t="s">
        <v>85</v>
      </c>
      <c r="AY148" s="15" t="s">
        <v>123</v>
      </c>
      <c r="BE148" s="215">
        <f t="shared" si="14"/>
        <v>0</v>
      </c>
      <c r="BF148" s="215">
        <f t="shared" si="15"/>
        <v>0</v>
      </c>
      <c r="BG148" s="215">
        <f t="shared" si="16"/>
        <v>0</v>
      </c>
      <c r="BH148" s="215">
        <f t="shared" si="17"/>
        <v>0</v>
      </c>
      <c r="BI148" s="215">
        <f t="shared" si="18"/>
        <v>0</v>
      </c>
      <c r="BJ148" s="15" t="s">
        <v>83</v>
      </c>
      <c r="BK148" s="215">
        <f t="shared" si="19"/>
        <v>0</v>
      </c>
      <c r="BL148" s="15" t="s">
        <v>187</v>
      </c>
      <c r="BM148" s="214" t="s">
        <v>205</v>
      </c>
    </row>
    <row r="149" spans="1:65" s="2" customFormat="1" ht="24" customHeight="1">
      <c r="A149" s="32"/>
      <c r="B149" s="33"/>
      <c r="C149" s="202" t="s">
        <v>8</v>
      </c>
      <c r="D149" s="202" t="s">
        <v>124</v>
      </c>
      <c r="E149" s="203" t="s">
        <v>206</v>
      </c>
      <c r="F149" s="204" t="s">
        <v>207</v>
      </c>
      <c r="G149" s="205" t="s">
        <v>127</v>
      </c>
      <c r="H149" s="206">
        <v>80</v>
      </c>
      <c r="I149" s="207"/>
      <c r="J149" s="208">
        <f t="shared" si="10"/>
        <v>0</v>
      </c>
      <c r="K149" s="209"/>
      <c r="L149" s="37"/>
      <c r="M149" s="210" t="s">
        <v>1</v>
      </c>
      <c r="N149" s="211" t="s">
        <v>40</v>
      </c>
      <c r="O149" s="69"/>
      <c r="P149" s="212">
        <f t="shared" si="11"/>
        <v>0</v>
      </c>
      <c r="Q149" s="212">
        <v>0</v>
      </c>
      <c r="R149" s="212">
        <f t="shared" si="12"/>
        <v>0</v>
      </c>
      <c r="S149" s="212">
        <v>0</v>
      </c>
      <c r="T149" s="21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4" t="s">
        <v>187</v>
      </c>
      <c r="AT149" s="214" t="s">
        <v>124</v>
      </c>
      <c r="AU149" s="214" t="s">
        <v>85</v>
      </c>
      <c r="AY149" s="15" t="s">
        <v>123</v>
      </c>
      <c r="BE149" s="215">
        <f t="shared" si="14"/>
        <v>0</v>
      </c>
      <c r="BF149" s="215">
        <f t="shared" si="15"/>
        <v>0</v>
      </c>
      <c r="BG149" s="215">
        <f t="shared" si="16"/>
        <v>0</v>
      </c>
      <c r="BH149" s="215">
        <f t="shared" si="17"/>
        <v>0</v>
      </c>
      <c r="BI149" s="215">
        <f t="shared" si="18"/>
        <v>0</v>
      </c>
      <c r="BJ149" s="15" t="s">
        <v>83</v>
      </c>
      <c r="BK149" s="215">
        <f t="shared" si="19"/>
        <v>0</v>
      </c>
      <c r="BL149" s="15" t="s">
        <v>187</v>
      </c>
      <c r="BM149" s="214" t="s">
        <v>208</v>
      </c>
    </row>
    <row r="150" spans="1:65" s="2" customFormat="1" ht="24" customHeight="1">
      <c r="A150" s="32"/>
      <c r="B150" s="33"/>
      <c r="C150" s="202" t="s">
        <v>209</v>
      </c>
      <c r="D150" s="202" t="s">
        <v>124</v>
      </c>
      <c r="E150" s="203" t="s">
        <v>210</v>
      </c>
      <c r="F150" s="204" t="s">
        <v>211</v>
      </c>
      <c r="G150" s="205" t="s">
        <v>127</v>
      </c>
      <c r="H150" s="206">
        <v>100</v>
      </c>
      <c r="I150" s="207"/>
      <c r="J150" s="208">
        <f t="shared" si="10"/>
        <v>0</v>
      </c>
      <c r="K150" s="209"/>
      <c r="L150" s="37"/>
      <c r="M150" s="210" t="s">
        <v>1</v>
      </c>
      <c r="N150" s="211" t="s">
        <v>40</v>
      </c>
      <c r="O150" s="69"/>
      <c r="P150" s="212">
        <f t="shared" si="11"/>
        <v>0</v>
      </c>
      <c r="Q150" s="212">
        <v>0</v>
      </c>
      <c r="R150" s="212">
        <f t="shared" si="12"/>
        <v>0</v>
      </c>
      <c r="S150" s="212">
        <v>0</v>
      </c>
      <c r="T150" s="21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4" t="s">
        <v>187</v>
      </c>
      <c r="AT150" s="214" t="s">
        <v>124</v>
      </c>
      <c r="AU150" s="214" t="s">
        <v>85</v>
      </c>
      <c r="AY150" s="15" t="s">
        <v>123</v>
      </c>
      <c r="BE150" s="215">
        <f t="shared" si="14"/>
        <v>0</v>
      </c>
      <c r="BF150" s="215">
        <f t="shared" si="15"/>
        <v>0</v>
      </c>
      <c r="BG150" s="215">
        <f t="shared" si="16"/>
        <v>0</v>
      </c>
      <c r="BH150" s="215">
        <f t="shared" si="17"/>
        <v>0</v>
      </c>
      <c r="BI150" s="215">
        <f t="shared" si="18"/>
        <v>0</v>
      </c>
      <c r="BJ150" s="15" t="s">
        <v>83</v>
      </c>
      <c r="BK150" s="215">
        <f t="shared" si="19"/>
        <v>0</v>
      </c>
      <c r="BL150" s="15" t="s">
        <v>187</v>
      </c>
      <c r="BM150" s="214" t="s">
        <v>212</v>
      </c>
    </row>
    <row r="151" spans="1:65" s="2" customFormat="1" ht="24" customHeight="1">
      <c r="A151" s="32"/>
      <c r="B151" s="33"/>
      <c r="C151" s="202" t="s">
        <v>213</v>
      </c>
      <c r="D151" s="202" t="s">
        <v>124</v>
      </c>
      <c r="E151" s="203" t="s">
        <v>214</v>
      </c>
      <c r="F151" s="204" t="s">
        <v>215</v>
      </c>
      <c r="G151" s="205" t="s">
        <v>127</v>
      </c>
      <c r="H151" s="206">
        <v>1000</v>
      </c>
      <c r="I151" s="207"/>
      <c r="J151" s="208">
        <f t="shared" si="10"/>
        <v>0</v>
      </c>
      <c r="K151" s="209"/>
      <c r="L151" s="37"/>
      <c r="M151" s="210" t="s">
        <v>1</v>
      </c>
      <c r="N151" s="211" t="s">
        <v>40</v>
      </c>
      <c r="O151" s="69"/>
      <c r="P151" s="212">
        <f t="shared" si="11"/>
        <v>0</v>
      </c>
      <c r="Q151" s="212">
        <v>0</v>
      </c>
      <c r="R151" s="212">
        <f t="shared" si="12"/>
        <v>0</v>
      </c>
      <c r="S151" s="212">
        <v>0</v>
      </c>
      <c r="T151" s="21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4" t="s">
        <v>187</v>
      </c>
      <c r="AT151" s="214" t="s">
        <v>124</v>
      </c>
      <c r="AU151" s="214" t="s">
        <v>85</v>
      </c>
      <c r="AY151" s="15" t="s">
        <v>123</v>
      </c>
      <c r="BE151" s="215">
        <f t="shared" si="14"/>
        <v>0</v>
      </c>
      <c r="BF151" s="215">
        <f t="shared" si="15"/>
        <v>0</v>
      </c>
      <c r="BG151" s="215">
        <f t="shared" si="16"/>
        <v>0</v>
      </c>
      <c r="BH151" s="215">
        <f t="shared" si="17"/>
        <v>0</v>
      </c>
      <c r="BI151" s="215">
        <f t="shared" si="18"/>
        <v>0</v>
      </c>
      <c r="BJ151" s="15" t="s">
        <v>83</v>
      </c>
      <c r="BK151" s="215">
        <f t="shared" si="19"/>
        <v>0</v>
      </c>
      <c r="BL151" s="15" t="s">
        <v>187</v>
      </c>
      <c r="BM151" s="214" t="s">
        <v>216</v>
      </c>
    </row>
    <row r="152" spans="1:65" s="2" customFormat="1" ht="24" customHeight="1">
      <c r="A152" s="32"/>
      <c r="B152" s="33"/>
      <c r="C152" s="202" t="s">
        <v>217</v>
      </c>
      <c r="D152" s="202" t="s">
        <v>124</v>
      </c>
      <c r="E152" s="203" t="s">
        <v>218</v>
      </c>
      <c r="F152" s="204" t="s">
        <v>219</v>
      </c>
      <c r="G152" s="205" t="s">
        <v>127</v>
      </c>
      <c r="H152" s="206">
        <v>180</v>
      </c>
      <c r="I152" s="207"/>
      <c r="J152" s="208">
        <f t="shared" si="10"/>
        <v>0</v>
      </c>
      <c r="K152" s="209"/>
      <c r="L152" s="37"/>
      <c r="M152" s="210" t="s">
        <v>1</v>
      </c>
      <c r="N152" s="211" t="s">
        <v>40</v>
      </c>
      <c r="O152" s="69"/>
      <c r="P152" s="212">
        <f t="shared" si="11"/>
        <v>0</v>
      </c>
      <c r="Q152" s="212">
        <v>0.00014</v>
      </c>
      <c r="R152" s="212">
        <f t="shared" si="12"/>
        <v>0.025199999999999997</v>
      </c>
      <c r="S152" s="212">
        <v>0</v>
      </c>
      <c r="T152" s="213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4" t="s">
        <v>187</v>
      </c>
      <c r="AT152" s="214" t="s">
        <v>124</v>
      </c>
      <c r="AU152" s="214" t="s">
        <v>85</v>
      </c>
      <c r="AY152" s="15" t="s">
        <v>123</v>
      </c>
      <c r="BE152" s="215">
        <f t="shared" si="14"/>
        <v>0</v>
      </c>
      <c r="BF152" s="215">
        <f t="shared" si="15"/>
        <v>0</v>
      </c>
      <c r="BG152" s="215">
        <f t="shared" si="16"/>
        <v>0</v>
      </c>
      <c r="BH152" s="215">
        <f t="shared" si="17"/>
        <v>0</v>
      </c>
      <c r="BI152" s="215">
        <f t="shared" si="18"/>
        <v>0</v>
      </c>
      <c r="BJ152" s="15" t="s">
        <v>83</v>
      </c>
      <c r="BK152" s="215">
        <f t="shared" si="19"/>
        <v>0</v>
      </c>
      <c r="BL152" s="15" t="s">
        <v>187</v>
      </c>
      <c r="BM152" s="214" t="s">
        <v>220</v>
      </c>
    </row>
    <row r="153" spans="1:65" s="2" customFormat="1" ht="16.5" customHeight="1">
      <c r="A153" s="32"/>
      <c r="B153" s="33"/>
      <c r="C153" s="202" t="s">
        <v>221</v>
      </c>
      <c r="D153" s="202" t="s">
        <v>124</v>
      </c>
      <c r="E153" s="203" t="s">
        <v>222</v>
      </c>
      <c r="F153" s="204" t="s">
        <v>223</v>
      </c>
      <c r="G153" s="205" t="s">
        <v>127</v>
      </c>
      <c r="H153" s="206">
        <v>180</v>
      </c>
      <c r="I153" s="207"/>
      <c r="J153" s="208">
        <f t="shared" si="10"/>
        <v>0</v>
      </c>
      <c r="K153" s="209"/>
      <c r="L153" s="37"/>
      <c r="M153" s="210" t="s">
        <v>1</v>
      </c>
      <c r="N153" s="211" t="s">
        <v>40</v>
      </c>
      <c r="O153" s="69"/>
      <c r="P153" s="212">
        <f t="shared" si="11"/>
        <v>0</v>
      </c>
      <c r="Q153" s="212">
        <v>9E-05</v>
      </c>
      <c r="R153" s="212">
        <f t="shared" si="12"/>
        <v>0.016200000000000003</v>
      </c>
      <c r="S153" s="212">
        <v>0</v>
      </c>
      <c r="T153" s="213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4" t="s">
        <v>187</v>
      </c>
      <c r="AT153" s="214" t="s">
        <v>124</v>
      </c>
      <c r="AU153" s="214" t="s">
        <v>85</v>
      </c>
      <c r="AY153" s="15" t="s">
        <v>123</v>
      </c>
      <c r="BE153" s="215">
        <f t="shared" si="14"/>
        <v>0</v>
      </c>
      <c r="BF153" s="215">
        <f t="shared" si="15"/>
        <v>0</v>
      </c>
      <c r="BG153" s="215">
        <f t="shared" si="16"/>
        <v>0</v>
      </c>
      <c r="BH153" s="215">
        <f t="shared" si="17"/>
        <v>0</v>
      </c>
      <c r="BI153" s="215">
        <f t="shared" si="18"/>
        <v>0</v>
      </c>
      <c r="BJ153" s="15" t="s">
        <v>83</v>
      </c>
      <c r="BK153" s="215">
        <f t="shared" si="19"/>
        <v>0</v>
      </c>
      <c r="BL153" s="15" t="s">
        <v>187</v>
      </c>
      <c r="BM153" s="214" t="s">
        <v>224</v>
      </c>
    </row>
    <row r="154" spans="1:65" s="2" customFormat="1" ht="24" customHeight="1">
      <c r="A154" s="32"/>
      <c r="B154" s="33"/>
      <c r="C154" s="202" t="s">
        <v>225</v>
      </c>
      <c r="D154" s="202" t="s">
        <v>124</v>
      </c>
      <c r="E154" s="203" t="s">
        <v>226</v>
      </c>
      <c r="F154" s="204" t="s">
        <v>227</v>
      </c>
      <c r="G154" s="205" t="s">
        <v>127</v>
      </c>
      <c r="H154" s="206">
        <v>180</v>
      </c>
      <c r="I154" s="207"/>
      <c r="J154" s="208">
        <f t="shared" si="10"/>
        <v>0</v>
      </c>
      <c r="K154" s="209"/>
      <c r="L154" s="37"/>
      <c r="M154" s="210" t="s">
        <v>1</v>
      </c>
      <c r="N154" s="211" t="s">
        <v>40</v>
      </c>
      <c r="O154" s="69"/>
      <c r="P154" s="212">
        <f t="shared" si="11"/>
        <v>0</v>
      </c>
      <c r="Q154" s="212">
        <v>0</v>
      </c>
      <c r="R154" s="212">
        <f t="shared" si="12"/>
        <v>0</v>
      </c>
      <c r="S154" s="212">
        <v>0</v>
      </c>
      <c r="T154" s="213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4" t="s">
        <v>187</v>
      </c>
      <c r="AT154" s="214" t="s">
        <v>124</v>
      </c>
      <c r="AU154" s="214" t="s">
        <v>85</v>
      </c>
      <c r="AY154" s="15" t="s">
        <v>123</v>
      </c>
      <c r="BE154" s="215">
        <f t="shared" si="14"/>
        <v>0</v>
      </c>
      <c r="BF154" s="215">
        <f t="shared" si="15"/>
        <v>0</v>
      </c>
      <c r="BG154" s="215">
        <f t="shared" si="16"/>
        <v>0</v>
      </c>
      <c r="BH154" s="215">
        <f t="shared" si="17"/>
        <v>0</v>
      </c>
      <c r="BI154" s="215">
        <f t="shared" si="18"/>
        <v>0</v>
      </c>
      <c r="BJ154" s="15" t="s">
        <v>83</v>
      </c>
      <c r="BK154" s="215">
        <f t="shared" si="19"/>
        <v>0</v>
      </c>
      <c r="BL154" s="15" t="s">
        <v>187</v>
      </c>
      <c r="BM154" s="214" t="s">
        <v>228</v>
      </c>
    </row>
    <row r="155" spans="1:65" s="2" customFormat="1" ht="24" customHeight="1">
      <c r="A155" s="32"/>
      <c r="B155" s="33"/>
      <c r="C155" s="202" t="s">
        <v>229</v>
      </c>
      <c r="D155" s="202" t="s">
        <v>124</v>
      </c>
      <c r="E155" s="203" t="s">
        <v>230</v>
      </c>
      <c r="F155" s="204" t="s">
        <v>231</v>
      </c>
      <c r="G155" s="205" t="s">
        <v>127</v>
      </c>
      <c r="H155" s="206">
        <v>80</v>
      </c>
      <c r="I155" s="207"/>
      <c r="J155" s="208">
        <f t="shared" si="10"/>
        <v>0</v>
      </c>
      <c r="K155" s="209"/>
      <c r="L155" s="37"/>
      <c r="M155" s="210" t="s">
        <v>1</v>
      </c>
      <c r="N155" s="211" t="s">
        <v>40</v>
      </c>
      <c r="O155" s="69"/>
      <c r="P155" s="212">
        <f t="shared" si="11"/>
        <v>0</v>
      </c>
      <c r="Q155" s="212">
        <v>0</v>
      </c>
      <c r="R155" s="212">
        <f t="shared" si="12"/>
        <v>0</v>
      </c>
      <c r="S155" s="212">
        <v>0</v>
      </c>
      <c r="T155" s="213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4" t="s">
        <v>187</v>
      </c>
      <c r="AT155" s="214" t="s">
        <v>124</v>
      </c>
      <c r="AU155" s="214" t="s">
        <v>85</v>
      </c>
      <c r="AY155" s="15" t="s">
        <v>123</v>
      </c>
      <c r="BE155" s="215">
        <f t="shared" si="14"/>
        <v>0</v>
      </c>
      <c r="BF155" s="215">
        <f t="shared" si="15"/>
        <v>0</v>
      </c>
      <c r="BG155" s="215">
        <f t="shared" si="16"/>
        <v>0</v>
      </c>
      <c r="BH155" s="215">
        <f t="shared" si="17"/>
        <v>0</v>
      </c>
      <c r="BI155" s="215">
        <f t="shared" si="18"/>
        <v>0</v>
      </c>
      <c r="BJ155" s="15" t="s">
        <v>83</v>
      </c>
      <c r="BK155" s="215">
        <f t="shared" si="19"/>
        <v>0</v>
      </c>
      <c r="BL155" s="15" t="s">
        <v>187</v>
      </c>
      <c r="BM155" s="214" t="s">
        <v>232</v>
      </c>
    </row>
    <row r="156" spans="1:65" s="2" customFormat="1" ht="24" customHeight="1">
      <c r="A156" s="32"/>
      <c r="B156" s="33"/>
      <c r="C156" s="202" t="s">
        <v>233</v>
      </c>
      <c r="D156" s="202" t="s">
        <v>124</v>
      </c>
      <c r="E156" s="203" t="s">
        <v>234</v>
      </c>
      <c r="F156" s="204" t="s">
        <v>235</v>
      </c>
      <c r="G156" s="205" t="s">
        <v>127</v>
      </c>
      <c r="H156" s="206">
        <v>100</v>
      </c>
      <c r="I156" s="207"/>
      <c r="J156" s="208">
        <f t="shared" si="10"/>
        <v>0</v>
      </c>
      <c r="K156" s="209"/>
      <c r="L156" s="37"/>
      <c r="M156" s="210" t="s">
        <v>1</v>
      </c>
      <c r="N156" s="211" t="s">
        <v>40</v>
      </c>
      <c r="O156" s="69"/>
      <c r="P156" s="212">
        <f t="shared" si="11"/>
        <v>0</v>
      </c>
      <c r="Q156" s="212">
        <v>0</v>
      </c>
      <c r="R156" s="212">
        <f t="shared" si="12"/>
        <v>0</v>
      </c>
      <c r="S156" s="212">
        <v>0</v>
      </c>
      <c r="T156" s="213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4" t="s">
        <v>187</v>
      </c>
      <c r="AT156" s="214" t="s">
        <v>124</v>
      </c>
      <c r="AU156" s="214" t="s">
        <v>85</v>
      </c>
      <c r="AY156" s="15" t="s">
        <v>123</v>
      </c>
      <c r="BE156" s="215">
        <f t="shared" si="14"/>
        <v>0</v>
      </c>
      <c r="BF156" s="215">
        <f t="shared" si="15"/>
        <v>0</v>
      </c>
      <c r="BG156" s="215">
        <f t="shared" si="16"/>
        <v>0</v>
      </c>
      <c r="BH156" s="215">
        <f t="shared" si="17"/>
        <v>0</v>
      </c>
      <c r="BI156" s="215">
        <f t="shared" si="18"/>
        <v>0</v>
      </c>
      <c r="BJ156" s="15" t="s">
        <v>83</v>
      </c>
      <c r="BK156" s="215">
        <f t="shared" si="19"/>
        <v>0</v>
      </c>
      <c r="BL156" s="15" t="s">
        <v>187</v>
      </c>
      <c r="BM156" s="214" t="s">
        <v>236</v>
      </c>
    </row>
    <row r="157" spans="1:65" s="2" customFormat="1" ht="16.5" customHeight="1">
      <c r="A157" s="32"/>
      <c r="B157" s="33"/>
      <c r="C157" s="202" t="s">
        <v>237</v>
      </c>
      <c r="D157" s="202" t="s">
        <v>124</v>
      </c>
      <c r="E157" s="203" t="s">
        <v>238</v>
      </c>
      <c r="F157" s="204" t="s">
        <v>239</v>
      </c>
      <c r="G157" s="205" t="s">
        <v>195</v>
      </c>
      <c r="H157" s="206">
        <v>100</v>
      </c>
      <c r="I157" s="207"/>
      <c r="J157" s="208">
        <f t="shared" si="10"/>
        <v>0</v>
      </c>
      <c r="K157" s="209"/>
      <c r="L157" s="37"/>
      <c r="M157" s="210" t="s">
        <v>1</v>
      </c>
      <c r="N157" s="211" t="s">
        <v>40</v>
      </c>
      <c r="O157" s="69"/>
      <c r="P157" s="212">
        <f t="shared" si="11"/>
        <v>0</v>
      </c>
      <c r="Q157" s="212">
        <v>3E-05</v>
      </c>
      <c r="R157" s="212">
        <f t="shared" si="12"/>
        <v>0.003</v>
      </c>
      <c r="S157" s="212">
        <v>0</v>
      </c>
      <c r="T157" s="213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4" t="s">
        <v>187</v>
      </c>
      <c r="AT157" s="214" t="s">
        <v>124</v>
      </c>
      <c r="AU157" s="214" t="s">
        <v>85</v>
      </c>
      <c r="AY157" s="15" t="s">
        <v>123</v>
      </c>
      <c r="BE157" s="215">
        <f t="shared" si="14"/>
        <v>0</v>
      </c>
      <c r="BF157" s="215">
        <f t="shared" si="15"/>
        <v>0</v>
      </c>
      <c r="BG157" s="215">
        <f t="shared" si="16"/>
        <v>0</v>
      </c>
      <c r="BH157" s="215">
        <f t="shared" si="17"/>
        <v>0</v>
      </c>
      <c r="BI157" s="215">
        <f t="shared" si="18"/>
        <v>0</v>
      </c>
      <c r="BJ157" s="15" t="s">
        <v>83</v>
      </c>
      <c r="BK157" s="215">
        <f t="shared" si="19"/>
        <v>0</v>
      </c>
      <c r="BL157" s="15" t="s">
        <v>187</v>
      </c>
      <c r="BM157" s="214" t="s">
        <v>240</v>
      </c>
    </row>
    <row r="158" spans="1:65" s="2" customFormat="1" ht="16.5" customHeight="1">
      <c r="A158" s="32"/>
      <c r="B158" s="33"/>
      <c r="C158" s="216" t="s">
        <v>241</v>
      </c>
      <c r="D158" s="216" t="s">
        <v>131</v>
      </c>
      <c r="E158" s="217" t="s">
        <v>242</v>
      </c>
      <c r="F158" s="218" t="s">
        <v>243</v>
      </c>
      <c r="G158" s="219" t="s">
        <v>244</v>
      </c>
      <c r="H158" s="220">
        <v>10</v>
      </c>
      <c r="I158" s="221"/>
      <c r="J158" s="222">
        <f t="shared" si="10"/>
        <v>0</v>
      </c>
      <c r="K158" s="223"/>
      <c r="L158" s="224"/>
      <c r="M158" s="227" t="s">
        <v>1</v>
      </c>
      <c r="N158" s="228" t="s">
        <v>40</v>
      </c>
      <c r="O158" s="229"/>
      <c r="P158" s="230">
        <f t="shared" si="11"/>
        <v>0</v>
      </c>
      <c r="Q158" s="230">
        <v>0.001</v>
      </c>
      <c r="R158" s="230">
        <f t="shared" si="12"/>
        <v>0.01</v>
      </c>
      <c r="S158" s="230">
        <v>0</v>
      </c>
      <c r="T158" s="23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4" t="s">
        <v>245</v>
      </c>
      <c r="AT158" s="214" t="s">
        <v>131</v>
      </c>
      <c r="AU158" s="214" t="s">
        <v>85</v>
      </c>
      <c r="AY158" s="15" t="s">
        <v>123</v>
      </c>
      <c r="BE158" s="215">
        <f t="shared" si="14"/>
        <v>0</v>
      </c>
      <c r="BF158" s="215">
        <f t="shared" si="15"/>
        <v>0</v>
      </c>
      <c r="BG158" s="215">
        <f t="shared" si="16"/>
        <v>0</v>
      </c>
      <c r="BH158" s="215">
        <f t="shared" si="17"/>
        <v>0</v>
      </c>
      <c r="BI158" s="215">
        <f t="shared" si="18"/>
        <v>0</v>
      </c>
      <c r="BJ158" s="15" t="s">
        <v>83</v>
      </c>
      <c r="BK158" s="215">
        <f t="shared" si="19"/>
        <v>0</v>
      </c>
      <c r="BL158" s="15" t="s">
        <v>187</v>
      </c>
      <c r="BM158" s="214" t="s">
        <v>246</v>
      </c>
    </row>
    <row r="159" spans="1:31" s="2" customFormat="1" ht="6.95" customHeight="1">
      <c r="A159" s="32"/>
      <c r="B159" s="52"/>
      <c r="C159" s="53"/>
      <c r="D159" s="53"/>
      <c r="E159" s="53"/>
      <c r="F159" s="53"/>
      <c r="G159" s="53"/>
      <c r="H159" s="53"/>
      <c r="I159" s="150"/>
      <c r="J159" s="53"/>
      <c r="K159" s="53"/>
      <c r="L159" s="37"/>
      <c r="M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</sheetData>
  <sheetProtection password="CC35" sheet="1" objects="1" scenarios="1" formatColumns="0" formatRows="0" autoFilter="0"/>
  <autoFilter ref="C123:K1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>
      <selection activeCell="E27" sqref="E27:H2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5" t="s">
        <v>88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85</v>
      </c>
    </row>
    <row r="4" spans="2:46" s="1" customFormat="1" ht="24.95" customHeight="1">
      <c r="B4" s="18"/>
      <c r="D4" s="110" t="s">
        <v>92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286" t="str">
        <f>'Rekapitulace stavby'!K6</f>
        <v>Povodí Malá Čermná</v>
      </c>
      <c r="F7" s="287"/>
      <c r="G7" s="287"/>
      <c r="H7" s="287"/>
      <c r="I7" s="106"/>
      <c r="L7" s="18"/>
    </row>
    <row r="8" spans="1:31" s="2" customFormat="1" ht="12" customHeight="1">
      <c r="A8" s="32"/>
      <c r="B8" s="37"/>
      <c r="C8" s="32"/>
      <c r="D8" s="112" t="s">
        <v>93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88" t="s">
        <v>247</v>
      </c>
      <c r="F9" s="289"/>
      <c r="G9" s="289"/>
      <c r="H9" s="289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31</v>
      </c>
      <c r="G12" s="32"/>
      <c r="H12" s="32"/>
      <c r="I12" s="115" t="s">
        <v>22</v>
      </c>
      <c r="J12" s="116" t="str">
        <f>'Rekapitulace stavby'!AN8</f>
        <v>29. 10. 2019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>Povodí Labe státní podnik</v>
      </c>
      <c r="F15" s="32"/>
      <c r="G15" s="32"/>
      <c r="H15" s="32"/>
      <c r="I15" s="115" t="s">
        <v>27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0" t="str">
        <f>'Rekapitulace stavby'!E14</f>
        <v>Vyplň údaj</v>
      </c>
      <c r="F18" s="291"/>
      <c r="G18" s="291"/>
      <c r="H18" s="291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27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2" t="s">
        <v>1</v>
      </c>
      <c r="F27" s="292"/>
      <c r="G27" s="292"/>
      <c r="H27" s="292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ROUND(J120,2)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ROUND((SUM(BE120:BE140)),2)</f>
        <v>0</v>
      </c>
      <c r="G33" s="32"/>
      <c r="H33" s="32"/>
      <c r="I33" s="129">
        <v>0.21</v>
      </c>
      <c r="J33" s="128">
        <f>ROUND(((SUM(BE120:BE140))*I33),2)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ROUND((SUM(BF120:BF140)),2)</f>
        <v>0</v>
      </c>
      <c r="G34" s="32"/>
      <c r="H34" s="32"/>
      <c r="I34" s="129">
        <v>0.15</v>
      </c>
      <c r="J34" s="128">
        <f>ROUND(((SUM(BF120:BF140))*I34),2)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ROUND((SUM(BG120:BG140)),2)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ROUND((SUM(BH120:BH140)),2)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ROUND((SUM(BI120:BI140)),2)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93" t="str">
        <f>E7</f>
        <v>Povodí Malá Čermná</v>
      </c>
      <c r="F85" s="294"/>
      <c r="G85" s="294"/>
      <c r="H85" s="294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65" t="str">
        <f>E9</f>
        <v>2019-15-02 - Elektroinstalace</v>
      </c>
      <c r="F87" s="295"/>
      <c r="G87" s="295"/>
      <c r="H87" s="29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29. 10. 2019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Povodí Labe státní podnik</v>
      </c>
      <c r="G91" s="34"/>
      <c r="H91" s="34"/>
      <c r="I91" s="115" t="s">
        <v>30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96</v>
      </c>
      <c r="D94" s="155"/>
      <c r="E94" s="155"/>
      <c r="F94" s="155"/>
      <c r="G94" s="155"/>
      <c r="H94" s="155"/>
      <c r="I94" s="156"/>
      <c r="J94" s="157" t="s">
        <v>97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98</v>
      </c>
      <c r="D96" s="34"/>
      <c r="E96" s="34"/>
      <c r="F96" s="34"/>
      <c r="G96" s="34"/>
      <c r="H96" s="34"/>
      <c r="I96" s="113"/>
      <c r="J96" s="82">
        <f>J120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99</v>
      </c>
    </row>
    <row r="97" spans="2:12" s="9" customFormat="1" ht="24.95" customHeight="1">
      <c r="B97" s="159"/>
      <c r="C97" s="160"/>
      <c r="D97" s="161" t="s">
        <v>103</v>
      </c>
      <c r="E97" s="162"/>
      <c r="F97" s="162"/>
      <c r="G97" s="162"/>
      <c r="H97" s="162"/>
      <c r="I97" s="163"/>
      <c r="J97" s="164">
        <f>J121</f>
        <v>0</v>
      </c>
      <c r="K97" s="160"/>
      <c r="L97" s="165"/>
    </row>
    <row r="98" spans="2:12" s="10" customFormat="1" ht="19.9" customHeight="1">
      <c r="B98" s="166"/>
      <c r="C98" s="167"/>
      <c r="D98" s="168" t="s">
        <v>104</v>
      </c>
      <c r="E98" s="169"/>
      <c r="F98" s="169"/>
      <c r="G98" s="169"/>
      <c r="H98" s="169"/>
      <c r="I98" s="170"/>
      <c r="J98" s="171">
        <f>J122</f>
        <v>0</v>
      </c>
      <c r="K98" s="167"/>
      <c r="L98" s="172"/>
    </row>
    <row r="99" spans="2:12" s="9" customFormat="1" ht="24.95" customHeight="1">
      <c r="B99" s="159"/>
      <c r="C99" s="160"/>
      <c r="D99" s="161" t="s">
        <v>105</v>
      </c>
      <c r="E99" s="162"/>
      <c r="F99" s="162"/>
      <c r="G99" s="162"/>
      <c r="H99" s="162"/>
      <c r="I99" s="163"/>
      <c r="J99" s="164">
        <f>J138</f>
        <v>0</v>
      </c>
      <c r="K99" s="160"/>
      <c r="L99" s="165"/>
    </row>
    <row r="100" spans="2:12" s="10" customFormat="1" ht="19.9" customHeight="1">
      <c r="B100" s="166"/>
      <c r="C100" s="167"/>
      <c r="D100" s="168" t="s">
        <v>248</v>
      </c>
      <c r="E100" s="169"/>
      <c r="F100" s="169"/>
      <c r="G100" s="169"/>
      <c r="H100" s="169"/>
      <c r="I100" s="170"/>
      <c r="J100" s="171">
        <f>J139</f>
        <v>0</v>
      </c>
      <c r="K100" s="167"/>
      <c r="L100" s="172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113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150"/>
      <c r="J102" s="53"/>
      <c r="K102" s="53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4"/>
      <c r="C106" s="55"/>
      <c r="D106" s="55"/>
      <c r="E106" s="55"/>
      <c r="F106" s="55"/>
      <c r="G106" s="55"/>
      <c r="H106" s="55"/>
      <c r="I106" s="153"/>
      <c r="J106" s="55"/>
      <c r="K106" s="55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108</v>
      </c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93" t="str">
        <f>E7</f>
        <v>Povodí Malá Čermná</v>
      </c>
      <c r="F110" s="294"/>
      <c r="G110" s="294"/>
      <c r="H110" s="29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93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65" t="str">
        <f>E9</f>
        <v>2019-15-02 - Elektroinstalace</v>
      </c>
      <c r="F112" s="295"/>
      <c r="G112" s="295"/>
      <c r="H112" s="295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4"/>
      <c r="E114" s="34"/>
      <c r="F114" s="25" t="str">
        <f>F12</f>
        <v xml:space="preserve"> </v>
      </c>
      <c r="G114" s="34"/>
      <c r="H114" s="34"/>
      <c r="I114" s="115" t="s">
        <v>22</v>
      </c>
      <c r="J114" s="64" t="str">
        <f>IF(J12="","",J12)</f>
        <v>29. 10. 2019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24</v>
      </c>
      <c r="D116" s="34"/>
      <c r="E116" s="34"/>
      <c r="F116" s="25" t="str">
        <f>E15</f>
        <v>Povodí Labe státní podnik</v>
      </c>
      <c r="G116" s="34"/>
      <c r="H116" s="34"/>
      <c r="I116" s="115" t="s">
        <v>30</v>
      </c>
      <c r="J116" s="30" t="str">
        <f>E21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28</v>
      </c>
      <c r="D117" s="34"/>
      <c r="E117" s="34"/>
      <c r="F117" s="25" t="str">
        <f>IF(E18="","",E18)</f>
        <v>Vyplň údaj</v>
      </c>
      <c r="G117" s="34"/>
      <c r="H117" s="34"/>
      <c r="I117" s="115" t="s">
        <v>33</v>
      </c>
      <c r="J117" s="30" t="str">
        <f>E24</f>
        <v xml:space="preserve"> 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73"/>
      <c r="B119" s="174"/>
      <c r="C119" s="175" t="s">
        <v>109</v>
      </c>
      <c r="D119" s="176" t="s">
        <v>60</v>
      </c>
      <c r="E119" s="176" t="s">
        <v>56</v>
      </c>
      <c r="F119" s="176" t="s">
        <v>57</v>
      </c>
      <c r="G119" s="176" t="s">
        <v>110</v>
      </c>
      <c r="H119" s="176" t="s">
        <v>111</v>
      </c>
      <c r="I119" s="177" t="s">
        <v>112</v>
      </c>
      <c r="J119" s="178" t="s">
        <v>97</v>
      </c>
      <c r="K119" s="179" t="s">
        <v>113</v>
      </c>
      <c r="L119" s="180"/>
      <c r="M119" s="73" t="s">
        <v>1</v>
      </c>
      <c r="N119" s="74" t="s">
        <v>39</v>
      </c>
      <c r="O119" s="74" t="s">
        <v>114</v>
      </c>
      <c r="P119" s="74" t="s">
        <v>115</v>
      </c>
      <c r="Q119" s="74" t="s">
        <v>116</v>
      </c>
      <c r="R119" s="74" t="s">
        <v>117</v>
      </c>
      <c r="S119" s="74" t="s">
        <v>118</v>
      </c>
      <c r="T119" s="75" t="s">
        <v>119</v>
      </c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</row>
    <row r="120" spans="1:63" s="2" customFormat="1" ht="22.9" customHeight="1">
      <c r="A120" s="32"/>
      <c r="B120" s="33"/>
      <c r="C120" s="80" t="s">
        <v>120</v>
      </c>
      <c r="D120" s="34"/>
      <c r="E120" s="34"/>
      <c r="F120" s="34"/>
      <c r="G120" s="34"/>
      <c r="H120" s="34"/>
      <c r="I120" s="113"/>
      <c r="J120" s="181">
        <f>BK120</f>
        <v>0</v>
      </c>
      <c r="K120" s="34"/>
      <c r="L120" s="37"/>
      <c r="M120" s="76"/>
      <c r="N120" s="182"/>
      <c r="O120" s="77"/>
      <c r="P120" s="183">
        <f>P121+P138</f>
        <v>0</v>
      </c>
      <c r="Q120" s="77"/>
      <c r="R120" s="183">
        <f>R121+R138</f>
        <v>0.41776</v>
      </c>
      <c r="S120" s="77"/>
      <c r="T120" s="184">
        <f>T121+T138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5" t="s">
        <v>74</v>
      </c>
      <c r="AU120" s="15" t="s">
        <v>99</v>
      </c>
      <c r="BK120" s="185">
        <f>BK121+BK138</f>
        <v>0</v>
      </c>
    </row>
    <row r="121" spans="2:63" s="12" customFormat="1" ht="25.9" customHeight="1">
      <c r="B121" s="186"/>
      <c r="C121" s="187"/>
      <c r="D121" s="188" t="s">
        <v>74</v>
      </c>
      <c r="E121" s="189" t="s">
        <v>169</v>
      </c>
      <c r="F121" s="189" t="s">
        <v>170</v>
      </c>
      <c r="G121" s="187"/>
      <c r="H121" s="187"/>
      <c r="I121" s="190"/>
      <c r="J121" s="191">
        <f>BK121</f>
        <v>0</v>
      </c>
      <c r="K121" s="187"/>
      <c r="L121" s="192"/>
      <c r="M121" s="193"/>
      <c r="N121" s="194"/>
      <c r="O121" s="194"/>
      <c r="P121" s="195">
        <f>P122</f>
        <v>0</v>
      </c>
      <c r="Q121" s="194"/>
      <c r="R121" s="195">
        <f>R122</f>
        <v>0.41776</v>
      </c>
      <c r="S121" s="194"/>
      <c r="T121" s="196">
        <f>T122</f>
        <v>0</v>
      </c>
      <c r="AR121" s="197" t="s">
        <v>85</v>
      </c>
      <c r="AT121" s="198" t="s">
        <v>74</v>
      </c>
      <c r="AU121" s="198" t="s">
        <v>75</v>
      </c>
      <c r="AY121" s="197" t="s">
        <v>123</v>
      </c>
      <c r="BK121" s="199">
        <f>BK122</f>
        <v>0</v>
      </c>
    </row>
    <row r="122" spans="2:63" s="12" customFormat="1" ht="22.9" customHeight="1">
      <c r="B122" s="186"/>
      <c r="C122" s="187"/>
      <c r="D122" s="188" t="s">
        <v>74</v>
      </c>
      <c r="E122" s="200" t="s">
        <v>171</v>
      </c>
      <c r="F122" s="200" t="s">
        <v>172</v>
      </c>
      <c r="G122" s="187"/>
      <c r="H122" s="187"/>
      <c r="I122" s="190"/>
      <c r="J122" s="201">
        <f>BK122</f>
        <v>0</v>
      </c>
      <c r="K122" s="187"/>
      <c r="L122" s="192"/>
      <c r="M122" s="193"/>
      <c r="N122" s="194"/>
      <c r="O122" s="194"/>
      <c r="P122" s="195">
        <f>SUM(P123:P137)</f>
        <v>0</v>
      </c>
      <c r="Q122" s="194"/>
      <c r="R122" s="195">
        <f>SUM(R123:R137)</f>
        <v>0.41776</v>
      </c>
      <c r="S122" s="194"/>
      <c r="T122" s="196">
        <f>SUM(T123:T137)</f>
        <v>0</v>
      </c>
      <c r="AR122" s="197" t="s">
        <v>85</v>
      </c>
      <c r="AT122" s="198" t="s">
        <v>74</v>
      </c>
      <c r="AU122" s="198" t="s">
        <v>83</v>
      </c>
      <c r="AY122" s="197" t="s">
        <v>123</v>
      </c>
      <c r="BK122" s="199">
        <f>SUM(BK123:BK137)</f>
        <v>0</v>
      </c>
    </row>
    <row r="123" spans="1:65" s="2" customFormat="1" ht="24" customHeight="1">
      <c r="A123" s="32"/>
      <c r="B123" s="33"/>
      <c r="C123" s="202" t="s">
        <v>183</v>
      </c>
      <c r="D123" s="202" t="s">
        <v>124</v>
      </c>
      <c r="E123" s="203" t="s">
        <v>249</v>
      </c>
      <c r="F123" s="204" t="s">
        <v>250</v>
      </c>
      <c r="G123" s="205" t="s">
        <v>127</v>
      </c>
      <c r="H123" s="206">
        <v>3</v>
      </c>
      <c r="I123" s="207"/>
      <c r="J123" s="208">
        <f>ROUND(I123*H123,2)</f>
        <v>0</v>
      </c>
      <c r="K123" s="209"/>
      <c r="L123" s="37"/>
      <c r="M123" s="210" t="s">
        <v>1</v>
      </c>
      <c r="N123" s="211" t="s">
        <v>40</v>
      </c>
      <c r="O123" s="69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4" t="s">
        <v>209</v>
      </c>
      <c r="AT123" s="214" t="s">
        <v>124</v>
      </c>
      <c r="AU123" s="214" t="s">
        <v>85</v>
      </c>
      <c r="AY123" s="15" t="s">
        <v>123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83</v>
      </c>
      <c r="BK123" s="215">
        <f>ROUND(I123*H123,2)</f>
        <v>0</v>
      </c>
      <c r="BL123" s="15" t="s">
        <v>209</v>
      </c>
      <c r="BM123" s="214" t="s">
        <v>251</v>
      </c>
    </row>
    <row r="124" spans="1:65" s="2" customFormat="1" ht="24" customHeight="1">
      <c r="A124" s="32"/>
      <c r="B124" s="33"/>
      <c r="C124" s="216" t="s">
        <v>192</v>
      </c>
      <c r="D124" s="216" t="s">
        <v>131</v>
      </c>
      <c r="E124" s="217" t="s">
        <v>252</v>
      </c>
      <c r="F124" s="218" t="s">
        <v>253</v>
      </c>
      <c r="G124" s="219" t="s">
        <v>127</v>
      </c>
      <c r="H124" s="220">
        <v>3</v>
      </c>
      <c r="I124" s="221"/>
      <c r="J124" s="222">
        <f>ROUND(I124*H124,2)</f>
        <v>0</v>
      </c>
      <c r="K124" s="223"/>
      <c r="L124" s="224"/>
      <c r="M124" s="225" t="s">
        <v>1</v>
      </c>
      <c r="N124" s="226" t="s">
        <v>40</v>
      </c>
      <c r="O124" s="69"/>
      <c r="P124" s="212">
        <f>O124*H124</f>
        <v>0</v>
      </c>
      <c r="Q124" s="212">
        <v>0.00052</v>
      </c>
      <c r="R124" s="212">
        <f>Q124*H124</f>
        <v>0.0015599999999999998</v>
      </c>
      <c r="S124" s="212">
        <v>0</v>
      </c>
      <c r="T124" s="213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4" t="s">
        <v>254</v>
      </c>
      <c r="AT124" s="214" t="s">
        <v>131</v>
      </c>
      <c r="AU124" s="214" t="s">
        <v>85</v>
      </c>
      <c r="AY124" s="15" t="s">
        <v>123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83</v>
      </c>
      <c r="BK124" s="215">
        <f>ROUND(I124*H124,2)</f>
        <v>0</v>
      </c>
      <c r="BL124" s="15" t="s">
        <v>209</v>
      </c>
      <c r="BM124" s="214" t="s">
        <v>255</v>
      </c>
    </row>
    <row r="125" spans="1:65" s="2" customFormat="1" ht="24" customHeight="1">
      <c r="A125" s="32"/>
      <c r="B125" s="33"/>
      <c r="C125" s="202" t="s">
        <v>83</v>
      </c>
      <c r="D125" s="202" t="s">
        <v>124</v>
      </c>
      <c r="E125" s="203" t="s">
        <v>256</v>
      </c>
      <c r="F125" s="204" t="s">
        <v>257</v>
      </c>
      <c r="G125" s="205" t="s">
        <v>127</v>
      </c>
      <c r="H125" s="206">
        <v>280</v>
      </c>
      <c r="I125" s="207"/>
      <c r="J125" s="208">
        <f>ROUND(I125*H125,2)</f>
        <v>0</v>
      </c>
      <c r="K125" s="209"/>
      <c r="L125" s="37"/>
      <c r="M125" s="210" t="s">
        <v>1</v>
      </c>
      <c r="N125" s="211" t="s">
        <v>40</v>
      </c>
      <c r="O125" s="69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4" t="s">
        <v>209</v>
      </c>
      <c r="AT125" s="214" t="s">
        <v>124</v>
      </c>
      <c r="AU125" s="214" t="s">
        <v>85</v>
      </c>
      <c r="AY125" s="15" t="s">
        <v>123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83</v>
      </c>
      <c r="BK125" s="215">
        <f>ROUND(I125*H125,2)</f>
        <v>0</v>
      </c>
      <c r="BL125" s="15" t="s">
        <v>209</v>
      </c>
      <c r="BM125" s="214" t="s">
        <v>258</v>
      </c>
    </row>
    <row r="126" spans="1:65" s="2" customFormat="1" ht="16.5" customHeight="1">
      <c r="A126" s="32"/>
      <c r="B126" s="33"/>
      <c r="C126" s="216" t="s">
        <v>85</v>
      </c>
      <c r="D126" s="216" t="s">
        <v>131</v>
      </c>
      <c r="E126" s="217" t="s">
        <v>259</v>
      </c>
      <c r="F126" s="218" t="s">
        <v>260</v>
      </c>
      <c r="G126" s="219" t="s">
        <v>186</v>
      </c>
      <c r="H126" s="220">
        <v>0.336</v>
      </c>
      <c r="I126" s="221"/>
      <c r="J126" s="222">
        <f>ROUND(I126*H126,2)</f>
        <v>0</v>
      </c>
      <c r="K126" s="223"/>
      <c r="L126" s="224"/>
      <c r="M126" s="225" t="s">
        <v>1</v>
      </c>
      <c r="N126" s="226" t="s">
        <v>40</v>
      </c>
      <c r="O126" s="69"/>
      <c r="P126" s="212">
        <f>O126*H126</f>
        <v>0</v>
      </c>
      <c r="Q126" s="212">
        <v>0.9</v>
      </c>
      <c r="R126" s="212">
        <f>Q126*H126</f>
        <v>0.3024</v>
      </c>
      <c r="S126" s="212">
        <v>0</v>
      </c>
      <c r="T126" s="213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4" t="s">
        <v>254</v>
      </c>
      <c r="AT126" s="214" t="s">
        <v>131</v>
      </c>
      <c r="AU126" s="214" t="s">
        <v>85</v>
      </c>
      <c r="AY126" s="15" t="s">
        <v>123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83</v>
      </c>
      <c r="BK126" s="215">
        <f>ROUND(I126*H126,2)</f>
        <v>0</v>
      </c>
      <c r="BL126" s="15" t="s">
        <v>209</v>
      </c>
      <c r="BM126" s="214" t="s">
        <v>261</v>
      </c>
    </row>
    <row r="127" spans="2:51" s="13" customFormat="1" ht="11.25">
      <c r="B127" s="232"/>
      <c r="C127" s="233"/>
      <c r="D127" s="234" t="s">
        <v>262</v>
      </c>
      <c r="E127" s="233"/>
      <c r="F127" s="235" t="s">
        <v>263</v>
      </c>
      <c r="G127" s="233"/>
      <c r="H127" s="236">
        <v>0.336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262</v>
      </c>
      <c r="AU127" s="242" t="s">
        <v>85</v>
      </c>
      <c r="AV127" s="13" t="s">
        <v>85</v>
      </c>
      <c r="AW127" s="13" t="s">
        <v>4</v>
      </c>
      <c r="AX127" s="13" t="s">
        <v>83</v>
      </c>
      <c r="AY127" s="242" t="s">
        <v>123</v>
      </c>
    </row>
    <row r="128" spans="1:65" s="2" customFormat="1" ht="24" customHeight="1">
      <c r="A128" s="32"/>
      <c r="B128" s="33"/>
      <c r="C128" s="202" t="s">
        <v>176</v>
      </c>
      <c r="D128" s="202" t="s">
        <v>124</v>
      </c>
      <c r="E128" s="203" t="s">
        <v>264</v>
      </c>
      <c r="F128" s="204" t="s">
        <v>265</v>
      </c>
      <c r="G128" s="205" t="s">
        <v>204</v>
      </c>
      <c r="H128" s="206">
        <v>16</v>
      </c>
      <c r="I128" s="207"/>
      <c r="J128" s="208">
        <f aca="true" t="shared" si="0" ref="J128:J137">ROUND(I128*H128,2)</f>
        <v>0</v>
      </c>
      <c r="K128" s="209"/>
      <c r="L128" s="37"/>
      <c r="M128" s="210" t="s">
        <v>1</v>
      </c>
      <c r="N128" s="211" t="s">
        <v>40</v>
      </c>
      <c r="O128" s="69"/>
      <c r="P128" s="212">
        <f aca="true" t="shared" si="1" ref="P128:P137">O128*H128</f>
        <v>0</v>
      </c>
      <c r="Q128" s="212">
        <v>0</v>
      </c>
      <c r="R128" s="212">
        <f aca="true" t="shared" si="2" ref="R128:R137">Q128*H128</f>
        <v>0</v>
      </c>
      <c r="S128" s="212">
        <v>0</v>
      </c>
      <c r="T128" s="213">
        <f aca="true" t="shared" si="3" ref="T128:T137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4" t="s">
        <v>209</v>
      </c>
      <c r="AT128" s="214" t="s">
        <v>124</v>
      </c>
      <c r="AU128" s="214" t="s">
        <v>85</v>
      </c>
      <c r="AY128" s="15" t="s">
        <v>123</v>
      </c>
      <c r="BE128" s="215">
        <f aca="true" t="shared" si="4" ref="BE128:BE137">IF(N128="základní",J128,0)</f>
        <v>0</v>
      </c>
      <c r="BF128" s="215">
        <f aca="true" t="shared" si="5" ref="BF128:BF137">IF(N128="snížená",J128,0)</f>
        <v>0</v>
      </c>
      <c r="BG128" s="215">
        <f aca="true" t="shared" si="6" ref="BG128:BG137">IF(N128="zákl. přenesená",J128,0)</f>
        <v>0</v>
      </c>
      <c r="BH128" s="215">
        <f aca="true" t="shared" si="7" ref="BH128:BH137">IF(N128="sníž. přenesená",J128,0)</f>
        <v>0</v>
      </c>
      <c r="BI128" s="215">
        <f aca="true" t="shared" si="8" ref="BI128:BI137">IF(N128="nulová",J128,0)</f>
        <v>0</v>
      </c>
      <c r="BJ128" s="15" t="s">
        <v>83</v>
      </c>
      <c r="BK128" s="215">
        <f aca="true" t="shared" si="9" ref="BK128:BK137">ROUND(I128*H128,2)</f>
        <v>0</v>
      </c>
      <c r="BL128" s="15" t="s">
        <v>209</v>
      </c>
      <c r="BM128" s="214" t="s">
        <v>266</v>
      </c>
    </row>
    <row r="129" spans="1:65" s="2" customFormat="1" ht="16.5" customHeight="1">
      <c r="A129" s="32"/>
      <c r="B129" s="33"/>
      <c r="C129" s="216" t="s">
        <v>201</v>
      </c>
      <c r="D129" s="216" t="s">
        <v>131</v>
      </c>
      <c r="E129" s="217" t="s">
        <v>267</v>
      </c>
      <c r="F129" s="218" t="s">
        <v>268</v>
      </c>
      <c r="G129" s="219" t="s">
        <v>244</v>
      </c>
      <c r="H129" s="220">
        <v>100</v>
      </c>
      <c r="I129" s="221"/>
      <c r="J129" s="222">
        <f t="shared" si="0"/>
        <v>0</v>
      </c>
      <c r="K129" s="223"/>
      <c r="L129" s="224"/>
      <c r="M129" s="225" t="s">
        <v>1</v>
      </c>
      <c r="N129" s="226" t="s">
        <v>40</v>
      </c>
      <c r="O129" s="69"/>
      <c r="P129" s="212">
        <f t="shared" si="1"/>
        <v>0</v>
      </c>
      <c r="Q129" s="212">
        <v>0.001</v>
      </c>
      <c r="R129" s="212">
        <f t="shared" si="2"/>
        <v>0.1</v>
      </c>
      <c r="S129" s="212">
        <v>0</v>
      </c>
      <c r="T129" s="21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14" t="s">
        <v>254</v>
      </c>
      <c r="AT129" s="214" t="s">
        <v>131</v>
      </c>
      <c r="AU129" s="214" t="s">
        <v>85</v>
      </c>
      <c r="AY129" s="15" t="s">
        <v>123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15" t="s">
        <v>83</v>
      </c>
      <c r="BK129" s="215">
        <f t="shared" si="9"/>
        <v>0</v>
      </c>
      <c r="BL129" s="15" t="s">
        <v>209</v>
      </c>
      <c r="BM129" s="214" t="s">
        <v>269</v>
      </c>
    </row>
    <row r="130" spans="1:65" s="2" customFormat="1" ht="24" customHeight="1">
      <c r="A130" s="32"/>
      <c r="B130" s="33"/>
      <c r="C130" s="202" t="s">
        <v>197</v>
      </c>
      <c r="D130" s="202" t="s">
        <v>124</v>
      </c>
      <c r="E130" s="203" t="s">
        <v>270</v>
      </c>
      <c r="F130" s="204" t="s">
        <v>271</v>
      </c>
      <c r="G130" s="205" t="s">
        <v>204</v>
      </c>
      <c r="H130" s="206">
        <v>1</v>
      </c>
      <c r="I130" s="207"/>
      <c r="J130" s="208">
        <f t="shared" si="0"/>
        <v>0</v>
      </c>
      <c r="K130" s="209"/>
      <c r="L130" s="37"/>
      <c r="M130" s="210" t="s">
        <v>1</v>
      </c>
      <c r="N130" s="211" t="s">
        <v>40</v>
      </c>
      <c r="O130" s="69"/>
      <c r="P130" s="212">
        <f t="shared" si="1"/>
        <v>0</v>
      </c>
      <c r="Q130" s="212">
        <v>0</v>
      </c>
      <c r="R130" s="212">
        <f t="shared" si="2"/>
        <v>0</v>
      </c>
      <c r="S130" s="212">
        <v>0</v>
      </c>
      <c r="T130" s="21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4" t="s">
        <v>209</v>
      </c>
      <c r="AT130" s="214" t="s">
        <v>124</v>
      </c>
      <c r="AU130" s="214" t="s">
        <v>85</v>
      </c>
      <c r="AY130" s="15" t="s">
        <v>123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15" t="s">
        <v>83</v>
      </c>
      <c r="BK130" s="215">
        <f t="shared" si="9"/>
        <v>0</v>
      </c>
      <c r="BL130" s="15" t="s">
        <v>209</v>
      </c>
      <c r="BM130" s="214" t="s">
        <v>272</v>
      </c>
    </row>
    <row r="131" spans="1:65" s="2" customFormat="1" ht="16.5" customHeight="1">
      <c r="A131" s="32"/>
      <c r="B131" s="33"/>
      <c r="C131" s="216" t="s">
        <v>273</v>
      </c>
      <c r="D131" s="216" t="s">
        <v>131</v>
      </c>
      <c r="E131" s="217" t="s">
        <v>274</v>
      </c>
      <c r="F131" s="218" t="s">
        <v>275</v>
      </c>
      <c r="G131" s="219" t="s">
        <v>204</v>
      </c>
      <c r="H131" s="220">
        <v>1</v>
      </c>
      <c r="I131" s="221"/>
      <c r="J131" s="222">
        <f t="shared" si="0"/>
        <v>0</v>
      </c>
      <c r="K131" s="223"/>
      <c r="L131" s="224"/>
      <c r="M131" s="225" t="s">
        <v>1</v>
      </c>
      <c r="N131" s="226" t="s">
        <v>40</v>
      </c>
      <c r="O131" s="69"/>
      <c r="P131" s="212">
        <f t="shared" si="1"/>
        <v>0</v>
      </c>
      <c r="Q131" s="212">
        <v>0.011</v>
      </c>
      <c r="R131" s="212">
        <f t="shared" si="2"/>
        <v>0.011</v>
      </c>
      <c r="S131" s="212">
        <v>0</v>
      </c>
      <c r="T131" s="21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14" t="s">
        <v>254</v>
      </c>
      <c r="AT131" s="214" t="s">
        <v>131</v>
      </c>
      <c r="AU131" s="214" t="s">
        <v>85</v>
      </c>
      <c r="AY131" s="15" t="s">
        <v>123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15" t="s">
        <v>83</v>
      </c>
      <c r="BK131" s="215">
        <f t="shared" si="9"/>
        <v>0</v>
      </c>
      <c r="BL131" s="15" t="s">
        <v>209</v>
      </c>
      <c r="BM131" s="214" t="s">
        <v>276</v>
      </c>
    </row>
    <row r="132" spans="1:65" s="2" customFormat="1" ht="24" customHeight="1">
      <c r="A132" s="32"/>
      <c r="B132" s="33"/>
      <c r="C132" s="202" t="s">
        <v>7</v>
      </c>
      <c r="D132" s="202" t="s">
        <v>124</v>
      </c>
      <c r="E132" s="203" t="s">
        <v>277</v>
      </c>
      <c r="F132" s="204" t="s">
        <v>278</v>
      </c>
      <c r="G132" s="205" t="s">
        <v>127</v>
      </c>
      <c r="H132" s="206">
        <v>100</v>
      </c>
      <c r="I132" s="207"/>
      <c r="J132" s="208">
        <f t="shared" si="0"/>
        <v>0</v>
      </c>
      <c r="K132" s="209"/>
      <c r="L132" s="37"/>
      <c r="M132" s="210" t="s">
        <v>1</v>
      </c>
      <c r="N132" s="211" t="s">
        <v>40</v>
      </c>
      <c r="O132" s="69"/>
      <c r="P132" s="212">
        <f t="shared" si="1"/>
        <v>0</v>
      </c>
      <c r="Q132" s="212">
        <v>0</v>
      </c>
      <c r="R132" s="212">
        <f t="shared" si="2"/>
        <v>0</v>
      </c>
      <c r="S132" s="212">
        <v>0</v>
      </c>
      <c r="T132" s="21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4" t="s">
        <v>209</v>
      </c>
      <c r="AT132" s="214" t="s">
        <v>124</v>
      </c>
      <c r="AU132" s="214" t="s">
        <v>85</v>
      </c>
      <c r="AY132" s="15" t="s">
        <v>123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15" t="s">
        <v>83</v>
      </c>
      <c r="BK132" s="215">
        <f t="shared" si="9"/>
        <v>0</v>
      </c>
      <c r="BL132" s="15" t="s">
        <v>209</v>
      </c>
      <c r="BM132" s="214" t="s">
        <v>279</v>
      </c>
    </row>
    <row r="133" spans="1:65" s="2" customFormat="1" ht="24" customHeight="1">
      <c r="A133" s="32"/>
      <c r="B133" s="33"/>
      <c r="C133" s="202" t="s">
        <v>8</v>
      </c>
      <c r="D133" s="202" t="s">
        <v>124</v>
      </c>
      <c r="E133" s="203" t="s">
        <v>280</v>
      </c>
      <c r="F133" s="204" t="s">
        <v>281</v>
      </c>
      <c r="G133" s="205" t="s">
        <v>127</v>
      </c>
      <c r="H133" s="206">
        <v>10</v>
      </c>
      <c r="I133" s="207"/>
      <c r="J133" s="208">
        <f t="shared" si="0"/>
        <v>0</v>
      </c>
      <c r="K133" s="209"/>
      <c r="L133" s="37"/>
      <c r="M133" s="210" t="s">
        <v>1</v>
      </c>
      <c r="N133" s="211" t="s">
        <v>40</v>
      </c>
      <c r="O133" s="69"/>
      <c r="P133" s="212">
        <f t="shared" si="1"/>
        <v>0</v>
      </c>
      <c r="Q133" s="212">
        <v>0</v>
      </c>
      <c r="R133" s="212">
        <f t="shared" si="2"/>
        <v>0</v>
      </c>
      <c r="S133" s="212">
        <v>0</v>
      </c>
      <c r="T133" s="21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4" t="s">
        <v>209</v>
      </c>
      <c r="AT133" s="214" t="s">
        <v>124</v>
      </c>
      <c r="AU133" s="214" t="s">
        <v>85</v>
      </c>
      <c r="AY133" s="15" t="s">
        <v>123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15" t="s">
        <v>83</v>
      </c>
      <c r="BK133" s="215">
        <f t="shared" si="9"/>
        <v>0</v>
      </c>
      <c r="BL133" s="15" t="s">
        <v>209</v>
      </c>
      <c r="BM133" s="214" t="s">
        <v>282</v>
      </c>
    </row>
    <row r="134" spans="1:65" s="2" customFormat="1" ht="16.5" customHeight="1">
      <c r="A134" s="32"/>
      <c r="B134" s="33"/>
      <c r="C134" s="216" t="s">
        <v>209</v>
      </c>
      <c r="D134" s="216" t="s">
        <v>131</v>
      </c>
      <c r="E134" s="217" t="s">
        <v>283</v>
      </c>
      <c r="F134" s="218" t="s">
        <v>284</v>
      </c>
      <c r="G134" s="219" t="s">
        <v>244</v>
      </c>
      <c r="H134" s="220">
        <v>2</v>
      </c>
      <c r="I134" s="221"/>
      <c r="J134" s="222">
        <f t="shared" si="0"/>
        <v>0</v>
      </c>
      <c r="K134" s="223"/>
      <c r="L134" s="224"/>
      <c r="M134" s="225" t="s">
        <v>1</v>
      </c>
      <c r="N134" s="226" t="s">
        <v>40</v>
      </c>
      <c r="O134" s="69"/>
      <c r="P134" s="212">
        <f t="shared" si="1"/>
        <v>0</v>
      </c>
      <c r="Q134" s="212">
        <v>0.001</v>
      </c>
      <c r="R134" s="212">
        <f t="shared" si="2"/>
        <v>0.002</v>
      </c>
      <c r="S134" s="212">
        <v>0</v>
      </c>
      <c r="T134" s="21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4" t="s">
        <v>254</v>
      </c>
      <c r="AT134" s="214" t="s">
        <v>131</v>
      </c>
      <c r="AU134" s="214" t="s">
        <v>85</v>
      </c>
      <c r="AY134" s="15" t="s">
        <v>123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15" t="s">
        <v>83</v>
      </c>
      <c r="BK134" s="215">
        <f t="shared" si="9"/>
        <v>0</v>
      </c>
      <c r="BL134" s="15" t="s">
        <v>209</v>
      </c>
      <c r="BM134" s="214" t="s">
        <v>285</v>
      </c>
    </row>
    <row r="135" spans="1:65" s="2" customFormat="1" ht="16.5" customHeight="1">
      <c r="A135" s="32"/>
      <c r="B135" s="33"/>
      <c r="C135" s="202" t="s">
        <v>286</v>
      </c>
      <c r="D135" s="202" t="s">
        <v>124</v>
      </c>
      <c r="E135" s="203" t="s">
        <v>287</v>
      </c>
      <c r="F135" s="204" t="s">
        <v>288</v>
      </c>
      <c r="G135" s="205" t="s">
        <v>204</v>
      </c>
      <c r="H135" s="206">
        <v>8</v>
      </c>
      <c r="I135" s="207"/>
      <c r="J135" s="208">
        <f t="shared" si="0"/>
        <v>0</v>
      </c>
      <c r="K135" s="209"/>
      <c r="L135" s="37"/>
      <c r="M135" s="210" t="s">
        <v>1</v>
      </c>
      <c r="N135" s="211" t="s">
        <v>40</v>
      </c>
      <c r="O135" s="69"/>
      <c r="P135" s="212">
        <f t="shared" si="1"/>
        <v>0</v>
      </c>
      <c r="Q135" s="212">
        <v>0</v>
      </c>
      <c r="R135" s="212">
        <f t="shared" si="2"/>
        <v>0</v>
      </c>
      <c r="S135" s="212">
        <v>0</v>
      </c>
      <c r="T135" s="21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4" t="s">
        <v>209</v>
      </c>
      <c r="AT135" s="214" t="s">
        <v>124</v>
      </c>
      <c r="AU135" s="214" t="s">
        <v>85</v>
      </c>
      <c r="AY135" s="15" t="s">
        <v>123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15" t="s">
        <v>83</v>
      </c>
      <c r="BK135" s="215">
        <f t="shared" si="9"/>
        <v>0</v>
      </c>
      <c r="BL135" s="15" t="s">
        <v>209</v>
      </c>
      <c r="BM135" s="214" t="s">
        <v>289</v>
      </c>
    </row>
    <row r="136" spans="1:65" s="2" customFormat="1" ht="16.5" customHeight="1">
      <c r="A136" s="32"/>
      <c r="B136" s="33"/>
      <c r="C136" s="216" t="s">
        <v>221</v>
      </c>
      <c r="D136" s="216" t="s">
        <v>131</v>
      </c>
      <c r="E136" s="217" t="s">
        <v>290</v>
      </c>
      <c r="F136" s="218" t="s">
        <v>291</v>
      </c>
      <c r="G136" s="219" t="s">
        <v>204</v>
      </c>
      <c r="H136" s="220">
        <v>4</v>
      </c>
      <c r="I136" s="221"/>
      <c r="J136" s="222">
        <f t="shared" si="0"/>
        <v>0</v>
      </c>
      <c r="K136" s="223"/>
      <c r="L136" s="224"/>
      <c r="M136" s="225" t="s">
        <v>1</v>
      </c>
      <c r="N136" s="226" t="s">
        <v>40</v>
      </c>
      <c r="O136" s="69"/>
      <c r="P136" s="212">
        <f t="shared" si="1"/>
        <v>0</v>
      </c>
      <c r="Q136" s="212">
        <v>0</v>
      </c>
      <c r="R136" s="212">
        <f t="shared" si="2"/>
        <v>0</v>
      </c>
      <c r="S136" s="212">
        <v>0</v>
      </c>
      <c r="T136" s="21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4" t="s">
        <v>254</v>
      </c>
      <c r="AT136" s="214" t="s">
        <v>131</v>
      </c>
      <c r="AU136" s="214" t="s">
        <v>85</v>
      </c>
      <c r="AY136" s="15" t="s">
        <v>123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15" t="s">
        <v>83</v>
      </c>
      <c r="BK136" s="215">
        <f t="shared" si="9"/>
        <v>0</v>
      </c>
      <c r="BL136" s="15" t="s">
        <v>209</v>
      </c>
      <c r="BM136" s="214" t="s">
        <v>292</v>
      </c>
    </row>
    <row r="137" spans="1:65" s="2" customFormat="1" ht="16.5" customHeight="1">
      <c r="A137" s="32"/>
      <c r="B137" s="33"/>
      <c r="C137" s="216" t="s">
        <v>229</v>
      </c>
      <c r="D137" s="216" t="s">
        <v>131</v>
      </c>
      <c r="E137" s="217" t="s">
        <v>293</v>
      </c>
      <c r="F137" s="218" t="s">
        <v>294</v>
      </c>
      <c r="G137" s="219" t="s">
        <v>204</v>
      </c>
      <c r="H137" s="220">
        <v>4</v>
      </c>
      <c r="I137" s="221"/>
      <c r="J137" s="222">
        <f t="shared" si="0"/>
        <v>0</v>
      </c>
      <c r="K137" s="223"/>
      <c r="L137" s="224"/>
      <c r="M137" s="225" t="s">
        <v>1</v>
      </c>
      <c r="N137" s="226" t="s">
        <v>40</v>
      </c>
      <c r="O137" s="69"/>
      <c r="P137" s="212">
        <f t="shared" si="1"/>
        <v>0</v>
      </c>
      <c r="Q137" s="212">
        <v>0.0002</v>
      </c>
      <c r="R137" s="212">
        <f t="shared" si="2"/>
        <v>0.0008</v>
      </c>
      <c r="S137" s="212">
        <v>0</v>
      </c>
      <c r="T137" s="21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4" t="s">
        <v>254</v>
      </c>
      <c r="AT137" s="214" t="s">
        <v>131</v>
      </c>
      <c r="AU137" s="214" t="s">
        <v>85</v>
      </c>
      <c r="AY137" s="15" t="s">
        <v>123</v>
      </c>
      <c r="BE137" s="215">
        <f t="shared" si="4"/>
        <v>0</v>
      </c>
      <c r="BF137" s="215">
        <f t="shared" si="5"/>
        <v>0</v>
      </c>
      <c r="BG137" s="215">
        <f t="shared" si="6"/>
        <v>0</v>
      </c>
      <c r="BH137" s="215">
        <f t="shared" si="7"/>
        <v>0</v>
      </c>
      <c r="BI137" s="215">
        <f t="shared" si="8"/>
        <v>0</v>
      </c>
      <c r="BJ137" s="15" t="s">
        <v>83</v>
      </c>
      <c r="BK137" s="215">
        <f t="shared" si="9"/>
        <v>0</v>
      </c>
      <c r="BL137" s="15" t="s">
        <v>209</v>
      </c>
      <c r="BM137" s="214" t="s">
        <v>295</v>
      </c>
    </row>
    <row r="138" spans="2:63" s="12" customFormat="1" ht="25.9" customHeight="1">
      <c r="B138" s="186"/>
      <c r="C138" s="187"/>
      <c r="D138" s="188" t="s">
        <v>74</v>
      </c>
      <c r="E138" s="189" t="s">
        <v>131</v>
      </c>
      <c r="F138" s="189" t="s">
        <v>173</v>
      </c>
      <c r="G138" s="187"/>
      <c r="H138" s="187"/>
      <c r="I138" s="190"/>
      <c r="J138" s="191">
        <f>BK138</f>
        <v>0</v>
      </c>
      <c r="K138" s="187"/>
      <c r="L138" s="192"/>
      <c r="M138" s="193"/>
      <c r="N138" s="194"/>
      <c r="O138" s="194"/>
      <c r="P138" s="195">
        <f>P139</f>
        <v>0</v>
      </c>
      <c r="Q138" s="194"/>
      <c r="R138" s="195">
        <f>R139</f>
        <v>0</v>
      </c>
      <c r="S138" s="194"/>
      <c r="T138" s="196">
        <f>T139</f>
        <v>0</v>
      </c>
      <c r="AR138" s="197" t="s">
        <v>130</v>
      </c>
      <c r="AT138" s="198" t="s">
        <v>74</v>
      </c>
      <c r="AU138" s="198" t="s">
        <v>75</v>
      </c>
      <c r="AY138" s="197" t="s">
        <v>123</v>
      </c>
      <c r="BK138" s="199">
        <f>BK139</f>
        <v>0</v>
      </c>
    </row>
    <row r="139" spans="2:63" s="12" customFormat="1" ht="22.9" customHeight="1">
      <c r="B139" s="186"/>
      <c r="C139" s="187"/>
      <c r="D139" s="188" t="s">
        <v>74</v>
      </c>
      <c r="E139" s="200" t="s">
        <v>296</v>
      </c>
      <c r="F139" s="200" t="s">
        <v>297</v>
      </c>
      <c r="G139" s="187"/>
      <c r="H139" s="187"/>
      <c r="I139" s="190"/>
      <c r="J139" s="201">
        <f>BK139</f>
        <v>0</v>
      </c>
      <c r="K139" s="187"/>
      <c r="L139" s="192"/>
      <c r="M139" s="193"/>
      <c r="N139" s="194"/>
      <c r="O139" s="194"/>
      <c r="P139" s="195">
        <f>P140</f>
        <v>0</v>
      </c>
      <c r="Q139" s="194"/>
      <c r="R139" s="195">
        <f>R140</f>
        <v>0</v>
      </c>
      <c r="S139" s="194"/>
      <c r="T139" s="196">
        <f>T140</f>
        <v>0</v>
      </c>
      <c r="AR139" s="197" t="s">
        <v>130</v>
      </c>
      <c r="AT139" s="198" t="s">
        <v>74</v>
      </c>
      <c r="AU139" s="198" t="s">
        <v>83</v>
      </c>
      <c r="AY139" s="197" t="s">
        <v>123</v>
      </c>
      <c r="BK139" s="199">
        <f>BK140</f>
        <v>0</v>
      </c>
    </row>
    <row r="140" spans="1:65" s="2" customFormat="1" ht="24" customHeight="1">
      <c r="A140" s="32"/>
      <c r="B140" s="33"/>
      <c r="C140" s="202" t="s">
        <v>298</v>
      </c>
      <c r="D140" s="202" t="s">
        <v>124</v>
      </c>
      <c r="E140" s="203" t="s">
        <v>299</v>
      </c>
      <c r="F140" s="204" t="s">
        <v>300</v>
      </c>
      <c r="G140" s="205" t="s">
        <v>204</v>
      </c>
      <c r="H140" s="206">
        <v>1</v>
      </c>
      <c r="I140" s="207"/>
      <c r="J140" s="208">
        <f>ROUND(I140*H140,2)</f>
        <v>0</v>
      </c>
      <c r="K140" s="209"/>
      <c r="L140" s="37"/>
      <c r="M140" s="243" t="s">
        <v>1</v>
      </c>
      <c r="N140" s="244" t="s">
        <v>40</v>
      </c>
      <c r="O140" s="229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4" t="s">
        <v>187</v>
      </c>
      <c r="AT140" s="214" t="s">
        <v>124</v>
      </c>
      <c r="AU140" s="214" t="s">
        <v>85</v>
      </c>
      <c r="AY140" s="15" t="s">
        <v>123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83</v>
      </c>
      <c r="BK140" s="215">
        <f>ROUND(I140*H140,2)</f>
        <v>0</v>
      </c>
      <c r="BL140" s="15" t="s">
        <v>187</v>
      </c>
      <c r="BM140" s="214" t="s">
        <v>301</v>
      </c>
    </row>
    <row r="141" spans="1:31" s="2" customFormat="1" ht="6.95" customHeight="1">
      <c r="A141" s="32"/>
      <c r="B141" s="52"/>
      <c r="C141" s="53"/>
      <c r="D141" s="53"/>
      <c r="E141" s="53"/>
      <c r="F141" s="53"/>
      <c r="G141" s="53"/>
      <c r="H141" s="53"/>
      <c r="I141" s="150"/>
      <c r="J141" s="53"/>
      <c r="K141" s="53"/>
      <c r="L141" s="37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</sheetData>
  <sheetProtection password="CC35" sheet="1" objects="1" scenarios="1" formatColumns="0" formatRows="0" autoFilter="0"/>
  <autoFilter ref="C119:K1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5" t="s">
        <v>91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85</v>
      </c>
    </row>
    <row r="4" spans="2:46" s="1" customFormat="1" ht="24.95" customHeight="1">
      <c r="B4" s="18"/>
      <c r="D4" s="110" t="s">
        <v>92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286" t="str">
        <f>'Rekapitulace stavby'!K6</f>
        <v>Povodí Malá Čermná</v>
      </c>
      <c r="F7" s="287"/>
      <c r="G7" s="287"/>
      <c r="H7" s="287"/>
      <c r="I7" s="106"/>
      <c r="L7" s="18"/>
    </row>
    <row r="8" spans="1:31" s="2" customFormat="1" ht="12" customHeight="1">
      <c r="A8" s="32"/>
      <c r="B8" s="37"/>
      <c r="C8" s="32"/>
      <c r="D8" s="112" t="s">
        <v>93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88" t="s">
        <v>302</v>
      </c>
      <c r="F9" s="289"/>
      <c r="G9" s="289"/>
      <c r="H9" s="289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31</v>
      </c>
      <c r="G12" s="32"/>
      <c r="H12" s="32"/>
      <c r="I12" s="115" t="s">
        <v>22</v>
      </c>
      <c r="J12" s="116" t="str">
        <f>'Rekapitulace stavby'!AN8</f>
        <v>29. 10. 2019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tr">
        <f>IF('Rekapitulace stavby'!AN10="","",'Rekapitulace stavby'!AN10)</f>
        <v/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tr">
        <f>IF('Rekapitulace stavby'!E11="","",'Rekapitulace stavby'!E11)</f>
        <v>Povodí Labe státní podnik</v>
      </c>
      <c r="F15" s="32"/>
      <c r="G15" s="32"/>
      <c r="H15" s="32"/>
      <c r="I15" s="115" t="s">
        <v>27</v>
      </c>
      <c r="J15" s="114" t="str">
        <f>IF('Rekapitulace stavby'!AN11="","",'Rekapitulace stavby'!AN11)</f>
        <v/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0" t="str">
        <f>'Rekapitulace stavby'!E14</f>
        <v>Vyplň údaj</v>
      </c>
      <c r="F18" s="291"/>
      <c r="G18" s="291"/>
      <c r="H18" s="291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tr">
        <f>IF('Rekapitulace stavby'!E17="","",'Rekapitulace stavby'!E17)</f>
        <v xml:space="preserve"> </v>
      </c>
      <c r="F21" s="32"/>
      <c r="G21" s="32"/>
      <c r="H21" s="32"/>
      <c r="I21" s="115" t="s">
        <v>27</v>
      </c>
      <c r="J21" s="114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92" t="s">
        <v>1</v>
      </c>
      <c r="F27" s="292"/>
      <c r="G27" s="292"/>
      <c r="H27" s="292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35</v>
      </c>
      <c r="E30" s="32"/>
      <c r="F30" s="32"/>
      <c r="G30" s="32"/>
      <c r="H30" s="32"/>
      <c r="I30" s="113"/>
      <c r="J30" s="124">
        <f>ROUND(J120,2)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37</v>
      </c>
      <c r="G32" s="32"/>
      <c r="H32" s="32"/>
      <c r="I32" s="126" t="s">
        <v>36</v>
      </c>
      <c r="J32" s="125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7" t="s">
        <v>39</v>
      </c>
      <c r="E33" s="112" t="s">
        <v>40</v>
      </c>
      <c r="F33" s="128">
        <f>ROUND((SUM(BE120:BE128)),2)</f>
        <v>0</v>
      </c>
      <c r="G33" s="32"/>
      <c r="H33" s="32"/>
      <c r="I33" s="129">
        <v>0.21</v>
      </c>
      <c r="J33" s="128">
        <f>ROUND(((SUM(BE120:BE128))*I33),2)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2" t="s">
        <v>41</v>
      </c>
      <c r="F34" s="128">
        <f>ROUND((SUM(BF120:BF128)),2)</f>
        <v>0</v>
      </c>
      <c r="G34" s="32"/>
      <c r="H34" s="32"/>
      <c r="I34" s="129">
        <v>0.15</v>
      </c>
      <c r="J34" s="128">
        <f>ROUND(((SUM(BF120:BF128))*I34),2)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12" t="s">
        <v>42</v>
      </c>
      <c r="F35" s="128">
        <f>ROUND((SUM(BG120:BG128)),2)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12" t="s">
        <v>43</v>
      </c>
      <c r="F36" s="128">
        <f>ROUND((SUM(BH120:BH128)),2)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44</v>
      </c>
      <c r="F37" s="128">
        <f>ROUND((SUM(BI120:BI128)),2)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45</v>
      </c>
      <c r="E39" s="132"/>
      <c r="F39" s="132"/>
      <c r="G39" s="133" t="s">
        <v>46</v>
      </c>
      <c r="H39" s="134" t="s">
        <v>47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18"/>
      <c r="I41" s="106"/>
      <c r="L41" s="18"/>
    </row>
    <row r="42" spans="2:12" s="1" customFormat="1" ht="14.45" customHeight="1">
      <c r="B42" s="18"/>
      <c r="I42" s="106"/>
      <c r="L42" s="18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38" t="s">
        <v>48</v>
      </c>
      <c r="E50" s="139"/>
      <c r="F50" s="139"/>
      <c r="G50" s="138" t="s">
        <v>49</v>
      </c>
      <c r="H50" s="139"/>
      <c r="I50" s="140"/>
      <c r="J50" s="139"/>
      <c r="K50" s="139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41" t="s">
        <v>50</v>
      </c>
      <c r="E61" s="142"/>
      <c r="F61" s="143" t="s">
        <v>51</v>
      </c>
      <c r="G61" s="141" t="s">
        <v>50</v>
      </c>
      <c r="H61" s="142"/>
      <c r="I61" s="144"/>
      <c r="J61" s="145" t="s">
        <v>51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8" t="s">
        <v>52</v>
      </c>
      <c r="E65" s="146"/>
      <c r="F65" s="146"/>
      <c r="G65" s="138" t="s">
        <v>53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41" t="s">
        <v>50</v>
      </c>
      <c r="E76" s="142"/>
      <c r="F76" s="143" t="s">
        <v>51</v>
      </c>
      <c r="G76" s="141" t="s">
        <v>50</v>
      </c>
      <c r="H76" s="142"/>
      <c r="I76" s="144"/>
      <c r="J76" s="145" t="s">
        <v>51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95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93" t="str">
        <f>E7</f>
        <v>Povodí Malá Čermná</v>
      </c>
      <c r="F85" s="294"/>
      <c r="G85" s="294"/>
      <c r="H85" s="294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65" t="str">
        <f>E9</f>
        <v>2019-15-03 - Demontáž</v>
      </c>
      <c r="F87" s="295"/>
      <c r="G87" s="295"/>
      <c r="H87" s="295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29. 10. 2019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Povodí Labe státní podnik</v>
      </c>
      <c r="G91" s="34"/>
      <c r="H91" s="34"/>
      <c r="I91" s="115" t="s">
        <v>30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96</v>
      </c>
      <c r="D94" s="155"/>
      <c r="E94" s="155"/>
      <c r="F94" s="155"/>
      <c r="G94" s="155"/>
      <c r="H94" s="155"/>
      <c r="I94" s="156"/>
      <c r="J94" s="157" t="s">
        <v>97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8" t="s">
        <v>98</v>
      </c>
      <c r="D96" s="34"/>
      <c r="E96" s="34"/>
      <c r="F96" s="34"/>
      <c r="G96" s="34"/>
      <c r="H96" s="34"/>
      <c r="I96" s="113"/>
      <c r="J96" s="82">
        <f>J120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99</v>
      </c>
    </row>
    <row r="97" spans="2:12" s="9" customFormat="1" ht="24.95" customHeight="1">
      <c r="B97" s="159"/>
      <c r="C97" s="160"/>
      <c r="D97" s="161" t="s">
        <v>103</v>
      </c>
      <c r="E97" s="162"/>
      <c r="F97" s="162"/>
      <c r="G97" s="162"/>
      <c r="H97" s="162"/>
      <c r="I97" s="163"/>
      <c r="J97" s="164">
        <f>J121</f>
        <v>0</v>
      </c>
      <c r="K97" s="160"/>
      <c r="L97" s="165"/>
    </row>
    <row r="98" spans="2:12" s="10" customFormat="1" ht="19.9" customHeight="1">
      <c r="B98" s="166"/>
      <c r="C98" s="167"/>
      <c r="D98" s="168" t="s">
        <v>104</v>
      </c>
      <c r="E98" s="169"/>
      <c r="F98" s="169"/>
      <c r="G98" s="169"/>
      <c r="H98" s="169"/>
      <c r="I98" s="170"/>
      <c r="J98" s="171">
        <f>J122</f>
        <v>0</v>
      </c>
      <c r="K98" s="167"/>
      <c r="L98" s="172"/>
    </row>
    <row r="99" spans="2:12" s="9" customFormat="1" ht="24.95" customHeight="1">
      <c r="B99" s="159"/>
      <c r="C99" s="160"/>
      <c r="D99" s="161" t="s">
        <v>105</v>
      </c>
      <c r="E99" s="162"/>
      <c r="F99" s="162"/>
      <c r="G99" s="162"/>
      <c r="H99" s="162"/>
      <c r="I99" s="163"/>
      <c r="J99" s="164">
        <f>J126</f>
        <v>0</v>
      </c>
      <c r="K99" s="160"/>
      <c r="L99" s="165"/>
    </row>
    <row r="100" spans="2:12" s="10" customFormat="1" ht="19.9" customHeight="1">
      <c r="B100" s="166"/>
      <c r="C100" s="167"/>
      <c r="D100" s="168" t="s">
        <v>248</v>
      </c>
      <c r="E100" s="169"/>
      <c r="F100" s="169"/>
      <c r="G100" s="169"/>
      <c r="H100" s="169"/>
      <c r="I100" s="170"/>
      <c r="J100" s="171">
        <f>J127</f>
        <v>0</v>
      </c>
      <c r="K100" s="167"/>
      <c r="L100" s="172"/>
    </row>
    <row r="101" spans="1:31" s="2" customFormat="1" ht="21.75" customHeight="1">
      <c r="A101" s="32"/>
      <c r="B101" s="33"/>
      <c r="C101" s="34"/>
      <c r="D101" s="34"/>
      <c r="E101" s="34"/>
      <c r="F101" s="34"/>
      <c r="G101" s="34"/>
      <c r="H101" s="34"/>
      <c r="I101" s="113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52"/>
      <c r="C102" s="53"/>
      <c r="D102" s="53"/>
      <c r="E102" s="53"/>
      <c r="F102" s="53"/>
      <c r="G102" s="53"/>
      <c r="H102" s="53"/>
      <c r="I102" s="150"/>
      <c r="J102" s="53"/>
      <c r="K102" s="53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54"/>
      <c r="C106" s="55"/>
      <c r="D106" s="55"/>
      <c r="E106" s="55"/>
      <c r="F106" s="55"/>
      <c r="G106" s="55"/>
      <c r="H106" s="55"/>
      <c r="I106" s="153"/>
      <c r="J106" s="55"/>
      <c r="K106" s="55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108</v>
      </c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93" t="str">
        <f>E7</f>
        <v>Povodí Malá Čermná</v>
      </c>
      <c r="F110" s="294"/>
      <c r="G110" s="294"/>
      <c r="H110" s="29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93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65" t="str">
        <f>E9</f>
        <v>2019-15-03 - Demontáž</v>
      </c>
      <c r="F112" s="295"/>
      <c r="G112" s="295"/>
      <c r="H112" s="295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4"/>
      <c r="E114" s="34"/>
      <c r="F114" s="25" t="str">
        <f>F12</f>
        <v xml:space="preserve"> </v>
      </c>
      <c r="G114" s="34"/>
      <c r="H114" s="34"/>
      <c r="I114" s="115" t="s">
        <v>22</v>
      </c>
      <c r="J114" s="64" t="str">
        <f>IF(J12="","",J12)</f>
        <v>29. 10. 2019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24</v>
      </c>
      <c r="D116" s="34"/>
      <c r="E116" s="34"/>
      <c r="F116" s="25" t="str">
        <f>E15</f>
        <v>Povodí Labe státní podnik</v>
      </c>
      <c r="G116" s="34"/>
      <c r="H116" s="34"/>
      <c r="I116" s="115" t="s">
        <v>30</v>
      </c>
      <c r="J116" s="30" t="str">
        <f>E21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28</v>
      </c>
      <c r="D117" s="34"/>
      <c r="E117" s="34"/>
      <c r="F117" s="25" t="str">
        <f>IF(E18="","",E18)</f>
        <v>Vyplň údaj</v>
      </c>
      <c r="G117" s="34"/>
      <c r="H117" s="34"/>
      <c r="I117" s="115" t="s">
        <v>33</v>
      </c>
      <c r="J117" s="30" t="str">
        <f>E24</f>
        <v xml:space="preserve"> 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4"/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73"/>
      <c r="B119" s="174"/>
      <c r="C119" s="175" t="s">
        <v>109</v>
      </c>
      <c r="D119" s="176" t="s">
        <v>60</v>
      </c>
      <c r="E119" s="176" t="s">
        <v>56</v>
      </c>
      <c r="F119" s="176" t="s">
        <v>57</v>
      </c>
      <c r="G119" s="176" t="s">
        <v>110</v>
      </c>
      <c r="H119" s="176" t="s">
        <v>111</v>
      </c>
      <c r="I119" s="177" t="s">
        <v>112</v>
      </c>
      <c r="J119" s="178" t="s">
        <v>97</v>
      </c>
      <c r="K119" s="179" t="s">
        <v>113</v>
      </c>
      <c r="L119" s="180"/>
      <c r="M119" s="73" t="s">
        <v>1</v>
      </c>
      <c r="N119" s="74" t="s">
        <v>39</v>
      </c>
      <c r="O119" s="74" t="s">
        <v>114</v>
      </c>
      <c r="P119" s="74" t="s">
        <v>115</v>
      </c>
      <c r="Q119" s="74" t="s">
        <v>116</v>
      </c>
      <c r="R119" s="74" t="s">
        <v>117</v>
      </c>
      <c r="S119" s="74" t="s">
        <v>118</v>
      </c>
      <c r="T119" s="75" t="s">
        <v>119</v>
      </c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</row>
    <row r="120" spans="1:63" s="2" customFormat="1" ht="22.9" customHeight="1">
      <c r="A120" s="32"/>
      <c r="B120" s="33"/>
      <c r="C120" s="80" t="s">
        <v>120</v>
      </c>
      <c r="D120" s="34"/>
      <c r="E120" s="34"/>
      <c r="F120" s="34"/>
      <c r="G120" s="34"/>
      <c r="H120" s="34"/>
      <c r="I120" s="113"/>
      <c r="J120" s="181">
        <f>BK120</f>
        <v>0</v>
      </c>
      <c r="K120" s="34"/>
      <c r="L120" s="37"/>
      <c r="M120" s="76"/>
      <c r="N120" s="182"/>
      <c r="O120" s="77"/>
      <c r="P120" s="183">
        <f>P121+P126</f>
        <v>0</v>
      </c>
      <c r="Q120" s="77"/>
      <c r="R120" s="183">
        <f>R121+R126</f>
        <v>0</v>
      </c>
      <c r="S120" s="77"/>
      <c r="T120" s="184">
        <f>T121+T126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5" t="s">
        <v>74</v>
      </c>
      <c r="AU120" s="15" t="s">
        <v>99</v>
      </c>
      <c r="BK120" s="185">
        <f>BK121+BK126</f>
        <v>0</v>
      </c>
    </row>
    <row r="121" spans="2:63" s="12" customFormat="1" ht="25.9" customHeight="1">
      <c r="B121" s="186"/>
      <c r="C121" s="187"/>
      <c r="D121" s="188" t="s">
        <v>74</v>
      </c>
      <c r="E121" s="189" t="s">
        <v>169</v>
      </c>
      <c r="F121" s="189" t="s">
        <v>170</v>
      </c>
      <c r="G121" s="187"/>
      <c r="H121" s="187"/>
      <c r="I121" s="190"/>
      <c r="J121" s="191">
        <f>BK121</f>
        <v>0</v>
      </c>
      <c r="K121" s="187"/>
      <c r="L121" s="192"/>
      <c r="M121" s="193"/>
      <c r="N121" s="194"/>
      <c r="O121" s="194"/>
      <c r="P121" s="195">
        <f>P122</f>
        <v>0</v>
      </c>
      <c r="Q121" s="194"/>
      <c r="R121" s="195">
        <f>R122</f>
        <v>0</v>
      </c>
      <c r="S121" s="194"/>
      <c r="T121" s="196">
        <f>T122</f>
        <v>0</v>
      </c>
      <c r="AR121" s="197" t="s">
        <v>85</v>
      </c>
      <c r="AT121" s="198" t="s">
        <v>74</v>
      </c>
      <c r="AU121" s="198" t="s">
        <v>75</v>
      </c>
      <c r="AY121" s="197" t="s">
        <v>123</v>
      </c>
      <c r="BK121" s="199">
        <f>BK122</f>
        <v>0</v>
      </c>
    </row>
    <row r="122" spans="2:63" s="12" customFormat="1" ht="22.9" customHeight="1">
      <c r="B122" s="186"/>
      <c r="C122" s="187"/>
      <c r="D122" s="188" t="s">
        <v>74</v>
      </c>
      <c r="E122" s="200" t="s">
        <v>171</v>
      </c>
      <c r="F122" s="200" t="s">
        <v>172</v>
      </c>
      <c r="G122" s="187"/>
      <c r="H122" s="187"/>
      <c r="I122" s="190"/>
      <c r="J122" s="201">
        <f>BK122</f>
        <v>0</v>
      </c>
      <c r="K122" s="187"/>
      <c r="L122" s="192"/>
      <c r="M122" s="193"/>
      <c r="N122" s="194"/>
      <c r="O122" s="194"/>
      <c r="P122" s="195">
        <f>SUM(P123:P125)</f>
        <v>0</v>
      </c>
      <c r="Q122" s="194"/>
      <c r="R122" s="195">
        <f>SUM(R123:R125)</f>
        <v>0</v>
      </c>
      <c r="S122" s="194"/>
      <c r="T122" s="196">
        <f>SUM(T123:T125)</f>
        <v>0</v>
      </c>
      <c r="AR122" s="197" t="s">
        <v>85</v>
      </c>
      <c r="AT122" s="198" t="s">
        <v>74</v>
      </c>
      <c r="AU122" s="198" t="s">
        <v>83</v>
      </c>
      <c r="AY122" s="197" t="s">
        <v>123</v>
      </c>
      <c r="BK122" s="199">
        <f>SUM(BK123:BK125)</f>
        <v>0</v>
      </c>
    </row>
    <row r="123" spans="1:65" s="2" customFormat="1" ht="24" customHeight="1">
      <c r="A123" s="32"/>
      <c r="B123" s="33"/>
      <c r="C123" s="202" t="s">
        <v>83</v>
      </c>
      <c r="D123" s="202" t="s">
        <v>124</v>
      </c>
      <c r="E123" s="203" t="s">
        <v>303</v>
      </c>
      <c r="F123" s="204" t="s">
        <v>304</v>
      </c>
      <c r="G123" s="205" t="s">
        <v>127</v>
      </c>
      <c r="H123" s="206">
        <v>140</v>
      </c>
      <c r="I123" s="207"/>
      <c r="J123" s="208">
        <f>ROUND(I123*H123,2)</f>
        <v>0</v>
      </c>
      <c r="K123" s="209"/>
      <c r="L123" s="37"/>
      <c r="M123" s="210" t="s">
        <v>1</v>
      </c>
      <c r="N123" s="211" t="s">
        <v>40</v>
      </c>
      <c r="O123" s="69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4" t="s">
        <v>209</v>
      </c>
      <c r="AT123" s="214" t="s">
        <v>124</v>
      </c>
      <c r="AU123" s="214" t="s">
        <v>85</v>
      </c>
      <c r="AY123" s="15" t="s">
        <v>123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83</v>
      </c>
      <c r="BK123" s="215">
        <f>ROUND(I123*H123,2)</f>
        <v>0</v>
      </c>
      <c r="BL123" s="15" t="s">
        <v>209</v>
      </c>
      <c r="BM123" s="214" t="s">
        <v>305</v>
      </c>
    </row>
    <row r="124" spans="1:65" s="2" customFormat="1" ht="24" customHeight="1">
      <c r="A124" s="32"/>
      <c r="B124" s="33"/>
      <c r="C124" s="202" t="s">
        <v>85</v>
      </c>
      <c r="D124" s="202" t="s">
        <v>124</v>
      </c>
      <c r="E124" s="203" t="s">
        <v>306</v>
      </c>
      <c r="F124" s="204" t="s">
        <v>307</v>
      </c>
      <c r="G124" s="205" t="s">
        <v>204</v>
      </c>
      <c r="H124" s="206">
        <v>8</v>
      </c>
      <c r="I124" s="207"/>
      <c r="J124" s="208">
        <f>ROUND(I124*H124,2)</f>
        <v>0</v>
      </c>
      <c r="K124" s="209"/>
      <c r="L124" s="37"/>
      <c r="M124" s="210" t="s">
        <v>1</v>
      </c>
      <c r="N124" s="211" t="s">
        <v>40</v>
      </c>
      <c r="O124" s="69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14" t="s">
        <v>209</v>
      </c>
      <c r="AT124" s="214" t="s">
        <v>124</v>
      </c>
      <c r="AU124" s="214" t="s">
        <v>85</v>
      </c>
      <c r="AY124" s="15" t="s">
        <v>123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83</v>
      </c>
      <c r="BK124" s="215">
        <f>ROUND(I124*H124,2)</f>
        <v>0</v>
      </c>
      <c r="BL124" s="15" t="s">
        <v>209</v>
      </c>
      <c r="BM124" s="214" t="s">
        <v>308</v>
      </c>
    </row>
    <row r="125" spans="1:65" s="2" customFormat="1" ht="24" customHeight="1">
      <c r="A125" s="32"/>
      <c r="B125" s="33"/>
      <c r="C125" s="202" t="s">
        <v>130</v>
      </c>
      <c r="D125" s="202" t="s">
        <v>124</v>
      </c>
      <c r="E125" s="203" t="s">
        <v>309</v>
      </c>
      <c r="F125" s="204" t="s">
        <v>310</v>
      </c>
      <c r="G125" s="205" t="s">
        <v>204</v>
      </c>
      <c r="H125" s="206">
        <v>4</v>
      </c>
      <c r="I125" s="207"/>
      <c r="J125" s="208">
        <f>ROUND(I125*H125,2)</f>
        <v>0</v>
      </c>
      <c r="K125" s="209"/>
      <c r="L125" s="37"/>
      <c r="M125" s="210" t="s">
        <v>1</v>
      </c>
      <c r="N125" s="211" t="s">
        <v>40</v>
      </c>
      <c r="O125" s="69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14" t="s">
        <v>209</v>
      </c>
      <c r="AT125" s="214" t="s">
        <v>124</v>
      </c>
      <c r="AU125" s="214" t="s">
        <v>85</v>
      </c>
      <c r="AY125" s="15" t="s">
        <v>123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83</v>
      </c>
      <c r="BK125" s="215">
        <f>ROUND(I125*H125,2)</f>
        <v>0</v>
      </c>
      <c r="BL125" s="15" t="s">
        <v>209</v>
      </c>
      <c r="BM125" s="214" t="s">
        <v>311</v>
      </c>
    </row>
    <row r="126" spans="2:63" s="12" customFormat="1" ht="25.9" customHeight="1">
      <c r="B126" s="186"/>
      <c r="C126" s="187"/>
      <c r="D126" s="188" t="s">
        <v>74</v>
      </c>
      <c r="E126" s="189" t="s">
        <v>131</v>
      </c>
      <c r="F126" s="189" t="s">
        <v>173</v>
      </c>
      <c r="G126" s="187"/>
      <c r="H126" s="187"/>
      <c r="I126" s="190"/>
      <c r="J126" s="191">
        <f>BK126</f>
        <v>0</v>
      </c>
      <c r="K126" s="187"/>
      <c r="L126" s="192"/>
      <c r="M126" s="193"/>
      <c r="N126" s="194"/>
      <c r="O126" s="194"/>
      <c r="P126" s="195">
        <f>P127</f>
        <v>0</v>
      </c>
      <c r="Q126" s="194"/>
      <c r="R126" s="195">
        <f>R127</f>
        <v>0</v>
      </c>
      <c r="S126" s="194"/>
      <c r="T126" s="196">
        <f>T127</f>
        <v>0</v>
      </c>
      <c r="AR126" s="197" t="s">
        <v>130</v>
      </c>
      <c r="AT126" s="198" t="s">
        <v>74</v>
      </c>
      <c r="AU126" s="198" t="s">
        <v>75</v>
      </c>
      <c r="AY126" s="197" t="s">
        <v>123</v>
      </c>
      <c r="BK126" s="199">
        <f>BK127</f>
        <v>0</v>
      </c>
    </row>
    <row r="127" spans="2:63" s="12" customFormat="1" ht="22.9" customHeight="1">
      <c r="B127" s="186"/>
      <c r="C127" s="187"/>
      <c r="D127" s="188" t="s">
        <v>74</v>
      </c>
      <c r="E127" s="200" t="s">
        <v>296</v>
      </c>
      <c r="F127" s="200" t="s">
        <v>297</v>
      </c>
      <c r="G127" s="187"/>
      <c r="H127" s="187"/>
      <c r="I127" s="190"/>
      <c r="J127" s="201">
        <f>BK127</f>
        <v>0</v>
      </c>
      <c r="K127" s="187"/>
      <c r="L127" s="192"/>
      <c r="M127" s="193"/>
      <c r="N127" s="194"/>
      <c r="O127" s="194"/>
      <c r="P127" s="195">
        <f>P128</f>
        <v>0</v>
      </c>
      <c r="Q127" s="194"/>
      <c r="R127" s="195">
        <f>R128</f>
        <v>0</v>
      </c>
      <c r="S127" s="194"/>
      <c r="T127" s="196">
        <f>T128</f>
        <v>0</v>
      </c>
      <c r="AR127" s="197" t="s">
        <v>130</v>
      </c>
      <c r="AT127" s="198" t="s">
        <v>74</v>
      </c>
      <c r="AU127" s="198" t="s">
        <v>83</v>
      </c>
      <c r="AY127" s="197" t="s">
        <v>123</v>
      </c>
      <c r="BK127" s="199">
        <f>BK128</f>
        <v>0</v>
      </c>
    </row>
    <row r="128" spans="1:65" s="2" customFormat="1" ht="16.5" customHeight="1">
      <c r="A128" s="32"/>
      <c r="B128" s="33"/>
      <c r="C128" s="202" t="s">
        <v>128</v>
      </c>
      <c r="D128" s="202" t="s">
        <v>124</v>
      </c>
      <c r="E128" s="203" t="s">
        <v>312</v>
      </c>
      <c r="F128" s="204" t="s">
        <v>313</v>
      </c>
      <c r="G128" s="205" t="s">
        <v>204</v>
      </c>
      <c r="H128" s="206">
        <v>4</v>
      </c>
      <c r="I128" s="207"/>
      <c r="J128" s="208">
        <f>ROUND(I128*H128,2)</f>
        <v>0</v>
      </c>
      <c r="K128" s="209"/>
      <c r="L128" s="37"/>
      <c r="M128" s="243" t="s">
        <v>1</v>
      </c>
      <c r="N128" s="244" t="s">
        <v>40</v>
      </c>
      <c r="O128" s="229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14" t="s">
        <v>187</v>
      </c>
      <c r="AT128" s="214" t="s">
        <v>124</v>
      </c>
      <c r="AU128" s="214" t="s">
        <v>85</v>
      </c>
      <c r="AY128" s="15" t="s">
        <v>123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83</v>
      </c>
      <c r="BK128" s="215">
        <f>ROUND(I128*H128,2)</f>
        <v>0</v>
      </c>
      <c r="BL128" s="15" t="s">
        <v>187</v>
      </c>
      <c r="BM128" s="214" t="s">
        <v>314</v>
      </c>
    </row>
    <row r="129" spans="1:31" s="2" customFormat="1" ht="6.95" customHeight="1">
      <c r="A129" s="32"/>
      <c r="B129" s="52"/>
      <c r="C129" s="53"/>
      <c r="D129" s="53"/>
      <c r="E129" s="53"/>
      <c r="F129" s="53"/>
      <c r="G129" s="53"/>
      <c r="H129" s="53"/>
      <c r="I129" s="150"/>
      <c r="J129" s="53"/>
      <c r="K129" s="53"/>
      <c r="L129" s="37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sheetProtection password="CC35" sheet="1" objects="1" scenarios="1" formatColumns="0" formatRows="0" autoFilter="0"/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OEM-PC\OEM</dc:creator>
  <cp:keywords/>
  <dc:description/>
  <cp:lastModifiedBy>OEM</cp:lastModifiedBy>
  <cp:lastPrinted>2019-12-11T16:23:42Z</cp:lastPrinted>
  <dcterms:created xsi:type="dcterms:W3CDTF">2019-12-11T16:20:45Z</dcterms:created>
  <dcterms:modified xsi:type="dcterms:W3CDTF">2019-12-11T16:24:14Z</dcterms:modified>
  <cp:category/>
  <cp:version/>
  <cp:contentType/>
  <cp:contentStatus/>
</cp:coreProperties>
</file>