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15" windowWidth="37095" windowHeight="17310" activeTab="0"/>
  </bookViews>
  <sheets>
    <sheet name="Rekapitulace stavby" sheetId="1" r:id="rId1"/>
    <sheet name="VON - Vedlejší a ostatní ..." sheetId="2" r:id="rId2"/>
    <sheet name="SO - 1 Oprava " sheetId="3" r:id="rId3"/>
    <sheet name="Pokyny pro vyplnění" sheetId="4" r:id="rId4"/>
  </sheets>
  <definedNames>
    <definedName name="_xlnm._FilterDatabase" localSheetId="2" hidden="1">'SO - 1 Oprava '!$C$91:$K$214</definedName>
    <definedName name="_xlnm._FilterDatabase" localSheetId="1" hidden="1">'VON - Vedlejší a ostatní ...'!$C$79:$K$84</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2">'SO - 1 Oprava '!$C$4:$J$39,'SO - 1 Oprava '!$C$45:$J$73,'SO - 1 Oprava '!$C$79:$K$214</definedName>
    <definedName name="_xlnm.Print_Area" localSheetId="1">'VON - Vedlejší a ostatní ...'!$C$4:$J$39,'VON - Vedlejší a ostatní ...'!$C$45:$J$61,'VON - Vedlejší a ostatní ...'!$C$67:$K$84</definedName>
    <definedName name="_xlnm.Print_Titles" localSheetId="0">'Rekapitulace stavby'!$52:$52</definedName>
    <definedName name="_xlnm.Print_Titles" localSheetId="1">'VON - Vedlejší a ostatní ...'!$79:$79</definedName>
    <definedName name="_xlnm.Print_Titles" localSheetId="2">'SO - 1 Oprava '!$91:$91</definedName>
  </definedNames>
  <calcPr calcId="145621"/>
</workbook>
</file>

<file path=xl/sharedStrings.xml><?xml version="1.0" encoding="utf-8"?>
<sst xmlns="http://schemas.openxmlformats.org/spreadsheetml/2006/main" count="2210" uniqueCount="629">
  <si>
    <t>Export Komplet</t>
  </si>
  <si>
    <t>VZ</t>
  </si>
  <si>
    <t>2.0</t>
  </si>
  <si>
    <t/>
  </si>
  <si>
    <t>False</t>
  </si>
  <si>
    <t>{8509018c-808d-4b4c-a527-79e5c323ef87}</t>
  </si>
  <si>
    <t>&gt;&gt;  skryté sloupce  &lt;&lt;</t>
  </si>
  <si>
    <t>0,01</t>
  </si>
  <si>
    <t>21</t>
  </si>
  <si>
    <t>15</t>
  </si>
  <si>
    <t>REKAPITULACE STAVBY</t>
  </si>
  <si>
    <t>v ---  níže se nacházejí doplnkové a pomocné údaje k sestavám  --- v</t>
  </si>
  <si>
    <t>Návod na vyplnění</t>
  </si>
  <si>
    <t>0,001</t>
  </si>
  <si>
    <t>Kód:</t>
  </si>
  <si>
    <t>PLASP</t>
  </si>
  <si>
    <t>Měnit lze pouze buňky se žlutým podbarvením!
1) v Rekapitulaci stavby vyplňte údaje o Uchazeči (přenesou se do ostatních sestav i v jiných listech)
2) na vybraných listech vyplňte v sestavě Soupis prací ceny u položek</t>
  </si>
  <si>
    <t>Stavba:</t>
  </si>
  <si>
    <t>111170075 - VD Smiřice, oprava zpevněných ploch u likusového skladu</t>
  </si>
  <si>
    <t>KSO:</t>
  </si>
  <si>
    <t>822 51</t>
  </si>
  <si>
    <t>CC-CZ:</t>
  </si>
  <si>
    <t>Místo:</t>
  </si>
  <si>
    <t xml:space="preserve"> Smiřice</t>
  </si>
  <si>
    <t>Datum:</t>
  </si>
  <si>
    <t>11. 12. 2019</t>
  </si>
  <si>
    <t>CZ-CPV:</t>
  </si>
  <si>
    <t>45000000-7</t>
  </si>
  <si>
    <t>CZ-CPA:</t>
  </si>
  <si>
    <t>42</t>
  </si>
  <si>
    <t>Zadavatel:</t>
  </si>
  <si>
    <t>IČ:</t>
  </si>
  <si>
    <t>70890005</t>
  </si>
  <si>
    <t>Povodí Labe, státní podnik, Závod Jablonec nad Nis</t>
  </si>
  <si>
    <t>DIČ:</t>
  </si>
  <si>
    <t>Uchazeč:</t>
  </si>
  <si>
    <t>Vyplň údaj</t>
  </si>
  <si>
    <t>Projektant:</t>
  </si>
  <si>
    <t>73648761</t>
  </si>
  <si>
    <t>Daniel Kadavý, projektová činnost</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</si>
  <si>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</si>
  <si>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</si>
  <si>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</si>
  <si>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</si>
  <si>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</si>
  <si>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</si>
  <si>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</si>
  <si>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</si>
  <si>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</si>
  <si>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</si>
  <si>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</si>
  <si>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</si>
  <si>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</si>
  <si>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</si>
  <si>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</si>
  <si>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</si>
  <si>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</si>
  <si>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</si>
  <si>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</si>
  <si>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</si>
  <si>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</si>
  <si>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</si>
  <si>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</si>
  <si>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</si>
  <si>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</si>
  <si>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</si>
  <si>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</si>
  <si>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</si>
  <si>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</si>
  <si>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</si>
  <si>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</si>
  <si>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</si>
  <si>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</si>
  <si>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</si>
  <si>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</si>
  <si>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</si>
  <si>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</si>
  <si>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</si>
  <si>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</si>
  <si>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</si>
  <si>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</si>
  <si>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</si>
  <si>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</si>
  <si>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</si>
  <si>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VON</t>
  </si>
  <si>
    <t>Vedlejší a ostatní náklady</t>
  </si>
  <si>
    <t>STA</t>
  </si>
  <si>
    <t>1</t>
  </si>
  <si>
    <t>{ac191137-472d-40b1-a946-e63e53430cc8}</t>
  </si>
  <si>
    <t>2</t>
  </si>
  <si>
    <t>SO</t>
  </si>
  <si>
    <t xml:space="preserve">1 Oprava </t>
  </si>
  <si>
    <t>{8985d30a-39af-4673-a7ba-cf60aec30b3c}</t>
  </si>
  <si>
    <t>KRYCÍ LIST SOUPISU PRACÍ</t>
  </si>
  <si>
    <t>Objekt:</t>
  </si>
  <si>
    <t>VON - Vedlejší a ostatní náklady</t>
  </si>
  <si>
    <t>REKAPITULACE ČLENĚNÍ SOUPISU PRACÍ</t>
  </si>
  <si>
    <t>Kód dílu - Popis</t>
  </si>
  <si>
    <t>Cena celkem [CZK]</t>
  </si>
  <si>
    <t>-1</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</si>
  <si>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</si>
  <si>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</si>
  <si>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</si>
  <si>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</si>
  <si>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</si>
  <si>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</si>
  <si>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</si>
  <si>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</si>
  <si>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</si>
  <si>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</si>
  <si>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</si>
  <si>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</si>
  <si>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</si>
  <si>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</si>
  <si>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</si>
  <si>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</si>
  <si>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</si>
  <si>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</si>
  <si>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K</t>
  </si>
  <si>
    <t>030001000</t>
  </si>
  <si>
    <t>Zařízení staveniště</t>
  </si>
  <si>
    <t>soubor</t>
  </si>
  <si>
    <t>CS ÚRS 2019 02</t>
  </si>
  <si>
    <t>1024</t>
  </si>
  <si>
    <t>1307066154</t>
  </si>
  <si>
    <t>034103000</t>
  </si>
  <si>
    <t>Oplocení staveniště</t>
  </si>
  <si>
    <t>1723383645</t>
  </si>
  <si>
    <t>3</t>
  </si>
  <si>
    <t>460010025</t>
  </si>
  <si>
    <t>Vytyčení trasy inženýrských sítí v zastavěném prostoru</t>
  </si>
  <si>
    <t>1809606374</t>
  </si>
  <si>
    <t xml:space="preserve">SO - 1 Oprava </t>
  </si>
  <si>
    <t>HSV - Práce a dodávky HSV</t>
  </si>
  <si>
    <t xml:space="preserve">    1 - Zemní práce</t>
  </si>
  <si>
    <t xml:space="preserve">    4 - Vodorovné konstrukce</t>
  </si>
  <si>
    <t xml:space="preserve">    5 - Komunikace</t>
  </si>
  <si>
    <t xml:space="preserve">    8 - Trubní vedení</t>
  </si>
  <si>
    <t xml:space="preserve">    9 - Ostatní konstrukce a práce, bourání</t>
  </si>
  <si>
    <t xml:space="preserve">    93 - Dokončovací práce inž.staveb</t>
  </si>
  <si>
    <t xml:space="preserve">    97 - Prorážení otvorů</t>
  </si>
  <si>
    <t xml:space="preserve">    997 - Přesun sutě</t>
  </si>
  <si>
    <t xml:space="preserve">    998 - Přesun hmot</t>
  </si>
  <si>
    <t>PSV - Práce a dodávky PSV</t>
  </si>
  <si>
    <t xml:space="preserve">    711 - Izolace proti vodě, vlhkosti a plynům</t>
  </si>
  <si>
    <t xml:space="preserve">    767 - Konstrukce zámečnické</t>
  </si>
  <si>
    <t>HSV</t>
  </si>
  <si>
    <t>Práce a dodávky HSV</t>
  </si>
  <si>
    <t>Zemní práce</t>
  </si>
  <si>
    <t>113106291</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</si>
  <si>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t>
  </si>
  <si>
    <t>m2</t>
  </si>
  <si>
    <t>-1256218051</t>
  </si>
  <si>
    <t>PSC</t>
  </si>
  <si>
    <t xml:space="preserve">Poznámka k souboru cen:
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</si>
  <si>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113107232</t>
  </si>
  <si>
    <t>Odstranění podkladů nebo krytů strojně plochy jednotlivě přes 200 m2 s přemístěním hmot na skládku na vzdálenost do 20 m nebo s naložením na dopravní prostředek z betonu prostého, o tl. vrstvy přes 150 do 300 mm</t>
  </si>
  <si>
    <t>-937936726</t>
  </si>
  <si>
    <t xml:space="preserve">Poznámka k souboru cen:
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</si>
  <si>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122201101</t>
  </si>
  <si>
    <t>Odkopávky a prokopávky nezapažené s přehozením výkopku na vzdálenost do 3 m nebo s naložením na dopravní prostředek v hornině tř. 3 do 100 m3</t>
  </si>
  <si>
    <t>m3</t>
  </si>
  <si>
    <t>1483456517</t>
  </si>
  <si>
    <t xml:space="preserve">Poznámka k souboru cen:
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</si>
  <si>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131201201</t>
  </si>
  <si>
    <t>Hloubení jam zapažených v hornině tř. 3 objemu do 100 m3</t>
  </si>
  <si>
    <t>-640512340</t>
  </si>
  <si>
    <t>5</t>
  </si>
  <si>
    <t>132201201</t>
  </si>
  <si>
    <t>Hloubení zapažených i nezapažených rýh šířky přes 600 do 2 000 mm s urovnáním dna do předepsaného profilu a spádu v hornině tř. 3 do 100 m3</t>
  </si>
  <si>
    <t>-1728653272</t>
  </si>
  <si>
    <t xml:space="preserve">Poznámka k souboru cen:
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</si>
  <si>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VV</t>
  </si>
  <si>
    <t>"pro DN 125" 0,8*1,2*31</t>
  </si>
  <si>
    <t>"pro DN 160" 0,8*1,2*55</t>
  </si>
  <si>
    <t>Součet</t>
  </si>
  <si>
    <t>6</t>
  </si>
  <si>
    <t>132201209</t>
  </si>
  <si>
    <t>Hloubení zapažených i nezapažených rýh šířky přes 600 do 2 000 mm s urovnáním dna do předepsaného profilu a spádu v hornině tř. 3 Příplatek k cenám za lepivost horniny tř. 3</t>
  </si>
  <si>
    <t>-767715754</t>
  </si>
  <si>
    <t>82,56*0,3</t>
  </si>
  <si>
    <t>7</t>
  </si>
  <si>
    <t>151101101</t>
  </si>
  <si>
    <t>Zřízení pažení a rozepření stěn rýh pro podzemní vedení pro všechny šířky rýhy příložné pro jakoukoliv mezerovitost, hloubky do 2 m</t>
  </si>
  <si>
    <t>-1150746867</t>
  </si>
  <si>
    <t xml:space="preserve">Poznámka k souboru cen:
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</si>
  <si>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"pro potrubí DN 125" 1,2*2*31</t>
  </si>
  <si>
    <t>"pro potrubí DN 160" 1,2*2*55</t>
  </si>
  <si>
    <t>8</t>
  </si>
  <si>
    <t>151101111</t>
  </si>
  <si>
    <t>Odstranění pažení a rozepření stěn rýh pro podzemní vedení s uložením materiálu na vzdálenost do 3 m od kraje výkopu příložné, hloubky do 2 m</t>
  </si>
  <si>
    <t>595257242</t>
  </si>
  <si>
    <t>206,4</t>
  </si>
  <si>
    <t>9</t>
  </si>
  <si>
    <t>161101101</t>
  </si>
  <si>
    <t>Svislé přemístění výkopku bez naložení do dopravní nádoby avšak s vyprázdněním dopravní nádoby na hromadu nebo do dopravního prostředku z horniny tř. 1 až 4, při hloubce výkopu přes 1 do 2,5 m</t>
  </si>
  <si>
    <t>1263760090</t>
  </si>
  <si>
    <t xml:space="preserve">Poznámka k souboru cen:
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</si>
  <si>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t>
  </si>
  <si>
    <t>174101101</t>
  </si>
  <si>
    <t>Zásyp sypaninou z jakékoliv horniny s uložením výkopku ve vrstvách se zhutněním jam, šachet, rýh nebo kolem objektů v těchto vykopávkách</t>
  </si>
  <si>
    <t>161024822</t>
  </si>
  <si>
    <t xml:space="preserve">Poznámka k souboru cen:
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</si>
  <si>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rýhy u potrubí</t>
  </si>
  <si>
    <t>82,56-6,88-30,78</t>
  </si>
  <si>
    <t>11</t>
  </si>
  <si>
    <t>M</t>
  </si>
  <si>
    <t>58331200</t>
  </si>
  <si>
    <t>štěrkopísek netříděný zásypový</t>
  </si>
  <si>
    <t>t</t>
  </si>
  <si>
    <t>-863734996</t>
  </si>
  <si>
    <t>12</t>
  </si>
  <si>
    <t>175151101</t>
  </si>
  <si>
    <t>Obsypání potrubí strojně sypaninou z vhodných hornin tř. 1 až 4 nebo materiálem připraveným podél výkopu ve vzdálenosti do 3 m od jeho kraje, pro jakoukoliv hloubku výkopu a míru zhutnění bez prohození sypaniny</t>
  </si>
  <si>
    <t>-699390294</t>
  </si>
  <si>
    <t xml:space="preserve">Poznámka k souboru cen: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</si>
  <si>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13</t>
  </si>
  <si>
    <t>973936727</t>
  </si>
  <si>
    <t>14</t>
  </si>
  <si>
    <t>181102302</t>
  </si>
  <si>
    <t>Úprava pláně na stavbách dálnic strojně v zářezech mimo skalních se zhutněním</t>
  </si>
  <si>
    <t>-1039801052</t>
  </si>
  <si>
    <t xml:space="preserve">Poznámka k souboru cen:
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</si>
  <si>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181301102</t>
  </si>
  <si>
    <t>Rozprostření ornice tl vrstvy do 150 mm pl do 500 m2 v rovině nebo ve svahu do 1:5</t>
  </si>
  <si>
    <t>649961107</t>
  </si>
  <si>
    <t>16</t>
  </si>
  <si>
    <t>181411131</t>
  </si>
  <si>
    <t>Založení parkového trávníku výsevem plochy do 1000 m2 v rovině a ve svahu do 1:5</t>
  </si>
  <si>
    <t>1493696216</t>
  </si>
  <si>
    <t>17</t>
  </si>
  <si>
    <t>R1001</t>
  </si>
  <si>
    <t>Likvidace odpadu ze sypaniny a oprav betonových ploch</t>
  </si>
  <si>
    <t>-2030204892</t>
  </si>
  <si>
    <t>137,56"Likvidace výkopů do položky nutno kalkulovat naložení odpadu,odvoz na skládku zhotovitele,složení na skládce,poplatek zaskládku"</t>
  </si>
  <si>
    <t xml:space="preserve">125"Likvidace odpadů z bet.plochy do položky nutno kalkulovat naložení odpadu,odvoz na skládku zhotovitele,složení na skládce,poplatek  za skládku" </t>
  </si>
  <si>
    <t>Vodorovné konstrukce</t>
  </si>
  <si>
    <t>18</t>
  </si>
  <si>
    <t>451573111</t>
  </si>
  <si>
    <t>Lože pod potrubí, stoky a drobné objekty v otevřeném výkopu z písku a štěrkopísku do 63 mm</t>
  </si>
  <si>
    <t>2146118883</t>
  </si>
  <si>
    <t xml:space="preserve">Poznámka k souboru cen:
Poznámka k souboru cen: 1. Ceny -1111 a -1192 lze použít i pro zřízení sběrných vrstev nad drenážními trubkami. 2. V cenách -5111 a -1192 jsou započteny i náklady na prohození výkopku získaného při zemních pracích. </t>
  </si>
  <si>
    <t>"pro DN 125" 0,8*0,1*31</t>
  </si>
  <si>
    <t>"pro DN 160" 0,8*0,1*55</t>
  </si>
  <si>
    <t>Komunikace</t>
  </si>
  <si>
    <t>19</t>
  </si>
  <si>
    <t>564841111</t>
  </si>
  <si>
    <t>Podklad ze štěrkodrtě ŠD tl 120 mm</t>
  </si>
  <si>
    <t>-762360293</t>
  </si>
  <si>
    <t>20</t>
  </si>
  <si>
    <t>564851111</t>
  </si>
  <si>
    <t>Podklad ze štěrkodrti ŠD s rozprostřením a zhutněním, po zhutnění tl. 150 mm</t>
  </si>
  <si>
    <t>-1596114308</t>
  </si>
  <si>
    <t>"ŠD A" 478</t>
  </si>
  <si>
    <t>1541836254</t>
  </si>
  <si>
    <t>"ŠD B" 276</t>
  </si>
  <si>
    <t>22</t>
  </si>
  <si>
    <t>58337401</t>
  </si>
  <si>
    <t>kamenivo dekorační (kačírek) frakce 8/16</t>
  </si>
  <si>
    <t>-1058165582</t>
  </si>
  <si>
    <t>23</t>
  </si>
  <si>
    <t>594511111</t>
  </si>
  <si>
    <t>Dlažba nebo přídlažba z lomového kamene lomařsky upraveného rigolového v ploše vodorovné nebo ve sklonu tl. do 250 mm, bez vyplnění spár, s provedením lože tl. 50 mm z betonu</t>
  </si>
  <si>
    <t>371294549</t>
  </si>
  <si>
    <t xml:space="preserve">Poznámka k souboru cen:
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</si>
  <si>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P</t>
  </si>
  <si>
    <t>Poznámka k položce:
Poznámka k položce: -lomařsky upraveného rigolového, bez vyplnění spár v ploše vodorovné nebo ve sklonu, s provedením lože tl. 50 mm -oprava stávajícího výustního objektu</t>
  </si>
  <si>
    <t>24</t>
  </si>
  <si>
    <t>596211213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</si>
  <si>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t>
  </si>
  <si>
    <t>-1556471345</t>
  </si>
  <si>
    <t xml:space="preserve">Poznámka k souboru cen:
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</si>
  <si>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t>
  </si>
  <si>
    <t>BTL.0006335.URS</t>
  </si>
  <si>
    <t>krajník silniční betonový ABK 50-25/8 50x25x8 cm</t>
  </si>
  <si>
    <t>kus</t>
  </si>
  <si>
    <t>1097974027</t>
  </si>
  <si>
    <t>26</t>
  </si>
  <si>
    <t>59245013</t>
  </si>
  <si>
    <t>dlažba zámková tvaru I 200x165x80mm přírodní</t>
  </si>
  <si>
    <t>1533024315</t>
  </si>
  <si>
    <t>27</t>
  </si>
  <si>
    <t>59245010</t>
  </si>
  <si>
    <t>dlažba zámková tvaru I 200x165x80mm barevná</t>
  </si>
  <si>
    <t>708315275</t>
  </si>
  <si>
    <t>28</t>
  </si>
  <si>
    <t>599632111</t>
  </si>
  <si>
    <t>Vyplnění spár dlažby (přídlažby) z lomového kamene v jakémkoliv sklonu plochy a jakékoliv tloušťky cementovou maltou se zatřením</t>
  </si>
  <si>
    <t>-1761953232</t>
  </si>
  <si>
    <t xml:space="preserve">Poznámka k souboru cen:
Poznámka k souboru cen: 1. Ceny lze použít i pro vyplnění spár dlažby (přídlažby) silničních příkopů a kuželů. </t>
  </si>
  <si>
    <t>Trubní vedení</t>
  </si>
  <si>
    <t>29</t>
  </si>
  <si>
    <t>871273121</t>
  </si>
  <si>
    <t>Montáž kanalizačního potrubí z plastů z tvrdého PVC těsněných gumovým kroužkem v otevřeném výkopu ve sklonu do 20 % DN 125</t>
  </si>
  <si>
    <t>m</t>
  </si>
  <si>
    <t>9310808</t>
  </si>
  <si>
    <t xml:space="preserve">Poznámka k souboru cen:
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</si>
  <si>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30</t>
  </si>
  <si>
    <t>28611126</t>
  </si>
  <si>
    <t>trubka kanalizační PVC DN 125x1000 mm SN4</t>
  </si>
  <si>
    <t>-2004814239</t>
  </si>
  <si>
    <t>31</t>
  </si>
  <si>
    <t>871313121</t>
  </si>
  <si>
    <t>Montáž kanalizačního potrubí z plastů z tvrdého PVC těsněných gumovým kroužkem v otevřeném výkopu ve sklonu do 20 % DN 160</t>
  </si>
  <si>
    <t>1959134877</t>
  </si>
  <si>
    <t>32</t>
  </si>
  <si>
    <t>28611131</t>
  </si>
  <si>
    <t>trubka kanalizační PVC DN 160x1000 mm SN4</t>
  </si>
  <si>
    <t>1047059641</t>
  </si>
  <si>
    <t>33</t>
  </si>
  <si>
    <t>892312121</t>
  </si>
  <si>
    <t>Tlakové zkoušky vzduchem těsnícími vaky ucpávkovými DN 150</t>
  </si>
  <si>
    <t>úsek</t>
  </si>
  <si>
    <t>2011539257</t>
  </si>
  <si>
    <t xml:space="preserve">Poznámka k souboru cen:
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</si>
  <si>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34</t>
  </si>
  <si>
    <t>28614240</t>
  </si>
  <si>
    <t>šachta DN 600 P vtok DN 150 KG výška 1,2-1,9 m</t>
  </si>
  <si>
    <t>-1825540670</t>
  </si>
  <si>
    <t>35</t>
  </si>
  <si>
    <t>899331111</t>
  </si>
  <si>
    <t>Výšková úprava uličního vstupu nebo vpusti do 200 mm zvýšením poklopu</t>
  </si>
  <si>
    <t>667187217</t>
  </si>
  <si>
    <t>36</t>
  </si>
  <si>
    <t>721242116</t>
  </si>
  <si>
    <t>Lapač střešních splavenin z PP s kulovým kloubem na odtoku DN 125</t>
  </si>
  <si>
    <t>-1987428406</t>
  </si>
  <si>
    <t>Ostatní konstrukce a práce, bourání</t>
  </si>
  <si>
    <t>37</t>
  </si>
  <si>
    <t>916231213</t>
  </si>
  <si>
    <t>Osazení chodníkového obrubníku betonového se zřízením lože, s vyplněním a zatřením spár cementovou maltou stojatého s boční opěrou z betonu prostého, do lože z betonu prostého</t>
  </si>
  <si>
    <t>162119282</t>
  </si>
  <si>
    <t xml:space="preserve">Poznámka k souboru cen:
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</si>
  <si>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38</t>
  </si>
  <si>
    <t>59217016</t>
  </si>
  <si>
    <t>obrubník betonový chodníkový 1000x80x250mm</t>
  </si>
  <si>
    <t>-1314661687</t>
  </si>
  <si>
    <t>39</t>
  </si>
  <si>
    <t>919735123</t>
  </si>
  <si>
    <t>Řezání stávajícího betonového krytu hl do 150 mm</t>
  </si>
  <si>
    <t>543359833</t>
  </si>
  <si>
    <t>93</t>
  </si>
  <si>
    <t>Dokončovací práce inž.staveb</t>
  </si>
  <si>
    <t>40</t>
  </si>
  <si>
    <t>935112111</t>
  </si>
  <si>
    <t>Osazení příkopového žlabu do betonu tl 100 mm z betonových tvárnic š 500 mm</t>
  </si>
  <si>
    <t>-1970584792</t>
  </si>
  <si>
    <t>41</t>
  </si>
  <si>
    <t>59227723</t>
  </si>
  <si>
    <t>žlab dvouvrstvý vibrolisovaný pro povrchové odvodnění betonový 80x330x590/669mm</t>
  </si>
  <si>
    <t>-1684697665</t>
  </si>
  <si>
    <t>935113111</t>
  </si>
  <si>
    <t>Osazení odvodňovacího polymerbetonového žlabu s krycím roštem šířky do 200 mm</t>
  </si>
  <si>
    <t>1816283528</t>
  </si>
  <si>
    <t>43</t>
  </si>
  <si>
    <t>59227006</t>
  </si>
  <si>
    <t>žlab odvodňovací polymerbetonový se spádem dna 0,5% 1000x130x155/160mm</t>
  </si>
  <si>
    <t>-1079723486</t>
  </si>
  <si>
    <t>97</t>
  </si>
  <si>
    <t>Prorážení otvorů</t>
  </si>
  <si>
    <t>44</t>
  </si>
  <si>
    <t>977151122</t>
  </si>
  <si>
    <t>Jádrové vrty diamantovými korunkami do stavebních materiálů (železobetonu, betonu, cihel, obkladů, dlažeb, kamene) průměru přes 120 do 130 mm</t>
  </si>
  <si>
    <t>1667613769</t>
  </si>
  <si>
    <t xml:space="preserve">Poznámka k souboru cen:
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</si>
  <si>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Poznámka k položce:
Poznámka k položce: otvor pro napojení svodu do stáv. šachty</t>
  </si>
  <si>
    <t>997</t>
  </si>
  <si>
    <t>Přesun sutě</t>
  </si>
  <si>
    <t>45</t>
  </si>
  <si>
    <t>997221571</t>
  </si>
  <si>
    <t>Vodorovná doprava vybouraných hmot do 1 km</t>
  </si>
  <si>
    <t>-1256943995</t>
  </si>
  <si>
    <t>Poznámka k položce:
Manipulace se sliničními panely, které budou ponechány v místě stavby</t>
  </si>
  <si>
    <t>998</t>
  </si>
  <si>
    <t>Přesun hmot</t>
  </si>
  <si>
    <t>46</t>
  </si>
  <si>
    <t>998223011</t>
  </si>
  <si>
    <t>Přesun hmot pro pozemní komunikace s krytem dlážděným dopravní vzdálenost do 200 m jakékoliv délky objektu</t>
  </si>
  <si>
    <t>647162284</t>
  </si>
  <si>
    <t>PSV</t>
  </si>
  <si>
    <t>Práce a dodávky PSV</t>
  </si>
  <si>
    <t>711</t>
  </si>
  <si>
    <t>Izolace proti vodě, vlhkosti a plynům</t>
  </si>
  <si>
    <t>47</t>
  </si>
  <si>
    <t>711161112</t>
  </si>
  <si>
    <t>Izolace proti zemní vlhkosti nopovou fólií vodorovná, nopek v 8,0 mm, tl do 0,6 mm</t>
  </si>
  <si>
    <t>-1615069334</t>
  </si>
  <si>
    <t>48</t>
  </si>
  <si>
    <t>28323005</t>
  </si>
  <si>
    <t>fólie profilovaná (nopová) drenážní HDPE s výškou nopů 8mm</t>
  </si>
  <si>
    <t>1384371546</t>
  </si>
  <si>
    <t>39*1,2 "Přepočtené koeficientem množství</t>
  </si>
  <si>
    <t>49</t>
  </si>
  <si>
    <t>998711101</t>
  </si>
  <si>
    <t>Přesun hmot pro izolace proti vodě, vlhkosti a plynům stanovený z hmotnosti přesunovaného materiálu vodorovná dopravní vzdálenost do 50 m v objektech výšky do 6 m</t>
  </si>
  <si>
    <t>-283539758</t>
  </si>
  <si>
    <t xml:space="preserve">Poznámka k souboru cen: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</si>
  <si>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</si>
  <si>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</si>
  <si>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50</t>
  </si>
  <si>
    <t>338171123</t>
  </si>
  <si>
    <t>Osazování sloupků a vzpěr plotových ocelových v do 2,60 m se zabetonováním</t>
  </si>
  <si>
    <t>2003160834</t>
  </si>
  <si>
    <t>51</t>
  </si>
  <si>
    <t>348401130</t>
  </si>
  <si>
    <t>Montáž oplocení ze strojového pletiva s napínacími dráty výšky do 2,0 m</t>
  </si>
  <si>
    <t>1295747691</t>
  </si>
  <si>
    <t>52</t>
  </si>
  <si>
    <t>31324774</t>
  </si>
  <si>
    <t>pletivo čtyřhranné Zn pletené 55x55/2,0mm v 1800mm</t>
  </si>
  <si>
    <t>-1499245476</t>
  </si>
  <si>
    <t>53</t>
  </si>
  <si>
    <t>55342182</t>
  </si>
  <si>
    <t>plotový profilovaný sloupek D 40-50mm dl 2,5-3,0m pro svařované pletivo v návinu povrchová úprava Pz a komaxit</t>
  </si>
  <si>
    <t>2101628552</t>
  </si>
  <si>
    <t>54</t>
  </si>
  <si>
    <t>55342189</t>
  </si>
  <si>
    <t>plotová profilovaná vzpěra D 30-40mm dl 2,0-2,5m bez hlavy a objímky pro svařované pletivo v návinu povrchová úprava Pz a komaxit</t>
  </si>
  <si>
    <t>1357282832</t>
  </si>
  <si>
    <t>55</t>
  </si>
  <si>
    <t>55342194</t>
  </si>
  <si>
    <t>hlava plotové vzpěry D 30-40mm pro svařované pletivo v návinu povrchová úprava Pz a komaxit</t>
  </si>
  <si>
    <t>-1607973780</t>
  </si>
  <si>
    <t>56</t>
  </si>
  <si>
    <t>15619210</t>
  </si>
  <si>
    <t>krytka plastová D 38/48mm</t>
  </si>
  <si>
    <t>-297543086</t>
  </si>
  <si>
    <t>57</t>
  </si>
  <si>
    <t>31324827</t>
  </si>
  <si>
    <t>napínák na drát větších průměrů montovaných na bavolet povrchová úprava žár. zinek</t>
  </si>
  <si>
    <t>1155152407</t>
  </si>
  <si>
    <t>58</t>
  </si>
  <si>
    <t>15619100</t>
  </si>
  <si>
    <t>drát poplastovaný kruhový napínací 2,5/3,5mm</t>
  </si>
  <si>
    <t>-1648260343</t>
  </si>
  <si>
    <t>59</t>
  </si>
  <si>
    <t>966071711</t>
  </si>
  <si>
    <t>Bourání sloupků a vzpěr plotových ocelových do 2,5 m zabetonovaných</t>
  </si>
  <si>
    <t>1649899007</t>
  </si>
  <si>
    <t>60</t>
  </si>
  <si>
    <t>966072811</t>
  </si>
  <si>
    <t>Rozebrání rámového oplocení na ocelové sloupky výšky do 2m</t>
  </si>
  <si>
    <t>1817050437</t>
  </si>
  <si>
    <t>61</t>
  </si>
  <si>
    <t>998767101</t>
  </si>
  <si>
    <t>Přesun hmot tonážní pro zámečnické konstrukce v objektech v do 6 m</t>
  </si>
  <si>
    <t>-1013129756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</si>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</sst>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3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4" borderId="0" xfId="0" applyFont="1" applyFill="1" applyAlignment="1">
      <alignment horizontal="left" vertical="center"/>
    </xf>
    <xf numFmtId="0" fontId="0" fillId="4" borderId="0" xfId="0" applyFont="1"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protection locked="0"/>
    </xf>
    <xf numFmtId="4" fontId="7" fillId="0" borderId="0" xfId="0" applyNumberFormat="1" applyFont="1" applyAlignment="1">
      <alignment/>
    </xf>
    <xf numFmtId="0" fontId="8" fillId="0" borderId="18"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9" fillId="0" borderId="3" xfId="0" applyFont="1" applyBorder="1" applyAlignment="1">
      <alignment vertical="center"/>
    </xf>
    <xf numFmtId="0" fontId="9" fillId="0" borderId="20" xfId="0" applyFont="1" applyBorder="1" applyAlignment="1">
      <alignment horizontal="left" vertical="center"/>
    </xf>
    <xf numFmtId="0" fontId="9" fillId="0" borderId="20" xfId="0" applyFont="1" applyBorder="1" applyAlignment="1">
      <alignment vertical="center"/>
    </xf>
    <xf numFmtId="0" fontId="9" fillId="0" borderId="20" xfId="0" applyFont="1" applyBorder="1" applyAlignment="1" applyProtection="1">
      <alignment vertical="center"/>
      <protection locked="0"/>
    </xf>
    <xf numFmtId="4" fontId="9" fillId="0" borderId="20" xfId="0" applyNumberFormat="1" applyFont="1" applyBorder="1" applyAlignment="1">
      <alignment vertical="center"/>
    </xf>
    <xf numFmtId="0" fontId="9" fillId="0" borderId="0" xfId="0" applyFont="1" applyAlignment="1">
      <alignment horizontal="left"/>
    </xf>
    <xf numFmtId="4" fontId="9" fillId="0" borderId="0" xfId="0" applyNumberFormat="1" applyFont="1" applyAlignment="1">
      <alignment/>
    </xf>
    <xf numFmtId="0" fontId="34" fillId="0" borderId="0" xfId="0" applyFont="1" applyAlignment="1">
      <alignment horizontal="left" vertical="center"/>
    </xf>
    <xf numFmtId="0" fontId="35"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4" fillId="5"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41" fillId="0" borderId="0" xfId="0" applyNumberFormat="1"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AI12" sqref="AI1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87" t="s">
        <v>6</v>
      </c>
      <c r="AS2" s="288"/>
      <c r="AT2" s="288"/>
      <c r="AU2" s="288"/>
      <c r="AV2" s="288"/>
      <c r="AW2" s="288"/>
      <c r="AX2" s="288"/>
      <c r="AY2" s="288"/>
      <c r="AZ2" s="288"/>
      <c r="BA2" s="288"/>
      <c r="BB2" s="288"/>
      <c r="BC2" s="288"/>
      <c r="BD2" s="288"/>
      <c r="BE2" s="288"/>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17" t="s">
        <v>15</v>
      </c>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R5" s="21"/>
      <c r="BE5" s="314" t="s">
        <v>16</v>
      </c>
      <c r="BS5" s="18" t="s">
        <v>7</v>
      </c>
    </row>
    <row r="6" spans="2:71" s="1" customFormat="1" ht="36.95" customHeight="1">
      <c r="B6" s="21"/>
      <c r="D6" s="27" t="s">
        <v>17</v>
      </c>
      <c r="K6" s="318" t="s">
        <v>18</v>
      </c>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R6" s="21"/>
      <c r="BE6" s="315"/>
      <c r="BS6" s="18" t="s">
        <v>7</v>
      </c>
    </row>
    <row r="7" spans="2:71" s="1" customFormat="1" ht="12" customHeight="1">
      <c r="B7" s="21"/>
      <c r="D7" s="28" t="s">
        <v>19</v>
      </c>
      <c r="K7" s="26" t="s">
        <v>20</v>
      </c>
      <c r="AK7" s="28" t="s">
        <v>21</v>
      </c>
      <c r="AN7" s="26" t="s">
        <v>8</v>
      </c>
      <c r="AR7" s="21"/>
      <c r="BE7" s="315"/>
      <c r="BS7" s="18" t="s">
        <v>7</v>
      </c>
    </row>
    <row r="8" spans="2:71" s="1" customFormat="1" ht="12" customHeight="1">
      <c r="B8" s="21"/>
      <c r="D8" s="28" t="s">
        <v>22</v>
      </c>
      <c r="K8" s="26" t="s">
        <v>23</v>
      </c>
      <c r="AK8" s="28" t="s">
        <v>24</v>
      </c>
      <c r="AN8" s="29" t="s">
        <v>25</v>
      </c>
      <c r="AR8" s="21"/>
      <c r="BE8" s="315"/>
      <c r="BS8" s="18" t="s">
        <v>7</v>
      </c>
    </row>
    <row r="9" spans="2:71" s="1" customFormat="1" ht="29.25" customHeight="1">
      <c r="B9" s="21"/>
      <c r="D9" s="25" t="s">
        <v>26</v>
      </c>
      <c r="K9" s="30" t="s">
        <v>27</v>
      </c>
      <c r="AK9" s="25" t="s">
        <v>28</v>
      </c>
      <c r="AN9" s="30" t="s">
        <v>29</v>
      </c>
      <c r="AR9" s="21"/>
      <c r="BE9" s="315"/>
      <c r="BS9" s="18" t="s">
        <v>7</v>
      </c>
    </row>
    <row r="10" spans="2:71" s="1" customFormat="1" ht="12" customHeight="1">
      <c r="B10" s="21"/>
      <c r="D10" s="28" t="s">
        <v>30</v>
      </c>
      <c r="AK10" s="28" t="s">
        <v>31</v>
      </c>
      <c r="AN10" s="26" t="s">
        <v>32</v>
      </c>
      <c r="AR10" s="21"/>
      <c r="BE10" s="315"/>
      <c r="BS10" s="18" t="s">
        <v>7</v>
      </c>
    </row>
    <row r="11" spans="2:71" s="1" customFormat="1" ht="18.4" customHeight="1">
      <c r="B11" s="21"/>
      <c r="E11" s="26" t="s">
        <v>33</v>
      </c>
      <c r="AK11" s="28" t="s">
        <v>34</v>
      </c>
      <c r="AN11" s="26" t="s">
        <v>3</v>
      </c>
      <c r="AR11" s="21"/>
      <c r="BE11" s="315"/>
      <c r="BS11" s="18" t="s">
        <v>7</v>
      </c>
    </row>
    <row r="12" spans="2:71" s="1" customFormat="1" ht="6.95" customHeight="1">
      <c r="B12" s="21"/>
      <c r="AR12" s="21"/>
      <c r="BE12" s="315"/>
      <c r="BS12" s="18" t="s">
        <v>7</v>
      </c>
    </row>
    <row r="13" spans="2:71" s="1" customFormat="1" ht="12" customHeight="1">
      <c r="B13" s="21"/>
      <c r="D13" s="28" t="s">
        <v>35</v>
      </c>
      <c r="AK13" s="28" t="s">
        <v>31</v>
      </c>
      <c r="AN13" s="31" t="s">
        <v>36</v>
      </c>
      <c r="AR13" s="21"/>
      <c r="BE13" s="315"/>
      <c r="BS13" s="18" t="s">
        <v>7</v>
      </c>
    </row>
    <row r="14" spans="2:71" ht="12.75">
      <c r="B14" s="21"/>
      <c r="E14" s="319" t="s">
        <v>36</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8" t="s">
        <v>34</v>
      </c>
      <c r="AN14" s="31" t="s">
        <v>36</v>
      </c>
      <c r="AR14" s="21"/>
      <c r="BE14" s="315"/>
      <c r="BS14" s="18" t="s">
        <v>7</v>
      </c>
    </row>
    <row r="15" spans="2:71" s="1" customFormat="1" ht="6.95" customHeight="1">
      <c r="B15" s="21"/>
      <c r="AR15" s="21"/>
      <c r="BE15" s="315"/>
      <c r="BS15" s="18" t="s">
        <v>4</v>
      </c>
    </row>
    <row r="16" spans="2:71" s="1" customFormat="1" ht="12" customHeight="1">
      <c r="B16" s="21"/>
      <c r="D16" s="28" t="s">
        <v>37</v>
      </c>
      <c r="AK16" s="28" t="s">
        <v>31</v>
      </c>
      <c r="AN16" s="26" t="s">
        <v>38</v>
      </c>
      <c r="AR16" s="21"/>
      <c r="BE16" s="315"/>
      <c r="BS16" s="18" t="s">
        <v>4</v>
      </c>
    </row>
    <row r="17" spans="2:71" s="1" customFormat="1" ht="18.4" customHeight="1">
      <c r="B17" s="21"/>
      <c r="E17" s="26" t="s">
        <v>39</v>
      </c>
      <c r="AK17" s="28" t="s">
        <v>34</v>
      </c>
      <c r="AN17" s="26" t="s">
        <v>3</v>
      </c>
      <c r="AR17" s="21"/>
      <c r="BE17" s="315"/>
      <c r="BS17" s="18" t="s">
        <v>40</v>
      </c>
    </row>
    <row r="18" spans="2:71" s="1" customFormat="1" ht="6.95" customHeight="1">
      <c r="B18" s="21"/>
      <c r="AR18" s="21"/>
      <c r="BE18" s="315"/>
      <c r="BS18" s="18" t="s">
        <v>7</v>
      </c>
    </row>
    <row r="19" spans="2:71" s="1" customFormat="1" ht="12" customHeight="1">
      <c r="B19" s="21"/>
      <c r="D19" s="28" t="s">
        <v>41</v>
      </c>
      <c r="AK19" s="28" t="s">
        <v>31</v>
      </c>
      <c r="AN19" s="26" t="s">
        <v>3</v>
      </c>
      <c r="AR19" s="21"/>
      <c r="BE19" s="315"/>
      <c r="BS19" s="18" t="s">
        <v>7</v>
      </c>
    </row>
    <row r="20" spans="2:71" s="1" customFormat="1" ht="18.4" customHeight="1">
      <c r="B20" s="21"/>
      <c r="E20" s="26" t="s">
        <v>42</v>
      </c>
      <c r="AK20" s="28" t="s">
        <v>34</v>
      </c>
      <c r="AN20" s="26" t="s">
        <v>3</v>
      </c>
      <c r="AR20" s="21"/>
      <c r="BE20" s="315"/>
      <c r="BS20" s="18" t="s">
        <v>4</v>
      </c>
    </row>
    <row r="21" spans="2:57" s="1" customFormat="1" ht="6.95" customHeight="1">
      <c r="B21" s="21"/>
      <c r="AR21" s="21"/>
      <c r="BE21" s="315"/>
    </row>
    <row r="22" spans="2:57" s="1" customFormat="1" ht="12" customHeight="1">
      <c r="B22" s="21"/>
      <c r="D22" s="28" t="s">
        <v>43</v>
      </c>
      <c r="AR22" s="21"/>
      <c r="BE22" s="315"/>
    </row>
    <row r="23" spans="2:57" s="1" customFormat="1" ht="47.25" customHeight="1">
      <c r="B23" s="21"/>
      <c r="E23" s="321" t="s">
        <v>44</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R23" s="21"/>
      <c r="BE23" s="315"/>
    </row>
    <row r="24" spans="2:57" s="1" customFormat="1" ht="6.95" customHeight="1">
      <c r="B24" s="21"/>
      <c r="AR24" s="21"/>
      <c r="BE24" s="315"/>
    </row>
    <row r="25" spans="2:57" s="1" customFormat="1" ht="6.95" customHeight="1">
      <c r="B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1"/>
      <c r="BE25" s="315"/>
    </row>
    <row r="26" spans="1:57" s="2" customFormat="1" ht="25.9" customHeight="1">
      <c r="A26" s="34"/>
      <c r="B26" s="35"/>
      <c r="C26" s="34"/>
      <c r="D26" s="36" t="s">
        <v>45</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2">
        <f>ROUND(AG54,2)</f>
        <v>0</v>
      </c>
      <c r="AL26" s="323"/>
      <c r="AM26" s="323"/>
      <c r="AN26" s="323"/>
      <c r="AO26" s="323"/>
      <c r="AP26" s="34"/>
      <c r="AQ26" s="34"/>
      <c r="AR26" s="35"/>
      <c r="BE26" s="315"/>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15"/>
    </row>
    <row r="28" spans="1:57" s="2" customFormat="1" ht="12.75">
      <c r="A28" s="34"/>
      <c r="B28" s="35"/>
      <c r="C28" s="34"/>
      <c r="D28" s="34"/>
      <c r="E28" s="34"/>
      <c r="F28" s="34"/>
      <c r="G28" s="34"/>
      <c r="H28" s="34"/>
      <c r="I28" s="34"/>
      <c r="J28" s="34"/>
      <c r="K28" s="34"/>
      <c r="L28" s="324" t="s">
        <v>46</v>
      </c>
      <c r="M28" s="324"/>
      <c r="N28" s="324"/>
      <c r="O28" s="324"/>
      <c r="P28" s="324"/>
      <c r="Q28" s="34"/>
      <c r="R28" s="34"/>
      <c r="S28" s="34"/>
      <c r="T28" s="34"/>
      <c r="U28" s="34"/>
      <c r="V28" s="34"/>
      <c r="W28" s="324" t="s">
        <v>47</v>
      </c>
      <c r="X28" s="324"/>
      <c r="Y28" s="324"/>
      <c r="Z28" s="324"/>
      <c r="AA28" s="324"/>
      <c r="AB28" s="324"/>
      <c r="AC28" s="324"/>
      <c r="AD28" s="324"/>
      <c r="AE28" s="324"/>
      <c r="AF28" s="34"/>
      <c r="AG28" s="34"/>
      <c r="AH28" s="34"/>
      <c r="AI28" s="34"/>
      <c r="AJ28" s="34"/>
      <c r="AK28" s="324" t="s">
        <v>48</v>
      </c>
      <c r="AL28" s="324"/>
      <c r="AM28" s="324"/>
      <c r="AN28" s="324"/>
      <c r="AO28" s="324"/>
      <c r="AP28" s="34"/>
      <c r="AQ28" s="34"/>
      <c r="AR28" s="35"/>
      <c r="BE28" s="315"/>
    </row>
    <row r="29" spans="2:57" s="3" customFormat="1" ht="14.45" customHeight="1">
      <c r="B29" s="39"/>
      <c r="D29" s="28" t="s">
        <v>49</v>
      </c>
      <c r="F29" s="28" t="s">
        <v>50</v>
      </c>
      <c r="L29" s="309">
        <v>0.21</v>
      </c>
      <c r="M29" s="308"/>
      <c r="N29" s="308"/>
      <c r="O29" s="308"/>
      <c r="P29" s="308"/>
      <c r="W29" s="307">
        <f>ROUND(AZ54,2)</f>
        <v>0</v>
      </c>
      <c r="X29" s="308"/>
      <c r="Y29" s="308"/>
      <c r="Z29" s="308"/>
      <c r="AA29" s="308"/>
      <c r="AB29" s="308"/>
      <c r="AC29" s="308"/>
      <c r="AD29" s="308"/>
      <c r="AE29" s="308"/>
      <c r="AK29" s="307">
        <f>ROUND(AV54,2)</f>
        <v>0</v>
      </c>
      <c r="AL29" s="308"/>
      <c r="AM29" s="308"/>
      <c r="AN29" s="308"/>
      <c r="AO29" s="308"/>
      <c r="AR29" s="39"/>
      <c r="BE29" s="316"/>
    </row>
    <row r="30" spans="2:57" s="3" customFormat="1" ht="14.45" customHeight="1">
      <c r="B30" s="39"/>
      <c r="F30" s="28" t="s">
        <v>51</v>
      </c>
      <c r="L30" s="309">
        <v>0.15</v>
      </c>
      <c r="M30" s="308"/>
      <c r="N30" s="308"/>
      <c r="O30" s="308"/>
      <c r="P30" s="308"/>
      <c r="W30" s="307">
        <f>ROUND(BA54,2)</f>
        <v>0</v>
      </c>
      <c r="X30" s="308"/>
      <c r="Y30" s="308"/>
      <c r="Z30" s="308"/>
      <c r="AA30" s="308"/>
      <c r="AB30" s="308"/>
      <c r="AC30" s="308"/>
      <c r="AD30" s="308"/>
      <c r="AE30" s="308"/>
      <c r="AK30" s="307">
        <f>ROUND(AW54,2)</f>
        <v>0</v>
      </c>
      <c r="AL30" s="308"/>
      <c r="AM30" s="308"/>
      <c r="AN30" s="308"/>
      <c r="AO30" s="308"/>
      <c r="AR30" s="39"/>
      <c r="BE30" s="316"/>
    </row>
    <row r="31" spans="2:57" s="3" customFormat="1" ht="14.45" customHeight="1" hidden="1">
      <c r="B31" s="39"/>
      <c r="F31" s="28" t="s">
        <v>52</v>
      </c>
      <c r="L31" s="309">
        <v>0.21</v>
      </c>
      <c r="M31" s="308"/>
      <c r="N31" s="308"/>
      <c r="O31" s="308"/>
      <c r="P31" s="308"/>
      <c r="W31" s="307">
        <f>ROUND(BB54,2)</f>
        <v>0</v>
      </c>
      <c r="X31" s="308"/>
      <c r="Y31" s="308"/>
      <c r="Z31" s="308"/>
      <c r="AA31" s="308"/>
      <c r="AB31" s="308"/>
      <c r="AC31" s="308"/>
      <c r="AD31" s="308"/>
      <c r="AE31" s="308"/>
      <c r="AK31" s="307">
        <v>0</v>
      </c>
      <c r="AL31" s="308"/>
      <c r="AM31" s="308"/>
      <c r="AN31" s="308"/>
      <c r="AO31" s="308"/>
      <c r="AR31" s="39"/>
      <c r="BE31" s="316"/>
    </row>
    <row r="32" spans="2:57" s="3" customFormat="1" ht="14.45" customHeight="1" hidden="1">
      <c r="B32" s="39"/>
      <c r="F32" s="28" t="s">
        <v>53</v>
      </c>
      <c r="L32" s="309">
        <v>0.15</v>
      </c>
      <c r="M32" s="308"/>
      <c r="N32" s="308"/>
      <c r="O32" s="308"/>
      <c r="P32" s="308"/>
      <c r="W32" s="307">
        <f>ROUND(BC54,2)</f>
        <v>0</v>
      </c>
      <c r="X32" s="308"/>
      <c r="Y32" s="308"/>
      <c r="Z32" s="308"/>
      <c r="AA32" s="308"/>
      <c r="AB32" s="308"/>
      <c r="AC32" s="308"/>
      <c r="AD32" s="308"/>
      <c r="AE32" s="308"/>
      <c r="AK32" s="307">
        <v>0</v>
      </c>
      <c r="AL32" s="308"/>
      <c r="AM32" s="308"/>
      <c r="AN32" s="308"/>
      <c r="AO32" s="308"/>
      <c r="AR32" s="39"/>
      <c r="BE32" s="316"/>
    </row>
    <row r="33" spans="2:44" s="3" customFormat="1" ht="14.45" customHeight="1" hidden="1">
      <c r="B33" s="39"/>
      <c r="F33" s="28" t="s">
        <v>54</v>
      </c>
      <c r="L33" s="309">
        <v>0</v>
      </c>
      <c r="M33" s="308"/>
      <c r="N33" s="308"/>
      <c r="O33" s="308"/>
      <c r="P33" s="308"/>
      <c r="W33" s="307">
        <f>ROUND(BD54,2)</f>
        <v>0</v>
      </c>
      <c r="X33" s="308"/>
      <c r="Y33" s="308"/>
      <c r="Z33" s="308"/>
      <c r="AA33" s="308"/>
      <c r="AB33" s="308"/>
      <c r="AC33" s="308"/>
      <c r="AD33" s="308"/>
      <c r="AE33" s="308"/>
      <c r="AK33" s="307">
        <v>0</v>
      </c>
      <c r="AL33" s="308"/>
      <c r="AM33" s="308"/>
      <c r="AN33" s="308"/>
      <c r="AO33" s="308"/>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55</v>
      </c>
      <c r="E35" s="42"/>
      <c r="F35" s="42"/>
      <c r="G35" s="42"/>
      <c r="H35" s="42"/>
      <c r="I35" s="42"/>
      <c r="J35" s="42"/>
      <c r="K35" s="42"/>
      <c r="L35" s="42"/>
      <c r="M35" s="42"/>
      <c r="N35" s="42"/>
      <c r="O35" s="42"/>
      <c r="P35" s="42"/>
      <c r="Q35" s="42"/>
      <c r="R35" s="42"/>
      <c r="S35" s="42"/>
      <c r="T35" s="43" t="s">
        <v>56</v>
      </c>
      <c r="U35" s="42"/>
      <c r="V35" s="42"/>
      <c r="W35" s="42"/>
      <c r="X35" s="310" t="s">
        <v>57</v>
      </c>
      <c r="Y35" s="311"/>
      <c r="Z35" s="311"/>
      <c r="AA35" s="311"/>
      <c r="AB35" s="311"/>
      <c r="AC35" s="42"/>
      <c r="AD35" s="42"/>
      <c r="AE35" s="42"/>
      <c r="AF35" s="42"/>
      <c r="AG35" s="42"/>
      <c r="AH35" s="42"/>
      <c r="AI35" s="42"/>
      <c r="AJ35" s="42"/>
      <c r="AK35" s="312">
        <f>SUM(AK26:AK33)</f>
        <v>0</v>
      </c>
      <c r="AL35" s="311"/>
      <c r="AM35" s="311"/>
      <c r="AN35" s="311"/>
      <c r="AO35" s="313"/>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2" t="s">
        <v>58</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8" t="s">
        <v>14</v>
      </c>
      <c r="L44" s="4" t="str">
        <f>K5</f>
        <v>PLASP</v>
      </c>
      <c r="AR44" s="48"/>
    </row>
    <row r="45" spans="2:44" s="5" customFormat="1" ht="36.95" customHeight="1">
      <c r="B45" s="49"/>
      <c r="C45" s="50" t="s">
        <v>17</v>
      </c>
      <c r="L45" s="298" t="str">
        <f>K6</f>
        <v>111170075 - VD Smiřice, oprava zpevněných ploch u likusového skladu</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8" t="s">
        <v>22</v>
      </c>
      <c r="D47" s="34"/>
      <c r="E47" s="34"/>
      <c r="F47" s="34"/>
      <c r="G47" s="34"/>
      <c r="H47" s="34"/>
      <c r="I47" s="34"/>
      <c r="J47" s="34"/>
      <c r="K47" s="34"/>
      <c r="L47" s="51" t="str">
        <f>IF(K8="","",K8)</f>
        <v xml:space="preserve"> Smiřice</v>
      </c>
      <c r="M47" s="34"/>
      <c r="N47" s="34"/>
      <c r="O47" s="34"/>
      <c r="P47" s="34"/>
      <c r="Q47" s="34"/>
      <c r="R47" s="34"/>
      <c r="S47" s="34"/>
      <c r="T47" s="34"/>
      <c r="U47" s="34"/>
      <c r="V47" s="34"/>
      <c r="W47" s="34"/>
      <c r="X47" s="34"/>
      <c r="Y47" s="34"/>
      <c r="Z47" s="34"/>
      <c r="AA47" s="34"/>
      <c r="AB47" s="34"/>
      <c r="AC47" s="34"/>
      <c r="AD47" s="34"/>
      <c r="AE47" s="34"/>
      <c r="AF47" s="34"/>
      <c r="AG47" s="34"/>
      <c r="AH47" s="34"/>
      <c r="AI47" s="28" t="s">
        <v>24</v>
      </c>
      <c r="AJ47" s="34"/>
      <c r="AK47" s="34"/>
      <c r="AL47" s="34"/>
      <c r="AM47" s="300" t="str">
        <f>IF(AN8="","",AN8)</f>
        <v>11. 12. 2019</v>
      </c>
      <c r="AN47" s="300"/>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25.7" customHeight="1">
      <c r="A49" s="34"/>
      <c r="B49" s="35"/>
      <c r="C49" s="28" t="s">
        <v>30</v>
      </c>
      <c r="D49" s="34"/>
      <c r="E49" s="34"/>
      <c r="F49" s="34"/>
      <c r="G49" s="34"/>
      <c r="H49" s="34"/>
      <c r="I49" s="34"/>
      <c r="J49" s="34"/>
      <c r="K49" s="34"/>
      <c r="L49" s="4" t="str">
        <f>IF(E11="","",E11)</f>
        <v>Povodí Labe, státní podnik, Závod Jablonec nad Nis</v>
      </c>
      <c r="M49" s="34"/>
      <c r="N49" s="34"/>
      <c r="O49" s="34"/>
      <c r="P49" s="34"/>
      <c r="Q49" s="34"/>
      <c r="R49" s="34"/>
      <c r="S49" s="34"/>
      <c r="T49" s="34"/>
      <c r="U49" s="34"/>
      <c r="V49" s="34"/>
      <c r="W49" s="34"/>
      <c r="X49" s="34"/>
      <c r="Y49" s="34"/>
      <c r="Z49" s="34"/>
      <c r="AA49" s="34"/>
      <c r="AB49" s="34"/>
      <c r="AC49" s="34"/>
      <c r="AD49" s="34"/>
      <c r="AE49" s="34"/>
      <c r="AF49" s="34"/>
      <c r="AG49" s="34"/>
      <c r="AH49" s="34"/>
      <c r="AI49" s="28" t="s">
        <v>37</v>
      </c>
      <c r="AJ49" s="34"/>
      <c r="AK49" s="34"/>
      <c r="AL49" s="34"/>
      <c r="AM49" s="301" t="str">
        <f>IF(E17="","",E17)</f>
        <v>Daniel Kadavý, projektová činnost</v>
      </c>
      <c r="AN49" s="302"/>
      <c r="AO49" s="302"/>
      <c r="AP49" s="302"/>
      <c r="AQ49" s="34"/>
      <c r="AR49" s="35"/>
      <c r="AS49" s="303" t="s">
        <v>59</v>
      </c>
      <c r="AT49" s="304"/>
      <c r="AU49" s="53"/>
      <c r="AV49" s="53"/>
      <c r="AW49" s="53"/>
      <c r="AX49" s="53"/>
      <c r="AY49" s="53"/>
      <c r="AZ49" s="53"/>
      <c r="BA49" s="53"/>
      <c r="BB49" s="53"/>
      <c r="BC49" s="53"/>
      <c r="BD49" s="54"/>
      <c r="BE49" s="34"/>
    </row>
    <row r="50" spans="1:57" s="2" customFormat="1" ht="15.2" customHeight="1">
      <c r="A50" s="34"/>
      <c r="B50" s="35"/>
      <c r="C50" s="28" t="s">
        <v>35</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41</v>
      </c>
      <c r="AJ50" s="34"/>
      <c r="AK50" s="34"/>
      <c r="AL50" s="34"/>
      <c r="AM50" s="301" t="str">
        <f>IF(E20="","",E20)</f>
        <v xml:space="preserve"> </v>
      </c>
      <c r="AN50" s="302"/>
      <c r="AO50" s="302"/>
      <c r="AP50" s="302"/>
      <c r="AQ50" s="34"/>
      <c r="AR50" s="35"/>
      <c r="AS50" s="305"/>
      <c r="AT50" s="306"/>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305"/>
      <c r="AT51" s="306"/>
      <c r="AU51" s="55"/>
      <c r="AV51" s="55"/>
      <c r="AW51" s="55"/>
      <c r="AX51" s="55"/>
      <c r="AY51" s="55"/>
      <c r="AZ51" s="55"/>
      <c r="BA51" s="55"/>
      <c r="BB51" s="55"/>
      <c r="BC51" s="55"/>
      <c r="BD51" s="56"/>
      <c r="BE51" s="34"/>
    </row>
    <row r="52" spans="1:57" s="2" customFormat="1" ht="29.25" customHeight="1">
      <c r="A52" s="34"/>
      <c r="B52" s="35"/>
      <c r="C52" s="294" t="s">
        <v>60</v>
      </c>
      <c r="D52" s="295"/>
      <c r="E52" s="295"/>
      <c r="F52" s="295"/>
      <c r="G52" s="295"/>
      <c r="H52" s="57"/>
      <c r="I52" s="296" t="s">
        <v>61</v>
      </c>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7" t="s">
        <v>62</v>
      </c>
      <c r="AH52" s="295"/>
      <c r="AI52" s="295"/>
      <c r="AJ52" s="295"/>
      <c r="AK52" s="295"/>
      <c r="AL52" s="295"/>
      <c r="AM52" s="295"/>
      <c r="AN52" s="296" t="s">
        <v>63</v>
      </c>
      <c r="AO52" s="295"/>
      <c r="AP52" s="295"/>
      <c r="AQ52" s="58" t="s">
        <v>64</v>
      </c>
      <c r="AR52" s="35"/>
      <c r="AS52" s="59" t="s">
        <v>65</v>
      </c>
      <c r="AT52" s="60" t="s">
        <v>66</v>
      </c>
      <c r="AU52" s="60" t="s">
        <v>67</v>
      </c>
      <c r="AV52" s="60" t="s">
        <v>68</v>
      </c>
      <c r="AW52" s="60" t="s">
        <v>69</v>
      </c>
      <c r="AX52" s="60" t="s">
        <v>70</v>
      </c>
      <c r="AY52" s="60" t="s">
        <v>71</v>
      </c>
      <c r="AZ52" s="60" t="s">
        <v>72</v>
      </c>
      <c r="BA52" s="60" t="s">
        <v>73</v>
      </c>
      <c r="BB52" s="60" t="s">
        <v>74</v>
      </c>
      <c r="BC52" s="60" t="s">
        <v>75</v>
      </c>
      <c r="BD52" s="61" t="s">
        <v>76</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77</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292">
        <f>ROUND(SUM(AG55:AG56),2)</f>
        <v>0</v>
      </c>
      <c r="AH54" s="292"/>
      <c r="AI54" s="292"/>
      <c r="AJ54" s="292"/>
      <c r="AK54" s="292"/>
      <c r="AL54" s="292"/>
      <c r="AM54" s="292"/>
      <c r="AN54" s="293">
        <f>SUM(AG54,AT54)</f>
        <v>0</v>
      </c>
      <c r="AO54" s="293"/>
      <c r="AP54" s="293"/>
      <c r="AQ54" s="69" t="s">
        <v>3</v>
      </c>
      <c r="AR54" s="65"/>
      <c r="AS54" s="70">
        <f>ROUND(SUM(AS55:AS56),2)</f>
        <v>0</v>
      </c>
      <c r="AT54" s="71">
        <f>ROUND(SUM(AV54:AW54),2)</f>
        <v>0</v>
      </c>
      <c r="AU54" s="72">
        <f>ROUND(SUM(AU55:AU56),5)</f>
        <v>0</v>
      </c>
      <c r="AV54" s="71">
        <f>ROUND(AZ54*L29,2)</f>
        <v>0</v>
      </c>
      <c r="AW54" s="71">
        <f>ROUND(BA54*L30,2)</f>
        <v>0</v>
      </c>
      <c r="AX54" s="71">
        <f>ROUND(BB54*L29,2)</f>
        <v>0</v>
      </c>
      <c r="AY54" s="71">
        <f>ROUND(BC54*L30,2)</f>
        <v>0</v>
      </c>
      <c r="AZ54" s="71">
        <f>ROUND(SUM(AZ55:AZ56),2)</f>
        <v>0</v>
      </c>
      <c r="BA54" s="71">
        <f>ROUND(SUM(BA55:BA56),2)</f>
        <v>0</v>
      </c>
      <c r="BB54" s="71">
        <f>ROUND(SUM(BB55:BB56),2)</f>
        <v>0</v>
      </c>
      <c r="BC54" s="71">
        <f>ROUND(SUM(BC55:BC56),2)</f>
        <v>0</v>
      </c>
      <c r="BD54" s="73">
        <f>ROUND(SUM(BD55:BD56),2)</f>
        <v>0</v>
      </c>
      <c r="BS54" s="74" t="s">
        <v>78</v>
      </c>
      <c r="BT54" s="74" t="s">
        <v>79</v>
      </c>
      <c r="BU54" s="75" t="s">
        <v>80</v>
      </c>
      <c r="BV54" s="74" t="s">
        <v>81</v>
      </c>
      <c r="BW54" s="74" t="s">
        <v>5</v>
      </c>
      <c r="BX54" s="74" t="s">
        <v>82</v>
      </c>
      <c r="CL54" s="74" t="s">
        <v>20</v>
      </c>
    </row>
    <row r="55" spans="1:91" s="7" customFormat="1" ht="16.5" customHeight="1">
      <c r="A55" s="76" t="s">
        <v>83</v>
      </c>
      <c r="B55" s="77"/>
      <c r="C55" s="78"/>
      <c r="D55" s="291" t="s">
        <v>84</v>
      </c>
      <c r="E55" s="291"/>
      <c r="F55" s="291"/>
      <c r="G55" s="291"/>
      <c r="H55" s="291"/>
      <c r="I55" s="79"/>
      <c r="J55" s="291" t="s">
        <v>85</v>
      </c>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89">
        <f>'VON - Vedlejší a ostatní ...'!J30</f>
        <v>0</v>
      </c>
      <c r="AH55" s="290"/>
      <c r="AI55" s="290"/>
      <c r="AJ55" s="290"/>
      <c r="AK55" s="290"/>
      <c r="AL55" s="290"/>
      <c r="AM55" s="290"/>
      <c r="AN55" s="289">
        <f>SUM(AG55,AT55)</f>
        <v>0</v>
      </c>
      <c r="AO55" s="290"/>
      <c r="AP55" s="290"/>
      <c r="AQ55" s="80" t="s">
        <v>86</v>
      </c>
      <c r="AR55" s="77"/>
      <c r="AS55" s="81">
        <v>0</v>
      </c>
      <c r="AT55" s="82">
        <f>ROUND(SUM(AV55:AW55),2)</f>
        <v>0</v>
      </c>
      <c r="AU55" s="83">
        <f>'VON - Vedlejší a ostatní ...'!P80</f>
        <v>0</v>
      </c>
      <c r="AV55" s="82">
        <f>'VON - Vedlejší a ostatní ...'!J33</f>
        <v>0</v>
      </c>
      <c r="AW55" s="82">
        <f>'VON - Vedlejší a ostatní ...'!J34</f>
        <v>0</v>
      </c>
      <c r="AX55" s="82">
        <f>'VON - Vedlejší a ostatní ...'!J35</f>
        <v>0</v>
      </c>
      <c r="AY55" s="82">
        <f>'VON - Vedlejší a ostatní ...'!J36</f>
        <v>0</v>
      </c>
      <c r="AZ55" s="82">
        <f>'VON - Vedlejší a ostatní ...'!F33</f>
        <v>0</v>
      </c>
      <c r="BA55" s="82">
        <f>'VON - Vedlejší a ostatní ...'!F34</f>
        <v>0</v>
      </c>
      <c r="BB55" s="82">
        <f>'VON - Vedlejší a ostatní ...'!F35</f>
        <v>0</v>
      </c>
      <c r="BC55" s="82">
        <f>'VON - Vedlejší a ostatní ...'!F36</f>
        <v>0</v>
      </c>
      <c r="BD55" s="84">
        <f>'VON - Vedlejší a ostatní ...'!F37</f>
        <v>0</v>
      </c>
      <c r="BT55" s="85" t="s">
        <v>87</v>
      </c>
      <c r="BV55" s="85" t="s">
        <v>81</v>
      </c>
      <c r="BW55" s="85" t="s">
        <v>88</v>
      </c>
      <c r="BX55" s="85" t="s">
        <v>5</v>
      </c>
      <c r="CL55" s="85" t="s">
        <v>3</v>
      </c>
      <c r="CM55" s="85" t="s">
        <v>89</v>
      </c>
    </row>
    <row r="56" spans="1:91" s="7" customFormat="1" ht="16.5" customHeight="1">
      <c r="A56" s="76" t="s">
        <v>83</v>
      </c>
      <c r="B56" s="77"/>
      <c r="C56" s="78"/>
      <c r="D56" s="291" t="s">
        <v>90</v>
      </c>
      <c r="E56" s="291"/>
      <c r="F56" s="291"/>
      <c r="G56" s="291"/>
      <c r="H56" s="291"/>
      <c r="I56" s="79"/>
      <c r="J56" s="291" t="s">
        <v>91</v>
      </c>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89">
        <f>'SO - 1 Oprava '!J30</f>
        <v>0</v>
      </c>
      <c r="AH56" s="290"/>
      <c r="AI56" s="290"/>
      <c r="AJ56" s="290"/>
      <c r="AK56" s="290"/>
      <c r="AL56" s="290"/>
      <c r="AM56" s="290"/>
      <c r="AN56" s="289">
        <f>SUM(AG56,AT56)</f>
        <v>0</v>
      </c>
      <c r="AO56" s="290"/>
      <c r="AP56" s="290"/>
      <c r="AQ56" s="80" t="s">
        <v>86</v>
      </c>
      <c r="AR56" s="77"/>
      <c r="AS56" s="86">
        <v>0</v>
      </c>
      <c r="AT56" s="87">
        <f>ROUND(SUM(AV56:AW56),2)</f>
        <v>0</v>
      </c>
      <c r="AU56" s="88">
        <f>'SO - 1 Oprava '!P92</f>
        <v>0</v>
      </c>
      <c r="AV56" s="87">
        <f>'SO - 1 Oprava '!J33</f>
        <v>0</v>
      </c>
      <c r="AW56" s="87">
        <f>'SO - 1 Oprava '!J34</f>
        <v>0</v>
      </c>
      <c r="AX56" s="87">
        <f>'SO - 1 Oprava '!J35</f>
        <v>0</v>
      </c>
      <c r="AY56" s="87">
        <f>'SO - 1 Oprava '!J36</f>
        <v>0</v>
      </c>
      <c r="AZ56" s="87">
        <f>'SO - 1 Oprava '!F33</f>
        <v>0</v>
      </c>
      <c r="BA56" s="87">
        <f>'SO - 1 Oprava '!F34</f>
        <v>0</v>
      </c>
      <c r="BB56" s="87">
        <f>'SO - 1 Oprava '!F35</f>
        <v>0</v>
      </c>
      <c r="BC56" s="87">
        <f>'SO - 1 Oprava '!F36</f>
        <v>0</v>
      </c>
      <c r="BD56" s="89">
        <f>'SO - 1 Oprava '!F37</f>
        <v>0</v>
      </c>
      <c r="BT56" s="85" t="s">
        <v>87</v>
      </c>
      <c r="BV56" s="85" t="s">
        <v>81</v>
      </c>
      <c r="BW56" s="85" t="s">
        <v>92</v>
      </c>
      <c r="BX56" s="85" t="s">
        <v>5</v>
      </c>
      <c r="CL56" s="85" t="s">
        <v>3</v>
      </c>
      <c r="CM56" s="85" t="s">
        <v>89</v>
      </c>
    </row>
    <row r="57" spans="1:57" s="2" customFormat="1" ht="30" customHeight="1">
      <c r="A57" s="34"/>
      <c r="B57" s="3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5"/>
      <c r="AS57" s="34"/>
      <c r="AT57" s="34"/>
      <c r="AU57" s="34"/>
      <c r="AV57" s="34"/>
      <c r="AW57" s="34"/>
      <c r="AX57" s="34"/>
      <c r="AY57" s="34"/>
      <c r="AZ57" s="34"/>
      <c r="BA57" s="34"/>
      <c r="BB57" s="34"/>
      <c r="BC57" s="34"/>
      <c r="BD57" s="34"/>
      <c r="BE57" s="34"/>
    </row>
    <row r="58" spans="1:57" s="2" customFormat="1" ht="6.95" customHeight="1">
      <c r="A58" s="34"/>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35"/>
      <c r="AS58" s="34"/>
      <c r="AT58" s="34"/>
      <c r="AU58" s="34"/>
      <c r="AV58" s="34"/>
      <c r="AW58" s="34"/>
      <c r="AX58" s="34"/>
      <c r="AY58" s="34"/>
      <c r="AZ58" s="34"/>
      <c r="BA58" s="34"/>
      <c r="BB58" s="34"/>
      <c r="BC58" s="34"/>
      <c r="BD58" s="34"/>
      <c r="BE58" s="34"/>
    </row>
  </sheetData>
  <sheetProtection password="99B9" sheet="1" objects="1" scenarios="1"/>
  <protectedRanges>
    <protectedRange sqref="E14" name="Oblast3"/>
    <protectedRange sqref="AN13:AN14" name="Oblast2"/>
    <protectedRange sqref="AN8" name="Oblast1"/>
  </protectedRanges>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VON - Vedlejší a ostatní ...'!C2" display="/"/>
    <hyperlink ref="A56" location="'SO - 1 Oprava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287" t="s">
        <v>6</v>
      </c>
      <c r="M2" s="288"/>
      <c r="N2" s="288"/>
      <c r="O2" s="288"/>
      <c r="P2" s="288"/>
      <c r="Q2" s="288"/>
      <c r="R2" s="288"/>
      <c r="S2" s="288"/>
      <c r="T2" s="288"/>
      <c r="U2" s="288"/>
      <c r="V2" s="288"/>
      <c r="AT2" s="18" t="s">
        <v>88</v>
      </c>
    </row>
    <row r="3" spans="2:46" s="1" customFormat="1" ht="6.95" customHeight="1">
      <c r="B3" s="19"/>
      <c r="C3" s="20"/>
      <c r="D3" s="20"/>
      <c r="E3" s="20"/>
      <c r="F3" s="20"/>
      <c r="G3" s="20"/>
      <c r="H3" s="20"/>
      <c r="I3" s="91"/>
      <c r="J3" s="20"/>
      <c r="K3" s="20"/>
      <c r="L3" s="21"/>
      <c r="AT3" s="18" t="s">
        <v>89</v>
      </c>
    </row>
    <row r="4" spans="2:46" s="1" customFormat="1" ht="24.95" customHeight="1">
      <c r="B4" s="21"/>
      <c r="D4" s="22" t="s">
        <v>93</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6.5" customHeight="1">
      <c r="B7" s="21"/>
      <c r="E7" s="326" t="str">
        <f>'Rekapitulace stavby'!K6</f>
        <v>111170075 - VD Smiřice, oprava zpevněných ploch u likusového skladu</v>
      </c>
      <c r="F7" s="327"/>
      <c r="G7" s="327"/>
      <c r="H7" s="327"/>
      <c r="I7" s="90"/>
      <c r="L7" s="21"/>
    </row>
    <row r="8" spans="1:31" s="2" customFormat="1" ht="12" customHeight="1">
      <c r="A8" s="34"/>
      <c r="B8" s="35"/>
      <c r="C8" s="34"/>
      <c r="D8" s="28" t="s">
        <v>94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298" t="s">
        <v>95</v>
      </c>
      <c r="F9" s="325"/>
      <c r="G9" s="325"/>
      <c r="H9" s="325"/>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3</v>
      </c>
      <c r="G11" s="34"/>
      <c r="H11" s="34"/>
      <c r="I11" s="95" t="s">
        <v>21</v>
      </c>
      <c r="J11" s="26" t="s">
        <v>3</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22</v>
      </c>
      <c r="E12" s="34"/>
      <c r="F12" s="26" t="s">
        <v>23</v>
      </c>
      <c r="G12" s="34"/>
      <c r="H12" s="34"/>
      <c r="I12" s="95" t="s">
        <v>24</v>
      </c>
      <c r="J12" s="52" t="str">
        <f>'Rekapitulace stavby'!AN8</f>
        <v>11. 12. 2019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8" t="s">
        <v>30</v>
      </c>
      <c r="E14" s="34"/>
      <c r="F14" s="34"/>
      <c r="G14" s="34"/>
      <c r="H14" s="34"/>
      <c r="I14" s="95" t="s">
        <v>31</v>
      </c>
      <c r="J14" s="26" t="s">
        <v>32</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31</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28" t="str">
        <f>'Rekapitulace stavby'!E14</f>
        <v>Vyplň údaj</v>
      </c>
      <c r="F18" s="317"/>
      <c r="G18" s="317"/>
      <c r="H18" s="317"/>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31</v>
      </c>
      <c r="J20" s="26" t="s">
        <v>38</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39</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41</v>
      </c>
      <c r="E23" s="34"/>
      <c r="F23" s="34"/>
      <c r="G23" s="34"/>
      <c r="H23" s="34"/>
      <c r="I23" s="95" t="s">
        <v>31</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42</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43</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47.25" customHeight="1">
      <c r="A27" s="96"/>
      <c r="B27" s="97"/>
      <c r="C27" s="96"/>
      <c r="D27" s="96"/>
      <c r="E27" s="321" t="s">
        <v>44</v>
      </c>
      <c r="F27" s="321"/>
      <c r="G27" s="321"/>
      <c r="H27" s="321"/>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45</v>
      </c>
      <c r="E30" s="34"/>
      <c r="F30" s="34"/>
      <c r="G30" s="34"/>
      <c r="H30" s="34"/>
      <c r="I30" s="93"/>
      <c r="J30" s="68">
        <f>ROUND(J80,2)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47</v>
      </c>
      <c r="G32" s="34"/>
      <c r="H32" s="34"/>
      <c r="I32" s="102" t="s">
        <v>46</v>
      </c>
      <c r="J32" s="38" t="s">
        <v>48</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49</v>
      </c>
      <c r="E33" s="28" t="s">
        <v>50</v>
      </c>
      <c r="F33" s="104">
        <f>ROUND((SUM(BE80:BE84)),2)</f>
        <v>0</v>
      </c>
      <c r="G33" s="34"/>
      <c r="H33" s="34"/>
      <c r="I33" s="105">
        <v>0.21</v>
      </c>
      <c r="J33" s="104">
        <f>ROUND(((SUM(BE80:BE84))*I33),2)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51</v>
      </c>
      <c r="F34" s="104">
        <f>ROUND((SUM(BF80:BF84)),2)</f>
        <v>0</v>
      </c>
      <c r="G34" s="34"/>
      <c r="H34" s="34"/>
      <c r="I34" s="105">
        <v>0.15</v>
      </c>
      <c r="J34" s="104">
        <f>ROUND(((SUM(BF80:BF84))*I34),2)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52</v>
      </c>
      <c r="F35" s="104">
        <f>ROUND((SUM(BG80:BG84)),2)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53</v>
      </c>
      <c r="F36" s="104">
        <f>ROUND((SUM(BH80:BH84)),2)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54</v>
      </c>
      <c r="F37" s="104">
        <f>ROUND((SUM(BI80:BI84)),2)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55</v>
      </c>
      <c r="E39" s="57"/>
      <c r="F39" s="57"/>
      <c r="G39" s="108" t="s">
        <v>56</v>
      </c>
      <c r="H39" s="109" t="s">
        <v>57</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2" t="s">
        <v>96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26" t="str">
        <f>E7</f>
        <v>111170075 - VD Smiřice, oprava zpevněných ploch u likusového skladu</v>
      </c>
      <c r="F48" s="327"/>
      <c r="G48" s="327"/>
      <c r="H48" s="327"/>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94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298" t="str">
        <f>E9</f>
        <v>VON - Vedlejší a ostatní náklady</v>
      </c>
      <c r="F50" s="325"/>
      <c r="G50" s="325"/>
      <c r="H50" s="325"/>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22</v>
      </c>
      <c r="D52" s="34"/>
      <c r="E52" s="34"/>
      <c r="F52" s="26" t="str">
        <f>F12</f>
        <v xml:space="preserve"> Smiřice</v>
      </c>
      <c r="G52" s="34"/>
      <c r="H52" s="34"/>
      <c r="I52" s="95" t="s">
        <v>24</v>
      </c>
      <c r="J52" s="52" t="str">
        <f>IF(J12="","",J12)</f>
        <v>11. 12. 2019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5.7" customHeight="1">
      <c r="A54" s="34"/>
      <c r="B54" s="35"/>
      <c r="C54" s="28" t="s">
        <v>30</v>
      </c>
      <c r="D54" s="34"/>
      <c r="E54" s="34"/>
      <c r="F54" s="26" t="str">
        <f>E15</f>
        <v>Povodí Labe, státní podnik, Závod Jablonec nad Nis</v>
      </c>
      <c r="G54" s="34"/>
      <c r="H54" s="34"/>
      <c r="I54" s="95" t="s">
        <v>37</v>
      </c>
      <c r="J54" s="32" t="str">
        <f>E21</f>
        <v>Daniel Kadavý, projektová činnost</v>
      </c>
      <c r="K54" s="34"/>
      <c r="L54" s="94"/>
      <c r="S54" s="34"/>
      <c r="T54" s="34"/>
      <c r="U54" s="34"/>
      <c r="V54" s="34"/>
      <c r="W54" s="34"/>
      <c r="X54" s="34"/>
      <c r="Y54" s="34"/>
      <c r="Z54" s="34"/>
      <c r="AA54" s="34"/>
      <c r="AB54" s="34"/>
      <c r="AC54" s="34"/>
      <c r="AD54" s="34"/>
      <c r="AE54" s="34"/>
    </row>
    <row r="55" spans="1:31" s="2" customFormat="1" ht="15.2" customHeight="1">
      <c r="A55" s="34"/>
      <c r="B55" s="35"/>
      <c r="C55" s="28" t="s">
        <v>35</v>
      </c>
      <c r="D55" s="34"/>
      <c r="E55" s="34"/>
      <c r="F55" s="26" t="str">
        <f>IF(E18="","",E18)</f>
        <v>Vyplň údaj</v>
      </c>
      <c r="G55" s="34"/>
      <c r="H55" s="34"/>
      <c r="I55" s="95" t="s">
        <v>41</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97</v>
      </c>
      <c r="D57" s="106"/>
      <c r="E57" s="106"/>
      <c r="F57" s="106"/>
      <c r="G57" s="106"/>
      <c r="H57" s="106"/>
      <c r="I57" s="116"/>
      <c r="J57" s="117" t="s">
        <v>98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77</v>
      </c>
      <c r="D59" s="34"/>
      <c r="E59" s="34"/>
      <c r="F59" s="34"/>
      <c r="G59" s="34"/>
      <c r="H59" s="34"/>
      <c r="I59" s="93"/>
      <c r="J59" s="68">
        <f>J80</f>
        <v>0</v>
      </c>
      <c r="K59" s="34"/>
      <c r="L59" s="94"/>
      <c r="S59" s="34"/>
      <c r="T59" s="34"/>
      <c r="U59" s="34"/>
      <c r="V59" s="34"/>
      <c r="W59" s="34"/>
      <c r="X59" s="34"/>
      <c r="Y59" s="34"/>
      <c r="Z59" s="34"/>
      <c r="AA59" s="34"/>
      <c r="AB59" s="34"/>
      <c r="AC59" s="34"/>
      <c r="AD59" s="34"/>
      <c r="AE59" s="34"/>
      <c r="AU59" s="18" t="s">
        <v>99</v>
      </c>
    </row>
    <row r="60" spans="2:12" s="9" customFormat="1" ht="24.95" customHeight="1">
      <c r="B60" s="119"/>
      <c r="D60" s="120" t="s">
        <v>100</v>
      </c>
      <c r="E60" s="121"/>
      <c r="F60" s="121"/>
      <c r="G60" s="121"/>
      <c r="H60" s="121"/>
      <c r="I60" s="122"/>
      <c r="J60" s="123">
        <f>J81</f>
        <v>0</v>
      </c>
      <c r="L60" s="119"/>
    </row>
    <row r="61" spans="1:31" s="2" customFormat="1" ht="21.75" customHeight="1">
      <c r="A61" s="34"/>
      <c r="B61" s="35"/>
      <c r="C61" s="34"/>
      <c r="D61" s="34"/>
      <c r="E61" s="34"/>
      <c r="F61" s="34"/>
      <c r="G61" s="34"/>
      <c r="H61" s="34"/>
      <c r="I61" s="93"/>
      <c r="J61" s="34"/>
      <c r="K61" s="34"/>
      <c r="L61" s="94"/>
      <c r="S61" s="34"/>
      <c r="T61" s="34"/>
      <c r="U61" s="34"/>
      <c r="V61" s="34"/>
      <c r="W61" s="34"/>
      <c r="X61" s="34"/>
      <c r="Y61" s="34"/>
      <c r="Z61" s="34"/>
      <c r="AA61" s="34"/>
      <c r="AB61" s="34"/>
      <c r="AC61" s="34"/>
      <c r="AD61" s="34"/>
      <c r="AE61" s="34"/>
    </row>
    <row r="62" spans="1:31" s="2" customFormat="1" ht="6.95" customHeight="1">
      <c r="A62" s="34"/>
      <c r="B62" s="44"/>
      <c r="C62" s="45"/>
      <c r="D62" s="45"/>
      <c r="E62" s="45"/>
      <c r="F62" s="45"/>
      <c r="G62" s="45"/>
      <c r="H62" s="45"/>
      <c r="I62" s="113"/>
      <c r="J62" s="45"/>
      <c r="K62" s="45"/>
      <c r="L62" s="94"/>
      <c r="S62" s="34"/>
      <c r="T62" s="34"/>
      <c r="U62" s="34"/>
      <c r="V62" s="34"/>
      <c r="W62" s="34"/>
      <c r="X62" s="34"/>
      <c r="Y62" s="34"/>
      <c r="Z62" s="34"/>
      <c r="AA62" s="34"/>
      <c r="AB62" s="34"/>
      <c r="AC62" s="34"/>
      <c r="AD62" s="34"/>
      <c r="AE62" s="34"/>
    </row>
    <row r="66" spans="1:31" s="2" customFormat="1" ht="6.95" customHeight="1">
      <c r="A66" s="34"/>
      <c r="B66" s="46"/>
      <c r="C66" s="47"/>
      <c r="D66" s="47"/>
      <c r="E66" s="47"/>
      <c r="F66" s="47"/>
      <c r="G66" s="47"/>
      <c r="H66" s="47"/>
      <c r="I66" s="114"/>
      <c r="J66" s="47"/>
      <c r="K66" s="47"/>
      <c r="L66" s="94"/>
      <c r="S66" s="34"/>
      <c r="T66" s="34"/>
      <c r="U66" s="34"/>
      <c r="V66" s="34"/>
      <c r="W66" s="34"/>
      <c r="X66" s="34"/>
      <c r="Y66" s="34"/>
      <c r="Z66" s="34"/>
      <c r="AA66" s="34"/>
      <c r="AB66" s="34"/>
      <c r="AC66" s="34"/>
      <c r="AD66" s="34"/>
      <c r="AE66" s="34"/>
    </row>
    <row r="67" spans="1:31" s="2" customFormat="1" ht="24.95" customHeight="1">
      <c r="A67" s="34"/>
      <c r="B67" s="35"/>
      <c r="C67" s="22" t="s">
        <v>101</v>
      </c>
      <c r="D67" s="34"/>
      <c r="E67" s="34"/>
      <c r="F67" s="34"/>
      <c r="G67" s="34"/>
      <c r="H67" s="34"/>
      <c r="I67" s="93"/>
      <c r="J67" s="34"/>
      <c r="K67" s="34"/>
      <c r="L67" s="94"/>
      <c r="S67" s="34"/>
      <c r="T67" s="34"/>
      <c r="U67" s="34"/>
      <c r="V67" s="34"/>
      <c r="W67" s="34"/>
      <c r="X67" s="34"/>
      <c r="Y67" s="34"/>
      <c r="Z67" s="34"/>
      <c r="AA67" s="34"/>
      <c r="AB67" s="34"/>
      <c r="AC67" s="34"/>
      <c r="AD67" s="34"/>
      <c r="AE67" s="34"/>
    </row>
    <row r="68" spans="1:31" s="2" customFormat="1" ht="6.95" customHeight="1">
      <c r="A68" s="34"/>
      <c r="B68" s="35"/>
      <c r="C68" s="34"/>
      <c r="D68" s="34"/>
      <c r="E68" s="34"/>
      <c r="F68" s="34"/>
      <c r="G68" s="34"/>
      <c r="H68" s="34"/>
      <c r="I68" s="93"/>
      <c r="J68" s="34"/>
      <c r="K68" s="34"/>
      <c r="L68" s="94"/>
      <c r="S68" s="34"/>
      <c r="T68" s="34"/>
      <c r="U68" s="34"/>
      <c r="V68" s="34"/>
      <c r="W68" s="34"/>
      <c r="X68" s="34"/>
      <c r="Y68" s="34"/>
      <c r="Z68" s="34"/>
      <c r="AA68" s="34"/>
      <c r="AB68" s="34"/>
      <c r="AC68" s="34"/>
      <c r="AD68" s="34"/>
      <c r="AE68" s="34"/>
    </row>
    <row r="69" spans="1:31" s="2" customFormat="1" ht="12" customHeight="1">
      <c r="A69" s="34"/>
      <c r="B69" s="35"/>
      <c r="C69" s="28" t="s">
        <v>17</v>
      </c>
      <c r="D69" s="34"/>
      <c r="E69" s="34"/>
      <c r="F69" s="34"/>
      <c r="G69" s="34"/>
      <c r="H69" s="34"/>
      <c r="I69" s="93"/>
      <c r="J69" s="34"/>
      <c r="K69" s="34"/>
      <c r="L69" s="94"/>
      <c r="S69" s="34"/>
      <c r="T69" s="34"/>
      <c r="U69" s="34"/>
      <c r="V69" s="34"/>
      <c r="W69" s="34"/>
      <c r="X69" s="34"/>
      <c r="Y69" s="34"/>
      <c r="Z69" s="34"/>
      <c r="AA69" s="34"/>
      <c r="AB69" s="34"/>
      <c r="AC69" s="34"/>
      <c r="AD69" s="34"/>
      <c r="AE69" s="34"/>
    </row>
    <row r="70" spans="1:31" s="2" customFormat="1" ht="16.5" customHeight="1">
      <c r="A70" s="34"/>
      <c r="B70" s="35"/>
      <c r="C70" s="34"/>
      <c r="D70" s="34"/>
      <c r="E70" s="326" t="str">
        <f>E7</f>
        <v>111170075 - VD Smiřice, oprava zpevněných ploch u likusového skladu</v>
      </c>
      <c r="F70" s="327"/>
      <c r="G70" s="327"/>
      <c r="H70" s="327"/>
      <c r="I70" s="93"/>
      <c r="J70" s="34"/>
      <c r="K70" s="34"/>
      <c r="L70" s="94"/>
      <c r="S70" s="34"/>
      <c r="T70" s="34"/>
      <c r="U70" s="34"/>
      <c r="V70" s="34"/>
      <c r="W70" s="34"/>
      <c r="X70" s="34"/>
      <c r="Y70" s="34"/>
      <c r="Z70" s="34"/>
      <c r="AA70" s="34"/>
      <c r="AB70" s="34"/>
      <c r="AC70" s="34"/>
      <c r="AD70" s="34"/>
      <c r="AE70" s="34"/>
    </row>
    <row r="71" spans="1:31" s="2" customFormat="1" ht="12" customHeight="1">
      <c r="A71" s="34"/>
      <c r="B71" s="35"/>
      <c r="C71" s="28" t="s">
        <v>94</v>
      </c>
      <c r="D71" s="34"/>
      <c r="E71" s="34"/>
      <c r="F71" s="34"/>
      <c r="G71" s="34"/>
      <c r="H71" s="34"/>
      <c r="I71" s="93"/>
      <c r="J71" s="34"/>
      <c r="K71" s="34"/>
      <c r="L71" s="94"/>
      <c r="S71" s="34"/>
      <c r="T71" s="34"/>
      <c r="U71" s="34"/>
      <c r="V71" s="34"/>
      <c r="W71" s="34"/>
      <c r="X71" s="34"/>
      <c r="Y71" s="34"/>
      <c r="Z71" s="34"/>
      <c r="AA71" s="34"/>
      <c r="AB71" s="34"/>
      <c r="AC71" s="34"/>
      <c r="AD71" s="34"/>
      <c r="AE71" s="34"/>
    </row>
    <row r="72" spans="1:31" s="2" customFormat="1" ht="16.5" customHeight="1">
      <c r="A72" s="34"/>
      <c r="B72" s="35"/>
      <c r="C72" s="34"/>
      <c r="D72" s="34"/>
      <c r="E72" s="298" t="str">
        <f>E9</f>
        <v>VON - Vedlejší a ostatní náklady</v>
      </c>
      <c r="F72" s="325"/>
      <c r="G72" s="325"/>
      <c r="H72" s="325"/>
      <c r="I72" s="93"/>
      <c r="J72" s="34"/>
      <c r="K72" s="34"/>
      <c r="L72" s="94"/>
      <c r="S72" s="34"/>
      <c r="T72" s="34"/>
      <c r="U72" s="34"/>
      <c r="V72" s="34"/>
      <c r="W72" s="34"/>
      <c r="X72" s="34"/>
      <c r="Y72" s="34"/>
      <c r="Z72" s="34"/>
      <c r="AA72" s="34"/>
      <c r="AB72" s="34"/>
      <c r="AC72" s="34"/>
      <c r="AD72" s="34"/>
      <c r="AE72" s="34"/>
    </row>
    <row r="73" spans="1:31" s="2" customFormat="1" ht="6.95" customHeight="1">
      <c r="A73" s="34"/>
      <c r="B73" s="35"/>
      <c r="C73" s="34"/>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12" customHeight="1">
      <c r="A74" s="34"/>
      <c r="B74" s="35"/>
      <c r="C74" s="28" t="s">
        <v>22</v>
      </c>
      <c r="D74" s="34"/>
      <c r="E74" s="34"/>
      <c r="F74" s="26" t="str">
        <f>F12</f>
        <v xml:space="preserve"> Smiřice</v>
      </c>
      <c r="G74" s="34"/>
      <c r="H74" s="34"/>
      <c r="I74" s="95" t="s">
        <v>24</v>
      </c>
      <c r="J74" s="52" t="str">
        <f>IF(J12="","",J12)</f>
        <v>11. 12. 2019</v>
      </c>
      <c r="K74" s="34"/>
      <c r="L74" s="94"/>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93"/>
      <c r="J75" s="34"/>
      <c r="K75" s="34"/>
      <c r="L75" s="94"/>
      <c r="S75" s="34"/>
      <c r="T75" s="34"/>
      <c r="U75" s="34"/>
      <c r="V75" s="34"/>
      <c r="W75" s="34"/>
      <c r="X75" s="34"/>
      <c r="Y75" s="34"/>
      <c r="Z75" s="34"/>
      <c r="AA75" s="34"/>
      <c r="AB75" s="34"/>
      <c r="AC75" s="34"/>
      <c r="AD75" s="34"/>
      <c r="AE75" s="34"/>
    </row>
    <row r="76" spans="1:31" s="2" customFormat="1" ht="25.7" customHeight="1">
      <c r="A76" s="34"/>
      <c r="B76" s="35"/>
      <c r="C76" s="28" t="s">
        <v>30</v>
      </c>
      <c r="D76" s="34"/>
      <c r="E76" s="34"/>
      <c r="F76" s="26" t="str">
        <f>E15</f>
        <v>Povodí Labe, státní podnik, Závod Jablonec nad Nis</v>
      </c>
      <c r="G76" s="34"/>
      <c r="H76" s="34"/>
      <c r="I76" s="95" t="s">
        <v>37</v>
      </c>
      <c r="J76" s="32" t="str">
        <f>E21</f>
        <v>Daniel Kadavý, projektová činnost</v>
      </c>
      <c r="K76" s="34"/>
      <c r="L76" s="94"/>
      <c r="S76" s="34"/>
      <c r="T76" s="34"/>
      <c r="U76" s="34"/>
      <c r="V76" s="34"/>
      <c r="W76" s="34"/>
      <c r="X76" s="34"/>
      <c r="Y76" s="34"/>
      <c r="Z76" s="34"/>
      <c r="AA76" s="34"/>
      <c r="AB76" s="34"/>
      <c r="AC76" s="34"/>
      <c r="AD76" s="34"/>
      <c r="AE76" s="34"/>
    </row>
    <row r="77" spans="1:31" s="2" customFormat="1" ht="15.2" customHeight="1">
      <c r="A77" s="34"/>
      <c r="B77" s="35"/>
      <c r="C77" s="28" t="s">
        <v>35</v>
      </c>
      <c r="D77" s="34"/>
      <c r="E77" s="34"/>
      <c r="F77" s="26" t="str">
        <f>IF(E18="","",E18)</f>
        <v>Vyplň údaj</v>
      </c>
      <c r="G77" s="34"/>
      <c r="H77" s="34"/>
      <c r="I77" s="95" t="s">
        <v>41</v>
      </c>
      <c r="J77" s="32" t="str">
        <f>E24</f>
        <v xml:space="preserve"> </v>
      </c>
      <c r="K77" s="34"/>
      <c r="L77" s="94"/>
      <c r="S77" s="34"/>
      <c r="T77" s="34"/>
      <c r="U77" s="34"/>
      <c r="V77" s="34"/>
      <c r="W77" s="34"/>
      <c r="X77" s="34"/>
      <c r="Y77" s="34"/>
      <c r="Z77" s="34"/>
      <c r="AA77" s="34"/>
      <c r="AB77" s="34"/>
      <c r="AC77" s="34"/>
      <c r="AD77" s="34"/>
      <c r="AE77" s="34"/>
    </row>
    <row r="78" spans="1:31" s="2" customFormat="1" ht="10.35" customHeight="1">
      <c r="A78" s="34"/>
      <c r="B78" s="35"/>
      <c r="C78" s="34"/>
      <c r="D78" s="34"/>
      <c r="E78" s="34"/>
      <c r="F78" s="34"/>
      <c r="G78" s="34"/>
      <c r="H78" s="34"/>
      <c r="I78" s="93"/>
      <c r="J78" s="34"/>
      <c r="K78" s="34"/>
      <c r="L78" s="94"/>
      <c r="S78" s="34"/>
      <c r="T78" s="34"/>
      <c r="U78" s="34"/>
      <c r="V78" s="34"/>
      <c r="W78" s="34"/>
      <c r="X78" s="34"/>
      <c r="Y78" s="34"/>
      <c r="Z78" s="34"/>
      <c r="AA78" s="34"/>
      <c r="AB78" s="34"/>
      <c r="AC78" s="34"/>
      <c r="AD78" s="34"/>
      <c r="AE78" s="34"/>
    </row>
    <row r="79" spans="1:31" s="10" customFormat="1" ht="29.25" customHeight="1">
      <c r="A79" s="124"/>
      <c r="B79" s="125"/>
      <c r="C79" s="126" t="s">
        <v>102</v>
      </c>
      <c r="D79" s="127" t="s">
        <v>64</v>
      </c>
      <c r="E79" s="127" t="s">
        <v>60</v>
      </c>
      <c r="F79" s="127" t="s">
        <v>61</v>
      </c>
      <c r="G79" s="127" t="s">
        <v>103</v>
      </c>
      <c r="H79" s="127" t="s">
        <v>104</v>
      </c>
      <c r="I79" s="128" t="s">
        <v>105</v>
      </c>
      <c r="J79" s="127" t="s">
        <v>98</v>
      </c>
      <c r="K79" s="129" t="s">
        <v>106</v>
      </c>
      <c r="L79" s="130"/>
      <c r="M79" s="59" t="s">
        <v>3</v>
      </c>
      <c r="N79" s="60" t="s">
        <v>49</v>
      </c>
      <c r="O79" s="60" t="s">
        <v>107</v>
      </c>
      <c r="P79" s="60" t="s">
        <v>108</v>
      </c>
      <c r="Q79" s="60" t="s">
        <v>109</v>
      </c>
      <c r="R79" s="60" t="s">
        <v>110</v>
      </c>
      <c r="S79" s="60" t="s">
        <v>111</v>
      </c>
      <c r="T79" s="61" t="s">
        <v>112</v>
      </c>
      <c r="U79" s="124"/>
      <c r="V79" s="124"/>
      <c r="W79" s="124"/>
      <c r="X79" s="124"/>
      <c r="Y79" s="124"/>
      <c r="Z79" s="124"/>
      <c r="AA79" s="124"/>
      <c r="AB79" s="124"/>
      <c r="AC79" s="124"/>
      <c r="AD79" s="124"/>
      <c r="AE79" s="124"/>
    </row>
    <row r="80" spans="1:63" s="2" customFormat="1" ht="22.9" customHeight="1">
      <c r="A80" s="34"/>
      <c r="B80" s="35"/>
      <c r="C80" s="66" t="s">
        <v>113</v>
      </c>
      <c r="D80" s="34"/>
      <c r="E80" s="34"/>
      <c r="F80" s="34"/>
      <c r="G80" s="34"/>
      <c r="H80" s="34"/>
      <c r="I80" s="93"/>
      <c r="J80" s="131">
        <f>BK80</f>
        <v>0</v>
      </c>
      <c r="K80" s="34"/>
      <c r="L80" s="35"/>
      <c r="M80" s="62"/>
      <c r="N80" s="53"/>
      <c r="O80" s="63"/>
      <c r="P80" s="132">
        <f>P81</f>
        <v>0</v>
      </c>
      <c r="Q80" s="63"/>
      <c r="R80" s="132">
        <f>R81</f>
        <v>0.0099</v>
      </c>
      <c r="S80" s="63"/>
      <c r="T80" s="133">
        <f>T81</f>
        <v>0</v>
      </c>
      <c r="U80" s="34"/>
      <c r="V80" s="34"/>
      <c r="W80" s="34"/>
      <c r="X80" s="34"/>
      <c r="Y80" s="34"/>
      <c r="Z80" s="34"/>
      <c r="AA80" s="34"/>
      <c r="AB80" s="34"/>
      <c r="AC80" s="34"/>
      <c r="AD80" s="34"/>
      <c r="AE80" s="34"/>
      <c r="AT80" s="18" t="s">
        <v>78</v>
      </c>
      <c r="AU80" s="18" t="s">
        <v>99</v>
      </c>
      <c r="BK80" s="134">
        <f>BK81</f>
        <v>0</v>
      </c>
    </row>
    <row r="81" spans="2:63" s="11" customFormat="1" ht="25.9" customHeight="1">
      <c r="B81" s="135"/>
      <c r="D81" s="136" t="s">
        <v>78</v>
      </c>
      <c r="E81" s="137" t="s">
        <v>114</v>
      </c>
      <c r="F81" s="137" t="s">
        <v>115</v>
      </c>
      <c r="I81" s="138"/>
      <c r="J81" s="139">
        <f>BK81</f>
        <v>0</v>
      </c>
      <c r="L81" s="135"/>
      <c r="M81" s="140"/>
      <c r="N81" s="141"/>
      <c r="O81" s="141"/>
      <c r="P81" s="142">
        <f>SUM(P82:P84)</f>
        <v>0</v>
      </c>
      <c r="Q81" s="141"/>
      <c r="R81" s="142">
        <f>SUM(R82:R84)</f>
        <v>0.0099</v>
      </c>
      <c r="S81" s="141"/>
      <c r="T81" s="143">
        <f>SUM(T82:T84)</f>
        <v>0</v>
      </c>
      <c r="AR81" s="136" t="s">
        <v>116</v>
      </c>
      <c r="AT81" s="144" t="s">
        <v>78</v>
      </c>
      <c r="AU81" s="144" t="s">
        <v>79</v>
      </c>
      <c r="AY81" s="136" t="s">
        <v>117</v>
      </c>
      <c r="BK81" s="145">
        <f>SUM(BK82:BK84)</f>
        <v>0</v>
      </c>
    </row>
    <row r="82" spans="1:65" s="2" customFormat="1" ht="16.5" customHeight="1">
      <c r="A82" s="34"/>
      <c r="B82" s="146"/>
      <c r="C82" s="147" t="s">
        <v>87</v>
      </c>
      <c r="D82" s="147" t="s">
        <v>118</v>
      </c>
      <c r="E82" s="148" t="s">
        <v>119</v>
      </c>
      <c r="F82" s="149" t="s">
        <v>120</v>
      </c>
      <c r="G82" s="150" t="s">
        <v>121</v>
      </c>
      <c r="H82" s="151">
        <v>1</v>
      </c>
      <c r="I82" s="152"/>
      <c r="J82" s="153">
        <f>ROUND(I82*H82,2)</f>
        <v>0</v>
      </c>
      <c r="K82" s="149" t="s">
        <v>122</v>
      </c>
      <c r="L82" s="35"/>
      <c r="M82" s="154" t="s">
        <v>3</v>
      </c>
      <c r="N82" s="155" t="s">
        <v>50</v>
      </c>
      <c r="O82" s="55"/>
      <c r="P82" s="156">
        <f>O82*H82</f>
        <v>0</v>
      </c>
      <c r="Q82" s="156">
        <v>0</v>
      </c>
      <c r="R82" s="156">
        <f>Q82*H82</f>
        <v>0</v>
      </c>
      <c r="S82" s="156">
        <v>0</v>
      </c>
      <c r="T82" s="157">
        <f>S82*H82</f>
        <v>0</v>
      </c>
      <c r="U82" s="34"/>
      <c r="V82" s="34"/>
      <c r="W82" s="34"/>
      <c r="X82" s="34"/>
      <c r="Y82" s="34"/>
      <c r="Z82" s="34"/>
      <c r="AA82" s="34"/>
      <c r="AB82" s="34"/>
      <c r="AC82" s="34"/>
      <c r="AD82" s="34"/>
      <c r="AE82" s="34"/>
      <c r="AR82" s="158" t="s">
        <v>123</v>
      </c>
      <c r="AT82" s="158" t="s">
        <v>118</v>
      </c>
      <c r="AU82" s="158" t="s">
        <v>87</v>
      </c>
      <c r="AY82" s="18" t="s">
        <v>117</v>
      </c>
      <c r="BE82" s="159">
        <f>IF(N82="základní",J82,0)</f>
        <v>0</v>
      </c>
      <c r="BF82" s="159">
        <f>IF(N82="snížená",J82,0)</f>
        <v>0</v>
      </c>
      <c r="BG82" s="159">
        <f>IF(N82="zákl. přenesená",J82,0)</f>
        <v>0</v>
      </c>
      <c r="BH82" s="159">
        <f>IF(N82="sníž. přenesená",J82,0)</f>
        <v>0</v>
      </c>
      <c r="BI82" s="159">
        <f>IF(N82="nulová",J82,0)</f>
        <v>0</v>
      </c>
      <c r="BJ82" s="18" t="s">
        <v>87</v>
      </c>
      <c r="BK82" s="159">
        <f>ROUND(I82*H82,2)</f>
        <v>0</v>
      </c>
      <c r="BL82" s="18" t="s">
        <v>123</v>
      </c>
      <c r="BM82" s="158" t="s">
        <v>124</v>
      </c>
    </row>
    <row r="83" spans="1:65" s="2" customFormat="1" ht="16.5" customHeight="1">
      <c r="A83" s="34"/>
      <c r="B83" s="146"/>
      <c r="C83" s="147" t="s">
        <v>89</v>
      </c>
      <c r="D83" s="147" t="s">
        <v>118</v>
      </c>
      <c r="E83" s="148" t="s">
        <v>125</v>
      </c>
      <c r="F83" s="149" t="s">
        <v>126</v>
      </c>
      <c r="G83" s="150" t="s">
        <v>121</v>
      </c>
      <c r="H83" s="151">
        <v>1</v>
      </c>
      <c r="I83" s="152"/>
      <c r="J83" s="153">
        <f>ROUND(I83*H83,2)</f>
        <v>0</v>
      </c>
      <c r="K83" s="149" t="s">
        <v>122</v>
      </c>
      <c r="L83" s="35"/>
      <c r="M83" s="154" t="s">
        <v>3</v>
      </c>
      <c r="N83" s="155" t="s">
        <v>50</v>
      </c>
      <c r="O83" s="55"/>
      <c r="P83" s="156">
        <f>O83*H83</f>
        <v>0</v>
      </c>
      <c r="Q83" s="156">
        <v>0</v>
      </c>
      <c r="R83" s="156">
        <f>Q83*H83</f>
        <v>0</v>
      </c>
      <c r="S83" s="156">
        <v>0</v>
      </c>
      <c r="T83" s="157">
        <f>S83*H83</f>
        <v>0</v>
      </c>
      <c r="U83" s="34"/>
      <c r="V83" s="34"/>
      <c r="W83" s="34"/>
      <c r="X83" s="34"/>
      <c r="Y83" s="34"/>
      <c r="Z83" s="34"/>
      <c r="AA83" s="34"/>
      <c r="AB83" s="34"/>
      <c r="AC83" s="34"/>
      <c r="AD83" s="34"/>
      <c r="AE83" s="34"/>
      <c r="AR83" s="158" t="s">
        <v>123</v>
      </c>
      <c r="AT83" s="158" t="s">
        <v>118</v>
      </c>
      <c r="AU83" s="158" t="s">
        <v>87</v>
      </c>
      <c r="AY83" s="18" t="s">
        <v>117</v>
      </c>
      <c r="BE83" s="159">
        <f>IF(N83="základní",J83,0)</f>
        <v>0</v>
      </c>
      <c r="BF83" s="159">
        <f>IF(N83="snížená",J83,0)</f>
        <v>0</v>
      </c>
      <c r="BG83" s="159">
        <f>IF(N83="zákl. přenesená",J83,0)</f>
        <v>0</v>
      </c>
      <c r="BH83" s="159">
        <f>IF(N83="sníž. přenesená",J83,0)</f>
        <v>0</v>
      </c>
      <c r="BI83" s="159">
        <f>IF(N83="nulová",J83,0)</f>
        <v>0</v>
      </c>
      <c r="BJ83" s="18" t="s">
        <v>87</v>
      </c>
      <c r="BK83" s="159">
        <f>ROUND(I83*H83,2)</f>
        <v>0</v>
      </c>
      <c r="BL83" s="18" t="s">
        <v>123</v>
      </c>
      <c r="BM83" s="158" t="s">
        <v>127</v>
      </c>
    </row>
    <row r="84" spans="1:65" s="2" customFormat="1" ht="16.5" customHeight="1">
      <c r="A84" s="34"/>
      <c r="B84" s="146"/>
      <c r="C84" s="147" t="s">
        <v>128</v>
      </c>
      <c r="D84" s="147" t="s">
        <v>118</v>
      </c>
      <c r="E84" s="148" t="s">
        <v>129</v>
      </c>
      <c r="F84" s="149" t="s">
        <v>130</v>
      </c>
      <c r="G84" s="150" t="s">
        <v>121</v>
      </c>
      <c r="H84" s="151">
        <v>1</v>
      </c>
      <c r="I84" s="152"/>
      <c r="J84" s="153">
        <f>ROUND(I84*H84,2)</f>
        <v>0</v>
      </c>
      <c r="K84" s="149" t="s">
        <v>122</v>
      </c>
      <c r="L84" s="35"/>
      <c r="M84" s="160" t="s">
        <v>3</v>
      </c>
      <c r="N84" s="161" t="s">
        <v>50</v>
      </c>
      <c r="O84" s="162"/>
      <c r="P84" s="163">
        <f>O84*H84</f>
        <v>0</v>
      </c>
      <c r="Q84" s="163">
        <v>0.0099</v>
      </c>
      <c r="R84" s="163">
        <f>Q84*H84</f>
        <v>0.0099</v>
      </c>
      <c r="S84" s="163">
        <v>0</v>
      </c>
      <c r="T84" s="164">
        <f>S84*H84</f>
        <v>0</v>
      </c>
      <c r="U84" s="34"/>
      <c r="V84" s="34"/>
      <c r="W84" s="34"/>
      <c r="X84" s="34"/>
      <c r="Y84" s="34"/>
      <c r="Z84" s="34"/>
      <c r="AA84" s="34"/>
      <c r="AB84" s="34"/>
      <c r="AC84" s="34"/>
      <c r="AD84" s="34"/>
      <c r="AE84" s="34"/>
      <c r="AR84" s="158" t="s">
        <v>123</v>
      </c>
      <c r="AT84" s="158" t="s">
        <v>118</v>
      </c>
      <c r="AU84" s="158" t="s">
        <v>87</v>
      </c>
      <c r="AY84" s="18" t="s">
        <v>117</v>
      </c>
      <c r="BE84" s="159">
        <f>IF(N84="základní",J84,0)</f>
        <v>0</v>
      </c>
      <c r="BF84" s="159">
        <f>IF(N84="snížená",J84,0)</f>
        <v>0</v>
      </c>
      <c r="BG84" s="159">
        <f>IF(N84="zákl. přenesená",J84,0)</f>
        <v>0</v>
      </c>
      <c r="BH84" s="159">
        <f>IF(N84="sníž. přenesená",J84,0)</f>
        <v>0</v>
      </c>
      <c r="BI84" s="159">
        <f>IF(N84="nulová",J84,0)</f>
        <v>0</v>
      </c>
      <c r="BJ84" s="18" t="s">
        <v>87</v>
      </c>
      <c r="BK84" s="159">
        <f>ROUND(I84*H84,2)</f>
        <v>0</v>
      </c>
      <c r="BL84" s="18" t="s">
        <v>123</v>
      </c>
      <c r="BM84" s="158" t="s">
        <v>131</v>
      </c>
    </row>
    <row r="85" spans="1:31" s="2" customFormat="1" ht="6.95" customHeight="1">
      <c r="A85" s="34"/>
      <c r="B85" s="44"/>
      <c r="C85" s="45"/>
      <c r="D85" s="45"/>
      <c r="E85" s="45"/>
      <c r="F85" s="45"/>
      <c r="G85" s="45"/>
      <c r="H85" s="45"/>
      <c r="I85" s="113"/>
      <c r="J85" s="45"/>
      <c r="K85" s="45"/>
      <c r="L85" s="35"/>
      <c r="M85" s="34"/>
      <c r="O85" s="34"/>
      <c r="P85" s="34"/>
      <c r="Q85" s="34"/>
      <c r="R85" s="34"/>
      <c r="S85" s="34"/>
      <c r="T85" s="34"/>
      <c r="U85" s="34"/>
      <c r="V85" s="34"/>
      <c r="W85" s="34"/>
      <c r="X85" s="34"/>
      <c r="Y85" s="34"/>
      <c r="Z85" s="34"/>
      <c r="AA85" s="34"/>
      <c r="AB85" s="34"/>
      <c r="AC85" s="34"/>
      <c r="AD85" s="34"/>
      <c r="AE85" s="34"/>
    </row>
  </sheetData>
  <sheetProtection password="99B9" sheet="1" objects="1" scenarios="1"/>
  <protectedRanges>
    <protectedRange sqref="I82:I84" name="Oblast3"/>
    <protectedRange sqref="J17:J18" name="Oblast2"/>
    <protectedRange sqref="E18" name="Oblast1"/>
  </protectedRanges>
  <autoFilter ref="C79:K8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5"/>
  <sheetViews>
    <sheetView showGridLines="0" workbookViewId="0" topLeftCell="A1">
      <selection activeCell="E82" sqref="E82:H8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0"/>
      <c r="L2" s="287" t="s">
        <v>6</v>
      </c>
      <c r="M2" s="288"/>
      <c r="N2" s="288"/>
      <c r="O2" s="288"/>
      <c r="P2" s="288"/>
      <c r="Q2" s="288"/>
      <c r="R2" s="288"/>
      <c r="S2" s="288"/>
      <c r="T2" s="288"/>
      <c r="U2" s="288"/>
      <c r="V2" s="288"/>
      <c r="AT2" s="18" t="s">
        <v>92</v>
      </c>
    </row>
    <row r="3" spans="2:46" s="1" customFormat="1" ht="6.95" customHeight="1">
      <c r="B3" s="19"/>
      <c r="C3" s="20"/>
      <c r="D3" s="20"/>
      <c r="E3" s="20"/>
      <c r="F3" s="20"/>
      <c r="G3" s="20"/>
      <c r="H3" s="20"/>
      <c r="I3" s="91"/>
      <c r="J3" s="20"/>
      <c r="K3" s="20"/>
      <c r="L3" s="21"/>
      <c r="AT3" s="18" t="s">
        <v>89</v>
      </c>
    </row>
    <row r="4" spans="2:46" s="1" customFormat="1" ht="24.95" customHeight="1">
      <c r="B4" s="21"/>
      <c r="D4" s="22" t="s">
        <v>93</v>
      </c>
      <c r="I4" s="90"/>
      <c r="L4" s="21"/>
      <c r="M4" s="92" t="s">
        <v>11</v>
      </c>
      <c r="AT4" s="18" t="s">
        <v>4</v>
      </c>
    </row>
    <row r="5" spans="2:12" s="1" customFormat="1" ht="6.95" customHeight="1">
      <c r="B5" s="21"/>
      <c r="I5" s="90"/>
      <c r="L5" s="21"/>
    </row>
    <row r="6" spans="2:12" s="1" customFormat="1" ht="12" customHeight="1">
      <c r="B6" s="21"/>
      <c r="D6" s="28" t="s">
        <v>17</v>
      </c>
      <c r="I6" s="90"/>
      <c r="L6" s="21"/>
    </row>
    <row r="7" spans="2:12" s="1" customFormat="1" ht="16.5" customHeight="1">
      <c r="B7" s="21"/>
      <c r="E7" s="326" t="str">
        <f>'Rekapitulace stavby'!K6</f>
        <v>111170075 - VD Smiřice, oprava zpevněných ploch u likusového skladu</v>
      </c>
      <c r="F7" s="327"/>
      <c r="G7" s="327"/>
      <c r="H7" s="327"/>
      <c r="I7" s="90"/>
      <c r="L7" s="21"/>
    </row>
    <row r="8" spans="1:31" s="2" customFormat="1" ht="12" customHeight="1">
      <c r="A8" s="34"/>
      <c r="B8" s="35"/>
      <c r="C8" s="34"/>
      <c r="D8" s="28" t="s">
        <v>94</v>
      </c>
      <c r="E8" s="34"/>
      <c r="F8" s="34"/>
      <c r="G8" s="34"/>
      <c r="H8" s="34"/>
      <c r="I8" s="93"/>
      <c r="J8" s="34"/>
      <c r="K8" s="34"/>
      <c r="L8" s="94"/>
      <c r="S8" s="34"/>
      <c r="T8" s="34"/>
      <c r="U8" s="34"/>
      <c r="V8" s="34"/>
      <c r="W8" s="34"/>
      <c r="X8" s="34"/>
      <c r="Y8" s="34"/>
      <c r="Z8" s="34"/>
      <c r="AA8" s="34"/>
      <c r="AB8" s="34"/>
      <c r="AC8" s="34"/>
      <c r="AD8" s="34"/>
      <c r="AE8" s="34"/>
    </row>
    <row r="9" spans="1:31" s="2" customFormat="1" ht="16.5" customHeight="1">
      <c r="A9" s="34"/>
      <c r="B9" s="35"/>
      <c r="C9" s="34"/>
      <c r="D9" s="34"/>
      <c r="E9" s="298" t="s">
        <v>132</v>
      </c>
      <c r="F9" s="325"/>
      <c r="G9" s="325"/>
      <c r="H9" s="325"/>
      <c r="I9" s="93"/>
      <c r="J9" s="34"/>
      <c r="K9" s="34"/>
      <c r="L9" s="94"/>
      <c r="S9" s="34"/>
      <c r="T9" s="34"/>
      <c r="U9" s="34"/>
      <c r="V9" s="34"/>
      <c r="W9" s="34"/>
      <c r="X9" s="34"/>
      <c r="Y9" s="34"/>
      <c r="Z9" s="34"/>
      <c r="AA9" s="34"/>
      <c r="AB9" s="34"/>
      <c r="AC9" s="34"/>
      <c r="AD9" s="34"/>
      <c r="AE9" s="34"/>
    </row>
    <row r="10" spans="1:31" s="2" customFormat="1" ht="12">
      <c r="A10" s="34"/>
      <c r="B10" s="35"/>
      <c r="C10" s="34"/>
      <c r="D10" s="34"/>
      <c r="E10" s="34"/>
      <c r="F10" s="34"/>
      <c r="G10" s="34"/>
      <c r="H10" s="34"/>
      <c r="I10" s="93"/>
      <c r="J10" s="34"/>
      <c r="K10" s="34"/>
      <c r="L10" s="94"/>
      <c r="S10" s="34"/>
      <c r="T10" s="34"/>
      <c r="U10" s="34"/>
      <c r="V10" s="34"/>
      <c r="W10" s="34"/>
      <c r="X10" s="34"/>
      <c r="Y10" s="34"/>
      <c r="Z10" s="34"/>
      <c r="AA10" s="34"/>
      <c r="AB10" s="34"/>
      <c r="AC10" s="34"/>
      <c r="AD10" s="34"/>
      <c r="AE10" s="34"/>
    </row>
    <row r="11" spans="1:31" s="2" customFormat="1" ht="12" customHeight="1">
      <c r="A11" s="34"/>
      <c r="B11" s="35"/>
      <c r="C11" s="34"/>
      <c r="D11" s="28" t="s">
        <v>19</v>
      </c>
      <c r="E11" s="34"/>
      <c r="F11" s="26" t="s">
        <v>3</v>
      </c>
      <c r="G11" s="34"/>
      <c r="H11" s="34"/>
      <c r="I11" s="95" t="s">
        <v>21</v>
      </c>
      <c r="J11" s="26" t="s">
        <v>3</v>
      </c>
      <c r="K11" s="34"/>
      <c r="L11" s="94"/>
      <c r="S11" s="34"/>
      <c r="T11" s="34"/>
      <c r="U11" s="34"/>
      <c r="V11" s="34"/>
      <c r="W11" s="34"/>
      <c r="X11" s="34"/>
      <c r="Y11" s="34"/>
      <c r="Z11" s="34"/>
      <c r="AA11" s="34"/>
      <c r="AB11" s="34"/>
      <c r="AC11" s="34"/>
      <c r="AD11" s="34"/>
      <c r="AE11" s="34"/>
    </row>
    <row r="12" spans="1:31" s="2" customFormat="1" ht="12" customHeight="1">
      <c r="A12" s="34"/>
      <c r="B12" s="35"/>
      <c r="C12" s="34"/>
      <c r="D12" s="28" t="s">
        <v>22</v>
      </c>
      <c r="E12" s="34"/>
      <c r="F12" s="26" t="s">
        <v>23</v>
      </c>
      <c r="G12" s="34"/>
      <c r="H12" s="34"/>
      <c r="I12" s="95" t="s">
        <v>24</v>
      </c>
      <c r="J12" s="52" t="str">
        <f>'Rekapitulace stavby'!AN8</f>
        <v>11. 12. 2019</v>
      </c>
      <c r="K12" s="34"/>
      <c r="L12" s="9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93"/>
      <c r="J13" s="34"/>
      <c r="K13" s="34"/>
      <c r="L13" s="94"/>
      <c r="S13" s="34"/>
      <c r="T13" s="34"/>
      <c r="U13" s="34"/>
      <c r="V13" s="34"/>
      <c r="W13" s="34"/>
      <c r="X13" s="34"/>
      <c r="Y13" s="34"/>
      <c r="Z13" s="34"/>
      <c r="AA13" s="34"/>
      <c r="AB13" s="34"/>
      <c r="AC13" s="34"/>
      <c r="AD13" s="34"/>
      <c r="AE13" s="34"/>
    </row>
    <row r="14" spans="1:31" s="2" customFormat="1" ht="12" customHeight="1">
      <c r="A14" s="34"/>
      <c r="B14" s="35"/>
      <c r="C14" s="34"/>
      <c r="D14" s="28" t="s">
        <v>30</v>
      </c>
      <c r="E14" s="34"/>
      <c r="F14" s="34"/>
      <c r="G14" s="34"/>
      <c r="H14" s="34"/>
      <c r="I14" s="95" t="s">
        <v>31</v>
      </c>
      <c r="J14" s="26" t="s">
        <v>32</v>
      </c>
      <c r="K14" s="34"/>
      <c r="L14" s="94"/>
      <c r="S14" s="34"/>
      <c r="T14" s="34"/>
      <c r="U14" s="34"/>
      <c r="V14" s="34"/>
      <c r="W14" s="34"/>
      <c r="X14" s="34"/>
      <c r="Y14" s="34"/>
      <c r="Z14" s="34"/>
      <c r="AA14" s="34"/>
      <c r="AB14" s="34"/>
      <c r="AC14" s="34"/>
      <c r="AD14" s="34"/>
      <c r="AE14" s="34"/>
    </row>
    <row r="15" spans="1:31" s="2" customFormat="1" ht="18" customHeight="1">
      <c r="A15" s="34"/>
      <c r="B15" s="35"/>
      <c r="C15" s="34"/>
      <c r="D15" s="34"/>
      <c r="E15" s="26" t="s">
        <v>33</v>
      </c>
      <c r="F15" s="34"/>
      <c r="G15" s="34"/>
      <c r="H15" s="34"/>
      <c r="I15" s="95" t="s">
        <v>34</v>
      </c>
      <c r="J15" s="26" t="s">
        <v>3</v>
      </c>
      <c r="K15" s="34"/>
      <c r="L15" s="94"/>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93"/>
      <c r="J16" s="34"/>
      <c r="K16" s="34"/>
      <c r="L16" s="94"/>
      <c r="S16" s="34"/>
      <c r="T16" s="34"/>
      <c r="U16" s="34"/>
      <c r="V16" s="34"/>
      <c r="W16" s="34"/>
      <c r="X16" s="34"/>
      <c r="Y16" s="34"/>
      <c r="Z16" s="34"/>
      <c r="AA16" s="34"/>
      <c r="AB16" s="34"/>
      <c r="AC16" s="34"/>
      <c r="AD16" s="34"/>
      <c r="AE16" s="34"/>
    </row>
    <row r="17" spans="1:31" s="2" customFormat="1" ht="12" customHeight="1">
      <c r="A17" s="34"/>
      <c r="B17" s="35"/>
      <c r="C17" s="34"/>
      <c r="D17" s="28" t="s">
        <v>35</v>
      </c>
      <c r="E17" s="34"/>
      <c r="F17" s="34"/>
      <c r="G17" s="34"/>
      <c r="H17" s="34"/>
      <c r="I17" s="95" t="s">
        <v>31</v>
      </c>
      <c r="J17" s="29" t="str">
        <f>'Rekapitulace stavby'!AN13</f>
        <v>Vyplň údaj</v>
      </c>
      <c r="K17" s="34"/>
      <c r="L17" s="94"/>
      <c r="S17" s="34"/>
      <c r="T17" s="34"/>
      <c r="U17" s="34"/>
      <c r="V17" s="34"/>
      <c r="W17" s="34"/>
      <c r="X17" s="34"/>
      <c r="Y17" s="34"/>
      <c r="Z17" s="34"/>
      <c r="AA17" s="34"/>
      <c r="AB17" s="34"/>
      <c r="AC17" s="34"/>
      <c r="AD17" s="34"/>
      <c r="AE17" s="34"/>
    </row>
    <row r="18" spans="1:31" s="2" customFormat="1" ht="18" customHeight="1">
      <c r="A18" s="34"/>
      <c r="B18" s="35"/>
      <c r="C18" s="34"/>
      <c r="D18" s="34"/>
      <c r="E18" s="328" t="str">
        <f>'Rekapitulace stavby'!E14</f>
        <v>Vyplň údaj</v>
      </c>
      <c r="F18" s="317"/>
      <c r="G18" s="317"/>
      <c r="H18" s="317"/>
      <c r="I18" s="95" t="s">
        <v>34</v>
      </c>
      <c r="J18" s="29" t="str">
        <f>'Rekapitulace stavby'!AN14</f>
        <v>Vyplň údaj</v>
      </c>
      <c r="K18" s="34"/>
      <c r="L18" s="94"/>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93"/>
      <c r="J19" s="34"/>
      <c r="K19" s="34"/>
      <c r="L19" s="94"/>
      <c r="S19" s="34"/>
      <c r="T19" s="34"/>
      <c r="U19" s="34"/>
      <c r="V19" s="34"/>
      <c r="W19" s="34"/>
      <c r="X19" s="34"/>
      <c r="Y19" s="34"/>
      <c r="Z19" s="34"/>
      <c r="AA19" s="34"/>
      <c r="AB19" s="34"/>
      <c r="AC19" s="34"/>
      <c r="AD19" s="34"/>
      <c r="AE19" s="34"/>
    </row>
    <row r="20" spans="1:31" s="2" customFormat="1" ht="12" customHeight="1">
      <c r="A20" s="34"/>
      <c r="B20" s="35"/>
      <c r="C20" s="34"/>
      <c r="D20" s="28" t="s">
        <v>37</v>
      </c>
      <c r="E20" s="34"/>
      <c r="F20" s="34"/>
      <c r="G20" s="34"/>
      <c r="H20" s="34"/>
      <c r="I20" s="95" t="s">
        <v>31</v>
      </c>
      <c r="J20" s="26" t="s">
        <v>38</v>
      </c>
      <c r="K20" s="34"/>
      <c r="L20" s="94"/>
      <c r="S20" s="34"/>
      <c r="T20" s="34"/>
      <c r="U20" s="34"/>
      <c r="V20" s="34"/>
      <c r="W20" s="34"/>
      <c r="X20" s="34"/>
      <c r="Y20" s="34"/>
      <c r="Z20" s="34"/>
      <c r="AA20" s="34"/>
      <c r="AB20" s="34"/>
      <c r="AC20" s="34"/>
      <c r="AD20" s="34"/>
      <c r="AE20" s="34"/>
    </row>
    <row r="21" spans="1:31" s="2" customFormat="1" ht="18" customHeight="1">
      <c r="A21" s="34"/>
      <c r="B21" s="35"/>
      <c r="C21" s="34"/>
      <c r="D21" s="34"/>
      <c r="E21" s="26" t="s">
        <v>39</v>
      </c>
      <c r="F21" s="34"/>
      <c r="G21" s="34"/>
      <c r="H21" s="34"/>
      <c r="I21" s="95" t="s">
        <v>34</v>
      </c>
      <c r="J21" s="26" t="s">
        <v>3</v>
      </c>
      <c r="K21" s="34"/>
      <c r="L21" s="94"/>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93"/>
      <c r="J22" s="34"/>
      <c r="K22" s="34"/>
      <c r="L22" s="94"/>
      <c r="S22" s="34"/>
      <c r="T22" s="34"/>
      <c r="U22" s="34"/>
      <c r="V22" s="34"/>
      <c r="W22" s="34"/>
      <c r="X22" s="34"/>
      <c r="Y22" s="34"/>
      <c r="Z22" s="34"/>
      <c r="AA22" s="34"/>
      <c r="AB22" s="34"/>
      <c r="AC22" s="34"/>
      <c r="AD22" s="34"/>
      <c r="AE22" s="34"/>
    </row>
    <row r="23" spans="1:31" s="2" customFormat="1" ht="12" customHeight="1">
      <c r="A23" s="34"/>
      <c r="B23" s="35"/>
      <c r="C23" s="34"/>
      <c r="D23" s="28" t="s">
        <v>41</v>
      </c>
      <c r="E23" s="34"/>
      <c r="F23" s="34"/>
      <c r="G23" s="34"/>
      <c r="H23" s="34"/>
      <c r="I23" s="95" t="s">
        <v>31</v>
      </c>
      <c r="J23" s="26" t="s">
        <v>3</v>
      </c>
      <c r="K23" s="34"/>
      <c r="L23" s="94"/>
      <c r="S23" s="34"/>
      <c r="T23" s="34"/>
      <c r="U23" s="34"/>
      <c r="V23" s="34"/>
      <c r="W23" s="34"/>
      <c r="X23" s="34"/>
      <c r="Y23" s="34"/>
      <c r="Z23" s="34"/>
      <c r="AA23" s="34"/>
      <c r="AB23" s="34"/>
      <c r="AC23" s="34"/>
      <c r="AD23" s="34"/>
      <c r="AE23" s="34"/>
    </row>
    <row r="24" spans="1:31" s="2" customFormat="1" ht="18" customHeight="1">
      <c r="A24" s="34"/>
      <c r="B24" s="35"/>
      <c r="C24" s="34"/>
      <c r="D24" s="34"/>
      <c r="E24" s="26" t="s">
        <v>42</v>
      </c>
      <c r="F24" s="34"/>
      <c r="G24" s="34"/>
      <c r="H24" s="34"/>
      <c r="I24" s="95" t="s">
        <v>34</v>
      </c>
      <c r="J24" s="26" t="s">
        <v>3</v>
      </c>
      <c r="K24" s="34"/>
      <c r="L24" s="94"/>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93"/>
      <c r="J25" s="34"/>
      <c r="K25" s="34"/>
      <c r="L25" s="94"/>
      <c r="S25" s="34"/>
      <c r="T25" s="34"/>
      <c r="U25" s="34"/>
      <c r="V25" s="34"/>
      <c r="W25" s="34"/>
      <c r="X25" s="34"/>
      <c r="Y25" s="34"/>
      <c r="Z25" s="34"/>
      <c r="AA25" s="34"/>
      <c r="AB25" s="34"/>
      <c r="AC25" s="34"/>
      <c r="AD25" s="34"/>
      <c r="AE25" s="34"/>
    </row>
    <row r="26" spans="1:31" s="2" customFormat="1" ht="12" customHeight="1">
      <c r="A26" s="34"/>
      <c r="B26" s="35"/>
      <c r="C26" s="34"/>
      <c r="D26" s="28" t="s">
        <v>43</v>
      </c>
      <c r="E26" s="34"/>
      <c r="F26" s="34"/>
      <c r="G26" s="34"/>
      <c r="H26" s="34"/>
      <c r="I26" s="93"/>
      <c r="J26" s="34"/>
      <c r="K26" s="34"/>
      <c r="L26" s="94"/>
      <c r="S26" s="34"/>
      <c r="T26" s="34"/>
      <c r="U26" s="34"/>
      <c r="V26" s="34"/>
      <c r="W26" s="34"/>
      <c r="X26" s="34"/>
      <c r="Y26" s="34"/>
      <c r="Z26" s="34"/>
      <c r="AA26" s="34"/>
      <c r="AB26" s="34"/>
      <c r="AC26" s="34"/>
      <c r="AD26" s="34"/>
      <c r="AE26" s="34"/>
    </row>
    <row r="27" spans="1:31" s="8" customFormat="1" ht="47.25" customHeight="1">
      <c r="A27" s="96"/>
      <c r="B27" s="97"/>
      <c r="C27" s="96"/>
      <c r="D27" s="96"/>
      <c r="E27" s="321" t="s">
        <v>44</v>
      </c>
      <c r="F27" s="321"/>
      <c r="G27" s="321"/>
      <c r="H27" s="321"/>
      <c r="I27" s="98"/>
      <c r="J27" s="96"/>
      <c r="K27" s="96"/>
      <c r="L27" s="99"/>
      <c r="S27" s="96"/>
      <c r="T27" s="96"/>
      <c r="U27" s="96"/>
      <c r="V27" s="96"/>
      <c r="W27" s="96"/>
      <c r="X27" s="96"/>
      <c r="Y27" s="96"/>
      <c r="Z27" s="96"/>
      <c r="AA27" s="96"/>
      <c r="AB27" s="96"/>
      <c r="AC27" s="96"/>
      <c r="AD27" s="96"/>
      <c r="AE27" s="96"/>
    </row>
    <row r="28" spans="1:31" s="2" customFormat="1" ht="6.95" customHeight="1">
      <c r="A28" s="34"/>
      <c r="B28" s="35"/>
      <c r="C28" s="34"/>
      <c r="D28" s="34"/>
      <c r="E28" s="34"/>
      <c r="F28" s="34"/>
      <c r="G28" s="34"/>
      <c r="H28" s="34"/>
      <c r="I28" s="93"/>
      <c r="J28" s="34"/>
      <c r="K28" s="34"/>
      <c r="L28" s="94"/>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100"/>
      <c r="J29" s="63"/>
      <c r="K29" s="63"/>
      <c r="L29" s="94"/>
      <c r="S29" s="34"/>
      <c r="T29" s="34"/>
      <c r="U29" s="34"/>
      <c r="V29" s="34"/>
      <c r="W29" s="34"/>
      <c r="X29" s="34"/>
      <c r="Y29" s="34"/>
      <c r="Z29" s="34"/>
      <c r="AA29" s="34"/>
      <c r="AB29" s="34"/>
      <c r="AC29" s="34"/>
      <c r="AD29" s="34"/>
      <c r="AE29" s="34"/>
    </row>
    <row r="30" spans="1:31" s="2" customFormat="1" ht="25.35" customHeight="1">
      <c r="A30" s="34"/>
      <c r="B30" s="35"/>
      <c r="C30" s="34"/>
      <c r="D30" s="101" t="s">
        <v>45</v>
      </c>
      <c r="E30" s="34"/>
      <c r="F30" s="34"/>
      <c r="G30" s="34"/>
      <c r="H30" s="34"/>
      <c r="I30" s="93"/>
      <c r="J30" s="68">
        <f>ROUND(J92,2)</f>
        <v>0</v>
      </c>
      <c r="K30" s="34"/>
      <c r="L30" s="94"/>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100"/>
      <c r="J31" s="63"/>
      <c r="K31" s="63"/>
      <c r="L31" s="94"/>
      <c r="S31" s="34"/>
      <c r="T31" s="34"/>
      <c r="U31" s="34"/>
      <c r="V31" s="34"/>
      <c r="W31" s="34"/>
      <c r="X31" s="34"/>
      <c r="Y31" s="34"/>
      <c r="Z31" s="34"/>
      <c r="AA31" s="34"/>
      <c r="AB31" s="34"/>
      <c r="AC31" s="34"/>
      <c r="AD31" s="34"/>
      <c r="AE31" s="34"/>
    </row>
    <row r="32" spans="1:31" s="2" customFormat="1" ht="14.45" customHeight="1">
      <c r="A32" s="34"/>
      <c r="B32" s="35"/>
      <c r="C32" s="34"/>
      <c r="D32" s="34"/>
      <c r="E32" s="34"/>
      <c r="F32" s="38" t="s">
        <v>47</v>
      </c>
      <c r="G32" s="34"/>
      <c r="H32" s="34"/>
      <c r="I32" s="102" t="s">
        <v>46</v>
      </c>
      <c r="J32" s="38" t="s">
        <v>48</v>
      </c>
      <c r="K32" s="34"/>
      <c r="L32" s="94"/>
      <c r="S32" s="34"/>
      <c r="T32" s="34"/>
      <c r="U32" s="34"/>
      <c r="V32" s="34"/>
      <c r="W32" s="34"/>
      <c r="X32" s="34"/>
      <c r="Y32" s="34"/>
      <c r="Z32" s="34"/>
      <c r="AA32" s="34"/>
      <c r="AB32" s="34"/>
      <c r="AC32" s="34"/>
      <c r="AD32" s="34"/>
      <c r="AE32" s="34"/>
    </row>
    <row r="33" spans="1:31" s="2" customFormat="1" ht="14.45" customHeight="1">
      <c r="A33" s="34"/>
      <c r="B33" s="35"/>
      <c r="C33" s="34"/>
      <c r="D33" s="103" t="s">
        <v>49</v>
      </c>
      <c r="E33" s="28" t="s">
        <v>50</v>
      </c>
      <c r="F33" s="104">
        <f>ROUND((SUM(BE92:BE214)),2)</f>
        <v>0</v>
      </c>
      <c r="G33" s="34"/>
      <c r="H33" s="34"/>
      <c r="I33" s="105">
        <v>0.21</v>
      </c>
      <c r="J33" s="104">
        <f>ROUND(((SUM(BE92:BE214))*I33),2)</f>
        <v>0</v>
      </c>
      <c r="K33" s="34"/>
      <c r="L33" s="94"/>
      <c r="S33" s="34"/>
      <c r="T33" s="34"/>
      <c r="U33" s="34"/>
      <c r="V33" s="34"/>
      <c r="W33" s="34"/>
      <c r="X33" s="34"/>
      <c r="Y33" s="34"/>
      <c r="Z33" s="34"/>
      <c r="AA33" s="34"/>
      <c r="AB33" s="34"/>
      <c r="AC33" s="34"/>
      <c r="AD33" s="34"/>
      <c r="AE33" s="34"/>
    </row>
    <row r="34" spans="1:31" s="2" customFormat="1" ht="14.45" customHeight="1">
      <c r="A34" s="34"/>
      <c r="B34" s="35"/>
      <c r="C34" s="34"/>
      <c r="D34" s="34"/>
      <c r="E34" s="28" t="s">
        <v>51</v>
      </c>
      <c r="F34" s="104">
        <f>ROUND((SUM(BF92:BF214)),2)</f>
        <v>0</v>
      </c>
      <c r="G34" s="34"/>
      <c r="H34" s="34"/>
      <c r="I34" s="105">
        <v>0.15</v>
      </c>
      <c r="J34" s="104">
        <f>ROUND(((SUM(BF92:BF214))*I34),2)</f>
        <v>0</v>
      </c>
      <c r="K34" s="34"/>
      <c r="L34" s="94"/>
      <c r="S34" s="34"/>
      <c r="T34" s="34"/>
      <c r="U34" s="34"/>
      <c r="V34" s="34"/>
      <c r="W34" s="34"/>
      <c r="X34" s="34"/>
      <c r="Y34" s="34"/>
      <c r="Z34" s="34"/>
      <c r="AA34" s="34"/>
      <c r="AB34" s="34"/>
      <c r="AC34" s="34"/>
      <c r="AD34" s="34"/>
      <c r="AE34" s="34"/>
    </row>
    <row r="35" spans="1:31" s="2" customFormat="1" ht="14.45" customHeight="1" hidden="1">
      <c r="A35" s="34"/>
      <c r="B35" s="35"/>
      <c r="C35" s="34"/>
      <c r="D35" s="34"/>
      <c r="E35" s="28" t="s">
        <v>52</v>
      </c>
      <c r="F35" s="104">
        <f>ROUND((SUM(BG92:BG214)),2)</f>
        <v>0</v>
      </c>
      <c r="G35" s="34"/>
      <c r="H35" s="34"/>
      <c r="I35" s="105">
        <v>0.21</v>
      </c>
      <c r="J35" s="104">
        <f>0</f>
        <v>0</v>
      </c>
      <c r="K35" s="34"/>
      <c r="L35" s="94"/>
      <c r="S35" s="34"/>
      <c r="T35" s="34"/>
      <c r="U35" s="34"/>
      <c r="V35" s="34"/>
      <c r="W35" s="34"/>
      <c r="X35" s="34"/>
      <c r="Y35" s="34"/>
      <c r="Z35" s="34"/>
      <c r="AA35" s="34"/>
      <c r="AB35" s="34"/>
      <c r="AC35" s="34"/>
      <c r="AD35" s="34"/>
      <c r="AE35" s="34"/>
    </row>
    <row r="36" spans="1:31" s="2" customFormat="1" ht="14.45" customHeight="1" hidden="1">
      <c r="A36" s="34"/>
      <c r="B36" s="35"/>
      <c r="C36" s="34"/>
      <c r="D36" s="34"/>
      <c r="E36" s="28" t="s">
        <v>53</v>
      </c>
      <c r="F36" s="104">
        <f>ROUND((SUM(BH92:BH214)),2)</f>
        <v>0</v>
      </c>
      <c r="G36" s="34"/>
      <c r="H36" s="34"/>
      <c r="I36" s="105">
        <v>0.15</v>
      </c>
      <c r="J36" s="104">
        <f>0</f>
        <v>0</v>
      </c>
      <c r="K36" s="34"/>
      <c r="L36" s="94"/>
      <c r="S36" s="34"/>
      <c r="T36" s="34"/>
      <c r="U36" s="34"/>
      <c r="V36" s="34"/>
      <c r="W36" s="34"/>
      <c r="X36" s="34"/>
      <c r="Y36" s="34"/>
      <c r="Z36" s="34"/>
      <c r="AA36" s="34"/>
      <c r="AB36" s="34"/>
      <c r="AC36" s="34"/>
      <c r="AD36" s="34"/>
      <c r="AE36" s="34"/>
    </row>
    <row r="37" spans="1:31" s="2" customFormat="1" ht="14.45" customHeight="1" hidden="1">
      <c r="A37" s="34"/>
      <c r="B37" s="35"/>
      <c r="C37" s="34"/>
      <c r="D37" s="34"/>
      <c r="E37" s="28" t="s">
        <v>54</v>
      </c>
      <c r="F37" s="104">
        <f>ROUND((SUM(BI92:BI214)),2)</f>
        <v>0</v>
      </c>
      <c r="G37" s="34"/>
      <c r="H37" s="34"/>
      <c r="I37" s="105">
        <v>0</v>
      </c>
      <c r="J37" s="104">
        <f>0</f>
        <v>0</v>
      </c>
      <c r="K37" s="34"/>
      <c r="L37" s="94"/>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93"/>
      <c r="J38" s="34"/>
      <c r="K38" s="34"/>
      <c r="L38" s="94"/>
      <c r="S38" s="34"/>
      <c r="T38" s="34"/>
      <c r="U38" s="34"/>
      <c r="V38" s="34"/>
      <c r="W38" s="34"/>
      <c r="X38" s="34"/>
      <c r="Y38" s="34"/>
      <c r="Z38" s="34"/>
      <c r="AA38" s="34"/>
      <c r="AB38" s="34"/>
      <c r="AC38" s="34"/>
      <c r="AD38" s="34"/>
      <c r="AE38" s="34"/>
    </row>
    <row r="39" spans="1:31" s="2" customFormat="1" ht="25.35" customHeight="1">
      <c r="A39" s="34"/>
      <c r="B39" s="35"/>
      <c r="C39" s="106"/>
      <c r="D39" s="107" t="s">
        <v>55</v>
      </c>
      <c r="E39" s="57"/>
      <c r="F39" s="57"/>
      <c r="G39" s="108" t="s">
        <v>56</v>
      </c>
      <c r="H39" s="109" t="s">
        <v>57</v>
      </c>
      <c r="I39" s="110"/>
      <c r="J39" s="111">
        <f>SUM(J30:J37)</f>
        <v>0</v>
      </c>
      <c r="K39" s="112"/>
      <c r="L39" s="94"/>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113"/>
      <c r="J40" s="45"/>
      <c r="K40" s="45"/>
      <c r="L40" s="94"/>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114"/>
      <c r="J44" s="47"/>
      <c r="K44" s="47"/>
      <c r="L44" s="94"/>
      <c r="S44" s="34"/>
      <c r="T44" s="34"/>
      <c r="U44" s="34"/>
      <c r="V44" s="34"/>
      <c r="W44" s="34"/>
      <c r="X44" s="34"/>
      <c r="Y44" s="34"/>
      <c r="Z44" s="34"/>
      <c r="AA44" s="34"/>
      <c r="AB44" s="34"/>
      <c r="AC44" s="34"/>
      <c r="AD44" s="34"/>
      <c r="AE44" s="34"/>
    </row>
    <row r="45" spans="1:31" s="2" customFormat="1" ht="24.95" customHeight="1">
      <c r="A45" s="34"/>
      <c r="B45" s="35"/>
      <c r="C45" s="22" t="s">
        <v>96</v>
      </c>
      <c r="D45" s="34"/>
      <c r="E45" s="34"/>
      <c r="F45" s="34"/>
      <c r="G45" s="34"/>
      <c r="H45" s="34"/>
      <c r="I45" s="93"/>
      <c r="J45" s="34"/>
      <c r="K45" s="34"/>
      <c r="L45" s="94"/>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93"/>
      <c r="J46" s="34"/>
      <c r="K46" s="34"/>
      <c r="L46" s="94"/>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93"/>
      <c r="J47" s="34"/>
      <c r="K47" s="34"/>
      <c r="L47" s="94"/>
      <c r="S47" s="34"/>
      <c r="T47" s="34"/>
      <c r="U47" s="34"/>
      <c r="V47" s="34"/>
      <c r="W47" s="34"/>
      <c r="X47" s="34"/>
      <c r="Y47" s="34"/>
      <c r="Z47" s="34"/>
      <c r="AA47" s="34"/>
      <c r="AB47" s="34"/>
      <c r="AC47" s="34"/>
      <c r="AD47" s="34"/>
      <c r="AE47" s="34"/>
    </row>
    <row r="48" spans="1:31" s="2" customFormat="1" ht="16.5" customHeight="1">
      <c r="A48" s="34"/>
      <c r="B48" s="35"/>
      <c r="C48" s="34"/>
      <c r="D48" s="34"/>
      <c r="E48" s="326" t="str">
        <f>E7</f>
        <v>111170075 - VD Smiřice, oprava zpevněných ploch u likusového skladu</v>
      </c>
      <c r="F48" s="327"/>
      <c r="G48" s="327"/>
      <c r="H48" s="327"/>
      <c r="I48" s="93"/>
      <c r="J48" s="34"/>
      <c r="K48" s="34"/>
      <c r="L48" s="94"/>
      <c r="S48" s="34"/>
      <c r="T48" s="34"/>
      <c r="U48" s="34"/>
      <c r="V48" s="34"/>
      <c r="W48" s="34"/>
      <c r="X48" s="34"/>
      <c r="Y48" s="34"/>
      <c r="Z48" s="34"/>
      <c r="AA48" s="34"/>
      <c r="AB48" s="34"/>
      <c r="AC48" s="34"/>
      <c r="AD48" s="34"/>
      <c r="AE48" s="34"/>
    </row>
    <row r="49" spans="1:31" s="2" customFormat="1" ht="12" customHeight="1">
      <c r="A49" s="34"/>
      <c r="B49" s="35"/>
      <c r="C49" s="28" t="s">
        <v>94</v>
      </c>
      <c r="D49" s="34"/>
      <c r="E49" s="34"/>
      <c r="F49" s="34"/>
      <c r="G49" s="34"/>
      <c r="H49" s="34"/>
      <c r="I49" s="93"/>
      <c r="J49" s="34"/>
      <c r="K49" s="34"/>
      <c r="L49" s="94"/>
      <c r="S49" s="34"/>
      <c r="T49" s="34"/>
      <c r="U49" s="34"/>
      <c r="V49" s="34"/>
      <c r="W49" s="34"/>
      <c r="X49" s="34"/>
      <c r="Y49" s="34"/>
      <c r="Z49" s="34"/>
      <c r="AA49" s="34"/>
      <c r="AB49" s="34"/>
      <c r="AC49" s="34"/>
      <c r="AD49" s="34"/>
      <c r="AE49" s="34"/>
    </row>
    <row r="50" spans="1:31" s="2" customFormat="1" ht="16.5" customHeight="1">
      <c r="A50" s="34"/>
      <c r="B50" s="35"/>
      <c r="C50" s="34"/>
      <c r="D50" s="34"/>
      <c r="E50" s="298" t="str">
        <f>E9</f>
        <v xml:space="preserve">SO - 1 Oprava </v>
      </c>
      <c r="F50" s="325"/>
      <c r="G50" s="325"/>
      <c r="H50" s="325"/>
      <c r="I50" s="93"/>
      <c r="J50" s="34"/>
      <c r="K50" s="34"/>
      <c r="L50" s="94"/>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93"/>
      <c r="J51" s="34"/>
      <c r="K51" s="34"/>
      <c r="L51" s="94"/>
      <c r="S51" s="34"/>
      <c r="T51" s="34"/>
      <c r="U51" s="34"/>
      <c r="V51" s="34"/>
      <c r="W51" s="34"/>
      <c r="X51" s="34"/>
      <c r="Y51" s="34"/>
      <c r="Z51" s="34"/>
      <c r="AA51" s="34"/>
      <c r="AB51" s="34"/>
      <c r="AC51" s="34"/>
      <c r="AD51" s="34"/>
      <c r="AE51" s="34"/>
    </row>
    <row r="52" spans="1:31" s="2" customFormat="1" ht="12" customHeight="1">
      <c r="A52" s="34"/>
      <c r="B52" s="35"/>
      <c r="C52" s="28" t="s">
        <v>22</v>
      </c>
      <c r="D52" s="34"/>
      <c r="E52" s="34"/>
      <c r="F52" s="26" t="str">
        <f>F12</f>
        <v xml:space="preserve"> Smiřice</v>
      </c>
      <c r="G52" s="34"/>
      <c r="H52" s="34"/>
      <c r="I52" s="95" t="s">
        <v>24</v>
      </c>
      <c r="J52" s="52" t="str">
        <f>IF(J12="","",J12)</f>
        <v>11. 12. 2019</v>
      </c>
      <c r="K52" s="34"/>
      <c r="L52" s="94"/>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93"/>
      <c r="J53" s="34"/>
      <c r="K53" s="34"/>
      <c r="L53" s="94"/>
      <c r="S53" s="34"/>
      <c r="T53" s="34"/>
      <c r="U53" s="34"/>
      <c r="V53" s="34"/>
      <c r="W53" s="34"/>
      <c r="X53" s="34"/>
      <c r="Y53" s="34"/>
      <c r="Z53" s="34"/>
      <c r="AA53" s="34"/>
      <c r="AB53" s="34"/>
      <c r="AC53" s="34"/>
      <c r="AD53" s="34"/>
      <c r="AE53" s="34"/>
    </row>
    <row r="54" spans="1:31" s="2" customFormat="1" ht="25.7" customHeight="1">
      <c r="A54" s="34"/>
      <c r="B54" s="35"/>
      <c r="C54" s="28" t="s">
        <v>30</v>
      </c>
      <c r="D54" s="34"/>
      <c r="E54" s="34"/>
      <c r="F54" s="26" t="str">
        <f>E15</f>
        <v>Povodí Labe, státní podnik, Závod Jablonec nad Nis</v>
      </c>
      <c r="G54" s="34"/>
      <c r="H54" s="34"/>
      <c r="I54" s="95" t="s">
        <v>37</v>
      </c>
      <c r="J54" s="32" t="str">
        <f>E21</f>
        <v>Daniel Kadavý, projektová činnost</v>
      </c>
      <c r="K54" s="34"/>
      <c r="L54" s="94"/>
      <c r="S54" s="34"/>
      <c r="T54" s="34"/>
      <c r="U54" s="34"/>
      <c r="V54" s="34"/>
      <c r="W54" s="34"/>
      <c r="X54" s="34"/>
      <c r="Y54" s="34"/>
      <c r="Z54" s="34"/>
      <c r="AA54" s="34"/>
      <c r="AB54" s="34"/>
      <c r="AC54" s="34"/>
      <c r="AD54" s="34"/>
      <c r="AE54" s="34"/>
    </row>
    <row r="55" spans="1:31" s="2" customFormat="1" ht="15.2" customHeight="1">
      <c r="A55" s="34"/>
      <c r="B55" s="35"/>
      <c r="C55" s="28" t="s">
        <v>35</v>
      </c>
      <c r="D55" s="34"/>
      <c r="E55" s="34"/>
      <c r="F55" s="26" t="str">
        <f>IF(E18="","",E18)</f>
        <v>Vyplň údaj</v>
      </c>
      <c r="G55" s="34"/>
      <c r="H55" s="34"/>
      <c r="I55" s="95" t="s">
        <v>41</v>
      </c>
      <c r="J55" s="32" t="str">
        <f>E24</f>
        <v xml:space="preserve"> </v>
      </c>
      <c r="K55" s="34"/>
      <c r="L55" s="94"/>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93"/>
      <c r="J56" s="34"/>
      <c r="K56" s="34"/>
      <c r="L56" s="94"/>
      <c r="S56" s="34"/>
      <c r="T56" s="34"/>
      <c r="U56" s="34"/>
      <c r="V56" s="34"/>
      <c r="W56" s="34"/>
      <c r="X56" s="34"/>
      <c r="Y56" s="34"/>
      <c r="Z56" s="34"/>
      <c r="AA56" s="34"/>
      <c r="AB56" s="34"/>
      <c r="AC56" s="34"/>
      <c r="AD56" s="34"/>
      <c r="AE56" s="34"/>
    </row>
    <row r="57" spans="1:31" s="2" customFormat="1" ht="29.25" customHeight="1">
      <c r="A57" s="34"/>
      <c r="B57" s="35"/>
      <c r="C57" s="115" t="s">
        <v>97</v>
      </c>
      <c r="D57" s="106"/>
      <c r="E57" s="106"/>
      <c r="F57" s="106"/>
      <c r="G57" s="106"/>
      <c r="H57" s="106"/>
      <c r="I57" s="116"/>
      <c r="J57" s="117" t="s">
        <v>98</v>
      </c>
      <c r="K57" s="106"/>
      <c r="L57" s="94"/>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93"/>
      <c r="J58" s="34"/>
      <c r="K58" s="34"/>
      <c r="L58" s="94"/>
      <c r="S58" s="34"/>
      <c r="T58" s="34"/>
      <c r="U58" s="34"/>
      <c r="V58" s="34"/>
      <c r="W58" s="34"/>
      <c r="X58" s="34"/>
      <c r="Y58" s="34"/>
      <c r="Z58" s="34"/>
      <c r="AA58" s="34"/>
      <c r="AB58" s="34"/>
      <c r="AC58" s="34"/>
      <c r="AD58" s="34"/>
      <c r="AE58" s="34"/>
    </row>
    <row r="59" spans="1:47" s="2" customFormat="1" ht="22.9" customHeight="1">
      <c r="A59" s="34"/>
      <c r="B59" s="35"/>
      <c r="C59" s="118" t="s">
        <v>77</v>
      </c>
      <c r="D59" s="34"/>
      <c r="E59" s="34"/>
      <c r="F59" s="34"/>
      <c r="G59" s="34"/>
      <c r="H59" s="34"/>
      <c r="I59" s="93"/>
      <c r="J59" s="68">
        <f>J92</f>
        <v>0</v>
      </c>
      <c r="K59" s="34"/>
      <c r="L59" s="94"/>
      <c r="S59" s="34"/>
      <c r="T59" s="34"/>
      <c r="U59" s="34"/>
      <c r="V59" s="34"/>
      <c r="W59" s="34"/>
      <c r="X59" s="34"/>
      <c r="Y59" s="34"/>
      <c r="Z59" s="34"/>
      <c r="AA59" s="34"/>
      <c r="AB59" s="34"/>
      <c r="AC59" s="34"/>
      <c r="AD59" s="34"/>
      <c r="AE59" s="34"/>
      <c r="AU59" s="18" t="s">
        <v>99</v>
      </c>
    </row>
    <row r="60" spans="2:12" s="9" customFormat="1" ht="24.95" customHeight="1">
      <c r="B60" s="119"/>
      <c r="D60" s="120" t="s">
        <v>133</v>
      </c>
      <c r="E60" s="121"/>
      <c r="F60" s="121"/>
      <c r="G60" s="121"/>
      <c r="H60" s="121"/>
      <c r="I60" s="122"/>
      <c r="J60" s="123">
        <f>J93</f>
        <v>0</v>
      </c>
      <c r="L60" s="119"/>
    </row>
    <row r="61" spans="2:12" s="12" customFormat="1" ht="19.9" customHeight="1">
      <c r="B61" s="165"/>
      <c r="D61" s="166" t="s">
        <v>134</v>
      </c>
      <c r="E61" s="167"/>
      <c r="F61" s="167"/>
      <c r="G61" s="167"/>
      <c r="H61" s="167"/>
      <c r="I61" s="168"/>
      <c r="J61" s="169">
        <f>J94</f>
        <v>0</v>
      </c>
      <c r="L61" s="165"/>
    </row>
    <row r="62" spans="2:12" s="12" customFormat="1" ht="19.9" customHeight="1">
      <c r="B62" s="165"/>
      <c r="D62" s="166" t="s">
        <v>135</v>
      </c>
      <c r="E62" s="167"/>
      <c r="F62" s="167"/>
      <c r="G62" s="167"/>
      <c r="H62" s="167"/>
      <c r="I62" s="168"/>
      <c r="J62" s="169">
        <f>J138</f>
        <v>0</v>
      </c>
      <c r="L62" s="165"/>
    </row>
    <row r="63" spans="2:12" s="12" customFormat="1" ht="19.9" customHeight="1">
      <c r="B63" s="165"/>
      <c r="D63" s="166" t="s">
        <v>136</v>
      </c>
      <c r="E63" s="167"/>
      <c r="F63" s="167"/>
      <c r="G63" s="167"/>
      <c r="H63" s="167"/>
      <c r="I63" s="168"/>
      <c r="J63" s="169">
        <f>J144</f>
        <v>0</v>
      </c>
      <c r="L63" s="165"/>
    </row>
    <row r="64" spans="2:12" s="12" customFormat="1" ht="19.9" customHeight="1">
      <c r="B64" s="165"/>
      <c r="D64" s="166" t="s">
        <v>137</v>
      </c>
      <c r="E64" s="167"/>
      <c r="F64" s="167"/>
      <c r="G64" s="167"/>
      <c r="H64" s="167"/>
      <c r="I64" s="168"/>
      <c r="J64" s="169">
        <f>J163</f>
        <v>0</v>
      </c>
      <c r="L64" s="165"/>
    </row>
    <row r="65" spans="2:12" s="12" customFormat="1" ht="19.9" customHeight="1">
      <c r="B65" s="165"/>
      <c r="D65" s="166" t="s">
        <v>138</v>
      </c>
      <c r="E65" s="167"/>
      <c r="F65" s="167"/>
      <c r="G65" s="167"/>
      <c r="H65" s="167"/>
      <c r="I65" s="168"/>
      <c r="J65" s="169">
        <f>J175</f>
        <v>0</v>
      </c>
      <c r="L65" s="165"/>
    </row>
    <row r="66" spans="2:12" s="12" customFormat="1" ht="19.9" customHeight="1">
      <c r="B66" s="165"/>
      <c r="D66" s="166" t="s">
        <v>139</v>
      </c>
      <c r="E66" s="167"/>
      <c r="F66" s="167"/>
      <c r="G66" s="167"/>
      <c r="H66" s="167"/>
      <c r="I66" s="168"/>
      <c r="J66" s="169">
        <f>J180</f>
        <v>0</v>
      </c>
      <c r="L66" s="165"/>
    </row>
    <row r="67" spans="2:12" s="12" customFormat="1" ht="19.9" customHeight="1">
      <c r="B67" s="165"/>
      <c r="D67" s="166" t="s">
        <v>140</v>
      </c>
      <c r="E67" s="167"/>
      <c r="F67" s="167"/>
      <c r="G67" s="167"/>
      <c r="H67" s="167"/>
      <c r="I67" s="168"/>
      <c r="J67" s="169">
        <f>J185</f>
        <v>0</v>
      </c>
      <c r="L67" s="165"/>
    </row>
    <row r="68" spans="2:12" s="12" customFormat="1" ht="19.9" customHeight="1">
      <c r="B68" s="165"/>
      <c r="D68" s="166" t="s">
        <v>141</v>
      </c>
      <c r="E68" s="167"/>
      <c r="F68" s="167"/>
      <c r="G68" s="167"/>
      <c r="H68" s="167"/>
      <c r="I68" s="168"/>
      <c r="J68" s="169">
        <f>J189</f>
        <v>0</v>
      </c>
      <c r="L68" s="165"/>
    </row>
    <row r="69" spans="2:12" s="12" customFormat="1" ht="19.9" customHeight="1">
      <c r="B69" s="165"/>
      <c r="D69" s="166" t="s">
        <v>142</v>
      </c>
      <c r="E69" s="167"/>
      <c r="F69" s="167"/>
      <c r="G69" s="167"/>
      <c r="H69" s="167"/>
      <c r="I69" s="168"/>
      <c r="J69" s="169">
        <f>J192</f>
        <v>0</v>
      </c>
      <c r="L69" s="165"/>
    </row>
    <row r="70" spans="2:12" s="9" customFormat="1" ht="24.95" customHeight="1">
      <c r="B70" s="119"/>
      <c r="D70" s="120" t="s">
        <v>143</v>
      </c>
      <c r="E70" s="121"/>
      <c r="F70" s="121"/>
      <c r="G70" s="121"/>
      <c r="H70" s="121"/>
      <c r="I70" s="122"/>
      <c r="J70" s="123">
        <f>J194</f>
        <v>0</v>
      </c>
      <c r="L70" s="119"/>
    </row>
    <row r="71" spans="2:12" s="12" customFormat="1" ht="19.9" customHeight="1">
      <c r="B71" s="165"/>
      <c r="D71" s="166" t="s">
        <v>144</v>
      </c>
      <c r="E71" s="167"/>
      <c r="F71" s="167"/>
      <c r="G71" s="167"/>
      <c r="H71" s="167"/>
      <c r="I71" s="168"/>
      <c r="J71" s="169">
        <f>J195</f>
        <v>0</v>
      </c>
      <c r="L71" s="165"/>
    </row>
    <row r="72" spans="2:12" s="12" customFormat="1" ht="19.9" customHeight="1">
      <c r="B72" s="165"/>
      <c r="D72" s="166" t="s">
        <v>145</v>
      </c>
      <c r="E72" s="167"/>
      <c r="F72" s="167"/>
      <c r="G72" s="167"/>
      <c r="H72" s="167"/>
      <c r="I72" s="168"/>
      <c r="J72" s="169">
        <f>J202</f>
        <v>0</v>
      </c>
      <c r="L72" s="165"/>
    </row>
    <row r="73" spans="1:31" s="2" customFormat="1" ht="21.75" customHeight="1">
      <c r="A73" s="34"/>
      <c r="B73" s="35"/>
      <c r="C73" s="34"/>
      <c r="D73" s="34"/>
      <c r="E73" s="34"/>
      <c r="F73" s="34"/>
      <c r="G73" s="34"/>
      <c r="H73" s="34"/>
      <c r="I73" s="93"/>
      <c r="J73" s="34"/>
      <c r="K73" s="34"/>
      <c r="L73" s="94"/>
      <c r="S73" s="34"/>
      <c r="T73" s="34"/>
      <c r="U73" s="34"/>
      <c r="V73" s="34"/>
      <c r="W73" s="34"/>
      <c r="X73" s="34"/>
      <c r="Y73" s="34"/>
      <c r="Z73" s="34"/>
      <c r="AA73" s="34"/>
      <c r="AB73" s="34"/>
      <c r="AC73" s="34"/>
      <c r="AD73" s="34"/>
      <c r="AE73" s="34"/>
    </row>
    <row r="74" spans="1:31" s="2" customFormat="1" ht="6.95" customHeight="1">
      <c r="A74" s="34"/>
      <c r="B74" s="44"/>
      <c r="C74" s="45"/>
      <c r="D74" s="45"/>
      <c r="E74" s="45"/>
      <c r="F74" s="45"/>
      <c r="G74" s="45"/>
      <c r="H74" s="45"/>
      <c r="I74" s="113"/>
      <c r="J74" s="45"/>
      <c r="K74" s="45"/>
      <c r="L74" s="94"/>
      <c r="S74" s="34"/>
      <c r="T74" s="34"/>
      <c r="U74" s="34"/>
      <c r="V74" s="34"/>
      <c r="W74" s="34"/>
      <c r="X74" s="34"/>
      <c r="Y74" s="34"/>
      <c r="Z74" s="34"/>
      <c r="AA74" s="34"/>
      <c r="AB74" s="34"/>
      <c r="AC74" s="34"/>
      <c r="AD74" s="34"/>
      <c r="AE74" s="34"/>
    </row>
    <row r="78" spans="1:31" s="2" customFormat="1" ht="6.95" customHeight="1">
      <c r="A78" s="34"/>
      <c r="B78" s="46"/>
      <c r="C78" s="47"/>
      <c r="D78" s="47"/>
      <c r="E78" s="47"/>
      <c r="F78" s="47"/>
      <c r="G78" s="47"/>
      <c r="H78" s="47"/>
      <c r="I78" s="114"/>
      <c r="J78" s="47"/>
      <c r="K78" s="47"/>
      <c r="L78" s="94"/>
      <c r="S78" s="34"/>
      <c r="T78" s="34"/>
      <c r="U78" s="34"/>
      <c r="V78" s="34"/>
      <c r="W78" s="34"/>
      <c r="X78" s="34"/>
      <c r="Y78" s="34"/>
      <c r="Z78" s="34"/>
      <c r="AA78" s="34"/>
      <c r="AB78" s="34"/>
      <c r="AC78" s="34"/>
      <c r="AD78" s="34"/>
      <c r="AE78" s="34"/>
    </row>
    <row r="79" spans="1:31" s="2" customFormat="1" ht="24.95" customHeight="1">
      <c r="A79" s="34"/>
      <c r="B79" s="35"/>
      <c r="C79" s="22" t="s">
        <v>101</v>
      </c>
      <c r="D79" s="34"/>
      <c r="E79" s="34"/>
      <c r="F79" s="34"/>
      <c r="G79" s="34"/>
      <c r="H79" s="34"/>
      <c r="I79" s="93"/>
      <c r="J79" s="34"/>
      <c r="K79" s="34"/>
      <c r="L79" s="94"/>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93"/>
      <c r="J80" s="34"/>
      <c r="K80" s="34"/>
      <c r="L80" s="94"/>
      <c r="S80" s="34"/>
      <c r="T80" s="34"/>
      <c r="U80" s="34"/>
      <c r="V80" s="34"/>
      <c r="W80" s="34"/>
      <c r="X80" s="34"/>
      <c r="Y80" s="34"/>
      <c r="Z80" s="34"/>
      <c r="AA80" s="34"/>
      <c r="AB80" s="34"/>
      <c r="AC80" s="34"/>
      <c r="AD80" s="34"/>
      <c r="AE80" s="34"/>
    </row>
    <row r="81" spans="1:31" s="2" customFormat="1" ht="12" customHeight="1">
      <c r="A81" s="34"/>
      <c r="B81" s="35"/>
      <c r="C81" s="28" t="s">
        <v>17</v>
      </c>
      <c r="D81" s="34"/>
      <c r="E81" s="34"/>
      <c r="F81" s="34"/>
      <c r="G81" s="34"/>
      <c r="H81" s="34"/>
      <c r="I81" s="93"/>
      <c r="J81" s="34"/>
      <c r="K81" s="34"/>
      <c r="L81" s="94"/>
      <c r="S81" s="34"/>
      <c r="T81" s="34"/>
      <c r="U81" s="34"/>
      <c r="V81" s="34"/>
      <c r="W81" s="34"/>
      <c r="X81" s="34"/>
      <c r="Y81" s="34"/>
      <c r="Z81" s="34"/>
      <c r="AA81" s="34"/>
      <c r="AB81" s="34"/>
      <c r="AC81" s="34"/>
      <c r="AD81" s="34"/>
      <c r="AE81" s="34"/>
    </row>
    <row r="82" spans="1:31" s="2" customFormat="1" ht="16.5" customHeight="1">
      <c r="A82" s="34"/>
      <c r="B82" s="35"/>
      <c r="C82" s="34"/>
      <c r="D82" s="34"/>
      <c r="E82" s="326" t="str">
        <f>E7</f>
        <v>111170075 - VD Smiřice, oprava zpevněných ploch u likusového skladu</v>
      </c>
      <c r="F82" s="327"/>
      <c r="G82" s="327"/>
      <c r="H82" s="327"/>
      <c r="I82" s="93"/>
      <c r="J82" s="34"/>
      <c r="K82" s="34"/>
      <c r="L82" s="94"/>
      <c r="S82" s="34"/>
      <c r="T82" s="34"/>
      <c r="U82" s="34"/>
      <c r="V82" s="34"/>
      <c r="W82" s="34"/>
      <c r="X82" s="34"/>
      <c r="Y82" s="34"/>
      <c r="Z82" s="34"/>
      <c r="AA82" s="34"/>
      <c r="AB82" s="34"/>
      <c r="AC82" s="34"/>
      <c r="AD82" s="34"/>
      <c r="AE82" s="34"/>
    </row>
    <row r="83" spans="1:31" s="2" customFormat="1" ht="12" customHeight="1">
      <c r="A83" s="34"/>
      <c r="B83" s="35"/>
      <c r="C83" s="28" t="s">
        <v>94</v>
      </c>
      <c r="D83" s="34"/>
      <c r="E83" s="34"/>
      <c r="F83" s="34"/>
      <c r="G83" s="34"/>
      <c r="H83" s="34"/>
      <c r="I83" s="93"/>
      <c r="J83" s="34"/>
      <c r="K83" s="34"/>
      <c r="L83" s="94"/>
      <c r="S83" s="34"/>
      <c r="T83" s="34"/>
      <c r="U83" s="34"/>
      <c r="V83" s="34"/>
      <c r="W83" s="34"/>
      <c r="X83" s="34"/>
      <c r="Y83" s="34"/>
      <c r="Z83" s="34"/>
      <c r="AA83" s="34"/>
      <c r="AB83" s="34"/>
      <c r="AC83" s="34"/>
      <c r="AD83" s="34"/>
      <c r="AE83" s="34"/>
    </row>
    <row r="84" spans="1:31" s="2" customFormat="1" ht="16.5" customHeight="1">
      <c r="A84" s="34"/>
      <c r="B84" s="35"/>
      <c r="C84" s="34"/>
      <c r="D84" s="34"/>
      <c r="E84" s="298" t="str">
        <f>E9</f>
        <v xml:space="preserve">SO - 1 Oprava </v>
      </c>
      <c r="F84" s="325"/>
      <c r="G84" s="325"/>
      <c r="H84" s="325"/>
      <c r="I84" s="93"/>
      <c r="J84" s="34"/>
      <c r="K84" s="34"/>
      <c r="L84" s="94"/>
      <c r="S84" s="34"/>
      <c r="T84" s="34"/>
      <c r="U84" s="34"/>
      <c r="V84" s="34"/>
      <c r="W84" s="34"/>
      <c r="X84" s="34"/>
      <c r="Y84" s="34"/>
      <c r="Z84" s="34"/>
      <c r="AA84" s="34"/>
      <c r="AB84" s="34"/>
      <c r="AC84" s="34"/>
      <c r="AD84" s="34"/>
      <c r="AE84" s="34"/>
    </row>
    <row r="85" spans="1:31" s="2" customFormat="1" ht="6.95" customHeight="1">
      <c r="A85" s="34"/>
      <c r="B85" s="35"/>
      <c r="C85" s="34"/>
      <c r="D85" s="34"/>
      <c r="E85" s="34"/>
      <c r="F85" s="34"/>
      <c r="G85" s="34"/>
      <c r="H85" s="34"/>
      <c r="I85" s="93"/>
      <c r="J85" s="34"/>
      <c r="K85" s="34"/>
      <c r="L85" s="94"/>
      <c r="S85" s="34"/>
      <c r="T85" s="34"/>
      <c r="U85" s="34"/>
      <c r="V85" s="34"/>
      <c r="W85" s="34"/>
      <c r="X85" s="34"/>
      <c r="Y85" s="34"/>
      <c r="Z85" s="34"/>
      <c r="AA85" s="34"/>
      <c r="AB85" s="34"/>
      <c r="AC85" s="34"/>
      <c r="AD85" s="34"/>
      <c r="AE85" s="34"/>
    </row>
    <row r="86" spans="1:31" s="2" customFormat="1" ht="12" customHeight="1">
      <c r="A86" s="34"/>
      <c r="B86" s="35"/>
      <c r="C86" s="28" t="s">
        <v>22</v>
      </c>
      <c r="D86" s="34"/>
      <c r="E86" s="34"/>
      <c r="F86" s="26" t="str">
        <f>F12</f>
        <v xml:space="preserve"> Smiřice</v>
      </c>
      <c r="G86" s="34"/>
      <c r="H86" s="34"/>
      <c r="I86" s="95" t="s">
        <v>24</v>
      </c>
      <c r="J86" s="52" t="str">
        <f>IF(J12="","",J12)</f>
        <v>11. 12. 2019</v>
      </c>
      <c r="K86" s="34"/>
      <c r="L86" s="94"/>
      <c r="S86" s="34"/>
      <c r="T86" s="34"/>
      <c r="U86" s="34"/>
      <c r="V86" s="34"/>
      <c r="W86" s="34"/>
      <c r="X86" s="34"/>
      <c r="Y86" s="34"/>
      <c r="Z86" s="34"/>
      <c r="AA86" s="34"/>
      <c r="AB86" s="34"/>
      <c r="AC86" s="34"/>
      <c r="AD86" s="34"/>
      <c r="AE86" s="34"/>
    </row>
    <row r="87" spans="1:31" s="2" customFormat="1" ht="6.95" customHeight="1">
      <c r="A87" s="34"/>
      <c r="B87" s="35"/>
      <c r="C87" s="34"/>
      <c r="D87" s="34"/>
      <c r="E87" s="34"/>
      <c r="F87" s="34"/>
      <c r="G87" s="34"/>
      <c r="H87" s="34"/>
      <c r="I87" s="93"/>
      <c r="J87" s="34"/>
      <c r="K87" s="34"/>
      <c r="L87" s="94"/>
      <c r="S87" s="34"/>
      <c r="T87" s="34"/>
      <c r="U87" s="34"/>
      <c r="V87" s="34"/>
      <c r="W87" s="34"/>
      <c r="X87" s="34"/>
      <c r="Y87" s="34"/>
      <c r="Z87" s="34"/>
      <c r="AA87" s="34"/>
      <c r="AB87" s="34"/>
      <c r="AC87" s="34"/>
      <c r="AD87" s="34"/>
      <c r="AE87" s="34"/>
    </row>
    <row r="88" spans="1:31" s="2" customFormat="1" ht="25.7" customHeight="1">
      <c r="A88" s="34"/>
      <c r="B88" s="35"/>
      <c r="C88" s="28" t="s">
        <v>30</v>
      </c>
      <c r="D88" s="34"/>
      <c r="E88" s="34"/>
      <c r="F88" s="26" t="str">
        <f>E15</f>
        <v>Povodí Labe, státní podnik, Závod Jablonec nad Nis</v>
      </c>
      <c r="G88" s="34"/>
      <c r="H88" s="34"/>
      <c r="I88" s="95" t="s">
        <v>37</v>
      </c>
      <c r="J88" s="32" t="str">
        <f>E21</f>
        <v>Daniel Kadavý, projektová činnost</v>
      </c>
      <c r="K88" s="34"/>
      <c r="L88" s="94"/>
      <c r="S88" s="34"/>
      <c r="T88" s="34"/>
      <c r="U88" s="34"/>
      <c r="V88" s="34"/>
      <c r="W88" s="34"/>
      <c r="X88" s="34"/>
      <c r="Y88" s="34"/>
      <c r="Z88" s="34"/>
      <c r="AA88" s="34"/>
      <c r="AB88" s="34"/>
      <c r="AC88" s="34"/>
      <c r="AD88" s="34"/>
      <c r="AE88" s="34"/>
    </row>
    <row r="89" spans="1:31" s="2" customFormat="1" ht="15.2" customHeight="1">
      <c r="A89" s="34"/>
      <c r="B89" s="35"/>
      <c r="C89" s="28" t="s">
        <v>35</v>
      </c>
      <c r="D89" s="34"/>
      <c r="E89" s="34"/>
      <c r="F89" s="26" t="str">
        <f>IF(E18="","",E18)</f>
        <v>Vyplň údaj</v>
      </c>
      <c r="G89" s="34"/>
      <c r="H89" s="34"/>
      <c r="I89" s="95" t="s">
        <v>41</v>
      </c>
      <c r="J89" s="32" t="str">
        <f>E24</f>
        <v xml:space="preserve"> </v>
      </c>
      <c r="K89" s="34"/>
      <c r="L89" s="94"/>
      <c r="S89" s="34"/>
      <c r="T89" s="34"/>
      <c r="U89" s="34"/>
      <c r="V89" s="34"/>
      <c r="W89" s="34"/>
      <c r="X89" s="34"/>
      <c r="Y89" s="34"/>
      <c r="Z89" s="34"/>
      <c r="AA89" s="34"/>
      <c r="AB89" s="34"/>
      <c r="AC89" s="34"/>
      <c r="AD89" s="34"/>
      <c r="AE89" s="34"/>
    </row>
    <row r="90" spans="1:31" s="2" customFormat="1" ht="10.35" customHeight="1">
      <c r="A90" s="34"/>
      <c r="B90" s="35"/>
      <c r="C90" s="34"/>
      <c r="D90" s="34"/>
      <c r="E90" s="34"/>
      <c r="F90" s="34"/>
      <c r="G90" s="34"/>
      <c r="H90" s="34"/>
      <c r="I90" s="93"/>
      <c r="J90" s="34"/>
      <c r="K90" s="34"/>
      <c r="L90" s="94"/>
      <c r="S90" s="34"/>
      <c r="T90" s="34"/>
      <c r="U90" s="34"/>
      <c r="V90" s="34"/>
      <c r="W90" s="34"/>
      <c r="X90" s="34"/>
      <c r="Y90" s="34"/>
      <c r="Z90" s="34"/>
      <c r="AA90" s="34"/>
      <c r="AB90" s="34"/>
      <c r="AC90" s="34"/>
      <c r="AD90" s="34"/>
      <c r="AE90" s="34"/>
    </row>
    <row r="91" spans="1:31" s="10" customFormat="1" ht="29.25" customHeight="1">
      <c r="A91" s="124"/>
      <c r="B91" s="125"/>
      <c r="C91" s="126" t="s">
        <v>102</v>
      </c>
      <c r="D91" s="127" t="s">
        <v>64</v>
      </c>
      <c r="E91" s="127" t="s">
        <v>60</v>
      </c>
      <c r="F91" s="127" t="s">
        <v>61</v>
      </c>
      <c r="G91" s="127" t="s">
        <v>103</v>
      </c>
      <c r="H91" s="127" t="s">
        <v>104</v>
      </c>
      <c r="I91" s="128" t="s">
        <v>105</v>
      </c>
      <c r="J91" s="127" t="s">
        <v>98</v>
      </c>
      <c r="K91" s="129" t="s">
        <v>106</v>
      </c>
      <c r="L91" s="130"/>
      <c r="M91" s="59" t="s">
        <v>3</v>
      </c>
      <c r="N91" s="60" t="s">
        <v>49</v>
      </c>
      <c r="O91" s="60" t="s">
        <v>107</v>
      </c>
      <c r="P91" s="60" t="s">
        <v>108</v>
      </c>
      <c r="Q91" s="60" t="s">
        <v>109</v>
      </c>
      <c r="R91" s="60" t="s">
        <v>110</v>
      </c>
      <c r="S91" s="60" t="s">
        <v>111</v>
      </c>
      <c r="T91" s="61" t="s">
        <v>112</v>
      </c>
      <c r="U91" s="124"/>
      <c r="V91" s="124"/>
      <c r="W91" s="124"/>
      <c r="X91" s="124"/>
      <c r="Y91" s="124"/>
      <c r="Z91" s="124"/>
      <c r="AA91" s="124"/>
      <c r="AB91" s="124"/>
      <c r="AC91" s="124"/>
      <c r="AD91" s="124"/>
      <c r="AE91" s="124"/>
    </row>
    <row r="92" spans="1:63" s="2" customFormat="1" ht="22.9" customHeight="1">
      <c r="A92" s="34"/>
      <c r="B92" s="35"/>
      <c r="C92" s="66" t="s">
        <v>113</v>
      </c>
      <c r="D92" s="34"/>
      <c r="E92" s="34"/>
      <c r="F92" s="34"/>
      <c r="G92" s="34"/>
      <c r="H92" s="34"/>
      <c r="I92" s="93"/>
      <c r="J92" s="131">
        <f>BK92</f>
        <v>0</v>
      </c>
      <c r="K92" s="34"/>
      <c r="L92" s="35"/>
      <c r="M92" s="62"/>
      <c r="N92" s="53"/>
      <c r="O92" s="63"/>
      <c r="P92" s="132">
        <f>P93+P194</f>
        <v>0</v>
      </c>
      <c r="Q92" s="63"/>
      <c r="R92" s="132">
        <f>R93+R194</f>
        <v>93.56739</v>
      </c>
      <c r="S92" s="63"/>
      <c r="T92" s="133">
        <f>T93+T194</f>
        <v>2.476925</v>
      </c>
      <c r="U92" s="34"/>
      <c r="V92" s="34"/>
      <c r="W92" s="34"/>
      <c r="X92" s="34"/>
      <c r="Y92" s="34"/>
      <c r="Z92" s="34"/>
      <c r="AA92" s="34"/>
      <c r="AB92" s="34"/>
      <c r="AC92" s="34"/>
      <c r="AD92" s="34"/>
      <c r="AE92" s="34"/>
      <c r="AT92" s="18" t="s">
        <v>78</v>
      </c>
      <c r="AU92" s="18" t="s">
        <v>99</v>
      </c>
      <c r="BK92" s="134">
        <f>BK93+BK194</f>
        <v>0</v>
      </c>
    </row>
    <row r="93" spans="2:63" s="11" customFormat="1" ht="25.9" customHeight="1">
      <c r="B93" s="135"/>
      <c r="D93" s="136" t="s">
        <v>78</v>
      </c>
      <c r="E93" s="137" t="s">
        <v>146</v>
      </c>
      <c r="F93" s="137" t="s">
        <v>147</v>
      </c>
      <c r="I93" s="138"/>
      <c r="J93" s="139">
        <f>BK93</f>
        <v>0</v>
      </c>
      <c r="L93" s="135"/>
      <c r="M93" s="140"/>
      <c r="N93" s="141"/>
      <c r="O93" s="141"/>
      <c r="P93" s="142">
        <f>P94+P138+P144+P163+P175+P180+P185+P189+P192</f>
        <v>0</v>
      </c>
      <c r="Q93" s="141"/>
      <c r="R93" s="142">
        <f>R94+R138+R144+R163+R175+R180+R185+R189+R192</f>
        <v>86.63279</v>
      </c>
      <c r="S93" s="141"/>
      <c r="T93" s="143">
        <f>T94+T138+T144+T163+T175+T180+T185+T189+T192</f>
        <v>0</v>
      </c>
      <c r="AR93" s="136" t="s">
        <v>87</v>
      </c>
      <c r="AT93" s="144" t="s">
        <v>78</v>
      </c>
      <c r="AU93" s="144" t="s">
        <v>79</v>
      </c>
      <c r="AY93" s="136" t="s">
        <v>117</v>
      </c>
      <c r="BK93" s="145">
        <f>BK94+BK138+BK144+BK163+BK175+BK180+BK185+BK189+BK192</f>
        <v>0</v>
      </c>
    </row>
    <row r="94" spans="2:63" s="11" customFormat="1" ht="22.9" customHeight="1">
      <c r="B94" s="135"/>
      <c r="D94" s="136" t="s">
        <v>78</v>
      </c>
      <c r="E94" s="170" t="s">
        <v>87</v>
      </c>
      <c r="F94" s="170" t="s">
        <v>148</v>
      </c>
      <c r="I94" s="138"/>
      <c r="J94" s="171">
        <f>BK94</f>
        <v>0</v>
      </c>
      <c r="L94" s="135"/>
      <c r="M94" s="140"/>
      <c r="N94" s="141"/>
      <c r="O94" s="141"/>
      <c r="P94" s="142">
        <f>SUM(P95:P137)</f>
        <v>0</v>
      </c>
      <c r="Q94" s="141"/>
      <c r="R94" s="142">
        <f>SUM(R95:R137)</f>
        <v>0</v>
      </c>
      <c r="S94" s="141"/>
      <c r="T94" s="143">
        <f>SUM(T95:T137)</f>
        <v>0</v>
      </c>
      <c r="AR94" s="136" t="s">
        <v>87</v>
      </c>
      <c r="AT94" s="144" t="s">
        <v>78</v>
      </c>
      <c r="AU94" s="144" t="s">
        <v>87</v>
      </c>
      <c r="AY94" s="136" t="s">
        <v>117</v>
      </c>
      <c r="BK94" s="145">
        <f>SUM(BK95:BK137)</f>
        <v>0</v>
      </c>
    </row>
    <row r="95" spans="1:65" s="2" customFormat="1" ht="33" customHeight="1">
      <c r="A95" s="34"/>
      <c r="B95" s="146"/>
      <c r="C95" s="147" t="s">
        <v>87</v>
      </c>
      <c r="D95" s="147" t="s">
        <v>118</v>
      </c>
      <c r="E95" s="148" t="s">
        <v>149</v>
      </c>
      <c r="F95" s="149" t="s">
        <v>150</v>
      </c>
      <c r="G95" s="150" t="s">
        <v>151</v>
      </c>
      <c r="H95" s="151">
        <v>130</v>
      </c>
      <c r="I95" s="152"/>
      <c r="J95" s="153">
        <f>ROUND(I95*H95,2)</f>
        <v>0</v>
      </c>
      <c r="K95" s="149" t="s">
        <v>122</v>
      </c>
      <c r="L95" s="35"/>
      <c r="M95" s="154" t="s">
        <v>3</v>
      </c>
      <c r="N95" s="155" t="s">
        <v>50</v>
      </c>
      <c r="O95" s="55"/>
      <c r="P95" s="156">
        <f>O95*H95</f>
        <v>0</v>
      </c>
      <c r="Q95" s="156">
        <v>0</v>
      </c>
      <c r="R95" s="156">
        <f>Q95*H95</f>
        <v>0</v>
      </c>
      <c r="S95" s="156">
        <v>0</v>
      </c>
      <c r="T95" s="157">
        <f>S95*H95</f>
        <v>0</v>
      </c>
      <c r="U95" s="34"/>
      <c r="V95" s="34"/>
      <c r="W95" s="34"/>
      <c r="X95" s="34"/>
      <c r="Y95" s="34"/>
      <c r="Z95" s="34"/>
      <c r="AA95" s="34"/>
      <c r="AB95" s="34"/>
      <c r="AC95" s="34"/>
      <c r="AD95" s="34"/>
      <c r="AE95" s="34"/>
      <c r="AR95" s="158" t="s">
        <v>116</v>
      </c>
      <c r="AT95" s="158" t="s">
        <v>118</v>
      </c>
      <c r="AU95" s="158" t="s">
        <v>89</v>
      </c>
      <c r="AY95" s="18" t="s">
        <v>117</v>
      </c>
      <c r="BE95" s="159">
        <f>IF(N95="základní",J95,0)</f>
        <v>0</v>
      </c>
      <c r="BF95" s="159">
        <f>IF(N95="snížená",J95,0)</f>
        <v>0</v>
      </c>
      <c r="BG95" s="159">
        <f>IF(N95="zákl. přenesená",J95,0)</f>
        <v>0</v>
      </c>
      <c r="BH95" s="159">
        <f>IF(N95="sníž. přenesená",J95,0)</f>
        <v>0</v>
      </c>
      <c r="BI95" s="159">
        <f>IF(N95="nulová",J95,0)</f>
        <v>0</v>
      </c>
      <c r="BJ95" s="18" t="s">
        <v>87</v>
      </c>
      <c r="BK95" s="159">
        <f>ROUND(I95*H95,2)</f>
        <v>0</v>
      </c>
      <c r="BL95" s="18" t="s">
        <v>116</v>
      </c>
      <c r="BM95" s="158" t="s">
        <v>152</v>
      </c>
    </row>
    <row r="96" spans="1:47" s="2" customFormat="1" ht="78">
      <c r="A96" s="34"/>
      <c r="B96" s="35"/>
      <c r="C96" s="34"/>
      <c r="D96" s="172" t="s">
        <v>153</v>
      </c>
      <c r="E96" s="34"/>
      <c r="F96" s="173" t="s">
        <v>154</v>
      </c>
      <c r="G96" s="34"/>
      <c r="H96" s="34"/>
      <c r="I96" s="93"/>
      <c r="J96" s="34"/>
      <c r="K96" s="34"/>
      <c r="L96" s="35"/>
      <c r="M96" s="174"/>
      <c r="N96" s="175"/>
      <c r="O96" s="55"/>
      <c r="P96" s="55"/>
      <c r="Q96" s="55"/>
      <c r="R96" s="55"/>
      <c r="S96" s="55"/>
      <c r="T96" s="56"/>
      <c r="U96" s="34"/>
      <c r="V96" s="34"/>
      <c r="W96" s="34"/>
      <c r="X96" s="34"/>
      <c r="Y96" s="34"/>
      <c r="Z96" s="34"/>
      <c r="AA96" s="34"/>
      <c r="AB96" s="34"/>
      <c r="AC96" s="34"/>
      <c r="AD96" s="34"/>
      <c r="AE96" s="34"/>
      <c r="AT96" s="18" t="s">
        <v>153</v>
      </c>
      <c r="AU96" s="18" t="s">
        <v>89</v>
      </c>
    </row>
    <row r="97" spans="1:65" s="2" customFormat="1" ht="33" customHeight="1">
      <c r="A97" s="34"/>
      <c r="B97" s="146"/>
      <c r="C97" s="147" t="s">
        <v>89</v>
      </c>
      <c r="D97" s="147" t="s">
        <v>118</v>
      </c>
      <c r="E97" s="148" t="s">
        <v>155</v>
      </c>
      <c r="F97" s="149" t="s">
        <v>156</v>
      </c>
      <c r="G97" s="150" t="s">
        <v>151</v>
      </c>
      <c r="H97" s="151">
        <v>262</v>
      </c>
      <c r="I97" s="152"/>
      <c r="J97" s="153">
        <f>ROUND(I97*H97,2)</f>
        <v>0</v>
      </c>
      <c r="K97" s="149" t="s">
        <v>122</v>
      </c>
      <c r="L97" s="35"/>
      <c r="M97" s="154" t="s">
        <v>3</v>
      </c>
      <c r="N97" s="155" t="s">
        <v>50</v>
      </c>
      <c r="O97" s="55"/>
      <c r="P97" s="156">
        <f>O97*H97</f>
        <v>0</v>
      </c>
      <c r="Q97" s="156">
        <v>0</v>
      </c>
      <c r="R97" s="156">
        <f>Q97*H97</f>
        <v>0</v>
      </c>
      <c r="S97" s="156">
        <v>0</v>
      </c>
      <c r="T97" s="157">
        <f>S97*H97</f>
        <v>0</v>
      </c>
      <c r="U97" s="34"/>
      <c r="V97" s="34"/>
      <c r="W97" s="34"/>
      <c r="X97" s="34"/>
      <c r="Y97" s="34"/>
      <c r="Z97" s="34"/>
      <c r="AA97" s="34"/>
      <c r="AB97" s="34"/>
      <c r="AC97" s="34"/>
      <c r="AD97" s="34"/>
      <c r="AE97" s="34"/>
      <c r="AR97" s="158" t="s">
        <v>116</v>
      </c>
      <c r="AT97" s="158" t="s">
        <v>118</v>
      </c>
      <c r="AU97" s="158" t="s">
        <v>89</v>
      </c>
      <c r="AY97" s="18" t="s">
        <v>117</v>
      </c>
      <c r="BE97" s="159">
        <f>IF(N97="základní",J97,0)</f>
        <v>0</v>
      </c>
      <c r="BF97" s="159">
        <f>IF(N97="snížená",J97,0)</f>
        <v>0</v>
      </c>
      <c r="BG97" s="159">
        <f>IF(N97="zákl. přenesená",J97,0)</f>
        <v>0</v>
      </c>
      <c r="BH97" s="159">
        <f>IF(N97="sníž. přenesená",J97,0)</f>
        <v>0</v>
      </c>
      <c r="BI97" s="159">
        <f>IF(N97="nulová",J97,0)</f>
        <v>0</v>
      </c>
      <c r="BJ97" s="18" t="s">
        <v>87</v>
      </c>
      <c r="BK97" s="159">
        <f>ROUND(I97*H97,2)</f>
        <v>0</v>
      </c>
      <c r="BL97" s="18" t="s">
        <v>116</v>
      </c>
      <c r="BM97" s="158" t="s">
        <v>157</v>
      </c>
    </row>
    <row r="98" spans="1:47" s="2" customFormat="1" ht="126.75">
      <c r="A98" s="34"/>
      <c r="B98" s="35"/>
      <c r="C98" s="34"/>
      <c r="D98" s="172" t="s">
        <v>153</v>
      </c>
      <c r="E98" s="34"/>
      <c r="F98" s="173" t="s">
        <v>158</v>
      </c>
      <c r="G98" s="34"/>
      <c r="H98" s="34"/>
      <c r="I98" s="93"/>
      <c r="J98" s="34"/>
      <c r="K98" s="34"/>
      <c r="L98" s="35"/>
      <c r="M98" s="174"/>
      <c r="N98" s="175"/>
      <c r="O98" s="55"/>
      <c r="P98" s="55"/>
      <c r="Q98" s="55"/>
      <c r="R98" s="55"/>
      <c r="S98" s="55"/>
      <c r="T98" s="56"/>
      <c r="U98" s="34"/>
      <c r="V98" s="34"/>
      <c r="W98" s="34"/>
      <c r="X98" s="34"/>
      <c r="Y98" s="34"/>
      <c r="Z98" s="34"/>
      <c r="AA98" s="34"/>
      <c r="AB98" s="34"/>
      <c r="AC98" s="34"/>
      <c r="AD98" s="34"/>
      <c r="AE98" s="34"/>
      <c r="AT98" s="18" t="s">
        <v>153</v>
      </c>
      <c r="AU98" s="18" t="s">
        <v>89</v>
      </c>
    </row>
    <row r="99" spans="1:65" s="2" customFormat="1" ht="21.75" customHeight="1">
      <c r="A99" s="34"/>
      <c r="B99" s="146"/>
      <c r="C99" s="147" t="s">
        <v>128</v>
      </c>
      <c r="D99" s="147" t="s">
        <v>118</v>
      </c>
      <c r="E99" s="148" t="s">
        <v>159</v>
      </c>
      <c r="F99" s="149" t="s">
        <v>160</v>
      </c>
      <c r="G99" s="150" t="s">
        <v>161</v>
      </c>
      <c r="H99" s="151">
        <v>55</v>
      </c>
      <c r="I99" s="152"/>
      <c r="J99" s="153">
        <f>ROUND(I99*H99,2)</f>
        <v>0</v>
      </c>
      <c r="K99" s="149" t="s">
        <v>122</v>
      </c>
      <c r="L99" s="35"/>
      <c r="M99" s="154" t="s">
        <v>3</v>
      </c>
      <c r="N99" s="155" t="s">
        <v>50</v>
      </c>
      <c r="O99" s="55"/>
      <c r="P99" s="156">
        <f>O99*H99</f>
        <v>0</v>
      </c>
      <c r="Q99" s="156">
        <v>0</v>
      </c>
      <c r="R99" s="156">
        <f>Q99*H99</f>
        <v>0</v>
      </c>
      <c r="S99" s="156">
        <v>0</v>
      </c>
      <c r="T99" s="157">
        <f>S99*H99</f>
        <v>0</v>
      </c>
      <c r="U99" s="34"/>
      <c r="V99" s="34"/>
      <c r="W99" s="34"/>
      <c r="X99" s="34"/>
      <c r="Y99" s="34"/>
      <c r="Z99" s="34"/>
      <c r="AA99" s="34"/>
      <c r="AB99" s="34"/>
      <c r="AC99" s="34"/>
      <c r="AD99" s="34"/>
      <c r="AE99" s="34"/>
      <c r="AR99" s="158" t="s">
        <v>116</v>
      </c>
      <c r="AT99" s="158" t="s">
        <v>118</v>
      </c>
      <c r="AU99" s="158" t="s">
        <v>89</v>
      </c>
      <c r="AY99" s="18" t="s">
        <v>117</v>
      </c>
      <c r="BE99" s="159">
        <f>IF(N99="základní",J99,0)</f>
        <v>0</v>
      </c>
      <c r="BF99" s="159">
        <f>IF(N99="snížená",J99,0)</f>
        <v>0</v>
      </c>
      <c r="BG99" s="159">
        <f>IF(N99="zákl. přenesená",J99,0)</f>
        <v>0</v>
      </c>
      <c r="BH99" s="159">
        <f>IF(N99="sníž. přenesená",J99,0)</f>
        <v>0</v>
      </c>
      <c r="BI99" s="159">
        <f>IF(N99="nulová",J99,0)</f>
        <v>0</v>
      </c>
      <c r="BJ99" s="18" t="s">
        <v>87</v>
      </c>
      <c r="BK99" s="159">
        <f>ROUND(I99*H99,2)</f>
        <v>0</v>
      </c>
      <c r="BL99" s="18" t="s">
        <v>116</v>
      </c>
      <c r="BM99" s="158" t="s">
        <v>162</v>
      </c>
    </row>
    <row r="100" spans="1:47" s="2" customFormat="1" ht="58.5">
      <c r="A100" s="34"/>
      <c r="B100" s="35"/>
      <c r="C100" s="34"/>
      <c r="D100" s="172" t="s">
        <v>153</v>
      </c>
      <c r="E100" s="34"/>
      <c r="F100" s="173" t="s">
        <v>163</v>
      </c>
      <c r="G100" s="34"/>
      <c r="H100" s="34"/>
      <c r="I100" s="93"/>
      <c r="J100" s="34"/>
      <c r="K100" s="34"/>
      <c r="L100" s="35"/>
      <c r="M100" s="174"/>
      <c r="N100" s="175"/>
      <c r="O100" s="55"/>
      <c r="P100" s="55"/>
      <c r="Q100" s="55"/>
      <c r="R100" s="55"/>
      <c r="S100" s="55"/>
      <c r="T100" s="56"/>
      <c r="U100" s="34"/>
      <c r="V100" s="34"/>
      <c r="W100" s="34"/>
      <c r="X100" s="34"/>
      <c r="Y100" s="34"/>
      <c r="Z100" s="34"/>
      <c r="AA100" s="34"/>
      <c r="AB100" s="34"/>
      <c r="AC100" s="34"/>
      <c r="AD100" s="34"/>
      <c r="AE100" s="34"/>
      <c r="AT100" s="18" t="s">
        <v>153</v>
      </c>
      <c r="AU100" s="18" t="s">
        <v>89</v>
      </c>
    </row>
    <row r="101" spans="1:65" s="2" customFormat="1" ht="16.5" customHeight="1">
      <c r="A101" s="34"/>
      <c r="B101" s="146"/>
      <c r="C101" s="147" t="s">
        <v>116</v>
      </c>
      <c r="D101" s="147" t="s">
        <v>118</v>
      </c>
      <c r="E101" s="148" t="s">
        <v>164</v>
      </c>
      <c r="F101" s="149" t="s">
        <v>165</v>
      </c>
      <c r="G101" s="150" t="s">
        <v>161</v>
      </c>
      <c r="H101" s="151">
        <v>0.24</v>
      </c>
      <c r="I101" s="152"/>
      <c r="J101" s="153">
        <f>ROUND(I101*H101,2)</f>
        <v>0</v>
      </c>
      <c r="K101" s="149" t="s">
        <v>122</v>
      </c>
      <c r="L101" s="35"/>
      <c r="M101" s="154" t="s">
        <v>3</v>
      </c>
      <c r="N101" s="155" t="s">
        <v>50</v>
      </c>
      <c r="O101" s="55"/>
      <c r="P101" s="156">
        <f>O101*H101</f>
        <v>0</v>
      </c>
      <c r="Q101" s="156">
        <v>0</v>
      </c>
      <c r="R101" s="156">
        <f>Q101*H101</f>
        <v>0</v>
      </c>
      <c r="S101" s="156">
        <v>0</v>
      </c>
      <c r="T101" s="157">
        <f>S101*H101</f>
        <v>0</v>
      </c>
      <c r="U101" s="34"/>
      <c r="V101" s="34"/>
      <c r="W101" s="34"/>
      <c r="X101" s="34"/>
      <c r="Y101" s="34"/>
      <c r="Z101" s="34"/>
      <c r="AA101" s="34"/>
      <c r="AB101" s="34"/>
      <c r="AC101" s="34"/>
      <c r="AD101" s="34"/>
      <c r="AE101" s="34"/>
      <c r="AR101" s="158" t="s">
        <v>116</v>
      </c>
      <c r="AT101" s="158" t="s">
        <v>118</v>
      </c>
      <c r="AU101" s="158" t="s">
        <v>89</v>
      </c>
      <c r="AY101" s="18" t="s">
        <v>117</v>
      </c>
      <c r="BE101" s="159">
        <f>IF(N101="základní",J101,0)</f>
        <v>0</v>
      </c>
      <c r="BF101" s="159">
        <f>IF(N101="snížená",J101,0)</f>
        <v>0</v>
      </c>
      <c r="BG101" s="159">
        <f>IF(N101="zákl. přenesená",J101,0)</f>
        <v>0</v>
      </c>
      <c r="BH101" s="159">
        <f>IF(N101="sníž. přenesená",J101,0)</f>
        <v>0</v>
      </c>
      <c r="BI101" s="159">
        <f>IF(N101="nulová",J101,0)</f>
        <v>0</v>
      </c>
      <c r="BJ101" s="18" t="s">
        <v>87</v>
      </c>
      <c r="BK101" s="159">
        <f>ROUND(I101*H101,2)</f>
        <v>0</v>
      </c>
      <c r="BL101" s="18" t="s">
        <v>116</v>
      </c>
      <c r="BM101" s="158" t="s">
        <v>166</v>
      </c>
    </row>
    <row r="102" spans="1:65" s="2" customFormat="1" ht="21.75" customHeight="1">
      <c r="A102" s="34"/>
      <c r="B102" s="146"/>
      <c r="C102" s="147" t="s">
        <v>167</v>
      </c>
      <c r="D102" s="147" t="s">
        <v>118</v>
      </c>
      <c r="E102" s="148" t="s">
        <v>168</v>
      </c>
      <c r="F102" s="149" t="s">
        <v>169</v>
      </c>
      <c r="G102" s="150" t="s">
        <v>161</v>
      </c>
      <c r="H102" s="151">
        <v>82.56</v>
      </c>
      <c r="I102" s="152"/>
      <c r="J102" s="153">
        <f>ROUND(I102*H102,2)</f>
        <v>0</v>
      </c>
      <c r="K102" s="149" t="s">
        <v>122</v>
      </c>
      <c r="L102" s="35"/>
      <c r="M102" s="154" t="s">
        <v>3</v>
      </c>
      <c r="N102" s="155" t="s">
        <v>50</v>
      </c>
      <c r="O102" s="55"/>
      <c r="P102" s="156">
        <f>O102*H102</f>
        <v>0</v>
      </c>
      <c r="Q102" s="156">
        <v>0</v>
      </c>
      <c r="R102" s="156">
        <f>Q102*H102</f>
        <v>0</v>
      </c>
      <c r="S102" s="156">
        <v>0</v>
      </c>
      <c r="T102" s="157">
        <f>S102*H102</f>
        <v>0</v>
      </c>
      <c r="U102" s="34"/>
      <c r="V102" s="34"/>
      <c r="W102" s="34"/>
      <c r="X102" s="34"/>
      <c r="Y102" s="34"/>
      <c r="Z102" s="34"/>
      <c r="AA102" s="34"/>
      <c r="AB102" s="34"/>
      <c r="AC102" s="34"/>
      <c r="AD102" s="34"/>
      <c r="AE102" s="34"/>
      <c r="AR102" s="158" t="s">
        <v>116</v>
      </c>
      <c r="AT102" s="158" t="s">
        <v>118</v>
      </c>
      <c r="AU102" s="158" t="s">
        <v>89</v>
      </c>
      <c r="AY102" s="18" t="s">
        <v>117</v>
      </c>
      <c r="BE102" s="159">
        <f>IF(N102="základní",J102,0)</f>
        <v>0</v>
      </c>
      <c r="BF102" s="159">
        <f>IF(N102="snížená",J102,0)</f>
        <v>0</v>
      </c>
      <c r="BG102" s="159">
        <f>IF(N102="zákl. přenesená",J102,0)</f>
        <v>0</v>
      </c>
      <c r="BH102" s="159">
        <f>IF(N102="sníž. přenesená",J102,0)</f>
        <v>0</v>
      </c>
      <c r="BI102" s="159">
        <f>IF(N102="nulová",J102,0)</f>
        <v>0</v>
      </c>
      <c r="BJ102" s="18" t="s">
        <v>87</v>
      </c>
      <c r="BK102" s="159">
        <f>ROUND(I102*H102,2)</f>
        <v>0</v>
      </c>
      <c r="BL102" s="18" t="s">
        <v>116</v>
      </c>
      <c r="BM102" s="158" t="s">
        <v>170</v>
      </c>
    </row>
    <row r="103" spans="1:47" s="2" customFormat="1" ht="107.25">
      <c r="A103" s="34"/>
      <c r="B103" s="35"/>
      <c r="C103" s="34"/>
      <c r="D103" s="172" t="s">
        <v>153</v>
      </c>
      <c r="E103" s="34"/>
      <c r="F103" s="173" t="s">
        <v>171</v>
      </c>
      <c r="G103" s="34"/>
      <c r="H103" s="34"/>
      <c r="I103" s="93"/>
      <c r="J103" s="34"/>
      <c r="K103" s="34"/>
      <c r="L103" s="35"/>
      <c r="M103" s="174"/>
      <c r="N103" s="175"/>
      <c r="O103" s="55"/>
      <c r="P103" s="55"/>
      <c r="Q103" s="55"/>
      <c r="R103" s="55"/>
      <c r="S103" s="55"/>
      <c r="T103" s="56"/>
      <c r="U103" s="34"/>
      <c r="V103" s="34"/>
      <c r="W103" s="34"/>
      <c r="X103" s="34"/>
      <c r="Y103" s="34"/>
      <c r="Z103" s="34"/>
      <c r="AA103" s="34"/>
      <c r="AB103" s="34"/>
      <c r="AC103" s="34"/>
      <c r="AD103" s="34"/>
      <c r="AE103" s="34"/>
      <c r="AT103" s="18" t="s">
        <v>153</v>
      </c>
      <c r="AU103" s="18" t="s">
        <v>89</v>
      </c>
    </row>
    <row r="104" spans="2:51" s="13" customFormat="1" ht="12">
      <c r="B104" s="176"/>
      <c r="D104" s="172" t="s">
        <v>172</v>
      </c>
      <c r="E104" s="177" t="s">
        <v>3</v>
      </c>
      <c r="F104" s="178" t="s">
        <v>173</v>
      </c>
      <c r="H104" s="179">
        <v>29.76</v>
      </c>
      <c r="I104" s="180"/>
      <c r="L104" s="176"/>
      <c r="M104" s="181"/>
      <c r="N104" s="182"/>
      <c r="O104" s="182"/>
      <c r="P104" s="182"/>
      <c r="Q104" s="182"/>
      <c r="R104" s="182"/>
      <c r="S104" s="182"/>
      <c r="T104" s="183"/>
      <c r="AT104" s="177" t="s">
        <v>172</v>
      </c>
      <c r="AU104" s="177" t="s">
        <v>89</v>
      </c>
      <c r="AV104" s="13" t="s">
        <v>89</v>
      </c>
      <c r="AW104" s="13" t="s">
        <v>40</v>
      </c>
      <c r="AX104" s="13" t="s">
        <v>79</v>
      </c>
      <c r="AY104" s="177" t="s">
        <v>117</v>
      </c>
    </row>
    <row r="105" spans="2:51" s="13" customFormat="1" ht="12">
      <c r="B105" s="176"/>
      <c r="D105" s="172" t="s">
        <v>172</v>
      </c>
      <c r="E105" s="177" t="s">
        <v>3</v>
      </c>
      <c r="F105" s="178" t="s">
        <v>174</v>
      </c>
      <c r="H105" s="179">
        <v>52.8</v>
      </c>
      <c r="I105" s="180"/>
      <c r="L105" s="176"/>
      <c r="M105" s="181"/>
      <c r="N105" s="182"/>
      <c r="O105" s="182"/>
      <c r="P105" s="182"/>
      <c r="Q105" s="182"/>
      <c r="R105" s="182"/>
      <c r="S105" s="182"/>
      <c r="T105" s="183"/>
      <c r="AT105" s="177" t="s">
        <v>172</v>
      </c>
      <c r="AU105" s="177" t="s">
        <v>89</v>
      </c>
      <c r="AV105" s="13" t="s">
        <v>89</v>
      </c>
      <c r="AW105" s="13" t="s">
        <v>40</v>
      </c>
      <c r="AX105" s="13" t="s">
        <v>79</v>
      </c>
      <c r="AY105" s="177" t="s">
        <v>117</v>
      </c>
    </row>
    <row r="106" spans="2:51" s="14" customFormat="1" ht="12">
      <c r="B106" s="184"/>
      <c r="D106" s="172" t="s">
        <v>172</v>
      </c>
      <c r="E106" s="185" t="s">
        <v>3</v>
      </c>
      <c r="F106" s="186" t="s">
        <v>175</v>
      </c>
      <c r="H106" s="187">
        <v>82.56</v>
      </c>
      <c r="I106" s="188"/>
      <c r="L106" s="184"/>
      <c r="M106" s="189"/>
      <c r="N106" s="190"/>
      <c r="O106" s="190"/>
      <c r="P106" s="190"/>
      <c r="Q106" s="190"/>
      <c r="R106" s="190"/>
      <c r="S106" s="190"/>
      <c r="T106" s="191"/>
      <c r="AT106" s="185" t="s">
        <v>172</v>
      </c>
      <c r="AU106" s="185" t="s">
        <v>89</v>
      </c>
      <c r="AV106" s="14" t="s">
        <v>116</v>
      </c>
      <c r="AW106" s="14" t="s">
        <v>40</v>
      </c>
      <c r="AX106" s="14" t="s">
        <v>87</v>
      </c>
      <c r="AY106" s="185" t="s">
        <v>117</v>
      </c>
    </row>
    <row r="107" spans="1:65" s="2" customFormat="1" ht="21.75" customHeight="1">
      <c r="A107" s="34"/>
      <c r="B107" s="146"/>
      <c r="C107" s="147" t="s">
        <v>176</v>
      </c>
      <c r="D107" s="147" t="s">
        <v>118</v>
      </c>
      <c r="E107" s="148" t="s">
        <v>177</v>
      </c>
      <c r="F107" s="149" t="s">
        <v>178</v>
      </c>
      <c r="G107" s="150" t="s">
        <v>161</v>
      </c>
      <c r="H107" s="151">
        <v>24.768</v>
      </c>
      <c r="I107" s="152"/>
      <c r="J107" s="153">
        <f>ROUND(I107*H107,2)</f>
        <v>0</v>
      </c>
      <c r="K107" s="149" t="s">
        <v>122</v>
      </c>
      <c r="L107" s="35"/>
      <c r="M107" s="154" t="s">
        <v>3</v>
      </c>
      <c r="N107" s="155" t="s">
        <v>50</v>
      </c>
      <c r="O107" s="55"/>
      <c r="P107" s="156">
        <f>O107*H107</f>
        <v>0</v>
      </c>
      <c r="Q107" s="156">
        <v>0</v>
      </c>
      <c r="R107" s="156">
        <f>Q107*H107</f>
        <v>0</v>
      </c>
      <c r="S107" s="156">
        <v>0</v>
      </c>
      <c r="T107" s="157">
        <f>S107*H107</f>
        <v>0</v>
      </c>
      <c r="U107" s="34"/>
      <c r="V107" s="34"/>
      <c r="W107" s="34"/>
      <c r="X107" s="34"/>
      <c r="Y107" s="34"/>
      <c r="Z107" s="34"/>
      <c r="AA107" s="34"/>
      <c r="AB107" s="34"/>
      <c r="AC107" s="34"/>
      <c r="AD107" s="34"/>
      <c r="AE107" s="34"/>
      <c r="AR107" s="158" t="s">
        <v>116</v>
      </c>
      <c r="AT107" s="158" t="s">
        <v>118</v>
      </c>
      <c r="AU107" s="158" t="s">
        <v>89</v>
      </c>
      <c r="AY107" s="18" t="s">
        <v>117</v>
      </c>
      <c r="BE107" s="159">
        <f>IF(N107="základní",J107,0)</f>
        <v>0</v>
      </c>
      <c r="BF107" s="159">
        <f>IF(N107="snížená",J107,0)</f>
        <v>0</v>
      </c>
      <c r="BG107" s="159">
        <f>IF(N107="zákl. přenesená",J107,0)</f>
        <v>0</v>
      </c>
      <c r="BH107" s="159">
        <f>IF(N107="sníž. přenesená",J107,0)</f>
        <v>0</v>
      </c>
      <c r="BI107" s="159">
        <f>IF(N107="nulová",J107,0)</f>
        <v>0</v>
      </c>
      <c r="BJ107" s="18" t="s">
        <v>87</v>
      </c>
      <c r="BK107" s="159">
        <f>ROUND(I107*H107,2)</f>
        <v>0</v>
      </c>
      <c r="BL107" s="18" t="s">
        <v>116</v>
      </c>
      <c r="BM107" s="158" t="s">
        <v>179</v>
      </c>
    </row>
    <row r="108" spans="1:47" s="2" customFormat="1" ht="107.25">
      <c r="A108" s="34"/>
      <c r="B108" s="35"/>
      <c r="C108" s="34"/>
      <c r="D108" s="172" t="s">
        <v>153</v>
      </c>
      <c r="E108" s="34"/>
      <c r="F108" s="173" t="s">
        <v>171</v>
      </c>
      <c r="G108" s="34"/>
      <c r="H108" s="34"/>
      <c r="I108" s="93"/>
      <c r="J108" s="34"/>
      <c r="K108" s="34"/>
      <c r="L108" s="35"/>
      <c r="M108" s="174"/>
      <c r="N108" s="175"/>
      <c r="O108" s="55"/>
      <c r="P108" s="55"/>
      <c r="Q108" s="55"/>
      <c r="R108" s="55"/>
      <c r="S108" s="55"/>
      <c r="T108" s="56"/>
      <c r="U108" s="34"/>
      <c r="V108" s="34"/>
      <c r="W108" s="34"/>
      <c r="X108" s="34"/>
      <c r="Y108" s="34"/>
      <c r="Z108" s="34"/>
      <c r="AA108" s="34"/>
      <c r="AB108" s="34"/>
      <c r="AC108" s="34"/>
      <c r="AD108" s="34"/>
      <c r="AE108" s="34"/>
      <c r="AT108" s="18" t="s">
        <v>153</v>
      </c>
      <c r="AU108" s="18" t="s">
        <v>89</v>
      </c>
    </row>
    <row r="109" spans="2:51" s="13" customFormat="1" ht="12">
      <c r="B109" s="176"/>
      <c r="D109" s="172" t="s">
        <v>172</v>
      </c>
      <c r="E109" s="177" t="s">
        <v>3</v>
      </c>
      <c r="F109" s="178" t="s">
        <v>180</v>
      </c>
      <c r="H109" s="179">
        <v>24.768</v>
      </c>
      <c r="I109" s="180"/>
      <c r="L109" s="176"/>
      <c r="M109" s="181"/>
      <c r="N109" s="182"/>
      <c r="O109" s="182"/>
      <c r="P109" s="182"/>
      <c r="Q109" s="182"/>
      <c r="R109" s="182"/>
      <c r="S109" s="182"/>
      <c r="T109" s="183"/>
      <c r="AT109" s="177" t="s">
        <v>172</v>
      </c>
      <c r="AU109" s="177" t="s">
        <v>89</v>
      </c>
      <c r="AV109" s="13" t="s">
        <v>89</v>
      </c>
      <c r="AW109" s="13" t="s">
        <v>40</v>
      </c>
      <c r="AX109" s="13" t="s">
        <v>79</v>
      </c>
      <c r="AY109" s="177" t="s">
        <v>117</v>
      </c>
    </row>
    <row r="110" spans="2:51" s="14" customFormat="1" ht="12">
      <c r="B110" s="184"/>
      <c r="D110" s="172" t="s">
        <v>172</v>
      </c>
      <c r="E110" s="185" t="s">
        <v>3</v>
      </c>
      <c r="F110" s="186" t="s">
        <v>175</v>
      </c>
      <c r="H110" s="187">
        <v>24.768</v>
      </c>
      <c r="I110" s="188"/>
      <c r="L110" s="184"/>
      <c r="M110" s="189"/>
      <c r="N110" s="190"/>
      <c r="O110" s="190"/>
      <c r="P110" s="190"/>
      <c r="Q110" s="190"/>
      <c r="R110" s="190"/>
      <c r="S110" s="190"/>
      <c r="T110" s="191"/>
      <c r="AT110" s="185" t="s">
        <v>172</v>
      </c>
      <c r="AU110" s="185" t="s">
        <v>89</v>
      </c>
      <c r="AV110" s="14" t="s">
        <v>116</v>
      </c>
      <c r="AW110" s="14" t="s">
        <v>40</v>
      </c>
      <c r="AX110" s="14" t="s">
        <v>87</v>
      </c>
      <c r="AY110" s="185" t="s">
        <v>117</v>
      </c>
    </row>
    <row r="111" spans="1:65" s="2" customFormat="1" ht="21.75" customHeight="1">
      <c r="A111" s="34"/>
      <c r="B111" s="146"/>
      <c r="C111" s="147" t="s">
        <v>181</v>
      </c>
      <c r="D111" s="147" t="s">
        <v>118</v>
      </c>
      <c r="E111" s="148" t="s">
        <v>182</v>
      </c>
      <c r="F111" s="149" t="s">
        <v>183</v>
      </c>
      <c r="G111" s="150" t="s">
        <v>151</v>
      </c>
      <c r="H111" s="151">
        <v>206.4</v>
      </c>
      <c r="I111" s="152"/>
      <c r="J111" s="153">
        <f>ROUND(I111*H111,2)</f>
        <v>0</v>
      </c>
      <c r="K111" s="149" t="s">
        <v>122</v>
      </c>
      <c r="L111" s="35"/>
      <c r="M111" s="154" t="s">
        <v>3</v>
      </c>
      <c r="N111" s="155" t="s">
        <v>50</v>
      </c>
      <c r="O111" s="55"/>
      <c r="P111" s="156">
        <f>O111*H111</f>
        <v>0</v>
      </c>
      <c r="Q111" s="156">
        <v>0</v>
      </c>
      <c r="R111" s="156">
        <f>Q111*H111</f>
        <v>0</v>
      </c>
      <c r="S111" s="156">
        <v>0</v>
      </c>
      <c r="T111" s="157">
        <f>S111*H111</f>
        <v>0</v>
      </c>
      <c r="U111" s="34"/>
      <c r="V111" s="34"/>
      <c r="W111" s="34"/>
      <c r="X111" s="34"/>
      <c r="Y111" s="34"/>
      <c r="Z111" s="34"/>
      <c r="AA111" s="34"/>
      <c r="AB111" s="34"/>
      <c r="AC111" s="34"/>
      <c r="AD111" s="34"/>
      <c r="AE111" s="34"/>
      <c r="AR111" s="158" t="s">
        <v>116</v>
      </c>
      <c r="AT111" s="158" t="s">
        <v>118</v>
      </c>
      <c r="AU111" s="158" t="s">
        <v>89</v>
      </c>
      <c r="AY111" s="18" t="s">
        <v>117</v>
      </c>
      <c r="BE111" s="159">
        <f>IF(N111="základní",J111,0)</f>
        <v>0</v>
      </c>
      <c r="BF111" s="159">
        <f>IF(N111="snížená",J111,0)</f>
        <v>0</v>
      </c>
      <c r="BG111" s="159">
        <f>IF(N111="zákl. přenesená",J111,0)</f>
        <v>0</v>
      </c>
      <c r="BH111" s="159">
        <f>IF(N111="sníž. přenesená",J111,0)</f>
        <v>0</v>
      </c>
      <c r="BI111" s="159">
        <f>IF(N111="nulová",J111,0)</f>
        <v>0</v>
      </c>
      <c r="BJ111" s="18" t="s">
        <v>87</v>
      </c>
      <c r="BK111" s="159">
        <f>ROUND(I111*H111,2)</f>
        <v>0</v>
      </c>
      <c r="BL111" s="18" t="s">
        <v>116</v>
      </c>
      <c r="BM111" s="158" t="s">
        <v>184</v>
      </c>
    </row>
    <row r="112" spans="1:47" s="2" customFormat="1" ht="78">
      <c r="A112" s="34"/>
      <c r="B112" s="35"/>
      <c r="C112" s="34"/>
      <c r="D112" s="172" t="s">
        <v>153</v>
      </c>
      <c r="E112" s="34"/>
      <c r="F112" s="173" t="s">
        <v>185</v>
      </c>
      <c r="G112" s="34"/>
      <c r="H112" s="34"/>
      <c r="I112" s="93"/>
      <c r="J112" s="34"/>
      <c r="K112" s="34"/>
      <c r="L112" s="35"/>
      <c r="M112" s="174"/>
      <c r="N112" s="175"/>
      <c r="O112" s="55"/>
      <c r="P112" s="55"/>
      <c r="Q112" s="55"/>
      <c r="R112" s="55"/>
      <c r="S112" s="55"/>
      <c r="T112" s="56"/>
      <c r="U112" s="34"/>
      <c r="V112" s="34"/>
      <c r="W112" s="34"/>
      <c r="X112" s="34"/>
      <c r="Y112" s="34"/>
      <c r="Z112" s="34"/>
      <c r="AA112" s="34"/>
      <c r="AB112" s="34"/>
      <c r="AC112" s="34"/>
      <c r="AD112" s="34"/>
      <c r="AE112" s="34"/>
      <c r="AT112" s="18" t="s">
        <v>153</v>
      </c>
      <c r="AU112" s="18" t="s">
        <v>89</v>
      </c>
    </row>
    <row r="113" spans="2:51" s="13" customFormat="1" ht="12">
      <c r="B113" s="176"/>
      <c r="D113" s="172" t="s">
        <v>172</v>
      </c>
      <c r="E113" s="177" t="s">
        <v>3</v>
      </c>
      <c r="F113" s="178" t="s">
        <v>186</v>
      </c>
      <c r="H113" s="179">
        <v>74.4</v>
      </c>
      <c r="I113" s="180"/>
      <c r="L113" s="176"/>
      <c r="M113" s="181"/>
      <c r="N113" s="182"/>
      <c r="O113" s="182"/>
      <c r="P113" s="182"/>
      <c r="Q113" s="182"/>
      <c r="R113" s="182"/>
      <c r="S113" s="182"/>
      <c r="T113" s="183"/>
      <c r="AT113" s="177" t="s">
        <v>172</v>
      </c>
      <c r="AU113" s="177" t="s">
        <v>89</v>
      </c>
      <c r="AV113" s="13" t="s">
        <v>89</v>
      </c>
      <c r="AW113" s="13" t="s">
        <v>40</v>
      </c>
      <c r="AX113" s="13" t="s">
        <v>79</v>
      </c>
      <c r="AY113" s="177" t="s">
        <v>117</v>
      </c>
    </row>
    <row r="114" spans="2:51" s="13" customFormat="1" ht="12">
      <c r="B114" s="176"/>
      <c r="D114" s="172" t="s">
        <v>172</v>
      </c>
      <c r="E114" s="177" t="s">
        <v>3</v>
      </c>
      <c r="F114" s="178" t="s">
        <v>187</v>
      </c>
      <c r="H114" s="179">
        <v>132</v>
      </c>
      <c r="I114" s="180"/>
      <c r="L114" s="176"/>
      <c r="M114" s="181"/>
      <c r="N114" s="182"/>
      <c r="O114" s="182"/>
      <c r="P114" s="182"/>
      <c r="Q114" s="182"/>
      <c r="R114" s="182"/>
      <c r="S114" s="182"/>
      <c r="T114" s="183"/>
      <c r="AT114" s="177" t="s">
        <v>172</v>
      </c>
      <c r="AU114" s="177" t="s">
        <v>89</v>
      </c>
      <c r="AV114" s="13" t="s">
        <v>89</v>
      </c>
      <c r="AW114" s="13" t="s">
        <v>40</v>
      </c>
      <c r="AX114" s="13" t="s">
        <v>79</v>
      </c>
      <c r="AY114" s="177" t="s">
        <v>117</v>
      </c>
    </row>
    <row r="115" spans="2:51" s="14" customFormat="1" ht="12">
      <c r="B115" s="184"/>
      <c r="D115" s="172" t="s">
        <v>172</v>
      </c>
      <c r="E115" s="185" t="s">
        <v>3</v>
      </c>
      <c r="F115" s="186" t="s">
        <v>175</v>
      </c>
      <c r="H115" s="187">
        <v>206.4</v>
      </c>
      <c r="I115" s="188"/>
      <c r="L115" s="184"/>
      <c r="M115" s="189"/>
      <c r="N115" s="190"/>
      <c r="O115" s="190"/>
      <c r="P115" s="190"/>
      <c r="Q115" s="190"/>
      <c r="R115" s="190"/>
      <c r="S115" s="190"/>
      <c r="T115" s="191"/>
      <c r="AT115" s="185" t="s">
        <v>172</v>
      </c>
      <c r="AU115" s="185" t="s">
        <v>89</v>
      </c>
      <c r="AV115" s="14" t="s">
        <v>116</v>
      </c>
      <c r="AW115" s="14" t="s">
        <v>40</v>
      </c>
      <c r="AX115" s="14" t="s">
        <v>87</v>
      </c>
      <c r="AY115" s="185" t="s">
        <v>117</v>
      </c>
    </row>
    <row r="116" spans="1:65" s="2" customFormat="1" ht="21.75" customHeight="1">
      <c r="A116" s="34"/>
      <c r="B116" s="146"/>
      <c r="C116" s="147" t="s">
        <v>188</v>
      </c>
      <c r="D116" s="147" t="s">
        <v>118</v>
      </c>
      <c r="E116" s="148" t="s">
        <v>189</v>
      </c>
      <c r="F116" s="149" t="s">
        <v>190</v>
      </c>
      <c r="G116" s="150" t="s">
        <v>151</v>
      </c>
      <c r="H116" s="151">
        <v>206.4</v>
      </c>
      <c r="I116" s="152"/>
      <c r="J116" s="153">
        <f>ROUND(I116*H116,2)</f>
        <v>0</v>
      </c>
      <c r="K116" s="149" t="s">
        <v>122</v>
      </c>
      <c r="L116" s="35"/>
      <c r="M116" s="154" t="s">
        <v>3</v>
      </c>
      <c r="N116" s="155" t="s">
        <v>50</v>
      </c>
      <c r="O116" s="55"/>
      <c r="P116" s="156">
        <f>O116*H116</f>
        <v>0</v>
      </c>
      <c r="Q116" s="156">
        <v>0</v>
      </c>
      <c r="R116" s="156">
        <f>Q116*H116</f>
        <v>0</v>
      </c>
      <c r="S116" s="156">
        <v>0</v>
      </c>
      <c r="T116" s="157">
        <f>S116*H116</f>
        <v>0</v>
      </c>
      <c r="U116" s="34"/>
      <c r="V116" s="34"/>
      <c r="W116" s="34"/>
      <c r="X116" s="34"/>
      <c r="Y116" s="34"/>
      <c r="Z116" s="34"/>
      <c r="AA116" s="34"/>
      <c r="AB116" s="34"/>
      <c r="AC116" s="34"/>
      <c r="AD116" s="34"/>
      <c r="AE116" s="34"/>
      <c r="AR116" s="158" t="s">
        <v>116</v>
      </c>
      <c r="AT116" s="158" t="s">
        <v>118</v>
      </c>
      <c r="AU116" s="158" t="s">
        <v>89</v>
      </c>
      <c r="AY116" s="18" t="s">
        <v>117</v>
      </c>
      <c r="BE116" s="159">
        <f>IF(N116="základní",J116,0)</f>
        <v>0</v>
      </c>
      <c r="BF116" s="159">
        <f>IF(N116="snížená",J116,0)</f>
        <v>0</v>
      </c>
      <c r="BG116" s="159">
        <f>IF(N116="zákl. přenesená",J116,0)</f>
        <v>0</v>
      </c>
      <c r="BH116" s="159">
        <f>IF(N116="sníž. přenesená",J116,0)</f>
        <v>0</v>
      </c>
      <c r="BI116" s="159">
        <f>IF(N116="nulová",J116,0)</f>
        <v>0</v>
      </c>
      <c r="BJ116" s="18" t="s">
        <v>87</v>
      </c>
      <c r="BK116" s="159">
        <f>ROUND(I116*H116,2)</f>
        <v>0</v>
      </c>
      <c r="BL116" s="18" t="s">
        <v>116</v>
      </c>
      <c r="BM116" s="158" t="s">
        <v>191</v>
      </c>
    </row>
    <row r="117" spans="2:51" s="13" customFormat="1" ht="12">
      <c r="B117" s="176"/>
      <c r="D117" s="172" t="s">
        <v>172</v>
      </c>
      <c r="E117" s="177" t="s">
        <v>3</v>
      </c>
      <c r="F117" s="178" t="s">
        <v>192</v>
      </c>
      <c r="H117" s="179">
        <v>206.4</v>
      </c>
      <c r="I117" s="180"/>
      <c r="L117" s="176"/>
      <c r="M117" s="181"/>
      <c r="N117" s="182"/>
      <c r="O117" s="182"/>
      <c r="P117" s="182"/>
      <c r="Q117" s="182"/>
      <c r="R117" s="182"/>
      <c r="S117" s="182"/>
      <c r="T117" s="183"/>
      <c r="AT117" s="177" t="s">
        <v>172</v>
      </c>
      <c r="AU117" s="177" t="s">
        <v>89</v>
      </c>
      <c r="AV117" s="13" t="s">
        <v>89</v>
      </c>
      <c r="AW117" s="13" t="s">
        <v>40</v>
      </c>
      <c r="AX117" s="13" t="s">
        <v>79</v>
      </c>
      <c r="AY117" s="177" t="s">
        <v>117</v>
      </c>
    </row>
    <row r="118" spans="2:51" s="14" customFormat="1" ht="12">
      <c r="B118" s="184"/>
      <c r="D118" s="172" t="s">
        <v>172</v>
      </c>
      <c r="E118" s="185" t="s">
        <v>3</v>
      </c>
      <c r="F118" s="186" t="s">
        <v>175</v>
      </c>
      <c r="H118" s="187">
        <v>206.4</v>
      </c>
      <c r="I118" s="188"/>
      <c r="L118" s="184"/>
      <c r="M118" s="189"/>
      <c r="N118" s="190"/>
      <c r="O118" s="190"/>
      <c r="P118" s="190"/>
      <c r="Q118" s="190"/>
      <c r="R118" s="190"/>
      <c r="S118" s="190"/>
      <c r="T118" s="191"/>
      <c r="AT118" s="185" t="s">
        <v>172</v>
      </c>
      <c r="AU118" s="185" t="s">
        <v>89</v>
      </c>
      <c r="AV118" s="14" t="s">
        <v>116</v>
      </c>
      <c r="AW118" s="14" t="s">
        <v>40</v>
      </c>
      <c r="AX118" s="14" t="s">
        <v>87</v>
      </c>
      <c r="AY118" s="185" t="s">
        <v>117</v>
      </c>
    </row>
    <row r="119" spans="1:65" s="2" customFormat="1" ht="21.75" customHeight="1">
      <c r="A119" s="34"/>
      <c r="B119" s="146"/>
      <c r="C119" s="147" t="s">
        <v>193</v>
      </c>
      <c r="D119" s="147" t="s">
        <v>118</v>
      </c>
      <c r="E119" s="148" t="s">
        <v>194</v>
      </c>
      <c r="F119" s="149" t="s">
        <v>195</v>
      </c>
      <c r="G119" s="150" t="s">
        <v>161</v>
      </c>
      <c r="H119" s="151">
        <v>82.56</v>
      </c>
      <c r="I119" s="152"/>
      <c r="J119" s="153">
        <f>ROUND(I119*H119,2)</f>
        <v>0</v>
      </c>
      <c r="K119" s="149" t="s">
        <v>122</v>
      </c>
      <c r="L119" s="35"/>
      <c r="M119" s="154" t="s">
        <v>3</v>
      </c>
      <c r="N119" s="155" t="s">
        <v>50</v>
      </c>
      <c r="O119" s="55"/>
      <c r="P119" s="156">
        <f>O119*H119</f>
        <v>0</v>
      </c>
      <c r="Q119" s="156">
        <v>0</v>
      </c>
      <c r="R119" s="156">
        <f>Q119*H119</f>
        <v>0</v>
      </c>
      <c r="S119" s="156">
        <v>0</v>
      </c>
      <c r="T119" s="157">
        <f>S119*H119</f>
        <v>0</v>
      </c>
      <c r="U119" s="34"/>
      <c r="V119" s="34"/>
      <c r="W119" s="34"/>
      <c r="X119" s="34"/>
      <c r="Y119" s="34"/>
      <c r="Z119" s="34"/>
      <c r="AA119" s="34"/>
      <c r="AB119" s="34"/>
      <c r="AC119" s="34"/>
      <c r="AD119" s="34"/>
      <c r="AE119" s="34"/>
      <c r="AR119" s="158" t="s">
        <v>116</v>
      </c>
      <c r="AT119" s="158" t="s">
        <v>118</v>
      </c>
      <c r="AU119" s="158" t="s">
        <v>89</v>
      </c>
      <c r="AY119" s="18" t="s">
        <v>117</v>
      </c>
      <c r="BE119" s="159">
        <f>IF(N119="základní",J119,0)</f>
        <v>0</v>
      </c>
      <c r="BF119" s="159">
        <f>IF(N119="snížená",J119,0)</f>
        <v>0</v>
      </c>
      <c r="BG119" s="159">
        <f>IF(N119="zákl. přenesená",J119,0)</f>
        <v>0</v>
      </c>
      <c r="BH119" s="159">
        <f>IF(N119="sníž. přenesená",J119,0)</f>
        <v>0</v>
      </c>
      <c r="BI119" s="159">
        <f>IF(N119="nulová",J119,0)</f>
        <v>0</v>
      </c>
      <c r="BJ119" s="18" t="s">
        <v>87</v>
      </c>
      <c r="BK119" s="159">
        <f>ROUND(I119*H119,2)</f>
        <v>0</v>
      </c>
      <c r="BL119" s="18" t="s">
        <v>116</v>
      </c>
      <c r="BM119" s="158" t="s">
        <v>196</v>
      </c>
    </row>
    <row r="120" spans="1:47" s="2" customFormat="1" ht="48.75">
      <c r="A120" s="34"/>
      <c r="B120" s="35"/>
      <c r="C120" s="34"/>
      <c r="D120" s="172" t="s">
        <v>153</v>
      </c>
      <c r="E120" s="34"/>
      <c r="F120" s="173" t="s">
        <v>197</v>
      </c>
      <c r="G120" s="34"/>
      <c r="H120" s="34"/>
      <c r="I120" s="93"/>
      <c r="J120" s="34"/>
      <c r="K120" s="34"/>
      <c r="L120" s="35"/>
      <c r="M120" s="174"/>
      <c r="N120" s="175"/>
      <c r="O120" s="55"/>
      <c r="P120" s="55"/>
      <c r="Q120" s="55"/>
      <c r="R120" s="55"/>
      <c r="S120" s="55"/>
      <c r="T120" s="56"/>
      <c r="U120" s="34"/>
      <c r="V120" s="34"/>
      <c r="W120" s="34"/>
      <c r="X120" s="34"/>
      <c r="Y120" s="34"/>
      <c r="Z120" s="34"/>
      <c r="AA120" s="34"/>
      <c r="AB120" s="34"/>
      <c r="AC120" s="34"/>
      <c r="AD120" s="34"/>
      <c r="AE120" s="34"/>
      <c r="AT120" s="18" t="s">
        <v>153</v>
      </c>
      <c r="AU120" s="18" t="s">
        <v>89</v>
      </c>
    </row>
    <row r="121" spans="1:65" s="2" customFormat="1" ht="21.75" customHeight="1">
      <c r="A121" s="34"/>
      <c r="B121" s="146"/>
      <c r="C121" s="147" t="s">
        <v>198</v>
      </c>
      <c r="D121" s="147" t="s">
        <v>118</v>
      </c>
      <c r="E121" s="148" t="s">
        <v>199</v>
      </c>
      <c r="F121" s="149" t="s">
        <v>200</v>
      </c>
      <c r="G121" s="150" t="s">
        <v>161</v>
      </c>
      <c r="H121" s="151">
        <v>44.9</v>
      </c>
      <c r="I121" s="152"/>
      <c r="J121" s="153">
        <f>ROUND(I121*H121,2)</f>
        <v>0</v>
      </c>
      <c r="K121" s="149" t="s">
        <v>122</v>
      </c>
      <c r="L121" s="35"/>
      <c r="M121" s="154" t="s">
        <v>3</v>
      </c>
      <c r="N121" s="155" t="s">
        <v>50</v>
      </c>
      <c r="O121" s="55"/>
      <c r="P121" s="156">
        <f>O121*H121</f>
        <v>0</v>
      </c>
      <c r="Q121" s="156">
        <v>0</v>
      </c>
      <c r="R121" s="156">
        <f>Q121*H121</f>
        <v>0</v>
      </c>
      <c r="S121" s="156">
        <v>0</v>
      </c>
      <c r="T121" s="157">
        <f>S121*H121</f>
        <v>0</v>
      </c>
      <c r="U121" s="34"/>
      <c r="V121" s="34"/>
      <c r="W121" s="34"/>
      <c r="X121" s="34"/>
      <c r="Y121" s="34"/>
      <c r="Z121" s="34"/>
      <c r="AA121" s="34"/>
      <c r="AB121" s="34"/>
      <c r="AC121" s="34"/>
      <c r="AD121" s="34"/>
      <c r="AE121" s="34"/>
      <c r="AR121" s="158" t="s">
        <v>116</v>
      </c>
      <c r="AT121" s="158" t="s">
        <v>118</v>
      </c>
      <c r="AU121" s="158" t="s">
        <v>89</v>
      </c>
      <c r="AY121" s="18" t="s">
        <v>117</v>
      </c>
      <c r="BE121" s="159">
        <f>IF(N121="základní",J121,0)</f>
        <v>0</v>
      </c>
      <c r="BF121" s="159">
        <f>IF(N121="snížená",J121,0)</f>
        <v>0</v>
      </c>
      <c r="BG121" s="159">
        <f>IF(N121="zákl. přenesená",J121,0)</f>
        <v>0</v>
      </c>
      <c r="BH121" s="159">
        <f>IF(N121="sníž. přenesená",J121,0)</f>
        <v>0</v>
      </c>
      <c r="BI121" s="159">
        <f>IF(N121="nulová",J121,0)</f>
        <v>0</v>
      </c>
      <c r="BJ121" s="18" t="s">
        <v>87</v>
      </c>
      <c r="BK121" s="159">
        <f>ROUND(I121*H121,2)</f>
        <v>0</v>
      </c>
      <c r="BL121" s="18" t="s">
        <v>116</v>
      </c>
      <c r="BM121" s="158" t="s">
        <v>201</v>
      </c>
    </row>
    <row r="122" spans="1:47" s="2" customFormat="1" ht="234">
      <c r="A122" s="34"/>
      <c r="B122" s="35"/>
      <c r="C122" s="34"/>
      <c r="D122" s="172" t="s">
        <v>153</v>
      </c>
      <c r="E122" s="34"/>
      <c r="F122" s="173" t="s">
        <v>202</v>
      </c>
      <c r="G122" s="34"/>
      <c r="H122" s="34"/>
      <c r="I122" s="93"/>
      <c r="J122" s="34"/>
      <c r="K122" s="34"/>
      <c r="L122" s="35"/>
      <c r="M122" s="174"/>
      <c r="N122" s="175"/>
      <c r="O122" s="55"/>
      <c r="P122" s="55"/>
      <c r="Q122" s="55"/>
      <c r="R122" s="55"/>
      <c r="S122" s="55"/>
      <c r="T122" s="56"/>
      <c r="U122" s="34"/>
      <c r="V122" s="34"/>
      <c r="W122" s="34"/>
      <c r="X122" s="34"/>
      <c r="Y122" s="34"/>
      <c r="Z122" s="34"/>
      <c r="AA122" s="34"/>
      <c r="AB122" s="34"/>
      <c r="AC122" s="34"/>
      <c r="AD122" s="34"/>
      <c r="AE122" s="34"/>
      <c r="AT122" s="18" t="s">
        <v>153</v>
      </c>
      <c r="AU122" s="18" t="s">
        <v>89</v>
      </c>
    </row>
    <row r="123" spans="2:51" s="15" customFormat="1" ht="12">
      <c r="B123" s="192"/>
      <c r="D123" s="172" t="s">
        <v>172</v>
      </c>
      <c r="E123" s="193" t="s">
        <v>3</v>
      </c>
      <c r="F123" s="194" t="s">
        <v>203</v>
      </c>
      <c r="H123" s="193" t="s">
        <v>3</v>
      </c>
      <c r="I123" s="195"/>
      <c r="L123" s="192"/>
      <c r="M123" s="196"/>
      <c r="N123" s="197"/>
      <c r="O123" s="197"/>
      <c r="P123" s="197"/>
      <c r="Q123" s="197"/>
      <c r="R123" s="197"/>
      <c r="S123" s="197"/>
      <c r="T123" s="198"/>
      <c r="AT123" s="193" t="s">
        <v>172</v>
      </c>
      <c r="AU123" s="193" t="s">
        <v>89</v>
      </c>
      <c r="AV123" s="15" t="s">
        <v>87</v>
      </c>
      <c r="AW123" s="15" t="s">
        <v>40</v>
      </c>
      <c r="AX123" s="15" t="s">
        <v>79</v>
      </c>
      <c r="AY123" s="193" t="s">
        <v>117</v>
      </c>
    </row>
    <row r="124" spans="2:51" s="13" customFormat="1" ht="12">
      <c r="B124" s="176"/>
      <c r="D124" s="172" t="s">
        <v>172</v>
      </c>
      <c r="E124" s="177" t="s">
        <v>3</v>
      </c>
      <c r="F124" s="178" t="s">
        <v>204</v>
      </c>
      <c r="H124" s="179">
        <v>44.9</v>
      </c>
      <c r="I124" s="180"/>
      <c r="L124" s="176"/>
      <c r="M124" s="181"/>
      <c r="N124" s="182"/>
      <c r="O124" s="182"/>
      <c r="P124" s="182"/>
      <c r="Q124" s="182"/>
      <c r="R124" s="182"/>
      <c r="S124" s="182"/>
      <c r="T124" s="183"/>
      <c r="AT124" s="177" t="s">
        <v>172</v>
      </c>
      <c r="AU124" s="177" t="s">
        <v>89</v>
      </c>
      <c r="AV124" s="13" t="s">
        <v>89</v>
      </c>
      <c r="AW124" s="13" t="s">
        <v>40</v>
      </c>
      <c r="AX124" s="13" t="s">
        <v>79</v>
      </c>
      <c r="AY124" s="177" t="s">
        <v>117</v>
      </c>
    </row>
    <row r="125" spans="2:51" s="14" customFormat="1" ht="12">
      <c r="B125" s="184"/>
      <c r="D125" s="172" t="s">
        <v>172</v>
      </c>
      <c r="E125" s="185" t="s">
        <v>3</v>
      </c>
      <c r="F125" s="186" t="s">
        <v>175</v>
      </c>
      <c r="H125" s="187">
        <v>44.9</v>
      </c>
      <c r="I125" s="188"/>
      <c r="L125" s="184"/>
      <c r="M125" s="189"/>
      <c r="N125" s="190"/>
      <c r="O125" s="190"/>
      <c r="P125" s="190"/>
      <c r="Q125" s="190"/>
      <c r="R125" s="190"/>
      <c r="S125" s="190"/>
      <c r="T125" s="191"/>
      <c r="AT125" s="185" t="s">
        <v>172</v>
      </c>
      <c r="AU125" s="185" t="s">
        <v>89</v>
      </c>
      <c r="AV125" s="14" t="s">
        <v>116</v>
      </c>
      <c r="AW125" s="14" t="s">
        <v>40</v>
      </c>
      <c r="AX125" s="14" t="s">
        <v>87</v>
      </c>
      <c r="AY125" s="185" t="s">
        <v>117</v>
      </c>
    </row>
    <row r="126" spans="1:65" s="2" customFormat="1" ht="16.5" customHeight="1">
      <c r="A126" s="34"/>
      <c r="B126" s="146"/>
      <c r="C126" s="199" t="s">
        <v>205</v>
      </c>
      <c r="D126" s="199" t="s">
        <v>206</v>
      </c>
      <c r="E126" s="200" t="s">
        <v>207</v>
      </c>
      <c r="F126" s="201" t="s">
        <v>208</v>
      </c>
      <c r="G126" s="202" t="s">
        <v>209</v>
      </c>
      <c r="H126" s="203">
        <v>85.31</v>
      </c>
      <c r="I126" s="204"/>
      <c r="J126" s="205">
        <f>ROUND(I126*H126,2)</f>
        <v>0</v>
      </c>
      <c r="K126" s="201" t="s">
        <v>122</v>
      </c>
      <c r="L126" s="206"/>
      <c r="M126" s="207" t="s">
        <v>3</v>
      </c>
      <c r="N126" s="208" t="s">
        <v>50</v>
      </c>
      <c r="O126" s="55"/>
      <c r="P126" s="156">
        <f>O126*H126</f>
        <v>0</v>
      </c>
      <c r="Q126" s="156">
        <v>0</v>
      </c>
      <c r="R126" s="156">
        <f>Q126*H126</f>
        <v>0</v>
      </c>
      <c r="S126" s="156">
        <v>0</v>
      </c>
      <c r="T126" s="157">
        <f>S126*H126</f>
        <v>0</v>
      </c>
      <c r="U126" s="34"/>
      <c r="V126" s="34"/>
      <c r="W126" s="34"/>
      <c r="X126" s="34"/>
      <c r="Y126" s="34"/>
      <c r="Z126" s="34"/>
      <c r="AA126" s="34"/>
      <c r="AB126" s="34"/>
      <c r="AC126" s="34"/>
      <c r="AD126" s="34"/>
      <c r="AE126" s="34"/>
      <c r="AR126" s="158" t="s">
        <v>188</v>
      </c>
      <c r="AT126" s="158" t="s">
        <v>206</v>
      </c>
      <c r="AU126" s="158" t="s">
        <v>89</v>
      </c>
      <c r="AY126" s="18" t="s">
        <v>117</v>
      </c>
      <c r="BE126" s="159">
        <f>IF(N126="základní",J126,0)</f>
        <v>0</v>
      </c>
      <c r="BF126" s="159">
        <f>IF(N126="snížená",J126,0)</f>
        <v>0</v>
      </c>
      <c r="BG126" s="159">
        <f>IF(N126="zákl. přenesená",J126,0)</f>
        <v>0</v>
      </c>
      <c r="BH126" s="159">
        <f>IF(N126="sníž. přenesená",J126,0)</f>
        <v>0</v>
      </c>
      <c r="BI126" s="159">
        <f>IF(N126="nulová",J126,0)</f>
        <v>0</v>
      </c>
      <c r="BJ126" s="18" t="s">
        <v>87</v>
      </c>
      <c r="BK126" s="159">
        <f>ROUND(I126*H126,2)</f>
        <v>0</v>
      </c>
      <c r="BL126" s="18" t="s">
        <v>116</v>
      </c>
      <c r="BM126" s="158" t="s">
        <v>210</v>
      </c>
    </row>
    <row r="127" spans="1:65" s="2" customFormat="1" ht="21.75" customHeight="1">
      <c r="A127" s="34"/>
      <c r="B127" s="146"/>
      <c r="C127" s="147" t="s">
        <v>211</v>
      </c>
      <c r="D127" s="147" t="s">
        <v>118</v>
      </c>
      <c r="E127" s="148" t="s">
        <v>212</v>
      </c>
      <c r="F127" s="149" t="s">
        <v>213</v>
      </c>
      <c r="G127" s="150" t="s">
        <v>161</v>
      </c>
      <c r="H127" s="151">
        <v>30.78</v>
      </c>
      <c r="I127" s="152"/>
      <c r="J127" s="153">
        <f>ROUND(I127*H127,2)</f>
        <v>0</v>
      </c>
      <c r="K127" s="149" t="s">
        <v>122</v>
      </c>
      <c r="L127" s="35"/>
      <c r="M127" s="154" t="s">
        <v>3</v>
      </c>
      <c r="N127" s="155" t="s">
        <v>50</v>
      </c>
      <c r="O127" s="55"/>
      <c r="P127" s="156">
        <f>O127*H127</f>
        <v>0</v>
      </c>
      <c r="Q127" s="156">
        <v>0</v>
      </c>
      <c r="R127" s="156">
        <f>Q127*H127</f>
        <v>0</v>
      </c>
      <c r="S127" s="156">
        <v>0</v>
      </c>
      <c r="T127" s="157">
        <f>S127*H127</f>
        <v>0</v>
      </c>
      <c r="U127" s="34"/>
      <c r="V127" s="34"/>
      <c r="W127" s="34"/>
      <c r="X127" s="34"/>
      <c r="Y127" s="34"/>
      <c r="Z127" s="34"/>
      <c r="AA127" s="34"/>
      <c r="AB127" s="34"/>
      <c r="AC127" s="34"/>
      <c r="AD127" s="34"/>
      <c r="AE127" s="34"/>
      <c r="AR127" s="158" t="s">
        <v>116</v>
      </c>
      <c r="AT127" s="158" t="s">
        <v>118</v>
      </c>
      <c r="AU127" s="158" t="s">
        <v>89</v>
      </c>
      <c r="AY127" s="18" t="s">
        <v>117</v>
      </c>
      <c r="BE127" s="159">
        <f>IF(N127="základní",J127,0)</f>
        <v>0</v>
      </c>
      <c r="BF127" s="159">
        <f>IF(N127="snížená",J127,0)</f>
        <v>0</v>
      </c>
      <c r="BG127" s="159">
        <f>IF(N127="zákl. přenesená",J127,0)</f>
        <v>0</v>
      </c>
      <c r="BH127" s="159">
        <f>IF(N127="sníž. přenesená",J127,0)</f>
        <v>0</v>
      </c>
      <c r="BI127" s="159">
        <f>IF(N127="nulová",J127,0)</f>
        <v>0</v>
      </c>
      <c r="BJ127" s="18" t="s">
        <v>87</v>
      </c>
      <c r="BK127" s="159">
        <f>ROUND(I127*H127,2)</f>
        <v>0</v>
      </c>
      <c r="BL127" s="18" t="s">
        <v>116</v>
      </c>
      <c r="BM127" s="158" t="s">
        <v>214</v>
      </c>
    </row>
    <row r="128" spans="1:47" s="2" customFormat="1" ht="58.5">
      <c r="A128" s="34"/>
      <c r="B128" s="35"/>
      <c r="C128" s="34"/>
      <c r="D128" s="172" t="s">
        <v>153</v>
      </c>
      <c r="E128" s="34"/>
      <c r="F128" s="173" t="s">
        <v>215</v>
      </c>
      <c r="G128" s="34"/>
      <c r="H128" s="34"/>
      <c r="I128" s="93"/>
      <c r="J128" s="34"/>
      <c r="K128" s="34"/>
      <c r="L128" s="35"/>
      <c r="M128" s="174"/>
      <c r="N128" s="175"/>
      <c r="O128" s="55"/>
      <c r="P128" s="55"/>
      <c r="Q128" s="55"/>
      <c r="R128" s="55"/>
      <c r="S128" s="55"/>
      <c r="T128" s="56"/>
      <c r="U128" s="34"/>
      <c r="V128" s="34"/>
      <c r="W128" s="34"/>
      <c r="X128" s="34"/>
      <c r="Y128" s="34"/>
      <c r="Z128" s="34"/>
      <c r="AA128" s="34"/>
      <c r="AB128" s="34"/>
      <c r="AC128" s="34"/>
      <c r="AD128" s="34"/>
      <c r="AE128" s="34"/>
      <c r="AT128" s="18" t="s">
        <v>153</v>
      </c>
      <c r="AU128" s="18" t="s">
        <v>89</v>
      </c>
    </row>
    <row r="129" spans="1:65" s="2" customFormat="1" ht="16.5" customHeight="1">
      <c r="A129" s="34"/>
      <c r="B129" s="146"/>
      <c r="C129" s="199" t="s">
        <v>216</v>
      </c>
      <c r="D129" s="199" t="s">
        <v>206</v>
      </c>
      <c r="E129" s="200" t="s">
        <v>207</v>
      </c>
      <c r="F129" s="201" t="s">
        <v>208</v>
      </c>
      <c r="G129" s="202" t="s">
        <v>209</v>
      </c>
      <c r="H129" s="203">
        <v>61.56</v>
      </c>
      <c r="I129" s="204"/>
      <c r="J129" s="205">
        <f>ROUND(I129*H129,2)</f>
        <v>0</v>
      </c>
      <c r="K129" s="201" t="s">
        <v>122</v>
      </c>
      <c r="L129" s="206"/>
      <c r="M129" s="207" t="s">
        <v>3</v>
      </c>
      <c r="N129" s="208" t="s">
        <v>50</v>
      </c>
      <c r="O129" s="55"/>
      <c r="P129" s="156">
        <f>O129*H129</f>
        <v>0</v>
      </c>
      <c r="Q129" s="156">
        <v>0</v>
      </c>
      <c r="R129" s="156">
        <f>Q129*H129</f>
        <v>0</v>
      </c>
      <c r="S129" s="156">
        <v>0</v>
      </c>
      <c r="T129" s="157">
        <f>S129*H129</f>
        <v>0</v>
      </c>
      <c r="U129" s="34"/>
      <c r="V129" s="34"/>
      <c r="W129" s="34"/>
      <c r="X129" s="34"/>
      <c r="Y129" s="34"/>
      <c r="Z129" s="34"/>
      <c r="AA129" s="34"/>
      <c r="AB129" s="34"/>
      <c r="AC129" s="34"/>
      <c r="AD129" s="34"/>
      <c r="AE129" s="34"/>
      <c r="AR129" s="158" t="s">
        <v>188</v>
      </c>
      <c r="AT129" s="158" t="s">
        <v>206</v>
      </c>
      <c r="AU129" s="158" t="s">
        <v>89</v>
      </c>
      <c r="AY129" s="18" t="s">
        <v>117</v>
      </c>
      <c r="BE129" s="159">
        <f>IF(N129="základní",J129,0)</f>
        <v>0</v>
      </c>
      <c r="BF129" s="159">
        <f>IF(N129="snížená",J129,0)</f>
        <v>0</v>
      </c>
      <c r="BG129" s="159">
        <f>IF(N129="zákl. přenesená",J129,0)</f>
        <v>0</v>
      </c>
      <c r="BH129" s="159">
        <f>IF(N129="sníž. přenesená",J129,0)</f>
        <v>0</v>
      </c>
      <c r="BI129" s="159">
        <f>IF(N129="nulová",J129,0)</f>
        <v>0</v>
      </c>
      <c r="BJ129" s="18" t="s">
        <v>87</v>
      </c>
      <c r="BK129" s="159">
        <f>ROUND(I129*H129,2)</f>
        <v>0</v>
      </c>
      <c r="BL129" s="18" t="s">
        <v>116</v>
      </c>
      <c r="BM129" s="158" t="s">
        <v>217</v>
      </c>
    </row>
    <row r="130" spans="1:65" s="2" customFormat="1" ht="16.5" customHeight="1">
      <c r="A130" s="34"/>
      <c r="B130" s="146"/>
      <c r="C130" s="147" t="s">
        <v>218</v>
      </c>
      <c r="D130" s="147" t="s">
        <v>118</v>
      </c>
      <c r="E130" s="148" t="s">
        <v>219</v>
      </c>
      <c r="F130" s="149" t="s">
        <v>220</v>
      </c>
      <c r="G130" s="150" t="s">
        <v>151</v>
      </c>
      <c r="H130" s="151">
        <v>38.487</v>
      </c>
      <c r="I130" s="152"/>
      <c r="J130" s="153">
        <f>ROUND(I130*H130,2)</f>
        <v>0</v>
      </c>
      <c r="K130" s="149" t="s">
        <v>122</v>
      </c>
      <c r="L130" s="35"/>
      <c r="M130" s="154" t="s">
        <v>3</v>
      </c>
      <c r="N130" s="155" t="s">
        <v>50</v>
      </c>
      <c r="O130" s="55"/>
      <c r="P130" s="156">
        <f>O130*H130</f>
        <v>0</v>
      </c>
      <c r="Q130" s="156">
        <v>0</v>
      </c>
      <c r="R130" s="156">
        <f>Q130*H130</f>
        <v>0</v>
      </c>
      <c r="S130" s="156">
        <v>0</v>
      </c>
      <c r="T130" s="157">
        <f>S130*H130</f>
        <v>0</v>
      </c>
      <c r="U130" s="34"/>
      <c r="V130" s="34"/>
      <c r="W130" s="34"/>
      <c r="X130" s="34"/>
      <c r="Y130" s="34"/>
      <c r="Z130" s="34"/>
      <c r="AA130" s="34"/>
      <c r="AB130" s="34"/>
      <c r="AC130" s="34"/>
      <c r="AD130" s="34"/>
      <c r="AE130" s="34"/>
      <c r="AR130" s="158" t="s">
        <v>116</v>
      </c>
      <c r="AT130" s="158" t="s">
        <v>118</v>
      </c>
      <c r="AU130" s="158" t="s">
        <v>89</v>
      </c>
      <c r="AY130" s="18" t="s">
        <v>117</v>
      </c>
      <c r="BE130" s="159">
        <f>IF(N130="základní",J130,0)</f>
        <v>0</v>
      </c>
      <c r="BF130" s="159">
        <f>IF(N130="snížená",J130,0)</f>
        <v>0</v>
      </c>
      <c r="BG130" s="159">
        <f>IF(N130="zákl. přenesená",J130,0)</f>
        <v>0</v>
      </c>
      <c r="BH130" s="159">
        <f>IF(N130="sníž. přenesená",J130,0)</f>
        <v>0</v>
      </c>
      <c r="BI130" s="159">
        <f>IF(N130="nulová",J130,0)</f>
        <v>0</v>
      </c>
      <c r="BJ130" s="18" t="s">
        <v>87</v>
      </c>
      <c r="BK130" s="159">
        <f>ROUND(I130*H130,2)</f>
        <v>0</v>
      </c>
      <c r="BL130" s="18" t="s">
        <v>116</v>
      </c>
      <c r="BM130" s="158" t="s">
        <v>221</v>
      </c>
    </row>
    <row r="131" spans="1:47" s="2" customFormat="1" ht="97.5">
      <c r="A131" s="34"/>
      <c r="B131" s="35"/>
      <c r="C131" s="34"/>
      <c r="D131" s="172" t="s">
        <v>153</v>
      </c>
      <c r="E131" s="34"/>
      <c r="F131" s="173" t="s">
        <v>222</v>
      </c>
      <c r="G131" s="34"/>
      <c r="H131" s="34"/>
      <c r="I131" s="93"/>
      <c r="J131" s="34"/>
      <c r="K131" s="34"/>
      <c r="L131" s="35"/>
      <c r="M131" s="174"/>
      <c r="N131" s="175"/>
      <c r="O131" s="55"/>
      <c r="P131" s="55"/>
      <c r="Q131" s="55"/>
      <c r="R131" s="55"/>
      <c r="S131" s="55"/>
      <c r="T131" s="56"/>
      <c r="U131" s="34"/>
      <c r="V131" s="34"/>
      <c r="W131" s="34"/>
      <c r="X131" s="34"/>
      <c r="Y131" s="34"/>
      <c r="Z131" s="34"/>
      <c r="AA131" s="34"/>
      <c r="AB131" s="34"/>
      <c r="AC131" s="34"/>
      <c r="AD131" s="34"/>
      <c r="AE131" s="34"/>
      <c r="AT131" s="18" t="s">
        <v>153</v>
      </c>
      <c r="AU131" s="18" t="s">
        <v>89</v>
      </c>
    </row>
    <row r="132" spans="1:65" s="2" customFormat="1" ht="16.5" customHeight="1">
      <c r="A132" s="34"/>
      <c r="B132" s="146"/>
      <c r="C132" s="147" t="s">
        <v>9</v>
      </c>
      <c r="D132" s="147" t="s">
        <v>118</v>
      </c>
      <c r="E132" s="148" t="s">
        <v>223</v>
      </c>
      <c r="F132" s="149" t="s">
        <v>224</v>
      </c>
      <c r="G132" s="150" t="s">
        <v>151</v>
      </c>
      <c r="H132" s="151">
        <v>255</v>
      </c>
      <c r="I132" s="152"/>
      <c r="J132" s="153">
        <f>ROUND(I132*H132,2)</f>
        <v>0</v>
      </c>
      <c r="K132" s="149" t="s">
        <v>122</v>
      </c>
      <c r="L132" s="35"/>
      <c r="M132" s="154" t="s">
        <v>3</v>
      </c>
      <c r="N132" s="155" t="s">
        <v>50</v>
      </c>
      <c r="O132" s="55"/>
      <c r="P132" s="156">
        <f>O132*H132</f>
        <v>0</v>
      </c>
      <c r="Q132" s="156">
        <v>0</v>
      </c>
      <c r="R132" s="156">
        <f>Q132*H132</f>
        <v>0</v>
      </c>
      <c r="S132" s="156">
        <v>0</v>
      </c>
      <c r="T132" s="157">
        <f>S132*H132</f>
        <v>0</v>
      </c>
      <c r="U132" s="34"/>
      <c r="V132" s="34"/>
      <c r="W132" s="34"/>
      <c r="X132" s="34"/>
      <c r="Y132" s="34"/>
      <c r="Z132" s="34"/>
      <c r="AA132" s="34"/>
      <c r="AB132" s="34"/>
      <c r="AC132" s="34"/>
      <c r="AD132" s="34"/>
      <c r="AE132" s="34"/>
      <c r="AR132" s="158" t="s">
        <v>116</v>
      </c>
      <c r="AT132" s="158" t="s">
        <v>118</v>
      </c>
      <c r="AU132" s="158" t="s">
        <v>89</v>
      </c>
      <c r="AY132" s="18" t="s">
        <v>117</v>
      </c>
      <c r="BE132" s="159">
        <f>IF(N132="základní",J132,0)</f>
        <v>0</v>
      </c>
      <c r="BF132" s="159">
        <f>IF(N132="snížená",J132,0)</f>
        <v>0</v>
      </c>
      <c r="BG132" s="159">
        <f>IF(N132="zákl. přenesená",J132,0)</f>
        <v>0</v>
      </c>
      <c r="BH132" s="159">
        <f>IF(N132="sníž. přenesená",J132,0)</f>
        <v>0</v>
      </c>
      <c r="BI132" s="159">
        <f>IF(N132="nulová",J132,0)</f>
        <v>0</v>
      </c>
      <c r="BJ132" s="18" t="s">
        <v>87</v>
      </c>
      <c r="BK132" s="159">
        <f>ROUND(I132*H132,2)</f>
        <v>0</v>
      </c>
      <c r="BL132" s="18" t="s">
        <v>116</v>
      </c>
      <c r="BM132" s="158" t="s">
        <v>225</v>
      </c>
    </row>
    <row r="133" spans="1:65" s="2" customFormat="1" ht="16.5" customHeight="1">
      <c r="A133" s="34"/>
      <c r="B133" s="146"/>
      <c r="C133" s="147" t="s">
        <v>226</v>
      </c>
      <c r="D133" s="147" t="s">
        <v>118</v>
      </c>
      <c r="E133" s="148" t="s">
        <v>227</v>
      </c>
      <c r="F133" s="149" t="s">
        <v>228</v>
      </c>
      <c r="G133" s="150" t="s">
        <v>151</v>
      </c>
      <c r="H133" s="151">
        <v>255</v>
      </c>
      <c r="I133" s="152"/>
      <c r="J133" s="153">
        <f>ROUND(I133*H133,2)</f>
        <v>0</v>
      </c>
      <c r="K133" s="149" t="s">
        <v>122</v>
      </c>
      <c r="L133" s="35"/>
      <c r="M133" s="154" t="s">
        <v>3</v>
      </c>
      <c r="N133" s="155" t="s">
        <v>50</v>
      </c>
      <c r="O133" s="55"/>
      <c r="P133" s="156">
        <f>O133*H133</f>
        <v>0</v>
      </c>
      <c r="Q133" s="156">
        <v>0</v>
      </c>
      <c r="R133" s="156">
        <f>Q133*H133</f>
        <v>0</v>
      </c>
      <c r="S133" s="156">
        <v>0</v>
      </c>
      <c r="T133" s="157">
        <f>S133*H133</f>
        <v>0</v>
      </c>
      <c r="U133" s="34"/>
      <c r="V133" s="34"/>
      <c r="W133" s="34"/>
      <c r="X133" s="34"/>
      <c r="Y133" s="34"/>
      <c r="Z133" s="34"/>
      <c r="AA133" s="34"/>
      <c r="AB133" s="34"/>
      <c r="AC133" s="34"/>
      <c r="AD133" s="34"/>
      <c r="AE133" s="34"/>
      <c r="AR133" s="158" t="s">
        <v>116</v>
      </c>
      <c r="AT133" s="158" t="s">
        <v>118</v>
      </c>
      <c r="AU133" s="158" t="s">
        <v>89</v>
      </c>
      <c r="AY133" s="18" t="s">
        <v>117</v>
      </c>
      <c r="BE133" s="159">
        <f>IF(N133="základní",J133,0)</f>
        <v>0</v>
      </c>
      <c r="BF133" s="159">
        <f>IF(N133="snížená",J133,0)</f>
        <v>0</v>
      </c>
      <c r="BG133" s="159">
        <f>IF(N133="zákl. přenesená",J133,0)</f>
        <v>0</v>
      </c>
      <c r="BH133" s="159">
        <f>IF(N133="sníž. přenesená",J133,0)</f>
        <v>0</v>
      </c>
      <c r="BI133" s="159">
        <f>IF(N133="nulová",J133,0)</f>
        <v>0</v>
      </c>
      <c r="BJ133" s="18" t="s">
        <v>87</v>
      </c>
      <c r="BK133" s="159">
        <f>ROUND(I133*H133,2)</f>
        <v>0</v>
      </c>
      <c r="BL133" s="18" t="s">
        <v>116</v>
      </c>
      <c r="BM133" s="158" t="s">
        <v>229</v>
      </c>
    </row>
    <row r="134" spans="1:65" s="2" customFormat="1" ht="16.5" customHeight="1">
      <c r="A134" s="34"/>
      <c r="B134" s="146"/>
      <c r="C134" s="147" t="s">
        <v>230</v>
      </c>
      <c r="D134" s="147" t="s">
        <v>118</v>
      </c>
      <c r="E134" s="148" t="s">
        <v>231</v>
      </c>
      <c r="F134" s="149" t="s">
        <v>232</v>
      </c>
      <c r="G134" s="150" t="s">
        <v>209</v>
      </c>
      <c r="H134" s="151">
        <v>262.56</v>
      </c>
      <c r="I134" s="152"/>
      <c r="J134" s="153">
        <f>ROUND(I134*H134,2)</f>
        <v>0</v>
      </c>
      <c r="K134" s="149" t="s">
        <v>3</v>
      </c>
      <c r="L134" s="35"/>
      <c r="M134" s="154" t="s">
        <v>3</v>
      </c>
      <c r="N134" s="155" t="s">
        <v>50</v>
      </c>
      <c r="O134" s="55"/>
      <c r="P134" s="156">
        <f>O134*H134</f>
        <v>0</v>
      </c>
      <c r="Q134" s="156">
        <v>0</v>
      </c>
      <c r="R134" s="156">
        <f>Q134*H134</f>
        <v>0</v>
      </c>
      <c r="S134" s="156">
        <v>0</v>
      </c>
      <c r="T134" s="157">
        <f>S134*H134</f>
        <v>0</v>
      </c>
      <c r="U134" s="34"/>
      <c r="V134" s="34"/>
      <c r="W134" s="34"/>
      <c r="X134" s="34"/>
      <c r="Y134" s="34"/>
      <c r="Z134" s="34"/>
      <c r="AA134" s="34"/>
      <c r="AB134" s="34"/>
      <c r="AC134" s="34"/>
      <c r="AD134" s="34"/>
      <c r="AE134" s="34"/>
      <c r="AR134" s="158" t="s">
        <v>116</v>
      </c>
      <c r="AT134" s="158" t="s">
        <v>118</v>
      </c>
      <c r="AU134" s="158" t="s">
        <v>89</v>
      </c>
      <c r="AY134" s="18" t="s">
        <v>117</v>
      </c>
      <c r="BE134" s="159">
        <f>IF(N134="základní",J134,0)</f>
        <v>0</v>
      </c>
      <c r="BF134" s="159">
        <f>IF(N134="snížená",J134,0)</f>
        <v>0</v>
      </c>
      <c r="BG134" s="159">
        <f>IF(N134="zákl. přenesená",J134,0)</f>
        <v>0</v>
      </c>
      <c r="BH134" s="159">
        <f>IF(N134="sníž. přenesená",J134,0)</f>
        <v>0</v>
      </c>
      <c r="BI134" s="159">
        <f>IF(N134="nulová",J134,0)</f>
        <v>0</v>
      </c>
      <c r="BJ134" s="18" t="s">
        <v>87</v>
      </c>
      <c r="BK134" s="159">
        <f>ROUND(I134*H134,2)</f>
        <v>0</v>
      </c>
      <c r="BL134" s="18" t="s">
        <v>116</v>
      </c>
      <c r="BM134" s="158" t="s">
        <v>233</v>
      </c>
    </row>
    <row r="135" spans="2:51" s="13" customFormat="1" ht="22.5">
      <c r="B135" s="176"/>
      <c r="D135" s="172" t="s">
        <v>172</v>
      </c>
      <c r="E135" s="177" t="s">
        <v>3</v>
      </c>
      <c r="F135" s="178" t="s">
        <v>234</v>
      </c>
      <c r="H135" s="179">
        <v>137.56</v>
      </c>
      <c r="I135" s="180"/>
      <c r="L135" s="176"/>
      <c r="M135" s="181"/>
      <c r="N135" s="182"/>
      <c r="O135" s="182"/>
      <c r="P135" s="182"/>
      <c r="Q135" s="182"/>
      <c r="R135" s="182"/>
      <c r="S135" s="182"/>
      <c r="T135" s="183"/>
      <c r="AT135" s="177" t="s">
        <v>172</v>
      </c>
      <c r="AU135" s="177" t="s">
        <v>89</v>
      </c>
      <c r="AV135" s="13" t="s">
        <v>89</v>
      </c>
      <c r="AW135" s="13" t="s">
        <v>40</v>
      </c>
      <c r="AX135" s="13" t="s">
        <v>79</v>
      </c>
      <c r="AY135" s="177" t="s">
        <v>117</v>
      </c>
    </row>
    <row r="136" spans="2:51" s="13" customFormat="1" ht="22.5">
      <c r="B136" s="176"/>
      <c r="D136" s="172" t="s">
        <v>172</v>
      </c>
      <c r="E136" s="177" t="s">
        <v>3</v>
      </c>
      <c r="F136" s="178" t="s">
        <v>235</v>
      </c>
      <c r="H136" s="179">
        <v>125</v>
      </c>
      <c r="I136" s="180"/>
      <c r="L136" s="176"/>
      <c r="M136" s="181"/>
      <c r="N136" s="182"/>
      <c r="O136" s="182"/>
      <c r="P136" s="182"/>
      <c r="Q136" s="182"/>
      <c r="R136" s="182"/>
      <c r="S136" s="182"/>
      <c r="T136" s="183"/>
      <c r="AT136" s="177" t="s">
        <v>172</v>
      </c>
      <c r="AU136" s="177" t="s">
        <v>89</v>
      </c>
      <c r="AV136" s="13" t="s">
        <v>89</v>
      </c>
      <c r="AW136" s="13" t="s">
        <v>40</v>
      </c>
      <c r="AX136" s="13" t="s">
        <v>79</v>
      </c>
      <c r="AY136" s="177" t="s">
        <v>117</v>
      </c>
    </row>
    <row r="137" spans="2:51" s="14" customFormat="1" ht="12">
      <c r="B137" s="184"/>
      <c r="D137" s="172" t="s">
        <v>172</v>
      </c>
      <c r="E137" s="185" t="s">
        <v>3</v>
      </c>
      <c r="F137" s="186" t="s">
        <v>175</v>
      </c>
      <c r="H137" s="187">
        <v>262.56</v>
      </c>
      <c r="I137" s="188"/>
      <c r="L137" s="184"/>
      <c r="M137" s="189"/>
      <c r="N137" s="190"/>
      <c r="O137" s="190"/>
      <c r="P137" s="190"/>
      <c r="Q137" s="190"/>
      <c r="R137" s="190"/>
      <c r="S137" s="190"/>
      <c r="T137" s="191"/>
      <c r="AT137" s="185" t="s">
        <v>172</v>
      </c>
      <c r="AU137" s="185" t="s">
        <v>89</v>
      </c>
      <c r="AV137" s="14" t="s">
        <v>116</v>
      </c>
      <c r="AW137" s="14" t="s">
        <v>40</v>
      </c>
      <c r="AX137" s="14" t="s">
        <v>87</v>
      </c>
      <c r="AY137" s="185" t="s">
        <v>117</v>
      </c>
    </row>
    <row r="138" spans="2:63" s="11" customFormat="1" ht="22.9" customHeight="1">
      <c r="B138" s="135"/>
      <c r="D138" s="136" t="s">
        <v>78</v>
      </c>
      <c r="E138" s="170" t="s">
        <v>116</v>
      </c>
      <c r="F138" s="170" t="s">
        <v>236</v>
      </c>
      <c r="I138" s="138"/>
      <c r="J138" s="171">
        <f>BK138</f>
        <v>0</v>
      </c>
      <c r="L138" s="135"/>
      <c r="M138" s="140"/>
      <c r="N138" s="141"/>
      <c r="O138" s="141"/>
      <c r="P138" s="142">
        <f>SUM(P139:P143)</f>
        <v>0</v>
      </c>
      <c r="Q138" s="141"/>
      <c r="R138" s="142">
        <f>SUM(R139:R143)</f>
        <v>0</v>
      </c>
      <c r="S138" s="141"/>
      <c r="T138" s="143">
        <f>SUM(T139:T143)</f>
        <v>0</v>
      </c>
      <c r="AR138" s="136" t="s">
        <v>87</v>
      </c>
      <c r="AT138" s="144" t="s">
        <v>78</v>
      </c>
      <c r="AU138" s="144" t="s">
        <v>87</v>
      </c>
      <c r="AY138" s="136" t="s">
        <v>117</v>
      </c>
      <c r="BK138" s="145">
        <f>SUM(BK139:BK143)</f>
        <v>0</v>
      </c>
    </row>
    <row r="139" spans="1:65" s="2" customFormat="1" ht="16.5" customHeight="1">
      <c r="A139" s="34"/>
      <c r="B139" s="146"/>
      <c r="C139" s="147" t="s">
        <v>237</v>
      </c>
      <c r="D139" s="147" t="s">
        <v>118</v>
      </c>
      <c r="E139" s="148" t="s">
        <v>238</v>
      </c>
      <c r="F139" s="149" t="s">
        <v>239</v>
      </c>
      <c r="G139" s="150" t="s">
        <v>161</v>
      </c>
      <c r="H139" s="151">
        <v>6.88</v>
      </c>
      <c r="I139" s="152"/>
      <c r="J139" s="153">
        <f>ROUND(I139*H139,2)</f>
        <v>0</v>
      </c>
      <c r="K139" s="149" t="s">
        <v>122</v>
      </c>
      <c r="L139" s="35"/>
      <c r="M139" s="154" t="s">
        <v>3</v>
      </c>
      <c r="N139" s="155" t="s">
        <v>50</v>
      </c>
      <c r="O139" s="55"/>
      <c r="P139" s="156">
        <f>O139*H139</f>
        <v>0</v>
      </c>
      <c r="Q139" s="156">
        <v>0</v>
      </c>
      <c r="R139" s="156">
        <f>Q139*H139</f>
        <v>0</v>
      </c>
      <c r="S139" s="156">
        <v>0</v>
      </c>
      <c r="T139" s="157">
        <f>S139*H139</f>
        <v>0</v>
      </c>
      <c r="U139" s="34"/>
      <c r="V139" s="34"/>
      <c r="W139" s="34"/>
      <c r="X139" s="34"/>
      <c r="Y139" s="34"/>
      <c r="Z139" s="34"/>
      <c r="AA139" s="34"/>
      <c r="AB139" s="34"/>
      <c r="AC139" s="34"/>
      <c r="AD139" s="34"/>
      <c r="AE139" s="34"/>
      <c r="AR139" s="158" t="s">
        <v>116</v>
      </c>
      <c r="AT139" s="158" t="s">
        <v>118</v>
      </c>
      <c r="AU139" s="158" t="s">
        <v>89</v>
      </c>
      <c r="AY139" s="18" t="s">
        <v>117</v>
      </c>
      <c r="BE139" s="159">
        <f>IF(N139="základní",J139,0)</f>
        <v>0</v>
      </c>
      <c r="BF139" s="159">
        <f>IF(N139="snížená",J139,0)</f>
        <v>0</v>
      </c>
      <c r="BG139" s="159">
        <f>IF(N139="zákl. přenesená",J139,0)</f>
        <v>0</v>
      </c>
      <c r="BH139" s="159">
        <f>IF(N139="sníž. přenesená",J139,0)</f>
        <v>0</v>
      </c>
      <c r="BI139" s="159">
        <f>IF(N139="nulová",J139,0)</f>
        <v>0</v>
      </c>
      <c r="BJ139" s="18" t="s">
        <v>87</v>
      </c>
      <c r="BK139" s="159">
        <f>ROUND(I139*H139,2)</f>
        <v>0</v>
      </c>
      <c r="BL139" s="18" t="s">
        <v>116</v>
      </c>
      <c r="BM139" s="158" t="s">
        <v>240</v>
      </c>
    </row>
    <row r="140" spans="1:47" s="2" customFormat="1" ht="29.25">
      <c r="A140" s="34"/>
      <c r="B140" s="35"/>
      <c r="C140" s="34"/>
      <c r="D140" s="172" t="s">
        <v>153</v>
      </c>
      <c r="E140" s="34"/>
      <c r="F140" s="173" t="s">
        <v>241</v>
      </c>
      <c r="G140" s="34"/>
      <c r="H140" s="34"/>
      <c r="I140" s="93"/>
      <c r="J140" s="34"/>
      <c r="K140" s="34"/>
      <c r="L140" s="35"/>
      <c r="M140" s="174"/>
      <c r="N140" s="175"/>
      <c r="O140" s="55"/>
      <c r="P140" s="55"/>
      <c r="Q140" s="55"/>
      <c r="R140" s="55"/>
      <c r="S140" s="55"/>
      <c r="T140" s="56"/>
      <c r="U140" s="34"/>
      <c r="V140" s="34"/>
      <c r="W140" s="34"/>
      <c r="X140" s="34"/>
      <c r="Y140" s="34"/>
      <c r="Z140" s="34"/>
      <c r="AA140" s="34"/>
      <c r="AB140" s="34"/>
      <c r="AC140" s="34"/>
      <c r="AD140" s="34"/>
      <c r="AE140" s="34"/>
      <c r="AT140" s="18" t="s">
        <v>153</v>
      </c>
      <c r="AU140" s="18" t="s">
        <v>89</v>
      </c>
    </row>
    <row r="141" spans="2:51" s="13" customFormat="1" ht="12">
      <c r="B141" s="176"/>
      <c r="D141" s="172" t="s">
        <v>172</v>
      </c>
      <c r="E141" s="177" t="s">
        <v>3</v>
      </c>
      <c r="F141" s="178" t="s">
        <v>242</v>
      </c>
      <c r="H141" s="179">
        <v>2.48</v>
      </c>
      <c r="I141" s="180"/>
      <c r="L141" s="176"/>
      <c r="M141" s="181"/>
      <c r="N141" s="182"/>
      <c r="O141" s="182"/>
      <c r="P141" s="182"/>
      <c r="Q141" s="182"/>
      <c r="R141" s="182"/>
      <c r="S141" s="182"/>
      <c r="T141" s="183"/>
      <c r="AT141" s="177" t="s">
        <v>172</v>
      </c>
      <c r="AU141" s="177" t="s">
        <v>89</v>
      </c>
      <c r="AV141" s="13" t="s">
        <v>89</v>
      </c>
      <c r="AW141" s="13" t="s">
        <v>40</v>
      </c>
      <c r="AX141" s="13" t="s">
        <v>79</v>
      </c>
      <c r="AY141" s="177" t="s">
        <v>117</v>
      </c>
    </row>
    <row r="142" spans="2:51" s="13" customFormat="1" ht="12">
      <c r="B142" s="176"/>
      <c r="D142" s="172" t="s">
        <v>172</v>
      </c>
      <c r="E142" s="177" t="s">
        <v>3</v>
      </c>
      <c r="F142" s="178" t="s">
        <v>243</v>
      </c>
      <c r="H142" s="179">
        <v>4.4</v>
      </c>
      <c r="I142" s="180"/>
      <c r="L142" s="176"/>
      <c r="M142" s="181"/>
      <c r="N142" s="182"/>
      <c r="O142" s="182"/>
      <c r="P142" s="182"/>
      <c r="Q142" s="182"/>
      <c r="R142" s="182"/>
      <c r="S142" s="182"/>
      <c r="T142" s="183"/>
      <c r="AT142" s="177" t="s">
        <v>172</v>
      </c>
      <c r="AU142" s="177" t="s">
        <v>89</v>
      </c>
      <c r="AV142" s="13" t="s">
        <v>89</v>
      </c>
      <c r="AW142" s="13" t="s">
        <v>40</v>
      </c>
      <c r="AX142" s="13" t="s">
        <v>79</v>
      </c>
      <c r="AY142" s="177" t="s">
        <v>117</v>
      </c>
    </row>
    <row r="143" spans="2:51" s="14" customFormat="1" ht="12">
      <c r="B143" s="184"/>
      <c r="D143" s="172" t="s">
        <v>172</v>
      </c>
      <c r="E143" s="185" t="s">
        <v>3</v>
      </c>
      <c r="F143" s="186" t="s">
        <v>175</v>
      </c>
      <c r="H143" s="187">
        <v>6.880000000000001</v>
      </c>
      <c r="I143" s="188"/>
      <c r="L143" s="184"/>
      <c r="M143" s="189"/>
      <c r="N143" s="190"/>
      <c r="O143" s="190"/>
      <c r="P143" s="190"/>
      <c r="Q143" s="190"/>
      <c r="R143" s="190"/>
      <c r="S143" s="190"/>
      <c r="T143" s="191"/>
      <c r="AT143" s="185" t="s">
        <v>172</v>
      </c>
      <c r="AU143" s="185" t="s">
        <v>89</v>
      </c>
      <c r="AV143" s="14" t="s">
        <v>116</v>
      </c>
      <c r="AW143" s="14" t="s">
        <v>40</v>
      </c>
      <c r="AX143" s="14" t="s">
        <v>87</v>
      </c>
      <c r="AY143" s="185" t="s">
        <v>117</v>
      </c>
    </row>
    <row r="144" spans="2:63" s="11" customFormat="1" ht="22.9" customHeight="1">
      <c r="B144" s="135"/>
      <c r="D144" s="136" t="s">
        <v>78</v>
      </c>
      <c r="E144" s="170" t="s">
        <v>167</v>
      </c>
      <c r="F144" s="170" t="s">
        <v>244</v>
      </c>
      <c r="I144" s="138"/>
      <c r="J144" s="171">
        <f>BK144</f>
        <v>0</v>
      </c>
      <c r="L144" s="135"/>
      <c r="M144" s="140"/>
      <c r="N144" s="141"/>
      <c r="O144" s="141"/>
      <c r="P144" s="142">
        <f>SUM(P145:P162)</f>
        <v>0</v>
      </c>
      <c r="Q144" s="141"/>
      <c r="R144" s="142">
        <f>SUM(R145:R162)</f>
        <v>81.48780000000001</v>
      </c>
      <c r="S144" s="141"/>
      <c r="T144" s="143">
        <f>SUM(T145:T162)</f>
        <v>0</v>
      </c>
      <c r="AR144" s="136" t="s">
        <v>87</v>
      </c>
      <c r="AT144" s="144" t="s">
        <v>78</v>
      </c>
      <c r="AU144" s="144" t="s">
        <v>87</v>
      </c>
      <c r="AY144" s="136" t="s">
        <v>117</v>
      </c>
      <c r="BK144" s="145">
        <f>SUM(BK145:BK162)</f>
        <v>0</v>
      </c>
    </row>
    <row r="145" spans="1:65" s="2" customFormat="1" ht="16.5" customHeight="1">
      <c r="A145" s="34"/>
      <c r="B145" s="146"/>
      <c r="C145" s="147" t="s">
        <v>245</v>
      </c>
      <c r="D145" s="147" t="s">
        <v>118</v>
      </c>
      <c r="E145" s="148" t="s">
        <v>246</v>
      </c>
      <c r="F145" s="149" t="s">
        <v>247</v>
      </c>
      <c r="G145" s="150" t="s">
        <v>151</v>
      </c>
      <c r="H145" s="151">
        <v>227</v>
      </c>
      <c r="I145" s="152"/>
      <c r="J145" s="153">
        <f>ROUND(I145*H145,2)</f>
        <v>0</v>
      </c>
      <c r="K145" s="149" t="s">
        <v>122</v>
      </c>
      <c r="L145" s="35"/>
      <c r="M145" s="154" t="s">
        <v>3</v>
      </c>
      <c r="N145" s="155" t="s">
        <v>50</v>
      </c>
      <c r="O145" s="55"/>
      <c r="P145" s="156">
        <f>O145*H145</f>
        <v>0</v>
      </c>
      <c r="Q145" s="156">
        <v>0</v>
      </c>
      <c r="R145" s="156">
        <f>Q145*H145</f>
        <v>0</v>
      </c>
      <c r="S145" s="156">
        <v>0</v>
      </c>
      <c r="T145" s="157">
        <f>S145*H145</f>
        <v>0</v>
      </c>
      <c r="U145" s="34"/>
      <c r="V145" s="34"/>
      <c r="W145" s="34"/>
      <c r="X145" s="34"/>
      <c r="Y145" s="34"/>
      <c r="Z145" s="34"/>
      <c r="AA145" s="34"/>
      <c r="AB145" s="34"/>
      <c r="AC145" s="34"/>
      <c r="AD145" s="34"/>
      <c r="AE145" s="34"/>
      <c r="AR145" s="158" t="s">
        <v>116</v>
      </c>
      <c r="AT145" s="158" t="s">
        <v>118</v>
      </c>
      <c r="AU145" s="158" t="s">
        <v>89</v>
      </c>
      <c r="AY145" s="18" t="s">
        <v>117</v>
      </c>
      <c r="BE145" s="159">
        <f>IF(N145="základní",J145,0)</f>
        <v>0</v>
      </c>
      <c r="BF145" s="159">
        <f>IF(N145="snížená",J145,0)</f>
        <v>0</v>
      </c>
      <c r="BG145" s="159">
        <f>IF(N145="zákl. přenesená",J145,0)</f>
        <v>0</v>
      </c>
      <c r="BH145" s="159">
        <f>IF(N145="sníž. přenesená",J145,0)</f>
        <v>0</v>
      </c>
      <c r="BI145" s="159">
        <f>IF(N145="nulová",J145,0)</f>
        <v>0</v>
      </c>
      <c r="BJ145" s="18" t="s">
        <v>87</v>
      </c>
      <c r="BK145" s="159">
        <f>ROUND(I145*H145,2)</f>
        <v>0</v>
      </c>
      <c r="BL145" s="18" t="s">
        <v>116</v>
      </c>
      <c r="BM145" s="158" t="s">
        <v>248</v>
      </c>
    </row>
    <row r="146" spans="1:65" s="2" customFormat="1" ht="16.5" customHeight="1">
      <c r="A146" s="34"/>
      <c r="B146" s="146"/>
      <c r="C146" s="147" t="s">
        <v>249</v>
      </c>
      <c r="D146" s="147" t="s">
        <v>118</v>
      </c>
      <c r="E146" s="148" t="s">
        <v>250</v>
      </c>
      <c r="F146" s="149" t="s">
        <v>251</v>
      </c>
      <c r="G146" s="150" t="s">
        <v>151</v>
      </c>
      <c r="H146" s="151">
        <v>478</v>
      </c>
      <c r="I146" s="152"/>
      <c r="J146" s="153">
        <f>ROUND(I146*H146,2)</f>
        <v>0</v>
      </c>
      <c r="K146" s="149" t="s">
        <v>122</v>
      </c>
      <c r="L146" s="35"/>
      <c r="M146" s="154" t="s">
        <v>3</v>
      </c>
      <c r="N146" s="155" t="s">
        <v>50</v>
      </c>
      <c r="O146" s="55"/>
      <c r="P146" s="156">
        <f>O146*H146</f>
        <v>0</v>
      </c>
      <c r="Q146" s="156">
        <v>0</v>
      </c>
      <c r="R146" s="156">
        <f>Q146*H146</f>
        <v>0</v>
      </c>
      <c r="S146" s="156">
        <v>0</v>
      </c>
      <c r="T146" s="157">
        <f>S146*H146</f>
        <v>0</v>
      </c>
      <c r="U146" s="34"/>
      <c r="V146" s="34"/>
      <c r="W146" s="34"/>
      <c r="X146" s="34"/>
      <c r="Y146" s="34"/>
      <c r="Z146" s="34"/>
      <c r="AA146" s="34"/>
      <c r="AB146" s="34"/>
      <c r="AC146" s="34"/>
      <c r="AD146" s="34"/>
      <c r="AE146" s="34"/>
      <c r="AR146" s="158" t="s">
        <v>116</v>
      </c>
      <c r="AT146" s="158" t="s">
        <v>118</v>
      </c>
      <c r="AU146" s="158" t="s">
        <v>89</v>
      </c>
      <c r="AY146" s="18" t="s">
        <v>117</v>
      </c>
      <c r="BE146" s="159">
        <f>IF(N146="základní",J146,0)</f>
        <v>0</v>
      </c>
      <c r="BF146" s="159">
        <f>IF(N146="snížená",J146,0)</f>
        <v>0</v>
      </c>
      <c r="BG146" s="159">
        <f>IF(N146="zákl. přenesená",J146,0)</f>
        <v>0</v>
      </c>
      <c r="BH146" s="159">
        <f>IF(N146="sníž. přenesená",J146,0)</f>
        <v>0</v>
      </c>
      <c r="BI146" s="159">
        <f>IF(N146="nulová",J146,0)</f>
        <v>0</v>
      </c>
      <c r="BJ146" s="18" t="s">
        <v>87</v>
      </c>
      <c r="BK146" s="159">
        <f>ROUND(I146*H146,2)</f>
        <v>0</v>
      </c>
      <c r="BL146" s="18" t="s">
        <v>116</v>
      </c>
      <c r="BM146" s="158" t="s">
        <v>252</v>
      </c>
    </row>
    <row r="147" spans="2:51" s="13" customFormat="1" ht="12">
      <c r="B147" s="176"/>
      <c r="D147" s="172" t="s">
        <v>172</v>
      </c>
      <c r="E147" s="177" t="s">
        <v>3</v>
      </c>
      <c r="F147" s="178" t="s">
        <v>253</v>
      </c>
      <c r="H147" s="179">
        <v>478</v>
      </c>
      <c r="I147" s="180"/>
      <c r="L147" s="176"/>
      <c r="M147" s="181"/>
      <c r="N147" s="182"/>
      <c r="O147" s="182"/>
      <c r="P147" s="182"/>
      <c r="Q147" s="182"/>
      <c r="R147" s="182"/>
      <c r="S147" s="182"/>
      <c r="T147" s="183"/>
      <c r="AT147" s="177" t="s">
        <v>172</v>
      </c>
      <c r="AU147" s="177" t="s">
        <v>89</v>
      </c>
      <c r="AV147" s="13" t="s">
        <v>89</v>
      </c>
      <c r="AW147" s="13" t="s">
        <v>40</v>
      </c>
      <c r="AX147" s="13" t="s">
        <v>79</v>
      </c>
      <c r="AY147" s="177" t="s">
        <v>117</v>
      </c>
    </row>
    <row r="148" spans="2:51" s="14" customFormat="1" ht="12">
      <c r="B148" s="184"/>
      <c r="D148" s="172" t="s">
        <v>172</v>
      </c>
      <c r="E148" s="185" t="s">
        <v>3</v>
      </c>
      <c r="F148" s="186" t="s">
        <v>175</v>
      </c>
      <c r="H148" s="187">
        <v>478</v>
      </c>
      <c r="I148" s="188"/>
      <c r="L148" s="184"/>
      <c r="M148" s="189"/>
      <c r="N148" s="190"/>
      <c r="O148" s="190"/>
      <c r="P148" s="190"/>
      <c r="Q148" s="190"/>
      <c r="R148" s="190"/>
      <c r="S148" s="190"/>
      <c r="T148" s="191"/>
      <c r="AT148" s="185" t="s">
        <v>172</v>
      </c>
      <c r="AU148" s="185" t="s">
        <v>89</v>
      </c>
      <c r="AV148" s="14" t="s">
        <v>116</v>
      </c>
      <c r="AW148" s="14" t="s">
        <v>40</v>
      </c>
      <c r="AX148" s="14" t="s">
        <v>87</v>
      </c>
      <c r="AY148" s="185" t="s">
        <v>117</v>
      </c>
    </row>
    <row r="149" spans="1:65" s="2" customFormat="1" ht="16.5" customHeight="1">
      <c r="A149" s="34"/>
      <c r="B149" s="146"/>
      <c r="C149" s="147" t="s">
        <v>8</v>
      </c>
      <c r="D149" s="147" t="s">
        <v>118</v>
      </c>
      <c r="E149" s="148" t="s">
        <v>250</v>
      </c>
      <c r="F149" s="149" t="s">
        <v>251</v>
      </c>
      <c r="G149" s="150" t="s">
        <v>151</v>
      </c>
      <c r="H149" s="151">
        <v>276</v>
      </c>
      <c r="I149" s="152"/>
      <c r="J149" s="153">
        <f>ROUND(I149*H149,2)</f>
        <v>0</v>
      </c>
      <c r="K149" s="149" t="s">
        <v>122</v>
      </c>
      <c r="L149" s="35"/>
      <c r="M149" s="154" t="s">
        <v>3</v>
      </c>
      <c r="N149" s="155" t="s">
        <v>50</v>
      </c>
      <c r="O149" s="55"/>
      <c r="P149" s="156">
        <f>O149*H149</f>
        <v>0</v>
      </c>
      <c r="Q149" s="156">
        <v>0</v>
      </c>
      <c r="R149" s="156">
        <f>Q149*H149</f>
        <v>0</v>
      </c>
      <c r="S149" s="156">
        <v>0</v>
      </c>
      <c r="T149" s="157">
        <f>S149*H149</f>
        <v>0</v>
      </c>
      <c r="U149" s="34"/>
      <c r="V149" s="34"/>
      <c r="W149" s="34"/>
      <c r="X149" s="34"/>
      <c r="Y149" s="34"/>
      <c r="Z149" s="34"/>
      <c r="AA149" s="34"/>
      <c r="AB149" s="34"/>
      <c r="AC149" s="34"/>
      <c r="AD149" s="34"/>
      <c r="AE149" s="34"/>
      <c r="AR149" s="158" t="s">
        <v>116</v>
      </c>
      <c r="AT149" s="158" t="s">
        <v>118</v>
      </c>
      <c r="AU149" s="158" t="s">
        <v>89</v>
      </c>
      <c r="AY149" s="18" t="s">
        <v>117</v>
      </c>
      <c r="BE149" s="159">
        <f>IF(N149="základní",J149,0)</f>
        <v>0</v>
      </c>
      <c r="BF149" s="159">
        <f>IF(N149="snížená",J149,0)</f>
        <v>0</v>
      </c>
      <c r="BG149" s="159">
        <f>IF(N149="zákl. přenesená",J149,0)</f>
        <v>0</v>
      </c>
      <c r="BH149" s="159">
        <f>IF(N149="sníž. přenesená",J149,0)</f>
        <v>0</v>
      </c>
      <c r="BI149" s="159">
        <f>IF(N149="nulová",J149,0)</f>
        <v>0</v>
      </c>
      <c r="BJ149" s="18" t="s">
        <v>87</v>
      </c>
      <c r="BK149" s="159">
        <f>ROUND(I149*H149,2)</f>
        <v>0</v>
      </c>
      <c r="BL149" s="18" t="s">
        <v>116</v>
      </c>
      <c r="BM149" s="158" t="s">
        <v>254</v>
      </c>
    </row>
    <row r="150" spans="2:51" s="13" customFormat="1" ht="12">
      <c r="B150" s="176"/>
      <c r="D150" s="172" t="s">
        <v>172</v>
      </c>
      <c r="E150" s="177" t="s">
        <v>3</v>
      </c>
      <c r="F150" s="178" t="s">
        <v>255</v>
      </c>
      <c r="H150" s="179">
        <v>276</v>
      </c>
      <c r="I150" s="180"/>
      <c r="L150" s="176"/>
      <c r="M150" s="181"/>
      <c r="N150" s="182"/>
      <c r="O150" s="182"/>
      <c r="P150" s="182"/>
      <c r="Q150" s="182"/>
      <c r="R150" s="182"/>
      <c r="S150" s="182"/>
      <c r="T150" s="183"/>
      <c r="AT150" s="177" t="s">
        <v>172</v>
      </c>
      <c r="AU150" s="177" t="s">
        <v>89</v>
      </c>
      <c r="AV150" s="13" t="s">
        <v>89</v>
      </c>
      <c r="AW150" s="13" t="s">
        <v>40</v>
      </c>
      <c r="AX150" s="13" t="s">
        <v>79</v>
      </c>
      <c r="AY150" s="177" t="s">
        <v>117</v>
      </c>
    </row>
    <row r="151" spans="2:51" s="14" customFormat="1" ht="12">
      <c r="B151" s="184"/>
      <c r="D151" s="172" t="s">
        <v>172</v>
      </c>
      <c r="E151" s="185" t="s">
        <v>3</v>
      </c>
      <c r="F151" s="186" t="s">
        <v>175</v>
      </c>
      <c r="H151" s="187">
        <v>276</v>
      </c>
      <c r="I151" s="188"/>
      <c r="L151" s="184"/>
      <c r="M151" s="189"/>
      <c r="N151" s="190"/>
      <c r="O151" s="190"/>
      <c r="P151" s="190"/>
      <c r="Q151" s="190"/>
      <c r="R151" s="190"/>
      <c r="S151" s="190"/>
      <c r="T151" s="191"/>
      <c r="AT151" s="185" t="s">
        <v>172</v>
      </c>
      <c r="AU151" s="185" t="s">
        <v>89</v>
      </c>
      <c r="AV151" s="14" t="s">
        <v>116</v>
      </c>
      <c r="AW151" s="14" t="s">
        <v>40</v>
      </c>
      <c r="AX151" s="14" t="s">
        <v>87</v>
      </c>
      <c r="AY151" s="185" t="s">
        <v>117</v>
      </c>
    </row>
    <row r="152" spans="1:65" s="2" customFormat="1" ht="16.5" customHeight="1">
      <c r="A152" s="34"/>
      <c r="B152" s="146"/>
      <c r="C152" s="199" t="s">
        <v>256</v>
      </c>
      <c r="D152" s="199" t="s">
        <v>206</v>
      </c>
      <c r="E152" s="200" t="s">
        <v>257</v>
      </c>
      <c r="F152" s="201" t="s">
        <v>258</v>
      </c>
      <c r="G152" s="202" t="s">
        <v>209</v>
      </c>
      <c r="H152" s="203">
        <v>6.9</v>
      </c>
      <c r="I152" s="204"/>
      <c r="J152" s="205">
        <f>ROUND(I152*H152,2)</f>
        <v>0</v>
      </c>
      <c r="K152" s="201" t="s">
        <v>122</v>
      </c>
      <c r="L152" s="206"/>
      <c r="M152" s="207" t="s">
        <v>3</v>
      </c>
      <c r="N152" s="208" t="s">
        <v>50</v>
      </c>
      <c r="O152" s="55"/>
      <c r="P152" s="156">
        <f>O152*H152</f>
        <v>0</v>
      </c>
      <c r="Q152" s="156">
        <v>1</v>
      </c>
      <c r="R152" s="156">
        <f>Q152*H152</f>
        <v>6.9</v>
      </c>
      <c r="S152" s="156">
        <v>0</v>
      </c>
      <c r="T152" s="157">
        <f>S152*H152</f>
        <v>0</v>
      </c>
      <c r="U152" s="34"/>
      <c r="V152" s="34"/>
      <c r="W152" s="34"/>
      <c r="X152" s="34"/>
      <c r="Y152" s="34"/>
      <c r="Z152" s="34"/>
      <c r="AA152" s="34"/>
      <c r="AB152" s="34"/>
      <c r="AC152" s="34"/>
      <c r="AD152" s="34"/>
      <c r="AE152" s="34"/>
      <c r="AR152" s="158" t="s">
        <v>188</v>
      </c>
      <c r="AT152" s="158" t="s">
        <v>206</v>
      </c>
      <c r="AU152" s="158" t="s">
        <v>89</v>
      </c>
      <c r="AY152" s="18" t="s">
        <v>117</v>
      </c>
      <c r="BE152" s="159">
        <f>IF(N152="základní",J152,0)</f>
        <v>0</v>
      </c>
      <c r="BF152" s="159">
        <f>IF(N152="snížená",J152,0)</f>
        <v>0</v>
      </c>
      <c r="BG152" s="159">
        <f>IF(N152="zákl. přenesená",J152,0)</f>
        <v>0</v>
      </c>
      <c r="BH152" s="159">
        <f>IF(N152="sníž. přenesená",J152,0)</f>
        <v>0</v>
      </c>
      <c r="BI152" s="159">
        <f>IF(N152="nulová",J152,0)</f>
        <v>0</v>
      </c>
      <c r="BJ152" s="18" t="s">
        <v>87</v>
      </c>
      <c r="BK152" s="159">
        <f>ROUND(I152*H152,2)</f>
        <v>0</v>
      </c>
      <c r="BL152" s="18" t="s">
        <v>116</v>
      </c>
      <c r="BM152" s="158" t="s">
        <v>259</v>
      </c>
    </row>
    <row r="153" spans="1:65" s="2" customFormat="1" ht="21.75" customHeight="1">
      <c r="A153" s="34"/>
      <c r="B153" s="146"/>
      <c r="C153" s="147" t="s">
        <v>260</v>
      </c>
      <c r="D153" s="147" t="s">
        <v>118</v>
      </c>
      <c r="E153" s="148" t="s">
        <v>261</v>
      </c>
      <c r="F153" s="149" t="s">
        <v>262</v>
      </c>
      <c r="G153" s="150" t="s">
        <v>151</v>
      </c>
      <c r="H153" s="151">
        <v>4</v>
      </c>
      <c r="I153" s="152"/>
      <c r="J153" s="153">
        <f>ROUND(I153*H153,2)</f>
        <v>0</v>
      </c>
      <c r="K153" s="149" t="s">
        <v>122</v>
      </c>
      <c r="L153" s="35"/>
      <c r="M153" s="154" t="s">
        <v>3</v>
      </c>
      <c r="N153" s="155" t="s">
        <v>50</v>
      </c>
      <c r="O153" s="55"/>
      <c r="P153" s="156">
        <f>O153*H153</f>
        <v>0</v>
      </c>
      <c r="Q153" s="156">
        <v>0</v>
      </c>
      <c r="R153" s="156">
        <f>Q153*H153</f>
        <v>0</v>
      </c>
      <c r="S153" s="156">
        <v>0</v>
      </c>
      <c r="T153" s="157">
        <f>S153*H153</f>
        <v>0</v>
      </c>
      <c r="U153" s="34"/>
      <c r="V153" s="34"/>
      <c r="W153" s="34"/>
      <c r="X153" s="34"/>
      <c r="Y153" s="34"/>
      <c r="Z153" s="34"/>
      <c r="AA153" s="34"/>
      <c r="AB153" s="34"/>
      <c r="AC153" s="34"/>
      <c r="AD153" s="34"/>
      <c r="AE153" s="34"/>
      <c r="AR153" s="158" t="s">
        <v>116</v>
      </c>
      <c r="AT153" s="158" t="s">
        <v>118</v>
      </c>
      <c r="AU153" s="158" t="s">
        <v>89</v>
      </c>
      <c r="AY153" s="18" t="s">
        <v>117</v>
      </c>
      <c r="BE153" s="159">
        <f>IF(N153="základní",J153,0)</f>
        <v>0</v>
      </c>
      <c r="BF153" s="159">
        <f>IF(N153="snížená",J153,0)</f>
        <v>0</v>
      </c>
      <c r="BG153" s="159">
        <f>IF(N153="zákl. přenesená",J153,0)</f>
        <v>0</v>
      </c>
      <c r="BH153" s="159">
        <f>IF(N153="sníž. přenesená",J153,0)</f>
        <v>0</v>
      </c>
      <c r="BI153" s="159">
        <f>IF(N153="nulová",J153,0)</f>
        <v>0</v>
      </c>
      <c r="BJ153" s="18" t="s">
        <v>87</v>
      </c>
      <c r="BK153" s="159">
        <f>ROUND(I153*H153,2)</f>
        <v>0</v>
      </c>
      <c r="BL153" s="18" t="s">
        <v>116</v>
      </c>
      <c r="BM153" s="158" t="s">
        <v>263</v>
      </c>
    </row>
    <row r="154" spans="1:47" s="2" customFormat="1" ht="107.25">
      <c r="A154" s="34"/>
      <c r="B154" s="35"/>
      <c r="C154" s="34"/>
      <c r="D154" s="172" t="s">
        <v>153</v>
      </c>
      <c r="E154" s="34"/>
      <c r="F154" s="173" t="s">
        <v>264</v>
      </c>
      <c r="G154" s="34"/>
      <c r="H154" s="34"/>
      <c r="I154" s="93"/>
      <c r="J154" s="34"/>
      <c r="K154" s="34"/>
      <c r="L154" s="35"/>
      <c r="M154" s="174"/>
      <c r="N154" s="175"/>
      <c r="O154" s="55"/>
      <c r="P154" s="55"/>
      <c r="Q154" s="55"/>
      <c r="R154" s="55"/>
      <c r="S154" s="55"/>
      <c r="T154" s="56"/>
      <c r="U154" s="34"/>
      <c r="V154" s="34"/>
      <c r="W154" s="34"/>
      <c r="X154" s="34"/>
      <c r="Y154" s="34"/>
      <c r="Z154" s="34"/>
      <c r="AA154" s="34"/>
      <c r="AB154" s="34"/>
      <c r="AC154" s="34"/>
      <c r="AD154" s="34"/>
      <c r="AE154" s="34"/>
      <c r="AT154" s="18" t="s">
        <v>153</v>
      </c>
      <c r="AU154" s="18" t="s">
        <v>89</v>
      </c>
    </row>
    <row r="155" spans="1:47" s="2" customFormat="1" ht="29.25">
      <c r="A155" s="34"/>
      <c r="B155" s="35"/>
      <c r="C155" s="34"/>
      <c r="D155" s="172" t="s">
        <v>265</v>
      </c>
      <c r="E155" s="34"/>
      <c r="F155" s="173" t="s">
        <v>266</v>
      </c>
      <c r="G155" s="34"/>
      <c r="H155" s="34"/>
      <c r="I155" s="93"/>
      <c r="J155" s="34"/>
      <c r="K155" s="34"/>
      <c r="L155" s="35"/>
      <c r="M155" s="174"/>
      <c r="N155" s="175"/>
      <c r="O155" s="55"/>
      <c r="P155" s="55"/>
      <c r="Q155" s="55"/>
      <c r="R155" s="55"/>
      <c r="S155" s="55"/>
      <c r="T155" s="56"/>
      <c r="U155" s="34"/>
      <c r="V155" s="34"/>
      <c r="W155" s="34"/>
      <c r="X155" s="34"/>
      <c r="Y155" s="34"/>
      <c r="Z155" s="34"/>
      <c r="AA155" s="34"/>
      <c r="AB155" s="34"/>
      <c r="AC155" s="34"/>
      <c r="AD155" s="34"/>
      <c r="AE155" s="34"/>
      <c r="AT155" s="18" t="s">
        <v>265</v>
      </c>
      <c r="AU155" s="18" t="s">
        <v>89</v>
      </c>
    </row>
    <row r="156" spans="1:65" s="2" customFormat="1" ht="33" customHeight="1">
      <c r="A156" s="34"/>
      <c r="B156" s="146"/>
      <c r="C156" s="147" t="s">
        <v>267</v>
      </c>
      <c r="D156" s="147" t="s">
        <v>118</v>
      </c>
      <c r="E156" s="148" t="s">
        <v>268</v>
      </c>
      <c r="F156" s="149" t="s">
        <v>269</v>
      </c>
      <c r="G156" s="150" t="s">
        <v>151</v>
      </c>
      <c r="H156" s="151">
        <v>478</v>
      </c>
      <c r="I156" s="152"/>
      <c r="J156" s="153">
        <f>ROUND(I156*H156,2)</f>
        <v>0</v>
      </c>
      <c r="K156" s="149" t="s">
        <v>122</v>
      </c>
      <c r="L156" s="35"/>
      <c r="M156" s="154" t="s">
        <v>3</v>
      </c>
      <c r="N156" s="155" t="s">
        <v>50</v>
      </c>
      <c r="O156" s="55"/>
      <c r="P156" s="156">
        <f>O156*H156</f>
        <v>0</v>
      </c>
      <c r="Q156" s="156">
        <v>0</v>
      </c>
      <c r="R156" s="156">
        <f>Q156*H156</f>
        <v>0</v>
      </c>
      <c r="S156" s="156">
        <v>0</v>
      </c>
      <c r="T156" s="157">
        <f>S156*H156</f>
        <v>0</v>
      </c>
      <c r="U156" s="34"/>
      <c r="V156" s="34"/>
      <c r="W156" s="34"/>
      <c r="X156" s="34"/>
      <c r="Y156" s="34"/>
      <c r="Z156" s="34"/>
      <c r="AA156" s="34"/>
      <c r="AB156" s="34"/>
      <c r="AC156" s="34"/>
      <c r="AD156" s="34"/>
      <c r="AE156" s="34"/>
      <c r="AR156" s="158" t="s">
        <v>116</v>
      </c>
      <c r="AT156" s="158" t="s">
        <v>118</v>
      </c>
      <c r="AU156" s="158" t="s">
        <v>89</v>
      </c>
      <c r="AY156" s="18" t="s">
        <v>117</v>
      </c>
      <c r="BE156" s="159">
        <f>IF(N156="základní",J156,0)</f>
        <v>0</v>
      </c>
      <c r="BF156" s="159">
        <f>IF(N156="snížená",J156,0)</f>
        <v>0</v>
      </c>
      <c r="BG156" s="159">
        <f>IF(N156="zákl. přenesená",J156,0)</f>
        <v>0</v>
      </c>
      <c r="BH156" s="159">
        <f>IF(N156="sníž. přenesená",J156,0)</f>
        <v>0</v>
      </c>
      <c r="BI156" s="159">
        <f>IF(N156="nulová",J156,0)</f>
        <v>0</v>
      </c>
      <c r="BJ156" s="18" t="s">
        <v>87</v>
      </c>
      <c r="BK156" s="159">
        <f>ROUND(I156*H156,2)</f>
        <v>0</v>
      </c>
      <c r="BL156" s="18" t="s">
        <v>116</v>
      </c>
      <c r="BM156" s="158" t="s">
        <v>270</v>
      </c>
    </row>
    <row r="157" spans="1:47" s="2" customFormat="1" ht="68.25">
      <c r="A157" s="34"/>
      <c r="B157" s="35"/>
      <c r="C157" s="34"/>
      <c r="D157" s="172" t="s">
        <v>153</v>
      </c>
      <c r="E157" s="34"/>
      <c r="F157" s="173" t="s">
        <v>271</v>
      </c>
      <c r="G157" s="34"/>
      <c r="H157" s="34"/>
      <c r="I157" s="93"/>
      <c r="J157" s="34"/>
      <c r="K157" s="34"/>
      <c r="L157" s="35"/>
      <c r="M157" s="174"/>
      <c r="N157" s="175"/>
      <c r="O157" s="55"/>
      <c r="P157" s="55"/>
      <c r="Q157" s="55"/>
      <c r="R157" s="55"/>
      <c r="S157" s="55"/>
      <c r="T157" s="56"/>
      <c r="U157" s="34"/>
      <c r="V157" s="34"/>
      <c r="W157" s="34"/>
      <c r="X157" s="34"/>
      <c r="Y157" s="34"/>
      <c r="Z157" s="34"/>
      <c r="AA157" s="34"/>
      <c r="AB157" s="34"/>
      <c r="AC157" s="34"/>
      <c r="AD157" s="34"/>
      <c r="AE157" s="34"/>
      <c r="AT157" s="18" t="s">
        <v>153</v>
      </c>
      <c r="AU157" s="18" t="s">
        <v>89</v>
      </c>
    </row>
    <row r="158" spans="1:65" s="2" customFormat="1" ht="16.5" customHeight="1">
      <c r="A158" s="34"/>
      <c r="B158" s="146"/>
      <c r="C158" s="199" t="s">
        <v>272</v>
      </c>
      <c r="D158" s="199" t="s">
        <v>206</v>
      </c>
      <c r="E158" s="200" t="s">
        <v>273</v>
      </c>
      <c r="F158" s="201" t="s">
        <v>274</v>
      </c>
      <c r="G158" s="202" t="s">
        <v>275</v>
      </c>
      <c r="H158" s="203">
        <v>121</v>
      </c>
      <c r="I158" s="204"/>
      <c r="J158" s="205">
        <f>ROUND(I158*H158,2)</f>
        <v>0</v>
      </c>
      <c r="K158" s="201" t="s">
        <v>3</v>
      </c>
      <c r="L158" s="206"/>
      <c r="M158" s="207" t="s">
        <v>3</v>
      </c>
      <c r="N158" s="208" t="s">
        <v>50</v>
      </c>
      <c r="O158" s="55"/>
      <c r="P158" s="156">
        <f>O158*H158</f>
        <v>0</v>
      </c>
      <c r="Q158" s="156">
        <v>0.023</v>
      </c>
      <c r="R158" s="156">
        <f>Q158*H158</f>
        <v>2.783</v>
      </c>
      <c r="S158" s="156">
        <v>0</v>
      </c>
      <c r="T158" s="157">
        <f>S158*H158</f>
        <v>0</v>
      </c>
      <c r="U158" s="34"/>
      <c r="V158" s="34"/>
      <c r="W158" s="34"/>
      <c r="X158" s="34"/>
      <c r="Y158" s="34"/>
      <c r="Z158" s="34"/>
      <c r="AA158" s="34"/>
      <c r="AB158" s="34"/>
      <c r="AC158" s="34"/>
      <c r="AD158" s="34"/>
      <c r="AE158" s="34"/>
      <c r="AR158" s="158" t="s">
        <v>188</v>
      </c>
      <c r="AT158" s="158" t="s">
        <v>206</v>
      </c>
      <c r="AU158" s="158" t="s">
        <v>89</v>
      </c>
      <c r="AY158" s="18" t="s">
        <v>117</v>
      </c>
      <c r="BE158" s="159">
        <f>IF(N158="základní",J158,0)</f>
        <v>0</v>
      </c>
      <c r="BF158" s="159">
        <f>IF(N158="snížená",J158,0)</f>
        <v>0</v>
      </c>
      <c r="BG158" s="159">
        <f>IF(N158="zákl. přenesená",J158,0)</f>
        <v>0</v>
      </c>
      <c r="BH158" s="159">
        <f>IF(N158="sníž. přenesená",J158,0)</f>
        <v>0</v>
      </c>
      <c r="BI158" s="159">
        <f>IF(N158="nulová",J158,0)</f>
        <v>0</v>
      </c>
      <c r="BJ158" s="18" t="s">
        <v>87</v>
      </c>
      <c r="BK158" s="159">
        <f>ROUND(I158*H158,2)</f>
        <v>0</v>
      </c>
      <c r="BL158" s="18" t="s">
        <v>116</v>
      </c>
      <c r="BM158" s="158" t="s">
        <v>276</v>
      </c>
    </row>
    <row r="159" spans="1:65" s="2" customFormat="1" ht="16.5" customHeight="1">
      <c r="A159" s="34"/>
      <c r="B159" s="146"/>
      <c r="C159" s="199" t="s">
        <v>277</v>
      </c>
      <c r="D159" s="199" t="s">
        <v>206</v>
      </c>
      <c r="E159" s="200" t="s">
        <v>278</v>
      </c>
      <c r="F159" s="201" t="s">
        <v>279</v>
      </c>
      <c r="G159" s="202" t="s">
        <v>151</v>
      </c>
      <c r="H159" s="203">
        <v>469</v>
      </c>
      <c r="I159" s="204"/>
      <c r="J159" s="205">
        <f>ROUND(I159*H159,2)</f>
        <v>0</v>
      </c>
      <c r="K159" s="201" t="s">
        <v>3</v>
      </c>
      <c r="L159" s="206"/>
      <c r="M159" s="207" t="s">
        <v>3</v>
      </c>
      <c r="N159" s="208" t="s">
        <v>50</v>
      </c>
      <c r="O159" s="55"/>
      <c r="P159" s="156">
        <f>O159*H159</f>
        <v>0</v>
      </c>
      <c r="Q159" s="156">
        <v>0.152</v>
      </c>
      <c r="R159" s="156">
        <f>Q159*H159</f>
        <v>71.288</v>
      </c>
      <c r="S159" s="156">
        <v>0</v>
      </c>
      <c r="T159" s="157">
        <f>S159*H159</f>
        <v>0</v>
      </c>
      <c r="U159" s="34"/>
      <c r="V159" s="34"/>
      <c r="W159" s="34"/>
      <c r="X159" s="34"/>
      <c r="Y159" s="34"/>
      <c r="Z159" s="34"/>
      <c r="AA159" s="34"/>
      <c r="AB159" s="34"/>
      <c r="AC159" s="34"/>
      <c r="AD159" s="34"/>
      <c r="AE159" s="34"/>
      <c r="AR159" s="158" t="s">
        <v>188</v>
      </c>
      <c r="AT159" s="158" t="s">
        <v>206</v>
      </c>
      <c r="AU159" s="158" t="s">
        <v>89</v>
      </c>
      <c r="AY159" s="18" t="s">
        <v>117</v>
      </c>
      <c r="BE159" s="159">
        <f>IF(N159="základní",J159,0)</f>
        <v>0</v>
      </c>
      <c r="BF159" s="159">
        <f>IF(N159="snížená",J159,0)</f>
        <v>0</v>
      </c>
      <c r="BG159" s="159">
        <f>IF(N159="zákl. přenesená",J159,0)</f>
        <v>0</v>
      </c>
      <c r="BH159" s="159">
        <f>IF(N159="sníž. přenesená",J159,0)</f>
        <v>0</v>
      </c>
      <c r="BI159" s="159">
        <f>IF(N159="nulová",J159,0)</f>
        <v>0</v>
      </c>
      <c r="BJ159" s="18" t="s">
        <v>87</v>
      </c>
      <c r="BK159" s="159">
        <f>ROUND(I159*H159,2)</f>
        <v>0</v>
      </c>
      <c r="BL159" s="18" t="s">
        <v>116</v>
      </c>
      <c r="BM159" s="158" t="s">
        <v>280</v>
      </c>
    </row>
    <row r="160" spans="1:65" s="2" customFormat="1" ht="16.5" customHeight="1">
      <c r="A160" s="34"/>
      <c r="B160" s="146"/>
      <c r="C160" s="199" t="s">
        <v>281</v>
      </c>
      <c r="D160" s="199" t="s">
        <v>206</v>
      </c>
      <c r="E160" s="200" t="s">
        <v>282</v>
      </c>
      <c r="F160" s="201" t="s">
        <v>283</v>
      </c>
      <c r="G160" s="202" t="s">
        <v>151</v>
      </c>
      <c r="H160" s="203">
        <v>3.4</v>
      </c>
      <c r="I160" s="204"/>
      <c r="J160" s="205">
        <f>ROUND(I160*H160,2)</f>
        <v>0</v>
      </c>
      <c r="K160" s="201" t="s">
        <v>3</v>
      </c>
      <c r="L160" s="206"/>
      <c r="M160" s="207" t="s">
        <v>3</v>
      </c>
      <c r="N160" s="208" t="s">
        <v>50</v>
      </c>
      <c r="O160" s="55"/>
      <c r="P160" s="156">
        <f>O160*H160</f>
        <v>0</v>
      </c>
      <c r="Q160" s="156">
        <v>0.152</v>
      </c>
      <c r="R160" s="156">
        <f>Q160*H160</f>
        <v>0.5167999999999999</v>
      </c>
      <c r="S160" s="156">
        <v>0</v>
      </c>
      <c r="T160" s="157">
        <f>S160*H160</f>
        <v>0</v>
      </c>
      <c r="U160" s="34"/>
      <c r="V160" s="34"/>
      <c r="W160" s="34"/>
      <c r="X160" s="34"/>
      <c r="Y160" s="34"/>
      <c r="Z160" s="34"/>
      <c r="AA160" s="34"/>
      <c r="AB160" s="34"/>
      <c r="AC160" s="34"/>
      <c r="AD160" s="34"/>
      <c r="AE160" s="34"/>
      <c r="AR160" s="158" t="s">
        <v>188</v>
      </c>
      <c r="AT160" s="158" t="s">
        <v>206</v>
      </c>
      <c r="AU160" s="158" t="s">
        <v>89</v>
      </c>
      <c r="AY160" s="18" t="s">
        <v>117</v>
      </c>
      <c r="BE160" s="159">
        <f>IF(N160="základní",J160,0)</f>
        <v>0</v>
      </c>
      <c r="BF160" s="159">
        <f>IF(N160="snížená",J160,0)</f>
        <v>0</v>
      </c>
      <c r="BG160" s="159">
        <f>IF(N160="zákl. přenesená",J160,0)</f>
        <v>0</v>
      </c>
      <c r="BH160" s="159">
        <f>IF(N160="sníž. přenesená",J160,0)</f>
        <v>0</v>
      </c>
      <c r="BI160" s="159">
        <f>IF(N160="nulová",J160,0)</f>
        <v>0</v>
      </c>
      <c r="BJ160" s="18" t="s">
        <v>87</v>
      </c>
      <c r="BK160" s="159">
        <f>ROUND(I160*H160,2)</f>
        <v>0</v>
      </c>
      <c r="BL160" s="18" t="s">
        <v>116</v>
      </c>
      <c r="BM160" s="158" t="s">
        <v>284</v>
      </c>
    </row>
    <row r="161" spans="1:65" s="2" customFormat="1" ht="21.75" customHeight="1">
      <c r="A161" s="34"/>
      <c r="B161" s="146"/>
      <c r="C161" s="147" t="s">
        <v>285</v>
      </c>
      <c r="D161" s="147" t="s">
        <v>118</v>
      </c>
      <c r="E161" s="148" t="s">
        <v>286</v>
      </c>
      <c r="F161" s="149" t="s">
        <v>287</v>
      </c>
      <c r="G161" s="150" t="s">
        <v>151</v>
      </c>
      <c r="H161" s="151">
        <v>4</v>
      </c>
      <c r="I161" s="152"/>
      <c r="J161" s="153">
        <f>ROUND(I161*H161,2)</f>
        <v>0</v>
      </c>
      <c r="K161" s="149" t="s">
        <v>122</v>
      </c>
      <c r="L161" s="35"/>
      <c r="M161" s="154" t="s">
        <v>3</v>
      </c>
      <c r="N161" s="155" t="s">
        <v>50</v>
      </c>
      <c r="O161" s="55"/>
      <c r="P161" s="156">
        <f>O161*H161</f>
        <v>0</v>
      </c>
      <c r="Q161" s="156">
        <v>0</v>
      </c>
      <c r="R161" s="156">
        <f>Q161*H161</f>
        <v>0</v>
      </c>
      <c r="S161" s="156">
        <v>0</v>
      </c>
      <c r="T161" s="157">
        <f>S161*H161</f>
        <v>0</v>
      </c>
      <c r="U161" s="34"/>
      <c r="V161" s="34"/>
      <c r="W161" s="34"/>
      <c r="X161" s="34"/>
      <c r="Y161" s="34"/>
      <c r="Z161" s="34"/>
      <c r="AA161" s="34"/>
      <c r="AB161" s="34"/>
      <c r="AC161" s="34"/>
      <c r="AD161" s="34"/>
      <c r="AE161" s="34"/>
      <c r="AR161" s="158" t="s">
        <v>116</v>
      </c>
      <c r="AT161" s="158" t="s">
        <v>118</v>
      </c>
      <c r="AU161" s="158" t="s">
        <v>89</v>
      </c>
      <c r="AY161" s="18" t="s">
        <v>117</v>
      </c>
      <c r="BE161" s="159">
        <f>IF(N161="základní",J161,0)</f>
        <v>0</v>
      </c>
      <c r="BF161" s="159">
        <f>IF(N161="snížená",J161,0)</f>
        <v>0</v>
      </c>
      <c r="BG161" s="159">
        <f>IF(N161="zákl. přenesená",J161,0)</f>
        <v>0</v>
      </c>
      <c r="BH161" s="159">
        <f>IF(N161="sníž. přenesená",J161,0)</f>
        <v>0</v>
      </c>
      <c r="BI161" s="159">
        <f>IF(N161="nulová",J161,0)</f>
        <v>0</v>
      </c>
      <c r="BJ161" s="18" t="s">
        <v>87</v>
      </c>
      <c r="BK161" s="159">
        <f>ROUND(I161*H161,2)</f>
        <v>0</v>
      </c>
      <c r="BL161" s="18" t="s">
        <v>116</v>
      </c>
      <c r="BM161" s="158" t="s">
        <v>288</v>
      </c>
    </row>
    <row r="162" spans="1:47" s="2" customFormat="1" ht="19.5">
      <c r="A162" s="34"/>
      <c r="B162" s="35"/>
      <c r="C162" s="34"/>
      <c r="D162" s="172" t="s">
        <v>153</v>
      </c>
      <c r="E162" s="34"/>
      <c r="F162" s="173" t="s">
        <v>289</v>
      </c>
      <c r="G162" s="34"/>
      <c r="H162" s="34"/>
      <c r="I162" s="93"/>
      <c r="J162" s="34"/>
      <c r="K162" s="34"/>
      <c r="L162" s="35"/>
      <c r="M162" s="174"/>
      <c r="N162" s="175"/>
      <c r="O162" s="55"/>
      <c r="P162" s="55"/>
      <c r="Q162" s="55"/>
      <c r="R162" s="55"/>
      <c r="S162" s="55"/>
      <c r="T162" s="56"/>
      <c r="U162" s="34"/>
      <c r="V162" s="34"/>
      <c r="W162" s="34"/>
      <c r="X162" s="34"/>
      <c r="Y162" s="34"/>
      <c r="Z162" s="34"/>
      <c r="AA162" s="34"/>
      <c r="AB162" s="34"/>
      <c r="AC162" s="34"/>
      <c r="AD162" s="34"/>
      <c r="AE162" s="34"/>
      <c r="AT162" s="18" t="s">
        <v>153</v>
      </c>
      <c r="AU162" s="18" t="s">
        <v>89</v>
      </c>
    </row>
    <row r="163" spans="2:63" s="11" customFormat="1" ht="22.9" customHeight="1">
      <c r="B163" s="135"/>
      <c r="D163" s="136" t="s">
        <v>78</v>
      </c>
      <c r="E163" s="170" t="s">
        <v>188</v>
      </c>
      <c r="F163" s="170" t="s">
        <v>290</v>
      </c>
      <c r="I163" s="138"/>
      <c r="J163" s="171">
        <f>BK163</f>
        <v>0</v>
      </c>
      <c r="L163" s="135"/>
      <c r="M163" s="140"/>
      <c r="N163" s="141"/>
      <c r="O163" s="141"/>
      <c r="P163" s="142">
        <f>SUM(P164:P174)</f>
        <v>0</v>
      </c>
      <c r="Q163" s="141"/>
      <c r="R163" s="142">
        <f>SUM(R164:R174)</f>
        <v>1.0376</v>
      </c>
      <c r="S163" s="141"/>
      <c r="T163" s="143">
        <f>SUM(T164:T174)</f>
        <v>0</v>
      </c>
      <c r="AR163" s="136" t="s">
        <v>87</v>
      </c>
      <c r="AT163" s="144" t="s">
        <v>78</v>
      </c>
      <c r="AU163" s="144" t="s">
        <v>87</v>
      </c>
      <c r="AY163" s="136" t="s">
        <v>117</v>
      </c>
      <c r="BK163" s="145">
        <f>SUM(BK164:BK174)</f>
        <v>0</v>
      </c>
    </row>
    <row r="164" spans="1:65" s="2" customFormat="1" ht="21.75" customHeight="1">
      <c r="A164" s="34"/>
      <c r="B164" s="146"/>
      <c r="C164" s="147" t="s">
        <v>291</v>
      </c>
      <c r="D164" s="147" t="s">
        <v>118</v>
      </c>
      <c r="E164" s="148" t="s">
        <v>292</v>
      </c>
      <c r="F164" s="149" t="s">
        <v>293</v>
      </c>
      <c r="G164" s="150" t="s">
        <v>294</v>
      </c>
      <c r="H164" s="151">
        <v>31</v>
      </c>
      <c r="I164" s="152"/>
      <c r="J164" s="153">
        <f>ROUND(I164*H164,2)</f>
        <v>0</v>
      </c>
      <c r="K164" s="149" t="s">
        <v>122</v>
      </c>
      <c r="L164" s="35"/>
      <c r="M164" s="154" t="s">
        <v>3</v>
      </c>
      <c r="N164" s="155" t="s">
        <v>50</v>
      </c>
      <c r="O164" s="55"/>
      <c r="P164" s="156">
        <f>O164*H164</f>
        <v>0</v>
      </c>
      <c r="Q164" s="156">
        <v>0</v>
      </c>
      <c r="R164" s="156">
        <f>Q164*H164</f>
        <v>0</v>
      </c>
      <c r="S164" s="156">
        <v>0</v>
      </c>
      <c r="T164" s="157">
        <f>S164*H164</f>
        <v>0</v>
      </c>
      <c r="U164" s="34"/>
      <c r="V164" s="34"/>
      <c r="W164" s="34"/>
      <c r="X164" s="34"/>
      <c r="Y164" s="34"/>
      <c r="Z164" s="34"/>
      <c r="AA164" s="34"/>
      <c r="AB164" s="34"/>
      <c r="AC164" s="34"/>
      <c r="AD164" s="34"/>
      <c r="AE164" s="34"/>
      <c r="AR164" s="158" t="s">
        <v>116</v>
      </c>
      <c r="AT164" s="158" t="s">
        <v>118</v>
      </c>
      <c r="AU164" s="158" t="s">
        <v>89</v>
      </c>
      <c r="AY164" s="18" t="s">
        <v>117</v>
      </c>
      <c r="BE164" s="159">
        <f>IF(N164="základní",J164,0)</f>
        <v>0</v>
      </c>
      <c r="BF164" s="159">
        <f>IF(N164="snížená",J164,0)</f>
        <v>0</v>
      </c>
      <c r="BG164" s="159">
        <f>IF(N164="zákl. přenesená",J164,0)</f>
        <v>0</v>
      </c>
      <c r="BH164" s="159">
        <f>IF(N164="sníž. přenesená",J164,0)</f>
        <v>0</v>
      </c>
      <c r="BI164" s="159">
        <f>IF(N164="nulová",J164,0)</f>
        <v>0</v>
      </c>
      <c r="BJ164" s="18" t="s">
        <v>87</v>
      </c>
      <c r="BK164" s="159">
        <f>ROUND(I164*H164,2)</f>
        <v>0</v>
      </c>
      <c r="BL164" s="18" t="s">
        <v>116</v>
      </c>
      <c r="BM164" s="158" t="s">
        <v>295</v>
      </c>
    </row>
    <row r="165" spans="1:47" s="2" customFormat="1" ht="58.5">
      <c r="A165" s="34"/>
      <c r="B165" s="35"/>
      <c r="C165" s="34"/>
      <c r="D165" s="172" t="s">
        <v>153</v>
      </c>
      <c r="E165" s="34"/>
      <c r="F165" s="173" t="s">
        <v>296</v>
      </c>
      <c r="G165" s="34"/>
      <c r="H165" s="34"/>
      <c r="I165" s="93"/>
      <c r="J165" s="34"/>
      <c r="K165" s="34"/>
      <c r="L165" s="35"/>
      <c r="M165" s="174"/>
      <c r="N165" s="175"/>
      <c r="O165" s="55"/>
      <c r="P165" s="55"/>
      <c r="Q165" s="55"/>
      <c r="R165" s="55"/>
      <c r="S165" s="55"/>
      <c r="T165" s="56"/>
      <c r="U165" s="34"/>
      <c r="V165" s="34"/>
      <c r="W165" s="34"/>
      <c r="X165" s="34"/>
      <c r="Y165" s="34"/>
      <c r="Z165" s="34"/>
      <c r="AA165" s="34"/>
      <c r="AB165" s="34"/>
      <c r="AC165" s="34"/>
      <c r="AD165" s="34"/>
      <c r="AE165" s="34"/>
      <c r="AT165" s="18" t="s">
        <v>153</v>
      </c>
      <c r="AU165" s="18" t="s">
        <v>89</v>
      </c>
    </row>
    <row r="166" spans="1:65" s="2" customFormat="1" ht="16.5" customHeight="1">
      <c r="A166" s="34"/>
      <c r="B166" s="146"/>
      <c r="C166" s="199" t="s">
        <v>297</v>
      </c>
      <c r="D166" s="199" t="s">
        <v>206</v>
      </c>
      <c r="E166" s="200" t="s">
        <v>298</v>
      </c>
      <c r="F166" s="201" t="s">
        <v>299</v>
      </c>
      <c r="G166" s="202" t="s">
        <v>294</v>
      </c>
      <c r="H166" s="203">
        <v>31</v>
      </c>
      <c r="I166" s="204"/>
      <c r="J166" s="205">
        <f>ROUND(I166*H166,2)</f>
        <v>0</v>
      </c>
      <c r="K166" s="201" t="s">
        <v>122</v>
      </c>
      <c r="L166" s="206"/>
      <c r="M166" s="207" t="s">
        <v>3</v>
      </c>
      <c r="N166" s="208" t="s">
        <v>50</v>
      </c>
      <c r="O166" s="55"/>
      <c r="P166" s="156">
        <f>O166*H166</f>
        <v>0</v>
      </c>
      <c r="Q166" s="156">
        <v>0</v>
      </c>
      <c r="R166" s="156">
        <f>Q166*H166</f>
        <v>0</v>
      </c>
      <c r="S166" s="156">
        <v>0</v>
      </c>
      <c r="T166" s="157">
        <f>S166*H166</f>
        <v>0</v>
      </c>
      <c r="U166" s="34"/>
      <c r="V166" s="34"/>
      <c r="W166" s="34"/>
      <c r="X166" s="34"/>
      <c r="Y166" s="34"/>
      <c r="Z166" s="34"/>
      <c r="AA166" s="34"/>
      <c r="AB166" s="34"/>
      <c r="AC166" s="34"/>
      <c r="AD166" s="34"/>
      <c r="AE166" s="34"/>
      <c r="AR166" s="158" t="s">
        <v>188</v>
      </c>
      <c r="AT166" s="158" t="s">
        <v>206</v>
      </c>
      <c r="AU166" s="158" t="s">
        <v>89</v>
      </c>
      <c r="AY166" s="18" t="s">
        <v>117</v>
      </c>
      <c r="BE166" s="159">
        <f>IF(N166="základní",J166,0)</f>
        <v>0</v>
      </c>
      <c r="BF166" s="159">
        <f>IF(N166="snížená",J166,0)</f>
        <v>0</v>
      </c>
      <c r="BG166" s="159">
        <f>IF(N166="zákl. přenesená",J166,0)</f>
        <v>0</v>
      </c>
      <c r="BH166" s="159">
        <f>IF(N166="sníž. přenesená",J166,0)</f>
        <v>0</v>
      </c>
      <c r="BI166" s="159">
        <f>IF(N166="nulová",J166,0)</f>
        <v>0</v>
      </c>
      <c r="BJ166" s="18" t="s">
        <v>87</v>
      </c>
      <c r="BK166" s="159">
        <f>ROUND(I166*H166,2)</f>
        <v>0</v>
      </c>
      <c r="BL166" s="18" t="s">
        <v>116</v>
      </c>
      <c r="BM166" s="158" t="s">
        <v>300</v>
      </c>
    </row>
    <row r="167" spans="1:65" s="2" customFormat="1" ht="21.75" customHeight="1">
      <c r="A167" s="34"/>
      <c r="B167" s="146"/>
      <c r="C167" s="147" t="s">
        <v>301</v>
      </c>
      <c r="D167" s="147" t="s">
        <v>118</v>
      </c>
      <c r="E167" s="148" t="s">
        <v>302</v>
      </c>
      <c r="F167" s="149" t="s">
        <v>303</v>
      </c>
      <c r="G167" s="150" t="s">
        <v>294</v>
      </c>
      <c r="H167" s="151">
        <v>55</v>
      </c>
      <c r="I167" s="152"/>
      <c r="J167" s="153">
        <f>ROUND(I167*H167,2)</f>
        <v>0</v>
      </c>
      <c r="K167" s="149" t="s">
        <v>122</v>
      </c>
      <c r="L167" s="35"/>
      <c r="M167" s="154" t="s">
        <v>3</v>
      </c>
      <c r="N167" s="155" t="s">
        <v>50</v>
      </c>
      <c r="O167" s="55"/>
      <c r="P167" s="156">
        <f>O167*H167</f>
        <v>0</v>
      </c>
      <c r="Q167" s="156">
        <v>0</v>
      </c>
      <c r="R167" s="156">
        <f>Q167*H167</f>
        <v>0</v>
      </c>
      <c r="S167" s="156">
        <v>0</v>
      </c>
      <c r="T167" s="157">
        <f>S167*H167</f>
        <v>0</v>
      </c>
      <c r="U167" s="34"/>
      <c r="V167" s="34"/>
      <c r="W167" s="34"/>
      <c r="X167" s="34"/>
      <c r="Y167" s="34"/>
      <c r="Z167" s="34"/>
      <c r="AA167" s="34"/>
      <c r="AB167" s="34"/>
      <c r="AC167" s="34"/>
      <c r="AD167" s="34"/>
      <c r="AE167" s="34"/>
      <c r="AR167" s="158" t="s">
        <v>116</v>
      </c>
      <c r="AT167" s="158" t="s">
        <v>118</v>
      </c>
      <c r="AU167" s="158" t="s">
        <v>89</v>
      </c>
      <c r="AY167" s="18" t="s">
        <v>117</v>
      </c>
      <c r="BE167" s="159">
        <f>IF(N167="základní",J167,0)</f>
        <v>0</v>
      </c>
      <c r="BF167" s="159">
        <f>IF(N167="snížená",J167,0)</f>
        <v>0</v>
      </c>
      <c r="BG167" s="159">
        <f>IF(N167="zákl. přenesená",J167,0)</f>
        <v>0</v>
      </c>
      <c r="BH167" s="159">
        <f>IF(N167="sníž. přenesená",J167,0)</f>
        <v>0</v>
      </c>
      <c r="BI167" s="159">
        <f>IF(N167="nulová",J167,0)</f>
        <v>0</v>
      </c>
      <c r="BJ167" s="18" t="s">
        <v>87</v>
      </c>
      <c r="BK167" s="159">
        <f>ROUND(I167*H167,2)</f>
        <v>0</v>
      </c>
      <c r="BL167" s="18" t="s">
        <v>116</v>
      </c>
      <c r="BM167" s="158" t="s">
        <v>304</v>
      </c>
    </row>
    <row r="168" spans="1:47" s="2" customFormat="1" ht="58.5">
      <c r="A168" s="34"/>
      <c r="B168" s="35"/>
      <c r="C168" s="34"/>
      <c r="D168" s="172" t="s">
        <v>153</v>
      </c>
      <c r="E168" s="34"/>
      <c r="F168" s="173" t="s">
        <v>296</v>
      </c>
      <c r="G168" s="34"/>
      <c r="H168" s="34"/>
      <c r="I168" s="93"/>
      <c r="J168" s="34"/>
      <c r="K168" s="34"/>
      <c r="L168" s="35"/>
      <c r="M168" s="174"/>
      <c r="N168" s="175"/>
      <c r="O168" s="55"/>
      <c r="P168" s="55"/>
      <c r="Q168" s="55"/>
      <c r="R168" s="55"/>
      <c r="S168" s="55"/>
      <c r="T168" s="56"/>
      <c r="U168" s="34"/>
      <c r="V168" s="34"/>
      <c r="W168" s="34"/>
      <c r="X168" s="34"/>
      <c r="Y168" s="34"/>
      <c r="Z168" s="34"/>
      <c r="AA168" s="34"/>
      <c r="AB168" s="34"/>
      <c r="AC168" s="34"/>
      <c r="AD168" s="34"/>
      <c r="AE168" s="34"/>
      <c r="AT168" s="18" t="s">
        <v>153</v>
      </c>
      <c r="AU168" s="18" t="s">
        <v>89</v>
      </c>
    </row>
    <row r="169" spans="1:65" s="2" customFormat="1" ht="16.5" customHeight="1">
      <c r="A169" s="34"/>
      <c r="B169" s="146"/>
      <c r="C169" s="199" t="s">
        <v>305</v>
      </c>
      <c r="D169" s="199" t="s">
        <v>206</v>
      </c>
      <c r="E169" s="200" t="s">
        <v>306</v>
      </c>
      <c r="F169" s="201" t="s">
        <v>307</v>
      </c>
      <c r="G169" s="202" t="s">
        <v>294</v>
      </c>
      <c r="H169" s="203">
        <v>55</v>
      </c>
      <c r="I169" s="204"/>
      <c r="J169" s="205">
        <f>ROUND(I169*H169,2)</f>
        <v>0</v>
      </c>
      <c r="K169" s="201" t="s">
        <v>122</v>
      </c>
      <c r="L169" s="206"/>
      <c r="M169" s="207" t="s">
        <v>3</v>
      </c>
      <c r="N169" s="208" t="s">
        <v>50</v>
      </c>
      <c r="O169" s="55"/>
      <c r="P169" s="156">
        <f>O169*H169</f>
        <v>0</v>
      </c>
      <c r="Q169" s="156">
        <v>0</v>
      </c>
      <c r="R169" s="156">
        <f>Q169*H169</f>
        <v>0</v>
      </c>
      <c r="S169" s="156">
        <v>0</v>
      </c>
      <c r="T169" s="157">
        <f>S169*H169</f>
        <v>0</v>
      </c>
      <c r="U169" s="34"/>
      <c r="V169" s="34"/>
      <c r="W169" s="34"/>
      <c r="X169" s="34"/>
      <c r="Y169" s="34"/>
      <c r="Z169" s="34"/>
      <c r="AA169" s="34"/>
      <c r="AB169" s="34"/>
      <c r="AC169" s="34"/>
      <c r="AD169" s="34"/>
      <c r="AE169" s="34"/>
      <c r="AR169" s="158" t="s">
        <v>188</v>
      </c>
      <c r="AT169" s="158" t="s">
        <v>206</v>
      </c>
      <c r="AU169" s="158" t="s">
        <v>89</v>
      </c>
      <c r="AY169" s="18" t="s">
        <v>117</v>
      </c>
      <c r="BE169" s="159">
        <f>IF(N169="základní",J169,0)</f>
        <v>0</v>
      </c>
      <c r="BF169" s="159">
        <f>IF(N169="snížená",J169,0)</f>
        <v>0</v>
      </c>
      <c r="BG169" s="159">
        <f>IF(N169="zákl. přenesená",J169,0)</f>
        <v>0</v>
      </c>
      <c r="BH169" s="159">
        <f>IF(N169="sníž. přenesená",J169,0)</f>
        <v>0</v>
      </c>
      <c r="BI169" s="159">
        <f>IF(N169="nulová",J169,0)</f>
        <v>0</v>
      </c>
      <c r="BJ169" s="18" t="s">
        <v>87</v>
      </c>
      <c r="BK169" s="159">
        <f>ROUND(I169*H169,2)</f>
        <v>0</v>
      </c>
      <c r="BL169" s="18" t="s">
        <v>116</v>
      </c>
      <c r="BM169" s="158" t="s">
        <v>308</v>
      </c>
    </row>
    <row r="170" spans="1:65" s="2" customFormat="1" ht="16.5" customHeight="1">
      <c r="A170" s="34"/>
      <c r="B170" s="146"/>
      <c r="C170" s="147" t="s">
        <v>309</v>
      </c>
      <c r="D170" s="147" t="s">
        <v>118</v>
      </c>
      <c r="E170" s="148" t="s">
        <v>310</v>
      </c>
      <c r="F170" s="149" t="s">
        <v>311</v>
      </c>
      <c r="G170" s="150" t="s">
        <v>312</v>
      </c>
      <c r="H170" s="151">
        <v>2</v>
      </c>
      <c r="I170" s="152"/>
      <c r="J170" s="153">
        <f>ROUND(I170*H170,2)</f>
        <v>0</v>
      </c>
      <c r="K170" s="149" t="s">
        <v>122</v>
      </c>
      <c r="L170" s="35"/>
      <c r="M170" s="154" t="s">
        <v>3</v>
      </c>
      <c r="N170" s="155" t="s">
        <v>50</v>
      </c>
      <c r="O170" s="55"/>
      <c r="P170" s="156">
        <f>O170*H170</f>
        <v>0</v>
      </c>
      <c r="Q170" s="156">
        <v>0</v>
      </c>
      <c r="R170" s="156">
        <f>Q170*H170</f>
        <v>0</v>
      </c>
      <c r="S170" s="156">
        <v>0</v>
      </c>
      <c r="T170" s="157">
        <f>S170*H170</f>
        <v>0</v>
      </c>
      <c r="U170" s="34"/>
      <c r="V170" s="34"/>
      <c r="W170" s="34"/>
      <c r="X170" s="34"/>
      <c r="Y170" s="34"/>
      <c r="Z170" s="34"/>
      <c r="AA170" s="34"/>
      <c r="AB170" s="34"/>
      <c r="AC170" s="34"/>
      <c r="AD170" s="34"/>
      <c r="AE170" s="34"/>
      <c r="AR170" s="158" t="s">
        <v>116</v>
      </c>
      <c r="AT170" s="158" t="s">
        <v>118</v>
      </c>
      <c r="AU170" s="158" t="s">
        <v>89</v>
      </c>
      <c r="AY170" s="18" t="s">
        <v>117</v>
      </c>
      <c r="BE170" s="159">
        <f>IF(N170="základní",J170,0)</f>
        <v>0</v>
      </c>
      <c r="BF170" s="159">
        <f>IF(N170="snížená",J170,0)</f>
        <v>0</v>
      </c>
      <c r="BG170" s="159">
        <f>IF(N170="zákl. přenesená",J170,0)</f>
        <v>0</v>
      </c>
      <c r="BH170" s="159">
        <f>IF(N170="sníž. přenesená",J170,0)</f>
        <v>0</v>
      </c>
      <c r="BI170" s="159">
        <f>IF(N170="nulová",J170,0)</f>
        <v>0</v>
      </c>
      <c r="BJ170" s="18" t="s">
        <v>87</v>
      </c>
      <c r="BK170" s="159">
        <f>ROUND(I170*H170,2)</f>
        <v>0</v>
      </c>
      <c r="BL170" s="18" t="s">
        <v>116</v>
      </c>
      <c r="BM170" s="158" t="s">
        <v>313</v>
      </c>
    </row>
    <row r="171" spans="1:47" s="2" customFormat="1" ht="48.75">
      <c r="A171" s="34"/>
      <c r="B171" s="35"/>
      <c r="C171" s="34"/>
      <c r="D171" s="172" t="s">
        <v>153</v>
      </c>
      <c r="E171" s="34"/>
      <c r="F171" s="173" t="s">
        <v>314</v>
      </c>
      <c r="G171" s="34"/>
      <c r="H171" s="34"/>
      <c r="I171" s="93"/>
      <c r="J171" s="34"/>
      <c r="K171" s="34"/>
      <c r="L171" s="35"/>
      <c r="M171" s="174"/>
      <c r="N171" s="175"/>
      <c r="O171" s="55"/>
      <c r="P171" s="55"/>
      <c r="Q171" s="55"/>
      <c r="R171" s="55"/>
      <c r="S171" s="55"/>
      <c r="T171" s="56"/>
      <c r="U171" s="34"/>
      <c r="V171" s="34"/>
      <c r="W171" s="34"/>
      <c r="X171" s="34"/>
      <c r="Y171" s="34"/>
      <c r="Z171" s="34"/>
      <c r="AA171" s="34"/>
      <c r="AB171" s="34"/>
      <c r="AC171" s="34"/>
      <c r="AD171" s="34"/>
      <c r="AE171" s="34"/>
      <c r="AT171" s="18" t="s">
        <v>153</v>
      </c>
      <c r="AU171" s="18" t="s">
        <v>89</v>
      </c>
    </row>
    <row r="172" spans="1:65" s="2" customFormat="1" ht="16.5" customHeight="1">
      <c r="A172" s="34"/>
      <c r="B172" s="146"/>
      <c r="C172" s="199" t="s">
        <v>315</v>
      </c>
      <c r="D172" s="199" t="s">
        <v>206</v>
      </c>
      <c r="E172" s="200" t="s">
        <v>316</v>
      </c>
      <c r="F172" s="201" t="s">
        <v>317</v>
      </c>
      <c r="G172" s="202" t="s">
        <v>275</v>
      </c>
      <c r="H172" s="203">
        <v>2</v>
      </c>
      <c r="I172" s="204"/>
      <c r="J172" s="205">
        <f>ROUND(I172*H172,2)</f>
        <v>0</v>
      </c>
      <c r="K172" s="201" t="s">
        <v>122</v>
      </c>
      <c r="L172" s="206"/>
      <c r="M172" s="207" t="s">
        <v>3</v>
      </c>
      <c r="N172" s="208" t="s">
        <v>50</v>
      </c>
      <c r="O172" s="55"/>
      <c r="P172" s="156">
        <f>O172*H172</f>
        <v>0</v>
      </c>
      <c r="Q172" s="156">
        <v>0.095</v>
      </c>
      <c r="R172" s="156">
        <f>Q172*H172</f>
        <v>0.19</v>
      </c>
      <c r="S172" s="156">
        <v>0</v>
      </c>
      <c r="T172" s="157">
        <f>S172*H172</f>
        <v>0</v>
      </c>
      <c r="U172" s="34"/>
      <c r="V172" s="34"/>
      <c r="W172" s="34"/>
      <c r="X172" s="34"/>
      <c r="Y172" s="34"/>
      <c r="Z172" s="34"/>
      <c r="AA172" s="34"/>
      <c r="AB172" s="34"/>
      <c r="AC172" s="34"/>
      <c r="AD172" s="34"/>
      <c r="AE172" s="34"/>
      <c r="AR172" s="158" t="s">
        <v>188</v>
      </c>
      <c r="AT172" s="158" t="s">
        <v>206</v>
      </c>
      <c r="AU172" s="158" t="s">
        <v>89</v>
      </c>
      <c r="AY172" s="18" t="s">
        <v>117</v>
      </c>
      <c r="BE172" s="159">
        <f>IF(N172="základní",J172,0)</f>
        <v>0</v>
      </c>
      <c r="BF172" s="159">
        <f>IF(N172="snížená",J172,0)</f>
        <v>0</v>
      </c>
      <c r="BG172" s="159">
        <f>IF(N172="zákl. přenesená",J172,0)</f>
        <v>0</v>
      </c>
      <c r="BH172" s="159">
        <f>IF(N172="sníž. přenesená",J172,0)</f>
        <v>0</v>
      </c>
      <c r="BI172" s="159">
        <f>IF(N172="nulová",J172,0)</f>
        <v>0</v>
      </c>
      <c r="BJ172" s="18" t="s">
        <v>87</v>
      </c>
      <c r="BK172" s="159">
        <f>ROUND(I172*H172,2)</f>
        <v>0</v>
      </c>
      <c r="BL172" s="18" t="s">
        <v>116</v>
      </c>
      <c r="BM172" s="158" t="s">
        <v>318</v>
      </c>
    </row>
    <row r="173" spans="1:65" s="2" customFormat="1" ht="16.5" customHeight="1">
      <c r="A173" s="34"/>
      <c r="B173" s="146"/>
      <c r="C173" s="147" t="s">
        <v>319</v>
      </c>
      <c r="D173" s="147" t="s">
        <v>118</v>
      </c>
      <c r="E173" s="148" t="s">
        <v>320</v>
      </c>
      <c r="F173" s="149" t="s">
        <v>321</v>
      </c>
      <c r="G173" s="150" t="s">
        <v>275</v>
      </c>
      <c r="H173" s="151">
        <v>2</v>
      </c>
      <c r="I173" s="152"/>
      <c r="J173" s="153">
        <f>ROUND(I173*H173,2)</f>
        <v>0</v>
      </c>
      <c r="K173" s="149" t="s">
        <v>122</v>
      </c>
      <c r="L173" s="35"/>
      <c r="M173" s="154" t="s">
        <v>3</v>
      </c>
      <c r="N173" s="155" t="s">
        <v>50</v>
      </c>
      <c r="O173" s="55"/>
      <c r="P173" s="156">
        <f>O173*H173</f>
        <v>0</v>
      </c>
      <c r="Q173" s="156">
        <v>0.4208</v>
      </c>
      <c r="R173" s="156">
        <f>Q173*H173</f>
        <v>0.8416</v>
      </c>
      <c r="S173" s="156">
        <v>0</v>
      </c>
      <c r="T173" s="157">
        <f>S173*H173</f>
        <v>0</v>
      </c>
      <c r="U173" s="34"/>
      <c r="V173" s="34"/>
      <c r="W173" s="34"/>
      <c r="X173" s="34"/>
      <c r="Y173" s="34"/>
      <c r="Z173" s="34"/>
      <c r="AA173" s="34"/>
      <c r="AB173" s="34"/>
      <c r="AC173" s="34"/>
      <c r="AD173" s="34"/>
      <c r="AE173" s="34"/>
      <c r="AR173" s="158" t="s">
        <v>116</v>
      </c>
      <c r="AT173" s="158" t="s">
        <v>118</v>
      </c>
      <c r="AU173" s="158" t="s">
        <v>89</v>
      </c>
      <c r="AY173" s="18" t="s">
        <v>117</v>
      </c>
      <c r="BE173" s="159">
        <f>IF(N173="základní",J173,0)</f>
        <v>0</v>
      </c>
      <c r="BF173" s="159">
        <f>IF(N173="snížená",J173,0)</f>
        <v>0</v>
      </c>
      <c r="BG173" s="159">
        <f>IF(N173="zákl. přenesená",J173,0)</f>
        <v>0</v>
      </c>
      <c r="BH173" s="159">
        <f>IF(N173="sníž. přenesená",J173,0)</f>
        <v>0</v>
      </c>
      <c r="BI173" s="159">
        <f>IF(N173="nulová",J173,0)</f>
        <v>0</v>
      </c>
      <c r="BJ173" s="18" t="s">
        <v>87</v>
      </c>
      <c r="BK173" s="159">
        <f>ROUND(I173*H173,2)</f>
        <v>0</v>
      </c>
      <c r="BL173" s="18" t="s">
        <v>116</v>
      </c>
      <c r="BM173" s="158" t="s">
        <v>322</v>
      </c>
    </row>
    <row r="174" spans="1:65" s="2" customFormat="1" ht="16.5" customHeight="1">
      <c r="A174" s="34"/>
      <c r="B174" s="146"/>
      <c r="C174" s="147" t="s">
        <v>323</v>
      </c>
      <c r="D174" s="147" t="s">
        <v>118</v>
      </c>
      <c r="E174" s="148" t="s">
        <v>324</v>
      </c>
      <c r="F174" s="149" t="s">
        <v>325</v>
      </c>
      <c r="G174" s="150" t="s">
        <v>275</v>
      </c>
      <c r="H174" s="151">
        <v>4</v>
      </c>
      <c r="I174" s="152"/>
      <c r="J174" s="153">
        <f>ROUND(I174*H174,2)</f>
        <v>0</v>
      </c>
      <c r="K174" s="149" t="s">
        <v>122</v>
      </c>
      <c r="L174" s="35"/>
      <c r="M174" s="154" t="s">
        <v>3</v>
      </c>
      <c r="N174" s="155" t="s">
        <v>50</v>
      </c>
      <c r="O174" s="55"/>
      <c r="P174" s="156">
        <f>O174*H174</f>
        <v>0</v>
      </c>
      <c r="Q174" s="156">
        <v>0.0015</v>
      </c>
      <c r="R174" s="156">
        <f>Q174*H174</f>
        <v>0.006</v>
      </c>
      <c r="S174" s="156">
        <v>0</v>
      </c>
      <c r="T174" s="157">
        <f>S174*H174</f>
        <v>0</v>
      </c>
      <c r="U174" s="34"/>
      <c r="V174" s="34"/>
      <c r="W174" s="34"/>
      <c r="X174" s="34"/>
      <c r="Y174" s="34"/>
      <c r="Z174" s="34"/>
      <c r="AA174" s="34"/>
      <c r="AB174" s="34"/>
      <c r="AC174" s="34"/>
      <c r="AD174" s="34"/>
      <c r="AE174" s="34"/>
      <c r="AR174" s="158" t="s">
        <v>116</v>
      </c>
      <c r="AT174" s="158" t="s">
        <v>118</v>
      </c>
      <c r="AU174" s="158" t="s">
        <v>89</v>
      </c>
      <c r="AY174" s="18" t="s">
        <v>117</v>
      </c>
      <c r="BE174" s="159">
        <f>IF(N174="základní",J174,0)</f>
        <v>0</v>
      </c>
      <c r="BF174" s="159">
        <f>IF(N174="snížená",J174,0)</f>
        <v>0</v>
      </c>
      <c r="BG174" s="159">
        <f>IF(N174="zákl. přenesená",J174,0)</f>
        <v>0</v>
      </c>
      <c r="BH174" s="159">
        <f>IF(N174="sníž. přenesená",J174,0)</f>
        <v>0</v>
      </c>
      <c r="BI174" s="159">
        <f>IF(N174="nulová",J174,0)</f>
        <v>0</v>
      </c>
      <c r="BJ174" s="18" t="s">
        <v>87</v>
      </c>
      <c r="BK174" s="159">
        <f>ROUND(I174*H174,2)</f>
        <v>0</v>
      </c>
      <c r="BL174" s="18" t="s">
        <v>116</v>
      </c>
      <c r="BM174" s="158" t="s">
        <v>326</v>
      </c>
    </row>
    <row r="175" spans="2:63" s="11" customFormat="1" ht="22.9" customHeight="1">
      <c r="B175" s="135"/>
      <c r="D175" s="136" t="s">
        <v>78</v>
      </c>
      <c r="E175" s="170" t="s">
        <v>193</v>
      </c>
      <c r="F175" s="170" t="s">
        <v>327</v>
      </c>
      <c r="I175" s="138"/>
      <c r="J175" s="171">
        <f>BK175</f>
        <v>0</v>
      </c>
      <c r="L175" s="135"/>
      <c r="M175" s="140"/>
      <c r="N175" s="141"/>
      <c r="O175" s="141"/>
      <c r="P175" s="142">
        <f>SUM(P176:P179)</f>
        <v>0</v>
      </c>
      <c r="Q175" s="141"/>
      <c r="R175" s="142">
        <f>SUM(R176:R179)</f>
        <v>0.00255</v>
      </c>
      <c r="S175" s="141"/>
      <c r="T175" s="143">
        <f>SUM(T176:T179)</f>
        <v>0</v>
      </c>
      <c r="AR175" s="136" t="s">
        <v>87</v>
      </c>
      <c r="AT175" s="144" t="s">
        <v>78</v>
      </c>
      <c r="AU175" s="144" t="s">
        <v>87</v>
      </c>
      <c r="AY175" s="136" t="s">
        <v>117</v>
      </c>
      <c r="BK175" s="145">
        <f>SUM(BK176:BK179)</f>
        <v>0</v>
      </c>
    </row>
    <row r="176" spans="1:65" s="2" customFormat="1" ht="21.75" customHeight="1">
      <c r="A176" s="34"/>
      <c r="B176" s="146"/>
      <c r="C176" s="147" t="s">
        <v>328</v>
      </c>
      <c r="D176" s="147" t="s">
        <v>118</v>
      </c>
      <c r="E176" s="148" t="s">
        <v>329</v>
      </c>
      <c r="F176" s="149" t="s">
        <v>330</v>
      </c>
      <c r="G176" s="150" t="s">
        <v>294</v>
      </c>
      <c r="H176" s="151">
        <v>121</v>
      </c>
      <c r="I176" s="152"/>
      <c r="J176" s="153">
        <f>ROUND(I176*H176,2)</f>
        <v>0</v>
      </c>
      <c r="K176" s="149" t="s">
        <v>122</v>
      </c>
      <c r="L176" s="35"/>
      <c r="M176" s="154" t="s">
        <v>3</v>
      </c>
      <c r="N176" s="155" t="s">
        <v>50</v>
      </c>
      <c r="O176" s="55"/>
      <c r="P176" s="156">
        <f>O176*H176</f>
        <v>0</v>
      </c>
      <c r="Q176" s="156">
        <v>0</v>
      </c>
      <c r="R176" s="156">
        <f>Q176*H176</f>
        <v>0</v>
      </c>
      <c r="S176" s="156">
        <v>0</v>
      </c>
      <c r="T176" s="157">
        <f>S176*H176</f>
        <v>0</v>
      </c>
      <c r="U176" s="34"/>
      <c r="V176" s="34"/>
      <c r="W176" s="34"/>
      <c r="X176" s="34"/>
      <c r="Y176" s="34"/>
      <c r="Z176" s="34"/>
      <c r="AA176" s="34"/>
      <c r="AB176" s="34"/>
      <c r="AC176" s="34"/>
      <c r="AD176" s="34"/>
      <c r="AE176" s="34"/>
      <c r="AR176" s="158" t="s">
        <v>116</v>
      </c>
      <c r="AT176" s="158" t="s">
        <v>118</v>
      </c>
      <c r="AU176" s="158" t="s">
        <v>89</v>
      </c>
      <c r="AY176" s="18" t="s">
        <v>117</v>
      </c>
      <c r="BE176" s="159">
        <f>IF(N176="základní",J176,0)</f>
        <v>0</v>
      </c>
      <c r="BF176" s="159">
        <f>IF(N176="snížená",J176,0)</f>
        <v>0</v>
      </c>
      <c r="BG176" s="159">
        <f>IF(N176="zákl. přenesená",J176,0)</f>
        <v>0</v>
      </c>
      <c r="BH176" s="159">
        <f>IF(N176="sníž. přenesená",J176,0)</f>
        <v>0</v>
      </c>
      <c r="BI176" s="159">
        <f>IF(N176="nulová",J176,0)</f>
        <v>0</v>
      </c>
      <c r="BJ176" s="18" t="s">
        <v>87</v>
      </c>
      <c r="BK176" s="159">
        <f>ROUND(I176*H176,2)</f>
        <v>0</v>
      </c>
      <c r="BL176" s="18" t="s">
        <v>116</v>
      </c>
      <c r="BM176" s="158" t="s">
        <v>331</v>
      </c>
    </row>
    <row r="177" spans="1:47" s="2" customFormat="1" ht="58.5">
      <c r="A177" s="34"/>
      <c r="B177" s="35"/>
      <c r="C177" s="34"/>
      <c r="D177" s="172" t="s">
        <v>153</v>
      </c>
      <c r="E177" s="34"/>
      <c r="F177" s="173" t="s">
        <v>332</v>
      </c>
      <c r="G177" s="34"/>
      <c r="H177" s="34"/>
      <c r="I177" s="93"/>
      <c r="J177" s="34"/>
      <c r="K177" s="34"/>
      <c r="L177" s="35"/>
      <c r="M177" s="174"/>
      <c r="N177" s="175"/>
      <c r="O177" s="55"/>
      <c r="P177" s="55"/>
      <c r="Q177" s="55"/>
      <c r="R177" s="55"/>
      <c r="S177" s="55"/>
      <c r="T177" s="56"/>
      <c r="U177" s="34"/>
      <c r="V177" s="34"/>
      <c r="W177" s="34"/>
      <c r="X177" s="34"/>
      <c r="Y177" s="34"/>
      <c r="Z177" s="34"/>
      <c r="AA177" s="34"/>
      <c r="AB177" s="34"/>
      <c r="AC177" s="34"/>
      <c r="AD177" s="34"/>
      <c r="AE177" s="34"/>
      <c r="AT177" s="18" t="s">
        <v>153</v>
      </c>
      <c r="AU177" s="18" t="s">
        <v>89</v>
      </c>
    </row>
    <row r="178" spans="1:65" s="2" customFormat="1" ht="16.5" customHeight="1">
      <c r="A178" s="34"/>
      <c r="B178" s="146"/>
      <c r="C178" s="199" t="s">
        <v>333</v>
      </c>
      <c r="D178" s="199" t="s">
        <v>206</v>
      </c>
      <c r="E178" s="200" t="s">
        <v>334</v>
      </c>
      <c r="F178" s="201" t="s">
        <v>335</v>
      </c>
      <c r="G178" s="202" t="s">
        <v>294</v>
      </c>
      <c r="H178" s="203">
        <v>121</v>
      </c>
      <c r="I178" s="204"/>
      <c r="J178" s="205">
        <f>ROUND(I178*H178,2)</f>
        <v>0</v>
      </c>
      <c r="K178" s="201" t="s">
        <v>122</v>
      </c>
      <c r="L178" s="206"/>
      <c r="M178" s="207" t="s">
        <v>3</v>
      </c>
      <c r="N178" s="208" t="s">
        <v>50</v>
      </c>
      <c r="O178" s="55"/>
      <c r="P178" s="156">
        <f>O178*H178</f>
        <v>0</v>
      </c>
      <c r="Q178" s="156">
        <v>0</v>
      </c>
      <c r="R178" s="156">
        <f>Q178*H178</f>
        <v>0</v>
      </c>
      <c r="S178" s="156">
        <v>0</v>
      </c>
      <c r="T178" s="157">
        <f>S178*H178</f>
        <v>0</v>
      </c>
      <c r="U178" s="34"/>
      <c r="V178" s="34"/>
      <c r="W178" s="34"/>
      <c r="X178" s="34"/>
      <c r="Y178" s="34"/>
      <c r="Z178" s="34"/>
      <c r="AA178" s="34"/>
      <c r="AB178" s="34"/>
      <c r="AC178" s="34"/>
      <c r="AD178" s="34"/>
      <c r="AE178" s="34"/>
      <c r="AR178" s="158" t="s">
        <v>188</v>
      </c>
      <c r="AT178" s="158" t="s">
        <v>206</v>
      </c>
      <c r="AU178" s="158" t="s">
        <v>89</v>
      </c>
      <c r="AY178" s="18" t="s">
        <v>117</v>
      </c>
      <c r="BE178" s="159">
        <f>IF(N178="základní",J178,0)</f>
        <v>0</v>
      </c>
      <c r="BF178" s="159">
        <f>IF(N178="snížená",J178,0)</f>
        <v>0</v>
      </c>
      <c r="BG178" s="159">
        <f>IF(N178="zákl. přenesená",J178,0)</f>
        <v>0</v>
      </c>
      <c r="BH178" s="159">
        <f>IF(N178="sníž. přenesená",J178,0)</f>
        <v>0</v>
      </c>
      <c r="BI178" s="159">
        <f>IF(N178="nulová",J178,0)</f>
        <v>0</v>
      </c>
      <c r="BJ178" s="18" t="s">
        <v>87</v>
      </c>
      <c r="BK178" s="159">
        <f>ROUND(I178*H178,2)</f>
        <v>0</v>
      </c>
      <c r="BL178" s="18" t="s">
        <v>116</v>
      </c>
      <c r="BM178" s="158" t="s">
        <v>336</v>
      </c>
    </row>
    <row r="179" spans="1:65" s="2" customFormat="1" ht="16.5" customHeight="1">
      <c r="A179" s="34"/>
      <c r="B179" s="146"/>
      <c r="C179" s="147" t="s">
        <v>337</v>
      </c>
      <c r="D179" s="147" t="s">
        <v>118</v>
      </c>
      <c r="E179" s="148" t="s">
        <v>338</v>
      </c>
      <c r="F179" s="149" t="s">
        <v>339</v>
      </c>
      <c r="G179" s="150" t="s">
        <v>294</v>
      </c>
      <c r="H179" s="151">
        <v>85</v>
      </c>
      <c r="I179" s="152"/>
      <c r="J179" s="153">
        <f>ROUND(I179*H179,2)</f>
        <v>0</v>
      </c>
      <c r="K179" s="149" t="s">
        <v>122</v>
      </c>
      <c r="L179" s="35"/>
      <c r="M179" s="154" t="s">
        <v>3</v>
      </c>
      <c r="N179" s="155" t="s">
        <v>50</v>
      </c>
      <c r="O179" s="55"/>
      <c r="P179" s="156">
        <f>O179*H179</f>
        <v>0</v>
      </c>
      <c r="Q179" s="156">
        <v>3E-05</v>
      </c>
      <c r="R179" s="156">
        <f>Q179*H179</f>
        <v>0.00255</v>
      </c>
      <c r="S179" s="156">
        <v>0</v>
      </c>
      <c r="T179" s="157">
        <f>S179*H179</f>
        <v>0</v>
      </c>
      <c r="U179" s="34"/>
      <c r="V179" s="34"/>
      <c r="W179" s="34"/>
      <c r="X179" s="34"/>
      <c r="Y179" s="34"/>
      <c r="Z179" s="34"/>
      <c r="AA179" s="34"/>
      <c r="AB179" s="34"/>
      <c r="AC179" s="34"/>
      <c r="AD179" s="34"/>
      <c r="AE179" s="34"/>
      <c r="AR179" s="158" t="s">
        <v>116</v>
      </c>
      <c r="AT179" s="158" t="s">
        <v>118</v>
      </c>
      <c r="AU179" s="158" t="s">
        <v>89</v>
      </c>
      <c r="AY179" s="18" t="s">
        <v>117</v>
      </c>
      <c r="BE179" s="159">
        <f>IF(N179="základní",J179,0)</f>
        <v>0</v>
      </c>
      <c r="BF179" s="159">
        <f>IF(N179="snížená",J179,0)</f>
        <v>0</v>
      </c>
      <c r="BG179" s="159">
        <f>IF(N179="zákl. přenesená",J179,0)</f>
        <v>0</v>
      </c>
      <c r="BH179" s="159">
        <f>IF(N179="sníž. přenesená",J179,0)</f>
        <v>0</v>
      </c>
      <c r="BI179" s="159">
        <f>IF(N179="nulová",J179,0)</f>
        <v>0</v>
      </c>
      <c r="BJ179" s="18" t="s">
        <v>87</v>
      </c>
      <c r="BK179" s="159">
        <f>ROUND(I179*H179,2)</f>
        <v>0</v>
      </c>
      <c r="BL179" s="18" t="s">
        <v>116</v>
      </c>
      <c r="BM179" s="158" t="s">
        <v>340</v>
      </c>
    </row>
    <row r="180" spans="2:63" s="11" customFormat="1" ht="22.9" customHeight="1">
      <c r="B180" s="135"/>
      <c r="D180" s="136" t="s">
        <v>78</v>
      </c>
      <c r="E180" s="170" t="s">
        <v>341</v>
      </c>
      <c r="F180" s="170" t="s">
        <v>342</v>
      </c>
      <c r="I180" s="138"/>
      <c r="J180" s="171">
        <f>BK180</f>
        <v>0</v>
      </c>
      <c r="L180" s="135"/>
      <c r="M180" s="140"/>
      <c r="N180" s="141"/>
      <c r="O180" s="141"/>
      <c r="P180" s="142">
        <f>SUM(P181:P184)</f>
        <v>0</v>
      </c>
      <c r="Q180" s="141"/>
      <c r="R180" s="142">
        <f>SUM(R181:R184)</f>
        <v>4.10484</v>
      </c>
      <c r="S180" s="141"/>
      <c r="T180" s="143">
        <f>SUM(T181:T184)</f>
        <v>0</v>
      </c>
      <c r="AR180" s="136" t="s">
        <v>87</v>
      </c>
      <c r="AT180" s="144" t="s">
        <v>78</v>
      </c>
      <c r="AU180" s="144" t="s">
        <v>87</v>
      </c>
      <c r="AY180" s="136" t="s">
        <v>117</v>
      </c>
      <c r="BK180" s="145">
        <f>SUM(BK181:BK184)</f>
        <v>0</v>
      </c>
    </row>
    <row r="181" spans="1:65" s="2" customFormat="1" ht="16.5" customHeight="1">
      <c r="A181" s="34"/>
      <c r="B181" s="146"/>
      <c r="C181" s="147" t="s">
        <v>343</v>
      </c>
      <c r="D181" s="147" t="s">
        <v>118</v>
      </c>
      <c r="E181" s="148" t="s">
        <v>344</v>
      </c>
      <c r="F181" s="149" t="s">
        <v>345</v>
      </c>
      <c r="G181" s="150" t="s">
        <v>294</v>
      </c>
      <c r="H181" s="151">
        <v>10</v>
      </c>
      <c r="I181" s="152"/>
      <c r="J181" s="153">
        <f>ROUND(I181*H181,2)</f>
        <v>0</v>
      </c>
      <c r="K181" s="149" t="s">
        <v>122</v>
      </c>
      <c r="L181" s="35"/>
      <c r="M181" s="154" t="s">
        <v>3</v>
      </c>
      <c r="N181" s="155" t="s">
        <v>50</v>
      </c>
      <c r="O181" s="55"/>
      <c r="P181" s="156">
        <f>O181*H181</f>
        <v>0</v>
      </c>
      <c r="Q181" s="156">
        <v>0.13096</v>
      </c>
      <c r="R181" s="156">
        <f>Q181*H181</f>
        <v>1.3095999999999999</v>
      </c>
      <c r="S181" s="156">
        <v>0</v>
      </c>
      <c r="T181" s="157">
        <f>S181*H181</f>
        <v>0</v>
      </c>
      <c r="U181" s="34"/>
      <c r="V181" s="34"/>
      <c r="W181" s="34"/>
      <c r="X181" s="34"/>
      <c r="Y181" s="34"/>
      <c r="Z181" s="34"/>
      <c r="AA181" s="34"/>
      <c r="AB181" s="34"/>
      <c r="AC181" s="34"/>
      <c r="AD181" s="34"/>
      <c r="AE181" s="34"/>
      <c r="AR181" s="158" t="s">
        <v>116</v>
      </c>
      <c r="AT181" s="158" t="s">
        <v>118</v>
      </c>
      <c r="AU181" s="158" t="s">
        <v>89</v>
      </c>
      <c r="AY181" s="18" t="s">
        <v>117</v>
      </c>
      <c r="BE181" s="159">
        <f>IF(N181="základní",J181,0)</f>
        <v>0</v>
      </c>
      <c r="BF181" s="159">
        <f>IF(N181="snížená",J181,0)</f>
        <v>0</v>
      </c>
      <c r="BG181" s="159">
        <f>IF(N181="zákl. přenesená",J181,0)</f>
        <v>0</v>
      </c>
      <c r="BH181" s="159">
        <f>IF(N181="sníž. přenesená",J181,0)</f>
        <v>0</v>
      </c>
      <c r="BI181" s="159">
        <f>IF(N181="nulová",J181,0)</f>
        <v>0</v>
      </c>
      <c r="BJ181" s="18" t="s">
        <v>87</v>
      </c>
      <c r="BK181" s="159">
        <f>ROUND(I181*H181,2)</f>
        <v>0</v>
      </c>
      <c r="BL181" s="18" t="s">
        <v>116</v>
      </c>
      <c r="BM181" s="158" t="s">
        <v>346</v>
      </c>
    </row>
    <row r="182" spans="1:65" s="2" customFormat="1" ht="16.5" customHeight="1">
      <c r="A182" s="34"/>
      <c r="B182" s="146"/>
      <c r="C182" s="199" t="s">
        <v>347</v>
      </c>
      <c r="D182" s="199" t="s">
        <v>206</v>
      </c>
      <c r="E182" s="200" t="s">
        <v>348</v>
      </c>
      <c r="F182" s="201" t="s">
        <v>349</v>
      </c>
      <c r="G182" s="202" t="s">
        <v>275</v>
      </c>
      <c r="H182" s="203">
        <v>34</v>
      </c>
      <c r="I182" s="204"/>
      <c r="J182" s="205">
        <f>ROUND(I182*H182,2)</f>
        <v>0</v>
      </c>
      <c r="K182" s="201" t="s">
        <v>122</v>
      </c>
      <c r="L182" s="206"/>
      <c r="M182" s="207" t="s">
        <v>3</v>
      </c>
      <c r="N182" s="208" t="s">
        <v>50</v>
      </c>
      <c r="O182" s="55"/>
      <c r="P182" s="156">
        <f>O182*H182</f>
        <v>0</v>
      </c>
      <c r="Q182" s="156">
        <v>0.046</v>
      </c>
      <c r="R182" s="156">
        <f>Q182*H182</f>
        <v>1.564</v>
      </c>
      <c r="S182" s="156">
        <v>0</v>
      </c>
      <c r="T182" s="157">
        <f>S182*H182</f>
        <v>0</v>
      </c>
      <c r="U182" s="34"/>
      <c r="V182" s="34"/>
      <c r="W182" s="34"/>
      <c r="X182" s="34"/>
      <c r="Y182" s="34"/>
      <c r="Z182" s="34"/>
      <c r="AA182" s="34"/>
      <c r="AB182" s="34"/>
      <c r="AC182" s="34"/>
      <c r="AD182" s="34"/>
      <c r="AE182" s="34"/>
      <c r="AR182" s="158" t="s">
        <v>188</v>
      </c>
      <c r="AT182" s="158" t="s">
        <v>206</v>
      </c>
      <c r="AU182" s="158" t="s">
        <v>89</v>
      </c>
      <c r="AY182" s="18" t="s">
        <v>117</v>
      </c>
      <c r="BE182" s="159">
        <f>IF(N182="základní",J182,0)</f>
        <v>0</v>
      </c>
      <c r="BF182" s="159">
        <f>IF(N182="snížená",J182,0)</f>
        <v>0</v>
      </c>
      <c r="BG182" s="159">
        <f>IF(N182="zákl. přenesená",J182,0)</f>
        <v>0</v>
      </c>
      <c r="BH182" s="159">
        <f>IF(N182="sníž. přenesená",J182,0)</f>
        <v>0</v>
      </c>
      <c r="BI182" s="159">
        <f>IF(N182="nulová",J182,0)</f>
        <v>0</v>
      </c>
      <c r="BJ182" s="18" t="s">
        <v>87</v>
      </c>
      <c r="BK182" s="159">
        <f>ROUND(I182*H182,2)</f>
        <v>0</v>
      </c>
      <c r="BL182" s="18" t="s">
        <v>116</v>
      </c>
      <c r="BM182" s="158" t="s">
        <v>350</v>
      </c>
    </row>
    <row r="183" spans="1:65" s="2" customFormat="1" ht="16.5" customHeight="1">
      <c r="A183" s="34"/>
      <c r="B183" s="146"/>
      <c r="C183" s="147" t="s">
        <v>29</v>
      </c>
      <c r="D183" s="147" t="s">
        <v>118</v>
      </c>
      <c r="E183" s="148" t="s">
        <v>351</v>
      </c>
      <c r="F183" s="149" t="s">
        <v>352</v>
      </c>
      <c r="G183" s="150" t="s">
        <v>294</v>
      </c>
      <c r="H183" s="151">
        <v>4</v>
      </c>
      <c r="I183" s="152"/>
      <c r="J183" s="153">
        <f>ROUND(I183*H183,2)</f>
        <v>0</v>
      </c>
      <c r="K183" s="149" t="s">
        <v>122</v>
      </c>
      <c r="L183" s="35"/>
      <c r="M183" s="154" t="s">
        <v>3</v>
      </c>
      <c r="N183" s="155" t="s">
        <v>50</v>
      </c>
      <c r="O183" s="55"/>
      <c r="P183" s="156">
        <f>O183*H183</f>
        <v>0</v>
      </c>
      <c r="Q183" s="156">
        <v>0.29221</v>
      </c>
      <c r="R183" s="156">
        <f>Q183*H183</f>
        <v>1.16884</v>
      </c>
      <c r="S183" s="156">
        <v>0</v>
      </c>
      <c r="T183" s="157">
        <f>S183*H183</f>
        <v>0</v>
      </c>
      <c r="U183" s="34"/>
      <c r="V183" s="34"/>
      <c r="W183" s="34"/>
      <c r="X183" s="34"/>
      <c r="Y183" s="34"/>
      <c r="Z183" s="34"/>
      <c r="AA183" s="34"/>
      <c r="AB183" s="34"/>
      <c r="AC183" s="34"/>
      <c r="AD183" s="34"/>
      <c r="AE183" s="34"/>
      <c r="AR183" s="158" t="s">
        <v>116</v>
      </c>
      <c r="AT183" s="158" t="s">
        <v>118</v>
      </c>
      <c r="AU183" s="158" t="s">
        <v>89</v>
      </c>
      <c r="AY183" s="18" t="s">
        <v>117</v>
      </c>
      <c r="BE183" s="159">
        <f>IF(N183="základní",J183,0)</f>
        <v>0</v>
      </c>
      <c r="BF183" s="159">
        <f>IF(N183="snížená",J183,0)</f>
        <v>0</v>
      </c>
      <c r="BG183" s="159">
        <f>IF(N183="zákl. přenesená",J183,0)</f>
        <v>0</v>
      </c>
      <c r="BH183" s="159">
        <f>IF(N183="sníž. přenesená",J183,0)</f>
        <v>0</v>
      </c>
      <c r="BI183" s="159">
        <f>IF(N183="nulová",J183,0)</f>
        <v>0</v>
      </c>
      <c r="BJ183" s="18" t="s">
        <v>87</v>
      </c>
      <c r="BK183" s="159">
        <f>ROUND(I183*H183,2)</f>
        <v>0</v>
      </c>
      <c r="BL183" s="18" t="s">
        <v>116</v>
      </c>
      <c r="BM183" s="158" t="s">
        <v>353</v>
      </c>
    </row>
    <row r="184" spans="1:65" s="2" customFormat="1" ht="16.5" customHeight="1">
      <c r="A184" s="34"/>
      <c r="B184" s="146"/>
      <c r="C184" s="199" t="s">
        <v>354</v>
      </c>
      <c r="D184" s="199" t="s">
        <v>206</v>
      </c>
      <c r="E184" s="200" t="s">
        <v>355</v>
      </c>
      <c r="F184" s="201" t="s">
        <v>356</v>
      </c>
      <c r="G184" s="202" t="s">
        <v>294</v>
      </c>
      <c r="H184" s="203">
        <v>4</v>
      </c>
      <c r="I184" s="204"/>
      <c r="J184" s="205">
        <f>ROUND(I184*H184,2)</f>
        <v>0</v>
      </c>
      <c r="K184" s="201" t="s">
        <v>122</v>
      </c>
      <c r="L184" s="206"/>
      <c r="M184" s="207" t="s">
        <v>3</v>
      </c>
      <c r="N184" s="208" t="s">
        <v>50</v>
      </c>
      <c r="O184" s="55"/>
      <c r="P184" s="156">
        <f>O184*H184</f>
        <v>0</v>
      </c>
      <c r="Q184" s="156">
        <v>0.0156</v>
      </c>
      <c r="R184" s="156">
        <f>Q184*H184</f>
        <v>0.0624</v>
      </c>
      <c r="S184" s="156">
        <v>0</v>
      </c>
      <c r="T184" s="157">
        <f>S184*H184</f>
        <v>0</v>
      </c>
      <c r="U184" s="34"/>
      <c r="V184" s="34"/>
      <c r="W184" s="34"/>
      <c r="X184" s="34"/>
      <c r="Y184" s="34"/>
      <c r="Z184" s="34"/>
      <c r="AA184" s="34"/>
      <c r="AB184" s="34"/>
      <c r="AC184" s="34"/>
      <c r="AD184" s="34"/>
      <c r="AE184" s="34"/>
      <c r="AR184" s="158" t="s">
        <v>188</v>
      </c>
      <c r="AT184" s="158" t="s">
        <v>206</v>
      </c>
      <c r="AU184" s="158" t="s">
        <v>89</v>
      </c>
      <c r="AY184" s="18" t="s">
        <v>117</v>
      </c>
      <c r="BE184" s="159">
        <f>IF(N184="základní",J184,0)</f>
        <v>0</v>
      </c>
      <c r="BF184" s="159">
        <f>IF(N184="snížená",J184,0)</f>
        <v>0</v>
      </c>
      <c r="BG184" s="159">
        <f>IF(N184="zákl. přenesená",J184,0)</f>
        <v>0</v>
      </c>
      <c r="BH184" s="159">
        <f>IF(N184="sníž. přenesená",J184,0)</f>
        <v>0</v>
      </c>
      <c r="BI184" s="159">
        <f>IF(N184="nulová",J184,0)</f>
        <v>0</v>
      </c>
      <c r="BJ184" s="18" t="s">
        <v>87</v>
      </c>
      <c r="BK184" s="159">
        <f>ROUND(I184*H184,2)</f>
        <v>0</v>
      </c>
      <c r="BL184" s="18" t="s">
        <v>116</v>
      </c>
      <c r="BM184" s="158" t="s">
        <v>357</v>
      </c>
    </row>
    <row r="185" spans="2:63" s="11" customFormat="1" ht="22.9" customHeight="1">
      <c r="B185" s="135"/>
      <c r="D185" s="136" t="s">
        <v>78</v>
      </c>
      <c r="E185" s="170" t="s">
        <v>358</v>
      </c>
      <c r="F185" s="170" t="s">
        <v>359</v>
      </c>
      <c r="I185" s="138"/>
      <c r="J185" s="171">
        <f>BK185</f>
        <v>0</v>
      </c>
      <c r="L185" s="135"/>
      <c r="M185" s="140"/>
      <c r="N185" s="141"/>
      <c r="O185" s="141"/>
      <c r="P185" s="142">
        <f>SUM(P186:P188)</f>
        <v>0</v>
      </c>
      <c r="Q185" s="141"/>
      <c r="R185" s="142">
        <f>SUM(R186:R188)</f>
        <v>0</v>
      </c>
      <c r="S185" s="141"/>
      <c r="T185" s="143">
        <f>SUM(T186:T188)</f>
        <v>0</v>
      </c>
      <c r="AR185" s="136" t="s">
        <v>87</v>
      </c>
      <c r="AT185" s="144" t="s">
        <v>78</v>
      </c>
      <c r="AU185" s="144" t="s">
        <v>87</v>
      </c>
      <c r="AY185" s="136" t="s">
        <v>117</v>
      </c>
      <c r="BK185" s="145">
        <f>SUM(BK186:BK188)</f>
        <v>0</v>
      </c>
    </row>
    <row r="186" spans="1:65" s="2" customFormat="1" ht="21.75" customHeight="1">
      <c r="A186" s="34"/>
      <c r="B186" s="146"/>
      <c r="C186" s="147" t="s">
        <v>360</v>
      </c>
      <c r="D186" s="147" t="s">
        <v>118</v>
      </c>
      <c r="E186" s="148" t="s">
        <v>361</v>
      </c>
      <c r="F186" s="149" t="s">
        <v>362</v>
      </c>
      <c r="G186" s="150" t="s">
        <v>294</v>
      </c>
      <c r="H186" s="151">
        <v>0.15</v>
      </c>
      <c r="I186" s="152"/>
      <c r="J186" s="153">
        <f>ROUND(I186*H186,2)</f>
        <v>0</v>
      </c>
      <c r="K186" s="149" t="s">
        <v>122</v>
      </c>
      <c r="L186" s="35"/>
      <c r="M186" s="154" t="s">
        <v>3</v>
      </c>
      <c r="N186" s="155" t="s">
        <v>50</v>
      </c>
      <c r="O186" s="55"/>
      <c r="P186" s="156">
        <f>O186*H186</f>
        <v>0</v>
      </c>
      <c r="Q186" s="156">
        <v>0</v>
      </c>
      <c r="R186" s="156">
        <f>Q186*H186</f>
        <v>0</v>
      </c>
      <c r="S186" s="156">
        <v>0</v>
      </c>
      <c r="T186" s="157">
        <f>S186*H186</f>
        <v>0</v>
      </c>
      <c r="U186" s="34"/>
      <c r="V186" s="34"/>
      <c r="W186" s="34"/>
      <c r="X186" s="34"/>
      <c r="Y186" s="34"/>
      <c r="Z186" s="34"/>
      <c r="AA186" s="34"/>
      <c r="AB186" s="34"/>
      <c r="AC186" s="34"/>
      <c r="AD186" s="34"/>
      <c r="AE186" s="34"/>
      <c r="AR186" s="158" t="s">
        <v>116</v>
      </c>
      <c r="AT186" s="158" t="s">
        <v>118</v>
      </c>
      <c r="AU186" s="158" t="s">
        <v>89</v>
      </c>
      <c r="AY186" s="18" t="s">
        <v>117</v>
      </c>
      <c r="BE186" s="159">
        <f>IF(N186="základní",J186,0)</f>
        <v>0</v>
      </c>
      <c r="BF186" s="159">
        <f>IF(N186="snížená",J186,0)</f>
        <v>0</v>
      </c>
      <c r="BG186" s="159">
        <f>IF(N186="zákl. přenesená",J186,0)</f>
        <v>0</v>
      </c>
      <c r="BH186" s="159">
        <f>IF(N186="sníž. přenesená",J186,0)</f>
        <v>0</v>
      </c>
      <c r="BI186" s="159">
        <f>IF(N186="nulová",J186,0)</f>
        <v>0</v>
      </c>
      <c r="BJ186" s="18" t="s">
        <v>87</v>
      </c>
      <c r="BK186" s="159">
        <f>ROUND(I186*H186,2)</f>
        <v>0</v>
      </c>
      <c r="BL186" s="18" t="s">
        <v>116</v>
      </c>
      <c r="BM186" s="158" t="s">
        <v>363</v>
      </c>
    </row>
    <row r="187" spans="1:47" s="2" customFormat="1" ht="39">
      <c r="A187" s="34"/>
      <c r="B187" s="35"/>
      <c r="C187" s="34"/>
      <c r="D187" s="172" t="s">
        <v>153</v>
      </c>
      <c r="E187" s="34"/>
      <c r="F187" s="173" t="s">
        <v>364</v>
      </c>
      <c r="G187" s="34"/>
      <c r="H187" s="34"/>
      <c r="I187" s="93"/>
      <c r="J187" s="34"/>
      <c r="K187" s="34"/>
      <c r="L187" s="35"/>
      <c r="M187" s="174"/>
      <c r="N187" s="175"/>
      <c r="O187" s="55"/>
      <c r="P187" s="55"/>
      <c r="Q187" s="55"/>
      <c r="R187" s="55"/>
      <c r="S187" s="55"/>
      <c r="T187" s="56"/>
      <c r="U187" s="34"/>
      <c r="V187" s="34"/>
      <c r="W187" s="34"/>
      <c r="X187" s="34"/>
      <c r="Y187" s="34"/>
      <c r="Z187" s="34"/>
      <c r="AA187" s="34"/>
      <c r="AB187" s="34"/>
      <c r="AC187" s="34"/>
      <c r="AD187" s="34"/>
      <c r="AE187" s="34"/>
      <c r="AT187" s="18" t="s">
        <v>153</v>
      </c>
      <c r="AU187" s="18" t="s">
        <v>89</v>
      </c>
    </row>
    <row r="188" spans="1:47" s="2" customFormat="1" ht="19.5">
      <c r="A188" s="34"/>
      <c r="B188" s="35"/>
      <c r="C188" s="34"/>
      <c r="D188" s="172" t="s">
        <v>265</v>
      </c>
      <c r="E188" s="34"/>
      <c r="F188" s="173" t="s">
        <v>365</v>
      </c>
      <c r="G188" s="34"/>
      <c r="H188" s="34"/>
      <c r="I188" s="93"/>
      <c r="J188" s="34"/>
      <c r="K188" s="34"/>
      <c r="L188" s="35"/>
      <c r="M188" s="174"/>
      <c r="N188" s="175"/>
      <c r="O188" s="55"/>
      <c r="P188" s="55"/>
      <c r="Q188" s="55"/>
      <c r="R188" s="55"/>
      <c r="S188" s="55"/>
      <c r="T188" s="56"/>
      <c r="U188" s="34"/>
      <c r="V188" s="34"/>
      <c r="W188" s="34"/>
      <c r="X188" s="34"/>
      <c r="Y188" s="34"/>
      <c r="Z188" s="34"/>
      <c r="AA188" s="34"/>
      <c r="AB188" s="34"/>
      <c r="AC188" s="34"/>
      <c r="AD188" s="34"/>
      <c r="AE188" s="34"/>
      <c r="AT188" s="18" t="s">
        <v>265</v>
      </c>
      <c r="AU188" s="18" t="s">
        <v>89</v>
      </c>
    </row>
    <row r="189" spans="2:63" s="11" customFormat="1" ht="22.9" customHeight="1">
      <c r="B189" s="135"/>
      <c r="D189" s="136" t="s">
        <v>78</v>
      </c>
      <c r="E189" s="170" t="s">
        <v>366</v>
      </c>
      <c r="F189" s="170" t="s">
        <v>367</v>
      </c>
      <c r="I189" s="138"/>
      <c r="J189" s="171">
        <f>BK189</f>
        <v>0</v>
      </c>
      <c r="L189" s="135"/>
      <c r="M189" s="140"/>
      <c r="N189" s="141"/>
      <c r="O189" s="141"/>
      <c r="P189" s="142">
        <f>SUM(P190:P191)</f>
        <v>0</v>
      </c>
      <c r="Q189" s="141"/>
      <c r="R189" s="142">
        <f>SUM(R190:R191)</f>
        <v>0</v>
      </c>
      <c r="S189" s="141"/>
      <c r="T189" s="143">
        <f>SUM(T190:T191)</f>
        <v>0</v>
      </c>
      <c r="AR189" s="136" t="s">
        <v>87</v>
      </c>
      <c r="AT189" s="144" t="s">
        <v>78</v>
      </c>
      <c r="AU189" s="144" t="s">
        <v>87</v>
      </c>
      <c r="AY189" s="136" t="s">
        <v>117</v>
      </c>
      <c r="BK189" s="145">
        <f>SUM(BK190:BK191)</f>
        <v>0</v>
      </c>
    </row>
    <row r="190" spans="1:65" s="2" customFormat="1" ht="16.5" customHeight="1">
      <c r="A190" s="34"/>
      <c r="B190" s="146"/>
      <c r="C190" s="147" t="s">
        <v>368</v>
      </c>
      <c r="D190" s="147" t="s">
        <v>118</v>
      </c>
      <c r="E190" s="148" t="s">
        <v>369</v>
      </c>
      <c r="F190" s="149" t="s">
        <v>370</v>
      </c>
      <c r="G190" s="150" t="s">
        <v>209</v>
      </c>
      <c r="H190" s="151">
        <v>53</v>
      </c>
      <c r="I190" s="152"/>
      <c r="J190" s="153">
        <f>ROUND(I190*H190,2)</f>
        <v>0</v>
      </c>
      <c r="K190" s="149" t="s">
        <v>122</v>
      </c>
      <c r="L190" s="35"/>
      <c r="M190" s="154" t="s">
        <v>3</v>
      </c>
      <c r="N190" s="155" t="s">
        <v>50</v>
      </c>
      <c r="O190" s="55"/>
      <c r="P190" s="156">
        <f>O190*H190</f>
        <v>0</v>
      </c>
      <c r="Q190" s="156">
        <v>0</v>
      </c>
      <c r="R190" s="156">
        <f>Q190*H190</f>
        <v>0</v>
      </c>
      <c r="S190" s="156">
        <v>0</v>
      </c>
      <c r="T190" s="157">
        <f>S190*H190</f>
        <v>0</v>
      </c>
      <c r="U190" s="34"/>
      <c r="V190" s="34"/>
      <c r="W190" s="34"/>
      <c r="X190" s="34"/>
      <c r="Y190" s="34"/>
      <c r="Z190" s="34"/>
      <c r="AA190" s="34"/>
      <c r="AB190" s="34"/>
      <c r="AC190" s="34"/>
      <c r="AD190" s="34"/>
      <c r="AE190" s="34"/>
      <c r="AR190" s="158" t="s">
        <v>116</v>
      </c>
      <c r="AT190" s="158" t="s">
        <v>118</v>
      </c>
      <c r="AU190" s="158" t="s">
        <v>89</v>
      </c>
      <c r="AY190" s="18" t="s">
        <v>117</v>
      </c>
      <c r="BE190" s="159">
        <f>IF(N190="základní",J190,0)</f>
        <v>0</v>
      </c>
      <c r="BF190" s="159">
        <f>IF(N190="snížená",J190,0)</f>
        <v>0</v>
      </c>
      <c r="BG190" s="159">
        <f>IF(N190="zákl. přenesená",J190,0)</f>
        <v>0</v>
      </c>
      <c r="BH190" s="159">
        <f>IF(N190="sníž. přenesená",J190,0)</f>
        <v>0</v>
      </c>
      <c r="BI190" s="159">
        <f>IF(N190="nulová",J190,0)</f>
        <v>0</v>
      </c>
      <c r="BJ190" s="18" t="s">
        <v>87</v>
      </c>
      <c r="BK190" s="159">
        <f>ROUND(I190*H190,2)</f>
        <v>0</v>
      </c>
      <c r="BL190" s="18" t="s">
        <v>116</v>
      </c>
      <c r="BM190" s="158" t="s">
        <v>371</v>
      </c>
    </row>
    <row r="191" spans="1:47" s="2" customFormat="1" ht="19.5">
      <c r="A191" s="34"/>
      <c r="B191" s="35"/>
      <c r="C191" s="34"/>
      <c r="D191" s="172" t="s">
        <v>265</v>
      </c>
      <c r="E191" s="34"/>
      <c r="F191" s="173" t="s">
        <v>372</v>
      </c>
      <c r="G191" s="34"/>
      <c r="H191" s="34"/>
      <c r="I191" s="93"/>
      <c r="J191" s="34"/>
      <c r="K191" s="34"/>
      <c r="L191" s="35"/>
      <c r="M191" s="174"/>
      <c r="N191" s="175"/>
      <c r="O191" s="55"/>
      <c r="P191" s="55"/>
      <c r="Q191" s="55"/>
      <c r="R191" s="55"/>
      <c r="S191" s="55"/>
      <c r="T191" s="56"/>
      <c r="U191" s="34"/>
      <c r="V191" s="34"/>
      <c r="W191" s="34"/>
      <c r="X191" s="34"/>
      <c r="Y191" s="34"/>
      <c r="Z191" s="34"/>
      <c r="AA191" s="34"/>
      <c r="AB191" s="34"/>
      <c r="AC191" s="34"/>
      <c r="AD191" s="34"/>
      <c r="AE191" s="34"/>
      <c r="AT191" s="18" t="s">
        <v>265</v>
      </c>
      <c r="AU191" s="18" t="s">
        <v>89</v>
      </c>
    </row>
    <row r="192" spans="2:63" s="11" customFormat="1" ht="22.9" customHeight="1">
      <c r="B192" s="135"/>
      <c r="D192" s="136" t="s">
        <v>78</v>
      </c>
      <c r="E192" s="170" t="s">
        <v>373</v>
      </c>
      <c r="F192" s="170" t="s">
        <v>374</v>
      </c>
      <c r="I192" s="138"/>
      <c r="J192" s="171">
        <f>BK192</f>
        <v>0</v>
      </c>
      <c r="L192" s="135"/>
      <c r="M192" s="140"/>
      <c r="N192" s="141"/>
      <c r="O192" s="141"/>
      <c r="P192" s="142">
        <f>P193</f>
        <v>0</v>
      </c>
      <c r="Q192" s="141"/>
      <c r="R192" s="142">
        <f>R193</f>
        <v>0</v>
      </c>
      <c r="S192" s="141"/>
      <c r="T192" s="143">
        <f>T193</f>
        <v>0</v>
      </c>
      <c r="AR192" s="136" t="s">
        <v>87</v>
      </c>
      <c r="AT192" s="144" t="s">
        <v>78</v>
      </c>
      <c r="AU192" s="144" t="s">
        <v>87</v>
      </c>
      <c r="AY192" s="136" t="s">
        <v>117</v>
      </c>
      <c r="BK192" s="145">
        <f>BK193</f>
        <v>0</v>
      </c>
    </row>
    <row r="193" spans="1:65" s="2" customFormat="1" ht="21.75" customHeight="1">
      <c r="A193" s="34"/>
      <c r="B193" s="146"/>
      <c r="C193" s="147" t="s">
        <v>375</v>
      </c>
      <c r="D193" s="147" t="s">
        <v>118</v>
      </c>
      <c r="E193" s="148" t="s">
        <v>376</v>
      </c>
      <c r="F193" s="149" t="s">
        <v>377</v>
      </c>
      <c r="G193" s="150" t="s">
        <v>209</v>
      </c>
      <c r="H193" s="151">
        <v>212.382</v>
      </c>
      <c r="I193" s="152"/>
      <c r="J193" s="153">
        <f>ROUND(I193*H193,2)</f>
        <v>0</v>
      </c>
      <c r="K193" s="149" t="s">
        <v>122</v>
      </c>
      <c r="L193" s="35"/>
      <c r="M193" s="154" t="s">
        <v>3</v>
      </c>
      <c r="N193" s="155" t="s">
        <v>50</v>
      </c>
      <c r="O193" s="55"/>
      <c r="P193" s="156">
        <f>O193*H193</f>
        <v>0</v>
      </c>
      <c r="Q193" s="156">
        <v>0</v>
      </c>
      <c r="R193" s="156">
        <f>Q193*H193</f>
        <v>0</v>
      </c>
      <c r="S193" s="156">
        <v>0</v>
      </c>
      <c r="T193" s="157">
        <f>S193*H193</f>
        <v>0</v>
      </c>
      <c r="U193" s="34"/>
      <c r="V193" s="34"/>
      <c r="W193" s="34"/>
      <c r="X193" s="34"/>
      <c r="Y193" s="34"/>
      <c r="Z193" s="34"/>
      <c r="AA193" s="34"/>
      <c r="AB193" s="34"/>
      <c r="AC193" s="34"/>
      <c r="AD193" s="34"/>
      <c r="AE193" s="34"/>
      <c r="AR193" s="158" t="s">
        <v>116</v>
      </c>
      <c r="AT193" s="158" t="s">
        <v>118</v>
      </c>
      <c r="AU193" s="158" t="s">
        <v>89</v>
      </c>
      <c r="AY193" s="18" t="s">
        <v>117</v>
      </c>
      <c r="BE193" s="159">
        <f>IF(N193="základní",J193,0)</f>
        <v>0</v>
      </c>
      <c r="BF193" s="159">
        <f>IF(N193="snížená",J193,0)</f>
        <v>0</v>
      </c>
      <c r="BG193" s="159">
        <f>IF(N193="zákl. přenesená",J193,0)</f>
        <v>0</v>
      </c>
      <c r="BH193" s="159">
        <f>IF(N193="sníž. přenesená",J193,0)</f>
        <v>0</v>
      </c>
      <c r="BI193" s="159">
        <f>IF(N193="nulová",J193,0)</f>
        <v>0</v>
      </c>
      <c r="BJ193" s="18" t="s">
        <v>87</v>
      </c>
      <c r="BK193" s="159">
        <f>ROUND(I193*H193,2)</f>
        <v>0</v>
      </c>
      <c r="BL193" s="18" t="s">
        <v>116</v>
      </c>
      <c r="BM193" s="158" t="s">
        <v>378</v>
      </c>
    </row>
    <row r="194" spans="2:63" s="11" customFormat="1" ht="25.9" customHeight="1">
      <c r="B194" s="135"/>
      <c r="D194" s="136" t="s">
        <v>78</v>
      </c>
      <c r="E194" s="137" t="s">
        <v>379</v>
      </c>
      <c r="F194" s="137" t="s">
        <v>380</v>
      </c>
      <c r="I194" s="138"/>
      <c r="J194" s="139">
        <f>BK194</f>
        <v>0</v>
      </c>
      <c r="L194" s="135"/>
      <c r="M194" s="140"/>
      <c r="N194" s="141"/>
      <c r="O194" s="141"/>
      <c r="P194" s="142">
        <f>P195+P202</f>
        <v>0</v>
      </c>
      <c r="Q194" s="141"/>
      <c r="R194" s="142">
        <f>R195+R202</f>
        <v>6.9346</v>
      </c>
      <c r="S194" s="141"/>
      <c r="T194" s="143">
        <f>T195+T202</f>
        <v>2.476925</v>
      </c>
      <c r="AR194" s="136" t="s">
        <v>89</v>
      </c>
      <c r="AT194" s="144" t="s">
        <v>78</v>
      </c>
      <c r="AU194" s="144" t="s">
        <v>79</v>
      </c>
      <c r="AY194" s="136" t="s">
        <v>117</v>
      </c>
      <c r="BK194" s="145">
        <f>BK195+BK202</f>
        <v>0</v>
      </c>
    </row>
    <row r="195" spans="2:63" s="11" customFormat="1" ht="22.9" customHeight="1">
      <c r="B195" s="135"/>
      <c r="D195" s="136" t="s">
        <v>78</v>
      </c>
      <c r="E195" s="170" t="s">
        <v>381</v>
      </c>
      <c r="F195" s="170" t="s">
        <v>382</v>
      </c>
      <c r="I195" s="138"/>
      <c r="J195" s="171">
        <f>BK195</f>
        <v>0</v>
      </c>
      <c r="L195" s="135"/>
      <c r="M195" s="140"/>
      <c r="N195" s="141"/>
      <c r="O195" s="141"/>
      <c r="P195" s="142">
        <f>SUM(P196:P201)</f>
        <v>0</v>
      </c>
      <c r="Q195" s="141"/>
      <c r="R195" s="142">
        <f>SUM(R196:R201)</f>
        <v>0.02262</v>
      </c>
      <c r="S195" s="141"/>
      <c r="T195" s="143">
        <f>SUM(T196:T201)</f>
        <v>0</v>
      </c>
      <c r="AR195" s="136" t="s">
        <v>89</v>
      </c>
      <c r="AT195" s="144" t="s">
        <v>78</v>
      </c>
      <c r="AU195" s="144" t="s">
        <v>87</v>
      </c>
      <c r="AY195" s="136" t="s">
        <v>117</v>
      </c>
      <c r="BK195" s="145">
        <f>SUM(BK196:BK201)</f>
        <v>0</v>
      </c>
    </row>
    <row r="196" spans="1:65" s="2" customFormat="1" ht="16.5" customHeight="1">
      <c r="A196" s="34"/>
      <c r="B196" s="146"/>
      <c r="C196" s="147" t="s">
        <v>383</v>
      </c>
      <c r="D196" s="147" t="s">
        <v>118</v>
      </c>
      <c r="E196" s="148" t="s">
        <v>384</v>
      </c>
      <c r="F196" s="149" t="s">
        <v>385</v>
      </c>
      <c r="G196" s="150" t="s">
        <v>151</v>
      </c>
      <c r="H196" s="151">
        <v>39</v>
      </c>
      <c r="I196" s="152"/>
      <c r="J196" s="153">
        <f>ROUND(I196*H196,2)</f>
        <v>0</v>
      </c>
      <c r="K196" s="149" t="s">
        <v>122</v>
      </c>
      <c r="L196" s="35"/>
      <c r="M196" s="154" t="s">
        <v>3</v>
      </c>
      <c r="N196" s="155" t="s">
        <v>50</v>
      </c>
      <c r="O196" s="55"/>
      <c r="P196" s="156">
        <f>O196*H196</f>
        <v>0</v>
      </c>
      <c r="Q196" s="156">
        <v>0.00058</v>
      </c>
      <c r="R196" s="156">
        <f>Q196*H196</f>
        <v>0.02262</v>
      </c>
      <c r="S196" s="156">
        <v>0</v>
      </c>
      <c r="T196" s="157">
        <f>S196*H196</f>
        <v>0</v>
      </c>
      <c r="U196" s="34"/>
      <c r="V196" s="34"/>
      <c r="W196" s="34"/>
      <c r="X196" s="34"/>
      <c r="Y196" s="34"/>
      <c r="Z196" s="34"/>
      <c r="AA196" s="34"/>
      <c r="AB196" s="34"/>
      <c r="AC196" s="34"/>
      <c r="AD196" s="34"/>
      <c r="AE196" s="34"/>
      <c r="AR196" s="158" t="s">
        <v>226</v>
      </c>
      <c r="AT196" s="158" t="s">
        <v>118</v>
      </c>
      <c r="AU196" s="158" t="s">
        <v>89</v>
      </c>
      <c r="AY196" s="18" t="s">
        <v>117</v>
      </c>
      <c r="BE196" s="159">
        <f>IF(N196="základní",J196,0)</f>
        <v>0</v>
      </c>
      <c r="BF196" s="159">
        <f>IF(N196="snížená",J196,0)</f>
        <v>0</v>
      </c>
      <c r="BG196" s="159">
        <f>IF(N196="zákl. přenesená",J196,0)</f>
        <v>0</v>
      </c>
      <c r="BH196" s="159">
        <f>IF(N196="sníž. přenesená",J196,0)</f>
        <v>0</v>
      </c>
      <c r="BI196" s="159">
        <f>IF(N196="nulová",J196,0)</f>
        <v>0</v>
      </c>
      <c r="BJ196" s="18" t="s">
        <v>87</v>
      </c>
      <c r="BK196" s="159">
        <f>ROUND(I196*H196,2)</f>
        <v>0</v>
      </c>
      <c r="BL196" s="18" t="s">
        <v>226</v>
      </c>
      <c r="BM196" s="158" t="s">
        <v>386</v>
      </c>
    </row>
    <row r="197" spans="1:65" s="2" customFormat="1" ht="16.5" customHeight="1">
      <c r="A197" s="34"/>
      <c r="B197" s="146"/>
      <c r="C197" s="199" t="s">
        <v>387</v>
      </c>
      <c r="D197" s="199" t="s">
        <v>206</v>
      </c>
      <c r="E197" s="200" t="s">
        <v>388</v>
      </c>
      <c r="F197" s="201" t="s">
        <v>389</v>
      </c>
      <c r="G197" s="202" t="s">
        <v>151</v>
      </c>
      <c r="H197" s="203">
        <v>46.8</v>
      </c>
      <c r="I197" s="204"/>
      <c r="J197" s="205">
        <f>ROUND(I197*H197,2)</f>
        <v>0</v>
      </c>
      <c r="K197" s="201" t="s">
        <v>122</v>
      </c>
      <c r="L197" s="206"/>
      <c r="M197" s="207" t="s">
        <v>3</v>
      </c>
      <c r="N197" s="208" t="s">
        <v>50</v>
      </c>
      <c r="O197" s="55"/>
      <c r="P197" s="156">
        <f>O197*H197</f>
        <v>0</v>
      </c>
      <c r="Q197" s="156">
        <v>0</v>
      </c>
      <c r="R197" s="156">
        <f>Q197*H197</f>
        <v>0</v>
      </c>
      <c r="S197" s="156">
        <v>0</v>
      </c>
      <c r="T197" s="157">
        <f>S197*H197</f>
        <v>0</v>
      </c>
      <c r="U197" s="34"/>
      <c r="V197" s="34"/>
      <c r="W197" s="34"/>
      <c r="X197" s="34"/>
      <c r="Y197" s="34"/>
      <c r="Z197" s="34"/>
      <c r="AA197" s="34"/>
      <c r="AB197" s="34"/>
      <c r="AC197" s="34"/>
      <c r="AD197" s="34"/>
      <c r="AE197" s="34"/>
      <c r="AR197" s="158" t="s">
        <v>305</v>
      </c>
      <c r="AT197" s="158" t="s">
        <v>206</v>
      </c>
      <c r="AU197" s="158" t="s">
        <v>89</v>
      </c>
      <c r="AY197" s="18" t="s">
        <v>117</v>
      </c>
      <c r="BE197" s="159">
        <f>IF(N197="základní",J197,0)</f>
        <v>0</v>
      </c>
      <c r="BF197" s="159">
        <f>IF(N197="snížená",J197,0)</f>
        <v>0</v>
      </c>
      <c r="BG197" s="159">
        <f>IF(N197="zákl. přenesená",J197,0)</f>
        <v>0</v>
      </c>
      <c r="BH197" s="159">
        <f>IF(N197="sníž. přenesená",J197,0)</f>
        <v>0</v>
      </c>
      <c r="BI197" s="159">
        <f>IF(N197="nulová",J197,0)</f>
        <v>0</v>
      </c>
      <c r="BJ197" s="18" t="s">
        <v>87</v>
      </c>
      <c r="BK197" s="159">
        <f>ROUND(I197*H197,2)</f>
        <v>0</v>
      </c>
      <c r="BL197" s="18" t="s">
        <v>226</v>
      </c>
      <c r="BM197" s="158" t="s">
        <v>390</v>
      </c>
    </row>
    <row r="198" spans="2:51" s="13" customFormat="1" ht="12">
      <c r="B198" s="176"/>
      <c r="D198" s="172" t="s">
        <v>172</v>
      </c>
      <c r="E198" s="177" t="s">
        <v>3</v>
      </c>
      <c r="F198" s="178" t="s">
        <v>391</v>
      </c>
      <c r="H198" s="179">
        <v>46.8</v>
      </c>
      <c r="I198" s="180"/>
      <c r="L198" s="176"/>
      <c r="M198" s="181"/>
      <c r="N198" s="182"/>
      <c r="O198" s="182"/>
      <c r="P198" s="182"/>
      <c r="Q198" s="182"/>
      <c r="R198" s="182"/>
      <c r="S198" s="182"/>
      <c r="T198" s="183"/>
      <c r="AT198" s="177" t="s">
        <v>172</v>
      </c>
      <c r="AU198" s="177" t="s">
        <v>89</v>
      </c>
      <c r="AV198" s="13" t="s">
        <v>89</v>
      </c>
      <c r="AW198" s="13" t="s">
        <v>40</v>
      </c>
      <c r="AX198" s="13" t="s">
        <v>79</v>
      </c>
      <c r="AY198" s="177" t="s">
        <v>117</v>
      </c>
    </row>
    <row r="199" spans="2:51" s="14" customFormat="1" ht="12">
      <c r="B199" s="184"/>
      <c r="D199" s="172" t="s">
        <v>172</v>
      </c>
      <c r="E199" s="185" t="s">
        <v>3</v>
      </c>
      <c r="F199" s="186" t="s">
        <v>175</v>
      </c>
      <c r="H199" s="187">
        <v>46.8</v>
      </c>
      <c r="I199" s="188"/>
      <c r="L199" s="184"/>
      <c r="M199" s="189"/>
      <c r="N199" s="190"/>
      <c r="O199" s="190"/>
      <c r="P199" s="190"/>
      <c r="Q199" s="190"/>
      <c r="R199" s="190"/>
      <c r="S199" s="190"/>
      <c r="T199" s="191"/>
      <c r="AT199" s="185" t="s">
        <v>172</v>
      </c>
      <c r="AU199" s="185" t="s">
        <v>89</v>
      </c>
      <c r="AV199" s="14" t="s">
        <v>116</v>
      </c>
      <c r="AW199" s="14" t="s">
        <v>40</v>
      </c>
      <c r="AX199" s="14" t="s">
        <v>87</v>
      </c>
      <c r="AY199" s="185" t="s">
        <v>117</v>
      </c>
    </row>
    <row r="200" spans="1:65" s="2" customFormat="1" ht="21.75" customHeight="1">
      <c r="A200" s="34"/>
      <c r="B200" s="146"/>
      <c r="C200" s="147" t="s">
        <v>392</v>
      </c>
      <c r="D200" s="147" t="s">
        <v>118</v>
      </c>
      <c r="E200" s="148" t="s">
        <v>393</v>
      </c>
      <c r="F200" s="149" t="s">
        <v>394</v>
      </c>
      <c r="G200" s="150" t="s">
        <v>209</v>
      </c>
      <c r="H200" s="151">
        <v>0.027</v>
      </c>
      <c r="I200" s="152"/>
      <c r="J200" s="153">
        <f>ROUND(I200*H200,2)</f>
        <v>0</v>
      </c>
      <c r="K200" s="149" t="s">
        <v>122</v>
      </c>
      <c r="L200" s="35"/>
      <c r="M200" s="154" t="s">
        <v>3</v>
      </c>
      <c r="N200" s="155" t="s">
        <v>50</v>
      </c>
      <c r="O200" s="55"/>
      <c r="P200" s="156">
        <f>O200*H200</f>
        <v>0</v>
      </c>
      <c r="Q200" s="156">
        <v>0</v>
      </c>
      <c r="R200" s="156">
        <f>Q200*H200</f>
        <v>0</v>
      </c>
      <c r="S200" s="156">
        <v>0</v>
      </c>
      <c r="T200" s="157">
        <f>S200*H200</f>
        <v>0</v>
      </c>
      <c r="U200" s="34"/>
      <c r="V200" s="34"/>
      <c r="W200" s="34"/>
      <c r="X200" s="34"/>
      <c r="Y200" s="34"/>
      <c r="Z200" s="34"/>
      <c r="AA200" s="34"/>
      <c r="AB200" s="34"/>
      <c r="AC200" s="34"/>
      <c r="AD200" s="34"/>
      <c r="AE200" s="34"/>
      <c r="AR200" s="158" t="s">
        <v>226</v>
      </c>
      <c r="AT200" s="158" t="s">
        <v>118</v>
      </c>
      <c r="AU200" s="158" t="s">
        <v>89</v>
      </c>
      <c r="AY200" s="18" t="s">
        <v>117</v>
      </c>
      <c r="BE200" s="159">
        <f>IF(N200="základní",J200,0)</f>
        <v>0</v>
      </c>
      <c r="BF200" s="159">
        <f>IF(N200="snížená",J200,0)</f>
        <v>0</v>
      </c>
      <c r="BG200" s="159">
        <f>IF(N200="zákl. přenesená",J200,0)</f>
        <v>0</v>
      </c>
      <c r="BH200" s="159">
        <f>IF(N200="sníž. přenesená",J200,0)</f>
        <v>0</v>
      </c>
      <c r="BI200" s="159">
        <f>IF(N200="nulová",J200,0)</f>
        <v>0</v>
      </c>
      <c r="BJ200" s="18" t="s">
        <v>87</v>
      </c>
      <c r="BK200" s="159">
        <f>ROUND(I200*H200,2)</f>
        <v>0</v>
      </c>
      <c r="BL200" s="18" t="s">
        <v>226</v>
      </c>
      <c r="BM200" s="158" t="s">
        <v>395</v>
      </c>
    </row>
    <row r="201" spans="1:47" s="2" customFormat="1" ht="68.25">
      <c r="A201" s="34"/>
      <c r="B201" s="35"/>
      <c r="C201" s="34"/>
      <c r="D201" s="172" t="s">
        <v>153</v>
      </c>
      <c r="E201" s="34"/>
      <c r="F201" s="173" t="s">
        <v>396</v>
      </c>
      <c r="G201" s="34"/>
      <c r="H201" s="34"/>
      <c r="I201" s="93"/>
      <c r="J201" s="34"/>
      <c r="K201" s="34"/>
      <c r="L201" s="35"/>
      <c r="M201" s="174"/>
      <c r="N201" s="175"/>
      <c r="O201" s="55"/>
      <c r="P201" s="55"/>
      <c r="Q201" s="55"/>
      <c r="R201" s="55"/>
      <c r="S201" s="55"/>
      <c r="T201" s="56"/>
      <c r="U201" s="34"/>
      <c r="V201" s="34"/>
      <c r="W201" s="34"/>
      <c r="X201" s="34"/>
      <c r="Y201" s="34"/>
      <c r="Z201" s="34"/>
      <c r="AA201" s="34"/>
      <c r="AB201" s="34"/>
      <c r="AC201" s="34"/>
      <c r="AD201" s="34"/>
      <c r="AE201" s="34"/>
      <c r="AT201" s="18" t="s">
        <v>153</v>
      </c>
      <c r="AU201" s="18" t="s">
        <v>89</v>
      </c>
    </row>
    <row r="202" spans="2:63" s="11" customFormat="1" ht="22.9" customHeight="1">
      <c r="B202" s="135"/>
      <c r="D202" s="136" t="s">
        <v>78</v>
      </c>
      <c r="E202" s="170" t="s">
        <v>397</v>
      </c>
      <c r="F202" s="170" t="s">
        <v>398</v>
      </c>
      <c r="I202" s="138"/>
      <c r="J202" s="171">
        <f>BK202</f>
        <v>0</v>
      </c>
      <c r="L202" s="135"/>
      <c r="M202" s="140"/>
      <c r="N202" s="141"/>
      <c r="O202" s="141"/>
      <c r="P202" s="142">
        <f>SUM(P203:P214)</f>
        <v>0</v>
      </c>
      <c r="Q202" s="141"/>
      <c r="R202" s="142">
        <f>SUM(R203:R214)</f>
        <v>6.91198</v>
      </c>
      <c r="S202" s="141"/>
      <c r="T202" s="143">
        <f>SUM(T203:T214)</f>
        <v>2.476925</v>
      </c>
      <c r="AR202" s="136" t="s">
        <v>89</v>
      </c>
      <c r="AT202" s="144" t="s">
        <v>78</v>
      </c>
      <c r="AU202" s="144" t="s">
        <v>87</v>
      </c>
      <c r="AY202" s="136" t="s">
        <v>117</v>
      </c>
      <c r="BK202" s="145">
        <f>SUM(BK203:BK214)</f>
        <v>0</v>
      </c>
    </row>
    <row r="203" spans="1:65" s="2" customFormat="1" ht="16.5" customHeight="1">
      <c r="A203" s="34"/>
      <c r="B203" s="146"/>
      <c r="C203" s="147" t="s">
        <v>399</v>
      </c>
      <c r="D203" s="147" t="s">
        <v>118</v>
      </c>
      <c r="E203" s="148" t="s">
        <v>400</v>
      </c>
      <c r="F203" s="149" t="s">
        <v>401</v>
      </c>
      <c r="G203" s="150" t="s">
        <v>275</v>
      </c>
      <c r="H203" s="151">
        <v>38</v>
      </c>
      <c r="I203" s="152"/>
      <c r="J203" s="153">
        <f aca="true" t="shared" si="0" ref="J203:J214">ROUND(I203*H203,2)</f>
        <v>0</v>
      </c>
      <c r="K203" s="149" t="s">
        <v>122</v>
      </c>
      <c r="L203" s="35"/>
      <c r="M203" s="154" t="s">
        <v>3</v>
      </c>
      <c r="N203" s="155" t="s">
        <v>50</v>
      </c>
      <c r="O203" s="55"/>
      <c r="P203" s="156">
        <f aca="true" t="shared" si="1" ref="P203:P214">O203*H203</f>
        <v>0</v>
      </c>
      <c r="Q203" s="156">
        <v>0.17489</v>
      </c>
      <c r="R203" s="156">
        <f aca="true" t="shared" si="2" ref="R203:R214">Q203*H203</f>
        <v>6.64582</v>
      </c>
      <c r="S203" s="156">
        <v>0</v>
      </c>
      <c r="T203" s="157">
        <f aca="true" t="shared" si="3" ref="T203:T214">S203*H203</f>
        <v>0</v>
      </c>
      <c r="U203" s="34"/>
      <c r="V203" s="34"/>
      <c r="W203" s="34"/>
      <c r="X203" s="34"/>
      <c r="Y203" s="34"/>
      <c r="Z203" s="34"/>
      <c r="AA203" s="34"/>
      <c r="AB203" s="34"/>
      <c r="AC203" s="34"/>
      <c r="AD203" s="34"/>
      <c r="AE203" s="34"/>
      <c r="AR203" s="158" t="s">
        <v>226</v>
      </c>
      <c r="AT203" s="158" t="s">
        <v>118</v>
      </c>
      <c r="AU203" s="158" t="s">
        <v>89</v>
      </c>
      <c r="AY203" s="18" t="s">
        <v>117</v>
      </c>
      <c r="BE203" s="159">
        <f aca="true" t="shared" si="4" ref="BE203:BE214">IF(N203="základní",J203,0)</f>
        <v>0</v>
      </c>
      <c r="BF203" s="159">
        <f aca="true" t="shared" si="5" ref="BF203:BF214">IF(N203="snížená",J203,0)</f>
        <v>0</v>
      </c>
      <c r="BG203" s="159">
        <f aca="true" t="shared" si="6" ref="BG203:BG214">IF(N203="zákl. přenesená",J203,0)</f>
        <v>0</v>
      </c>
      <c r="BH203" s="159">
        <f aca="true" t="shared" si="7" ref="BH203:BH214">IF(N203="sníž. přenesená",J203,0)</f>
        <v>0</v>
      </c>
      <c r="BI203" s="159">
        <f aca="true" t="shared" si="8" ref="BI203:BI214">IF(N203="nulová",J203,0)</f>
        <v>0</v>
      </c>
      <c r="BJ203" s="18" t="s">
        <v>87</v>
      </c>
      <c r="BK203" s="159">
        <f aca="true" t="shared" si="9" ref="BK203:BK214">ROUND(I203*H203,2)</f>
        <v>0</v>
      </c>
      <c r="BL203" s="18" t="s">
        <v>226</v>
      </c>
      <c r="BM203" s="158" t="s">
        <v>402</v>
      </c>
    </row>
    <row r="204" spans="1:65" s="2" customFormat="1" ht="16.5" customHeight="1">
      <c r="A204" s="34"/>
      <c r="B204" s="146"/>
      <c r="C204" s="147" t="s">
        <v>403</v>
      </c>
      <c r="D204" s="147" t="s">
        <v>118</v>
      </c>
      <c r="E204" s="148" t="s">
        <v>404</v>
      </c>
      <c r="F204" s="149" t="s">
        <v>405</v>
      </c>
      <c r="G204" s="150" t="s">
        <v>294</v>
      </c>
      <c r="H204" s="151">
        <v>68.9</v>
      </c>
      <c r="I204" s="152"/>
      <c r="J204" s="153">
        <f t="shared" si="0"/>
        <v>0</v>
      </c>
      <c r="K204" s="149" t="s">
        <v>122</v>
      </c>
      <c r="L204" s="35"/>
      <c r="M204" s="154" t="s">
        <v>3</v>
      </c>
      <c r="N204" s="155" t="s">
        <v>50</v>
      </c>
      <c r="O204" s="55"/>
      <c r="P204" s="156">
        <f t="shared" si="1"/>
        <v>0</v>
      </c>
      <c r="Q204" s="156">
        <v>0</v>
      </c>
      <c r="R204" s="156">
        <f t="shared" si="2"/>
        <v>0</v>
      </c>
      <c r="S204" s="156">
        <v>0</v>
      </c>
      <c r="T204" s="157">
        <f t="shared" si="3"/>
        <v>0</v>
      </c>
      <c r="U204" s="34"/>
      <c r="V204" s="34"/>
      <c r="W204" s="34"/>
      <c r="X204" s="34"/>
      <c r="Y204" s="34"/>
      <c r="Z204" s="34"/>
      <c r="AA204" s="34"/>
      <c r="AB204" s="34"/>
      <c r="AC204" s="34"/>
      <c r="AD204" s="34"/>
      <c r="AE204" s="34"/>
      <c r="AR204" s="158" t="s">
        <v>226</v>
      </c>
      <c r="AT204" s="158" t="s">
        <v>118</v>
      </c>
      <c r="AU204" s="158" t="s">
        <v>89</v>
      </c>
      <c r="AY204" s="18" t="s">
        <v>117</v>
      </c>
      <c r="BE204" s="159">
        <f t="shared" si="4"/>
        <v>0</v>
      </c>
      <c r="BF204" s="159">
        <f t="shared" si="5"/>
        <v>0</v>
      </c>
      <c r="BG204" s="159">
        <f t="shared" si="6"/>
        <v>0</v>
      </c>
      <c r="BH204" s="159">
        <f t="shared" si="7"/>
        <v>0</v>
      </c>
      <c r="BI204" s="159">
        <f t="shared" si="8"/>
        <v>0</v>
      </c>
      <c r="BJ204" s="18" t="s">
        <v>87</v>
      </c>
      <c r="BK204" s="159">
        <f t="shared" si="9"/>
        <v>0</v>
      </c>
      <c r="BL204" s="18" t="s">
        <v>226</v>
      </c>
      <c r="BM204" s="158" t="s">
        <v>406</v>
      </c>
    </row>
    <row r="205" spans="1:65" s="2" customFormat="1" ht="16.5" customHeight="1">
      <c r="A205" s="34"/>
      <c r="B205" s="146"/>
      <c r="C205" s="199" t="s">
        <v>407</v>
      </c>
      <c r="D205" s="199" t="s">
        <v>206</v>
      </c>
      <c r="E205" s="200" t="s">
        <v>408</v>
      </c>
      <c r="F205" s="201" t="s">
        <v>409</v>
      </c>
      <c r="G205" s="202" t="s">
        <v>294</v>
      </c>
      <c r="H205" s="203">
        <v>68.9</v>
      </c>
      <c r="I205" s="204"/>
      <c r="J205" s="205">
        <f t="shared" si="0"/>
        <v>0</v>
      </c>
      <c r="K205" s="201" t="s">
        <v>122</v>
      </c>
      <c r="L205" s="206"/>
      <c r="M205" s="207" t="s">
        <v>3</v>
      </c>
      <c r="N205" s="208" t="s">
        <v>50</v>
      </c>
      <c r="O205" s="55"/>
      <c r="P205" s="156">
        <f t="shared" si="1"/>
        <v>0</v>
      </c>
      <c r="Q205" s="156">
        <v>0.0012</v>
      </c>
      <c r="R205" s="156">
        <f t="shared" si="2"/>
        <v>0.08268</v>
      </c>
      <c r="S205" s="156">
        <v>0</v>
      </c>
      <c r="T205" s="157">
        <f t="shared" si="3"/>
        <v>0</v>
      </c>
      <c r="U205" s="34"/>
      <c r="V205" s="34"/>
      <c r="W205" s="34"/>
      <c r="X205" s="34"/>
      <c r="Y205" s="34"/>
      <c r="Z205" s="34"/>
      <c r="AA205" s="34"/>
      <c r="AB205" s="34"/>
      <c r="AC205" s="34"/>
      <c r="AD205" s="34"/>
      <c r="AE205" s="34"/>
      <c r="AR205" s="158" t="s">
        <v>305</v>
      </c>
      <c r="AT205" s="158" t="s">
        <v>206</v>
      </c>
      <c r="AU205" s="158" t="s">
        <v>89</v>
      </c>
      <c r="AY205" s="18" t="s">
        <v>117</v>
      </c>
      <c r="BE205" s="159">
        <f t="shared" si="4"/>
        <v>0</v>
      </c>
      <c r="BF205" s="159">
        <f t="shared" si="5"/>
        <v>0</v>
      </c>
      <c r="BG205" s="159">
        <f t="shared" si="6"/>
        <v>0</v>
      </c>
      <c r="BH205" s="159">
        <f t="shared" si="7"/>
        <v>0</v>
      </c>
      <c r="BI205" s="159">
        <f t="shared" si="8"/>
        <v>0</v>
      </c>
      <c r="BJ205" s="18" t="s">
        <v>87</v>
      </c>
      <c r="BK205" s="159">
        <f t="shared" si="9"/>
        <v>0</v>
      </c>
      <c r="BL205" s="18" t="s">
        <v>226</v>
      </c>
      <c r="BM205" s="158" t="s">
        <v>410</v>
      </c>
    </row>
    <row r="206" spans="1:65" s="2" customFormat="1" ht="21.75" customHeight="1">
      <c r="A206" s="34"/>
      <c r="B206" s="146"/>
      <c r="C206" s="199" t="s">
        <v>411</v>
      </c>
      <c r="D206" s="199" t="s">
        <v>206</v>
      </c>
      <c r="E206" s="200" t="s">
        <v>412</v>
      </c>
      <c r="F206" s="201" t="s">
        <v>413</v>
      </c>
      <c r="G206" s="202" t="s">
        <v>275</v>
      </c>
      <c r="H206" s="203">
        <v>28</v>
      </c>
      <c r="I206" s="204"/>
      <c r="J206" s="205">
        <f t="shared" si="0"/>
        <v>0</v>
      </c>
      <c r="K206" s="201" t="s">
        <v>122</v>
      </c>
      <c r="L206" s="206"/>
      <c r="M206" s="207" t="s">
        <v>3</v>
      </c>
      <c r="N206" s="208" t="s">
        <v>50</v>
      </c>
      <c r="O206" s="55"/>
      <c r="P206" s="156">
        <f t="shared" si="1"/>
        <v>0</v>
      </c>
      <c r="Q206" s="156">
        <v>0.0052</v>
      </c>
      <c r="R206" s="156">
        <f t="shared" si="2"/>
        <v>0.1456</v>
      </c>
      <c r="S206" s="156">
        <v>0</v>
      </c>
      <c r="T206" s="157">
        <f t="shared" si="3"/>
        <v>0</v>
      </c>
      <c r="U206" s="34"/>
      <c r="V206" s="34"/>
      <c r="W206" s="34"/>
      <c r="X206" s="34"/>
      <c r="Y206" s="34"/>
      <c r="Z206" s="34"/>
      <c r="AA206" s="34"/>
      <c r="AB206" s="34"/>
      <c r="AC206" s="34"/>
      <c r="AD206" s="34"/>
      <c r="AE206" s="34"/>
      <c r="AR206" s="158" t="s">
        <v>305</v>
      </c>
      <c r="AT206" s="158" t="s">
        <v>206</v>
      </c>
      <c r="AU206" s="158" t="s">
        <v>89</v>
      </c>
      <c r="AY206" s="18" t="s">
        <v>117</v>
      </c>
      <c r="BE206" s="159">
        <f t="shared" si="4"/>
        <v>0</v>
      </c>
      <c r="BF206" s="159">
        <f t="shared" si="5"/>
        <v>0</v>
      </c>
      <c r="BG206" s="159">
        <f t="shared" si="6"/>
        <v>0</v>
      </c>
      <c r="BH206" s="159">
        <f t="shared" si="7"/>
        <v>0</v>
      </c>
      <c r="BI206" s="159">
        <f t="shared" si="8"/>
        <v>0</v>
      </c>
      <c r="BJ206" s="18" t="s">
        <v>87</v>
      </c>
      <c r="BK206" s="159">
        <f t="shared" si="9"/>
        <v>0</v>
      </c>
      <c r="BL206" s="18" t="s">
        <v>226</v>
      </c>
      <c r="BM206" s="158" t="s">
        <v>414</v>
      </c>
    </row>
    <row r="207" spans="1:65" s="2" customFormat="1" ht="21.75" customHeight="1">
      <c r="A207" s="34"/>
      <c r="B207" s="146"/>
      <c r="C207" s="199" t="s">
        <v>415</v>
      </c>
      <c r="D207" s="199" t="s">
        <v>206</v>
      </c>
      <c r="E207" s="200" t="s">
        <v>416</v>
      </c>
      <c r="F207" s="201" t="s">
        <v>417</v>
      </c>
      <c r="G207" s="202" t="s">
        <v>275</v>
      </c>
      <c r="H207" s="203">
        <v>10</v>
      </c>
      <c r="I207" s="204"/>
      <c r="J207" s="205">
        <f t="shared" si="0"/>
        <v>0</v>
      </c>
      <c r="K207" s="201" t="s">
        <v>122</v>
      </c>
      <c r="L207" s="206"/>
      <c r="M207" s="207" t="s">
        <v>3</v>
      </c>
      <c r="N207" s="208" t="s">
        <v>50</v>
      </c>
      <c r="O207" s="55"/>
      <c r="P207" s="156">
        <f t="shared" si="1"/>
        <v>0</v>
      </c>
      <c r="Q207" s="156">
        <v>0.0027</v>
      </c>
      <c r="R207" s="156">
        <f t="shared" si="2"/>
        <v>0.027000000000000003</v>
      </c>
      <c r="S207" s="156">
        <v>0</v>
      </c>
      <c r="T207" s="157">
        <f t="shared" si="3"/>
        <v>0</v>
      </c>
      <c r="U207" s="34"/>
      <c r="V207" s="34"/>
      <c r="W207" s="34"/>
      <c r="X207" s="34"/>
      <c r="Y207" s="34"/>
      <c r="Z207" s="34"/>
      <c r="AA207" s="34"/>
      <c r="AB207" s="34"/>
      <c r="AC207" s="34"/>
      <c r="AD207" s="34"/>
      <c r="AE207" s="34"/>
      <c r="AR207" s="158" t="s">
        <v>305</v>
      </c>
      <c r="AT207" s="158" t="s">
        <v>206</v>
      </c>
      <c r="AU207" s="158" t="s">
        <v>89</v>
      </c>
      <c r="AY207" s="18" t="s">
        <v>117</v>
      </c>
      <c r="BE207" s="159">
        <f t="shared" si="4"/>
        <v>0</v>
      </c>
      <c r="BF207" s="159">
        <f t="shared" si="5"/>
        <v>0</v>
      </c>
      <c r="BG207" s="159">
        <f t="shared" si="6"/>
        <v>0</v>
      </c>
      <c r="BH207" s="159">
        <f t="shared" si="7"/>
        <v>0</v>
      </c>
      <c r="BI207" s="159">
        <f t="shared" si="8"/>
        <v>0</v>
      </c>
      <c r="BJ207" s="18" t="s">
        <v>87</v>
      </c>
      <c r="BK207" s="159">
        <f t="shared" si="9"/>
        <v>0</v>
      </c>
      <c r="BL207" s="18" t="s">
        <v>226</v>
      </c>
      <c r="BM207" s="158" t="s">
        <v>418</v>
      </c>
    </row>
    <row r="208" spans="1:65" s="2" customFormat="1" ht="16.5" customHeight="1">
      <c r="A208" s="34"/>
      <c r="B208" s="146"/>
      <c r="C208" s="199" t="s">
        <v>419</v>
      </c>
      <c r="D208" s="199" t="s">
        <v>206</v>
      </c>
      <c r="E208" s="200" t="s">
        <v>420</v>
      </c>
      <c r="F208" s="201" t="s">
        <v>421</v>
      </c>
      <c r="G208" s="202" t="s">
        <v>275</v>
      </c>
      <c r="H208" s="203">
        <v>10</v>
      </c>
      <c r="I208" s="204"/>
      <c r="J208" s="205">
        <f t="shared" si="0"/>
        <v>0</v>
      </c>
      <c r="K208" s="201" t="s">
        <v>122</v>
      </c>
      <c r="L208" s="206"/>
      <c r="M208" s="207" t="s">
        <v>3</v>
      </c>
      <c r="N208" s="208" t="s">
        <v>50</v>
      </c>
      <c r="O208" s="55"/>
      <c r="P208" s="156">
        <f t="shared" si="1"/>
        <v>0</v>
      </c>
      <c r="Q208" s="156">
        <v>0.0001</v>
      </c>
      <c r="R208" s="156">
        <f t="shared" si="2"/>
        <v>0.001</v>
      </c>
      <c r="S208" s="156">
        <v>0</v>
      </c>
      <c r="T208" s="157">
        <f t="shared" si="3"/>
        <v>0</v>
      </c>
      <c r="U208" s="34"/>
      <c r="V208" s="34"/>
      <c r="W208" s="34"/>
      <c r="X208" s="34"/>
      <c r="Y208" s="34"/>
      <c r="Z208" s="34"/>
      <c r="AA208" s="34"/>
      <c r="AB208" s="34"/>
      <c r="AC208" s="34"/>
      <c r="AD208" s="34"/>
      <c r="AE208" s="34"/>
      <c r="AR208" s="158" t="s">
        <v>305</v>
      </c>
      <c r="AT208" s="158" t="s">
        <v>206</v>
      </c>
      <c r="AU208" s="158" t="s">
        <v>89</v>
      </c>
      <c r="AY208" s="18" t="s">
        <v>117</v>
      </c>
      <c r="BE208" s="159">
        <f t="shared" si="4"/>
        <v>0</v>
      </c>
      <c r="BF208" s="159">
        <f t="shared" si="5"/>
        <v>0</v>
      </c>
      <c r="BG208" s="159">
        <f t="shared" si="6"/>
        <v>0</v>
      </c>
      <c r="BH208" s="159">
        <f t="shared" si="7"/>
        <v>0</v>
      </c>
      <c r="BI208" s="159">
        <f t="shared" si="8"/>
        <v>0</v>
      </c>
      <c r="BJ208" s="18" t="s">
        <v>87</v>
      </c>
      <c r="BK208" s="159">
        <f t="shared" si="9"/>
        <v>0</v>
      </c>
      <c r="BL208" s="18" t="s">
        <v>226</v>
      </c>
      <c r="BM208" s="158" t="s">
        <v>422</v>
      </c>
    </row>
    <row r="209" spans="1:65" s="2" customFormat="1" ht="16.5" customHeight="1">
      <c r="A209" s="34"/>
      <c r="B209" s="146"/>
      <c r="C209" s="199" t="s">
        <v>423</v>
      </c>
      <c r="D209" s="199" t="s">
        <v>206</v>
      </c>
      <c r="E209" s="200" t="s">
        <v>424</v>
      </c>
      <c r="F209" s="201" t="s">
        <v>425</v>
      </c>
      <c r="G209" s="202" t="s">
        <v>275</v>
      </c>
      <c r="H209" s="203">
        <v>28</v>
      </c>
      <c r="I209" s="204"/>
      <c r="J209" s="205">
        <f t="shared" si="0"/>
        <v>0</v>
      </c>
      <c r="K209" s="201" t="s">
        <v>122</v>
      </c>
      <c r="L209" s="206"/>
      <c r="M209" s="207" t="s">
        <v>3</v>
      </c>
      <c r="N209" s="208" t="s">
        <v>50</v>
      </c>
      <c r="O209" s="55"/>
      <c r="P209" s="156">
        <f t="shared" si="1"/>
        <v>0</v>
      </c>
      <c r="Q209" s="156">
        <v>1E-05</v>
      </c>
      <c r="R209" s="156">
        <f t="shared" si="2"/>
        <v>0.00028000000000000003</v>
      </c>
      <c r="S209" s="156">
        <v>0</v>
      </c>
      <c r="T209" s="157">
        <f t="shared" si="3"/>
        <v>0</v>
      </c>
      <c r="U209" s="34"/>
      <c r="V209" s="34"/>
      <c r="W209" s="34"/>
      <c r="X209" s="34"/>
      <c r="Y209" s="34"/>
      <c r="Z209" s="34"/>
      <c r="AA209" s="34"/>
      <c r="AB209" s="34"/>
      <c r="AC209" s="34"/>
      <c r="AD209" s="34"/>
      <c r="AE209" s="34"/>
      <c r="AR209" s="158" t="s">
        <v>305</v>
      </c>
      <c r="AT209" s="158" t="s">
        <v>206</v>
      </c>
      <c r="AU209" s="158" t="s">
        <v>89</v>
      </c>
      <c r="AY209" s="18" t="s">
        <v>117</v>
      </c>
      <c r="BE209" s="159">
        <f t="shared" si="4"/>
        <v>0</v>
      </c>
      <c r="BF209" s="159">
        <f t="shared" si="5"/>
        <v>0</v>
      </c>
      <c r="BG209" s="159">
        <f t="shared" si="6"/>
        <v>0</v>
      </c>
      <c r="BH209" s="159">
        <f t="shared" si="7"/>
        <v>0</v>
      </c>
      <c r="BI209" s="159">
        <f t="shared" si="8"/>
        <v>0</v>
      </c>
      <c r="BJ209" s="18" t="s">
        <v>87</v>
      </c>
      <c r="BK209" s="159">
        <f t="shared" si="9"/>
        <v>0</v>
      </c>
      <c r="BL209" s="18" t="s">
        <v>226</v>
      </c>
      <c r="BM209" s="158" t="s">
        <v>426</v>
      </c>
    </row>
    <row r="210" spans="1:65" s="2" customFormat="1" ht="16.5" customHeight="1">
      <c r="A210" s="34"/>
      <c r="B210" s="146"/>
      <c r="C210" s="199" t="s">
        <v>427</v>
      </c>
      <c r="D210" s="199" t="s">
        <v>206</v>
      </c>
      <c r="E210" s="200" t="s">
        <v>428</v>
      </c>
      <c r="F210" s="201" t="s">
        <v>429</v>
      </c>
      <c r="G210" s="202" t="s">
        <v>275</v>
      </c>
      <c r="H210" s="203">
        <v>8</v>
      </c>
      <c r="I210" s="204"/>
      <c r="J210" s="205">
        <f t="shared" si="0"/>
        <v>0</v>
      </c>
      <c r="K210" s="201" t="s">
        <v>122</v>
      </c>
      <c r="L210" s="206"/>
      <c r="M210" s="207" t="s">
        <v>3</v>
      </c>
      <c r="N210" s="208" t="s">
        <v>50</v>
      </c>
      <c r="O210" s="55"/>
      <c r="P210" s="156">
        <f t="shared" si="1"/>
        <v>0</v>
      </c>
      <c r="Q210" s="156">
        <v>0.0001</v>
      </c>
      <c r="R210" s="156">
        <f t="shared" si="2"/>
        <v>0.0008</v>
      </c>
      <c r="S210" s="156">
        <v>0</v>
      </c>
      <c r="T210" s="157">
        <f t="shared" si="3"/>
        <v>0</v>
      </c>
      <c r="U210" s="34"/>
      <c r="V210" s="34"/>
      <c r="W210" s="34"/>
      <c r="X210" s="34"/>
      <c r="Y210" s="34"/>
      <c r="Z210" s="34"/>
      <c r="AA210" s="34"/>
      <c r="AB210" s="34"/>
      <c r="AC210" s="34"/>
      <c r="AD210" s="34"/>
      <c r="AE210" s="34"/>
      <c r="AR210" s="158" t="s">
        <v>305</v>
      </c>
      <c r="AT210" s="158" t="s">
        <v>206</v>
      </c>
      <c r="AU210" s="158" t="s">
        <v>89</v>
      </c>
      <c r="AY210" s="18" t="s">
        <v>117</v>
      </c>
      <c r="BE210" s="159">
        <f t="shared" si="4"/>
        <v>0</v>
      </c>
      <c r="BF210" s="159">
        <f t="shared" si="5"/>
        <v>0</v>
      </c>
      <c r="BG210" s="159">
        <f t="shared" si="6"/>
        <v>0</v>
      </c>
      <c r="BH210" s="159">
        <f t="shared" si="7"/>
        <v>0</v>
      </c>
      <c r="BI210" s="159">
        <f t="shared" si="8"/>
        <v>0</v>
      </c>
      <c r="BJ210" s="18" t="s">
        <v>87</v>
      </c>
      <c r="BK210" s="159">
        <f t="shared" si="9"/>
        <v>0</v>
      </c>
      <c r="BL210" s="18" t="s">
        <v>226</v>
      </c>
      <c r="BM210" s="158" t="s">
        <v>430</v>
      </c>
    </row>
    <row r="211" spans="1:65" s="2" customFormat="1" ht="16.5" customHeight="1">
      <c r="A211" s="34"/>
      <c r="B211" s="146"/>
      <c r="C211" s="199" t="s">
        <v>431</v>
      </c>
      <c r="D211" s="199" t="s">
        <v>206</v>
      </c>
      <c r="E211" s="200" t="s">
        <v>432</v>
      </c>
      <c r="F211" s="201" t="s">
        <v>433</v>
      </c>
      <c r="G211" s="202" t="s">
        <v>294</v>
      </c>
      <c r="H211" s="203">
        <v>220</v>
      </c>
      <c r="I211" s="204"/>
      <c r="J211" s="205">
        <f t="shared" si="0"/>
        <v>0</v>
      </c>
      <c r="K211" s="201" t="s">
        <v>122</v>
      </c>
      <c r="L211" s="206"/>
      <c r="M211" s="207" t="s">
        <v>3</v>
      </c>
      <c r="N211" s="208" t="s">
        <v>50</v>
      </c>
      <c r="O211" s="55"/>
      <c r="P211" s="156">
        <f t="shared" si="1"/>
        <v>0</v>
      </c>
      <c r="Q211" s="156">
        <v>4E-05</v>
      </c>
      <c r="R211" s="156">
        <f t="shared" si="2"/>
        <v>0.0088</v>
      </c>
      <c r="S211" s="156">
        <v>0</v>
      </c>
      <c r="T211" s="157">
        <f t="shared" si="3"/>
        <v>0</v>
      </c>
      <c r="U211" s="34"/>
      <c r="V211" s="34"/>
      <c r="W211" s="34"/>
      <c r="X211" s="34"/>
      <c r="Y211" s="34"/>
      <c r="Z211" s="34"/>
      <c r="AA211" s="34"/>
      <c r="AB211" s="34"/>
      <c r="AC211" s="34"/>
      <c r="AD211" s="34"/>
      <c r="AE211" s="34"/>
      <c r="AR211" s="158" t="s">
        <v>305</v>
      </c>
      <c r="AT211" s="158" t="s">
        <v>206</v>
      </c>
      <c r="AU211" s="158" t="s">
        <v>89</v>
      </c>
      <c r="AY211" s="18" t="s">
        <v>117</v>
      </c>
      <c r="BE211" s="159">
        <f t="shared" si="4"/>
        <v>0</v>
      </c>
      <c r="BF211" s="159">
        <f t="shared" si="5"/>
        <v>0</v>
      </c>
      <c r="BG211" s="159">
        <f t="shared" si="6"/>
        <v>0</v>
      </c>
      <c r="BH211" s="159">
        <f t="shared" si="7"/>
        <v>0</v>
      </c>
      <c r="BI211" s="159">
        <f t="shared" si="8"/>
        <v>0</v>
      </c>
      <c r="BJ211" s="18" t="s">
        <v>87</v>
      </c>
      <c r="BK211" s="159">
        <f t="shared" si="9"/>
        <v>0</v>
      </c>
      <c r="BL211" s="18" t="s">
        <v>226</v>
      </c>
      <c r="BM211" s="158" t="s">
        <v>434</v>
      </c>
    </row>
    <row r="212" spans="1:65" s="2" customFormat="1" ht="16.5" customHeight="1">
      <c r="A212" s="34"/>
      <c r="B212" s="146"/>
      <c r="C212" s="147" t="s">
        <v>435</v>
      </c>
      <c r="D212" s="147" t="s">
        <v>118</v>
      </c>
      <c r="E212" s="148" t="s">
        <v>436</v>
      </c>
      <c r="F212" s="149" t="s">
        <v>437</v>
      </c>
      <c r="G212" s="150" t="s">
        <v>275</v>
      </c>
      <c r="H212" s="151">
        <v>28</v>
      </c>
      <c r="I212" s="152"/>
      <c r="J212" s="153">
        <f t="shared" si="0"/>
        <v>0</v>
      </c>
      <c r="K212" s="149" t="s">
        <v>122</v>
      </c>
      <c r="L212" s="35"/>
      <c r="M212" s="154" t="s">
        <v>3</v>
      </c>
      <c r="N212" s="155" t="s">
        <v>50</v>
      </c>
      <c r="O212" s="55"/>
      <c r="P212" s="156">
        <f t="shared" si="1"/>
        <v>0</v>
      </c>
      <c r="Q212" s="156">
        <v>0</v>
      </c>
      <c r="R212" s="156">
        <f t="shared" si="2"/>
        <v>0</v>
      </c>
      <c r="S212" s="156">
        <v>0.0657</v>
      </c>
      <c r="T212" s="157">
        <f t="shared" si="3"/>
        <v>1.8396</v>
      </c>
      <c r="U212" s="34"/>
      <c r="V212" s="34"/>
      <c r="W212" s="34"/>
      <c r="X212" s="34"/>
      <c r="Y212" s="34"/>
      <c r="Z212" s="34"/>
      <c r="AA212" s="34"/>
      <c r="AB212" s="34"/>
      <c r="AC212" s="34"/>
      <c r="AD212" s="34"/>
      <c r="AE212" s="34"/>
      <c r="AR212" s="158" t="s">
        <v>226</v>
      </c>
      <c r="AT212" s="158" t="s">
        <v>118</v>
      </c>
      <c r="AU212" s="158" t="s">
        <v>89</v>
      </c>
      <c r="AY212" s="18" t="s">
        <v>117</v>
      </c>
      <c r="BE212" s="159">
        <f t="shared" si="4"/>
        <v>0</v>
      </c>
      <c r="BF212" s="159">
        <f t="shared" si="5"/>
        <v>0</v>
      </c>
      <c r="BG212" s="159">
        <f t="shared" si="6"/>
        <v>0</v>
      </c>
      <c r="BH212" s="159">
        <f t="shared" si="7"/>
        <v>0</v>
      </c>
      <c r="BI212" s="159">
        <f t="shared" si="8"/>
        <v>0</v>
      </c>
      <c r="BJ212" s="18" t="s">
        <v>87</v>
      </c>
      <c r="BK212" s="159">
        <f t="shared" si="9"/>
        <v>0</v>
      </c>
      <c r="BL212" s="18" t="s">
        <v>226</v>
      </c>
      <c r="BM212" s="158" t="s">
        <v>438</v>
      </c>
    </row>
    <row r="213" spans="1:65" s="2" customFormat="1" ht="16.5" customHeight="1">
      <c r="A213" s="34"/>
      <c r="B213" s="146"/>
      <c r="C213" s="147" t="s">
        <v>439</v>
      </c>
      <c r="D213" s="147" t="s">
        <v>118</v>
      </c>
      <c r="E213" s="148" t="s">
        <v>440</v>
      </c>
      <c r="F213" s="149" t="s">
        <v>441</v>
      </c>
      <c r="G213" s="150" t="s">
        <v>294</v>
      </c>
      <c r="H213" s="151">
        <v>68.9</v>
      </c>
      <c r="I213" s="152"/>
      <c r="J213" s="153">
        <f t="shared" si="0"/>
        <v>0</v>
      </c>
      <c r="K213" s="149" t="s">
        <v>122</v>
      </c>
      <c r="L213" s="35"/>
      <c r="M213" s="154" t="s">
        <v>3</v>
      </c>
      <c r="N213" s="155" t="s">
        <v>50</v>
      </c>
      <c r="O213" s="55"/>
      <c r="P213" s="156">
        <f t="shared" si="1"/>
        <v>0</v>
      </c>
      <c r="Q213" s="156">
        <v>0</v>
      </c>
      <c r="R213" s="156">
        <f t="shared" si="2"/>
        <v>0</v>
      </c>
      <c r="S213" s="156">
        <v>0.00925</v>
      </c>
      <c r="T213" s="157">
        <f t="shared" si="3"/>
        <v>0.637325</v>
      </c>
      <c r="U213" s="34"/>
      <c r="V213" s="34"/>
      <c r="W213" s="34"/>
      <c r="X213" s="34"/>
      <c r="Y213" s="34"/>
      <c r="Z213" s="34"/>
      <c r="AA213" s="34"/>
      <c r="AB213" s="34"/>
      <c r="AC213" s="34"/>
      <c r="AD213" s="34"/>
      <c r="AE213" s="34"/>
      <c r="AR213" s="158" t="s">
        <v>226</v>
      </c>
      <c r="AT213" s="158" t="s">
        <v>118</v>
      </c>
      <c r="AU213" s="158" t="s">
        <v>89</v>
      </c>
      <c r="AY213" s="18" t="s">
        <v>117</v>
      </c>
      <c r="BE213" s="159">
        <f t="shared" si="4"/>
        <v>0</v>
      </c>
      <c r="BF213" s="159">
        <f t="shared" si="5"/>
        <v>0</v>
      </c>
      <c r="BG213" s="159">
        <f t="shared" si="6"/>
        <v>0</v>
      </c>
      <c r="BH213" s="159">
        <f t="shared" si="7"/>
        <v>0</v>
      </c>
      <c r="BI213" s="159">
        <f t="shared" si="8"/>
        <v>0</v>
      </c>
      <c r="BJ213" s="18" t="s">
        <v>87</v>
      </c>
      <c r="BK213" s="159">
        <f t="shared" si="9"/>
        <v>0</v>
      </c>
      <c r="BL213" s="18" t="s">
        <v>226</v>
      </c>
      <c r="BM213" s="158" t="s">
        <v>442</v>
      </c>
    </row>
    <row r="214" spans="1:65" s="2" customFormat="1" ht="16.5" customHeight="1">
      <c r="A214" s="34"/>
      <c r="B214" s="146"/>
      <c r="C214" s="147" t="s">
        <v>443</v>
      </c>
      <c r="D214" s="147" t="s">
        <v>118</v>
      </c>
      <c r="E214" s="148" t="s">
        <v>444</v>
      </c>
      <c r="F214" s="149" t="s">
        <v>445</v>
      </c>
      <c r="G214" s="150" t="s">
        <v>209</v>
      </c>
      <c r="H214" s="151">
        <v>6.912</v>
      </c>
      <c r="I214" s="152"/>
      <c r="J214" s="153">
        <f t="shared" si="0"/>
        <v>0</v>
      </c>
      <c r="K214" s="149" t="s">
        <v>122</v>
      </c>
      <c r="L214" s="35"/>
      <c r="M214" s="160" t="s">
        <v>3</v>
      </c>
      <c r="N214" s="161" t="s">
        <v>50</v>
      </c>
      <c r="O214" s="162"/>
      <c r="P214" s="163">
        <f t="shared" si="1"/>
        <v>0</v>
      </c>
      <c r="Q214" s="163">
        <v>0</v>
      </c>
      <c r="R214" s="163">
        <f t="shared" si="2"/>
        <v>0</v>
      </c>
      <c r="S214" s="163">
        <v>0</v>
      </c>
      <c r="T214" s="164">
        <f t="shared" si="3"/>
        <v>0</v>
      </c>
      <c r="U214" s="34"/>
      <c r="V214" s="34"/>
      <c r="W214" s="34"/>
      <c r="X214" s="34"/>
      <c r="Y214" s="34"/>
      <c r="Z214" s="34"/>
      <c r="AA214" s="34"/>
      <c r="AB214" s="34"/>
      <c r="AC214" s="34"/>
      <c r="AD214" s="34"/>
      <c r="AE214" s="34"/>
      <c r="AR214" s="158" t="s">
        <v>226</v>
      </c>
      <c r="AT214" s="158" t="s">
        <v>118</v>
      </c>
      <c r="AU214" s="158" t="s">
        <v>89</v>
      </c>
      <c r="AY214" s="18" t="s">
        <v>117</v>
      </c>
      <c r="BE214" s="159">
        <f t="shared" si="4"/>
        <v>0</v>
      </c>
      <c r="BF214" s="159">
        <f t="shared" si="5"/>
        <v>0</v>
      </c>
      <c r="BG214" s="159">
        <f t="shared" si="6"/>
        <v>0</v>
      </c>
      <c r="BH214" s="159">
        <f t="shared" si="7"/>
        <v>0</v>
      </c>
      <c r="BI214" s="159">
        <f t="shared" si="8"/>
        <v>0</v>
      </c>
      <c r="BJ214" s="18" t="s">
        <v>87</v>
      </c>
      <c r="BK214" s="159">
        <f t="shared" si="9"/>
        <v>0</v>
      </c>
      <c r="BL214" s="18" t="s">
        <v>226</v>
      </c>
      <c r="BM214" s="158" t="s">
        <v>446</v>
      </c>
    </row>
    <row r="215" spans="1:31" s="2" customFormat="1" ht="6.95" customHeight="1">
      <c r="A215" s="34"/>
      <c r="B215" s="44"/>
      <c r="C215" s="45"/>
      <c r="D215" s="45"/>
      <c r="E215" s="45"/>
      <c r="F215" s="45"/>
      <c r="G215" s="45"/>
      <c r="H215" s="45"/>
      <c r="I215" s="113"/>
      <c r="J215" s="45"/>
      <c r="K215" s="45"/>
      <c r="L215" s="35"/>
      <c r="M215" s="34"/>
      <c r="O215" s="34"/>
      <c r="P215" s="34"/>
      <c r="Q215" s="34"/>
      <c r="R215" s="34"/>
      <c r="S215" s="34"/>
      <c r="T215" s="34"/>
      <c r="U215" s="34"/>
      <c r="V215" s="34"/>
      <c r="W215" s="34"/>
      <c r="X215" s="34"/>
      <c r="Y215" s="34"/>
      <c r="Z215" s="34"/>
      <c r="AA215" s="34"/>
      <c r="AB215" s="34"/>
      <c r="AC215" s="34"/>
      <c r="AD215" s="34"/>
      <c r="AE215" s="34"/>
    </row>
  </sheetData>
  <sheetProtection password="99B9" sheet="1" objects="1" scenarios="1"/>
  <protectedRanges>
    <protectedRange sqref="E18" name="Oblast3"/>
    <protectedRange sqref="J17:J18" name="Oblast2"/>
    <protectedRange sqref="I95:I214" name="Oblast1"/>
  </protectedRanges>
  <autoFilter ref="C91:K214"/>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9" customWidth="1"/>
    <col min="2" max="2" width="1.7109375" style="209" customWidth="1"/>
    <col min="3" max="4" width="5.00390625" style="209" customWidth="1"/>
    <col min="5" max="5" width="11.7109375" style="209" customWidth="1"/>
    <col min="6" max="6" width="9.140625" style="209" customWidth="1"/>
    <col min="7" max="7" width="5.00390625" style="209" customWidth="1"/>
    <col min="8" max="8" width="77.8515625" style="209" customWidth="1"/>
    <col min="9" max="10" width="20.00390625" style="209" customWidth="1"/>
    <col min="11" max="11" width="1.7109375" style="209" customWidth="1"/>
  </cols>
  <sheetData>
    <row r="1" s="1" customFormat="1" ht="37.5" customHeight="1"/>
    <row r="2" spans="2:11" s="1" customFormat="1" ht="7.5" customHeight="1">
      <c r="B2" s="210"/>
      <c r="C2" s="211"/>
      <c r="D2" s="211"/>
      <c r="E2" s="211"/>
      <c r="F2" s="211"/>
      <c r="G2" s="211"/>
      <c r="H2" s="211"/>
      <c r="I2" s="211"/>
      <c r="J2" s="211"/>
      <c r="K2" s="212"/>
    </row>
    <row r="3" spans="2:11" s="16" customFormat="1" ht="45" customHeight="1">
      <c r="B3" s="213"/>
      <c r="C3" s="330" t="s">
        <v>447</v>
      </c>
      <c r="D3" s="330"/>
      <c r="E3" s="330"/>
      <c r="F3" s="330"/>
      <c r="G3" s="330"/>
      <c r="H3" s="330"/>
      <c r="I3" s="330"/>
      <c r="J3" s="330"/>
      <c r="K3" s="214"/>
    </row>
    <row r="4" spans="2:11" s="1" customFormat="1" ht="25.5" customHeight="1">
      <c r="B4" s="215"/>
      <c r="C4" s="331" t="s">
        <v>448</v>
      </c>
      <c r="D4" s="331"/>
      <c r="E4" s="331"/>
      <c r="F4" s="331"/>
      <c r="G4" s="331"/>
      <c r="H4" s="331"/>
      <c r="I4" s="331"/>
      <c r="J4" s="331"/>
      <c r="K4" s="216"/>
    </row>
    <row r="5" spans="2:11" s="1" customFormat="1" ht="5.25" customHeight="1">
      <c r="B5" s="215"/>
      <c r="C5" s="217"/>
      <c r="D5" s="217"/>
      <c r="E5" s="217"/>
      <c r="F5" s="217"/>
      <c r="G5" s="217"/>
      <c r="H5" s="217"/>
      <c r="I5" s="217"/>
      <c r="J5" s="217"/>
      <c r="K5" s="216"/>
    </row>
    <row r="6" spans="2:11" s="1" customFormat="1" ht="15" customHeight="1">
      <c r="B6" s="215"/>
      <c r="C6" s="329" t="s">
        <v>449</v>
      </c>
      <c r="D6" s="329"/>
      <c r="E6" s="329"/>
      <c r="F6" s="329"/>
      <c r="G6" s="329"/>
      <c r="H6" s="329"/>
      <c r="I6" s="329"/>
      <c r="J6" s="329"/>
      <c r="K6" s="216"/>
    </row>
    <row r="7" spans="2:11" s="1" customFormat="1" ht="15" customHeight="1">
      <c r="B7" s="219"/>
      <c r="C7" s="329" t="s">
        <v>450</v>
      </c>
      <c r="D7" s="329"/>
      <c r="E7" s="329"/>
      <c r="F7" s="329"/>
      <c r="G7" s="329"/>
      <c r="H7" s="329"/>
      <c r="I7" s="329"/>
      <c r="J7" s="329"/>
      <c r="K7" s="216"/>
    </row>
    <row r="8" spans="2:11" s="1" customFormat="1" ht="12.75" customHeight="1">
      <c r="B8" s="219"/>
      <c r="C8" s="218"/>
      <c r="D8" s="218"/>
      <c r="E8" s="218"/>
      <c r="F8" s="218"/>
      <c r="G8" s="218"/>
      <c r="H8" s="218"/>
      <c r="I8" s="218"/>
      <c r="J8" s="218"/>
      <c r="K8" s="216"/>
    </row>
    <row r="9" spans="2:11" s="1" customFormat="1" ht="15" customHeight="1">
      <c r="B9" s="219"/>
      <c r="C9" s="329" t="s">
        <v>451</v>
      </c>
      <c r="D9" s="329"/>
      <c r="E9" s="329"/>
      <c r="F9" s="329"/>
      <c r="G9" s="329"/>
      <c r="H9" s="329"/>
      <c r="I9" s="329"/>
      <c r="J9" s="329"/>
      <c r="K9" s="216"/>
    </row>
    <row r="10" spans="2:11" s="1" customFormat="1" ht="15" customHeight="1">
      <c r="B10" s="219"/>
      <c r="C10" s="218"/>
      <c r="D10" s="329" t="s">
        <v>452</v>
      </c>
      <c r="E10" s="329"/>
      <c r="F10" s="329"/>
      <c r="G10" s="329"/>
      <c r="H10" s="329"/>
      <c r="I10" s="329"/>
      <c r="J10" s="329"/>
      <c r="K10" s="216"/>
    </row>
    <row r="11" spans="2:11" s="1" customFormat="1" ht="15" customHeight="1">
      <c r="B11" s="219"/>
      <c r="C11" s="220"/>
      <c r="D11" s="329" t="s">
        <v>453</v>
      </c>
      <c r="E11" s="329"/>
      <c r="F11" s="329"/>
      <c r="G11" s="329"/>
      <c r="H11" s="329"/>
      <c r="I11" s="329"/>
      <c r="J11" s="329"/>
      <c r="K11" s="216"/>
    </row>
    <row r="12" spans="2:11" s="1" customFormat="1" ht="15" customHeight="1">
      <c r="B12" s="219"/>
      <c r="C12" s="220"/>
      <c r="D12" s="218"/>
      <c r="E12" s="218"/>
      <c r="F12" s="218"/>
      <c r="G12" s="218"/>
      <c r="H12" s="218"/>
      <c r="I12" s="218"/>
      <c r="J12" s="218"/>
      <c r="K12" s="216"/>
    </row>
    <row r="13" spans="2:11" s="1" customFormat="1" ht="15" customHeight="1">
      <c r="B13" s="219"/>
      <c r="C13" s="220"/>
      <c r="D13" s="221" t="s">
        <v>454</v>
      </c>
      <c r="E13" s="218"/>
      <c r="F13" s="218"/>
      <c r="G13" s="218"/>
      <c r="H13" s="218"/>
      <c r="I13" s="218"/>
      <c r="J13" s="218"/>
      <c r="K13" s="216"/>
    </row>
    <row r="14" spans="2:11" s="1" customFormat="1" ht="12.75" customHeight="1">
      <c r="B14" s="219"/>
      <c r="C14" s="220"/>
      <c r="D14" s="220"/>
      <c r="E14" s="220"/>
      <c r="F14" s="220"/>
      <c r="G14" s="220"/>
      <c r="H14" s="220"/>
      <c r="I14" s="220"/>
      <c r="J14" s="220"/>
      <c r="K14" s="216"/>
    </row>
    <row r="15" spans="2:11" s="1" customFormat="1" ht="15" customHeight="1">
      <c r="B15" s="219"/>
      <c r="C15" s="220"/>
      <c r="D15" s="329" t="s">
        <v>455</v>
      </c>
      <c r="E15" s="329"/>
      <c r="F15" s="329"/>
      <c r="G15" s="329"/>
      <c r="H15" s="329"/>
      <c r="I15" s="329"/>
      <c r="J15" s="329"/>
      <c r="K15" s="216"/>
    </row>
    <row r="16" spans="2:11" s="1" customFormat="1" ht="15" customHeight="1">
      <c r="B16" s="219"/>
      <c r="C16" s="220"/>
      <c r="D16" s="329" t="s">
        <v>456</v>
      </c>
      <c r="E16" s="329"/>
      <c r="F16" s="329"/>
      <c r="G16" s="329"/>
      <c r="H16" s="329"/>
      <c r="I16" s="329"/>
      <c r="J16" s="329"/>
      <c r="K16" s="216"/>
    </row>
    <row r="17" spans="2:11" s="1" customFormat="1" ht="15" customHeight="1">
      <c r="B17" s="219"/>
      <c r="C17" s="220"/>
      <c r="D17" s="329" t="s">
        <v>457</v>
      </c>
      <c r="E17" s="329"/>
      <c r="F17" s="329"/>
      <c r="G17" s="329"/>
      <c r="H17" s="329"/>
      <c r="I17" s="329"/>
      <c r="J17" s="329"/>
      <c r="K17" s="216"/>
    </row>
    <row r="18" spans="2:11" s="1" customFormat="1" ht="15" customHeight="1">
      <c r="B18" s="219"/>
      <c r="C18" s="220"/>
      <c r="D18" s="220"/>
      <c r="E18" s="222" t="s">
        <v>86</v>
      </c>
      <c r="F18" s="329" t="s">
        <v>458</v>
      </c>
      <c r="G18" s="329"/>
      <c r="H18" s="329"/>
      <c r="I18" s="329"/>
      <c r="J18" s="329"/>
      <c r="K18" s="216"/>
    </row>
    <row r="19" spans="2:11" s="1" customFormat="1" ht="15" customHeight="1">
      <c r="B19" s="219"/>
      <c r="C19" s="220"/>
      <c r="D19" s="220"/>
      <c r="E19" s="222" t="s">
        <v>459</v>
      </c>
      <c r="F19" s="329" t="s">
        <v>460</v>
      </c>
      <c r="G19" s="329"/>
      <c r="H19" s="329"/>
      <c r="I19" s="329"/>
      <c r="J19" s="329"/>
      <c r="K19" s="216"/>
    </row>
    <row r="20" spans="2:11" s="1" customFormat="1" ht="15" customHeight="1">
      <c r="B20" s="219"/>
      <c r="C20" s="220"/>
      <c r="D20" s="220"/>
      <c r="E20" s="222" t="s">
        <v>461</v>
      </c>
      <c r="F20" s="329" t="s">
        <v>462</v>
      </c>
      <c r="G20" s="329"/>
      <c r="H20" s="329"/>
      <c r="I20" s="329"/>
      <c r="J20" s="329"/>
      <c r="K20" s="216"/>
    </row>
    <row r="21" spans="2:11" s="1" customFormat="1" ht="15" customHeight="1">
      <c r="B21" s="219"/>
      <c r="C21" s="220"/>
      <c r="D21" s="220"/>
      <c r="E21" s="222" t="s">
        <v>84</v>
      </c>
      <c r="F21" s="329" t="s">
        <v>85</v>
      </c>
      <c r="G21" s="329"/>
      <c r="H21" s="329"/>
      <c r="I21" s="329"/>
      <c r="J21" s="329"/>
      <c r="K21" s="216"/>
    </row>
    <row r="22" spans="2:11" s="1" customFormat="1" ht="15" customHeight="1">
      <c r="B22" s="219"/>
      <c r="C22" s="220"/>
      <c r="D22" s="220"/>
      <c r="E22" s="222" t="s">
        <v>114</v>
      </c>
      <c r="F22" s="329" t="s">
        <v>115</v>
      </c>
      <c r="G22" s="329"/>
      <c r="H22" s="329"/>
      <c r="I22" s="329"/>
      <c r="J22" s="329"/>
      <c r="K22" s="216"/>
    </row>
    <row r="23" spans="2:11" s="1" customFormat="1" ht="15" customHeight="1">
      <c r="B23" s="219"/>
      <c r="C23" s="220"/>
      <c r="D23" s="220"/>
      <c r="E23" s="222" t="s">
        <v>463</v>
      </c>
      <c r="F23" s="329" t="s">
        <v>464</v>
      </c>
      <c r="G23" s="329"/>
      <c r="H23" s="329"/>
      <c r="I23" s="329"/>
      <c r="J23" s="329"/>
      <c r="K23" s="216"/>
    </row>
    <row r="24" spans="2:11" s="1" customFormat="1" ht="12.75" customHeight="1">
      <c r="B24" s="219"/>
      <c r="C24" s="220"/>
      <c r="D24" s="220"/>
      <c r="E24" s="220"/>
      <c r="F24" s="220"/>
      <c r="G24" s="220"/>
      <c r="H24" s="220"/>
      <c r="I24" s="220"/>
      <c r="J24" s="220"/>
      <c r="K24" s="216"/>
    </row>
    <row r="25" spans="2:11" s="1" customFormat="1" ht="15" customHeight="1">
      <c r="B25" s="219"/>
      <c r="C25" s="329" t="s">
        <v>465</v>
      </c>
      <c r="D25" s="329"/>
      <c r="E25" s="329"/>
      <c r="F25" s="329"/>
      <c r="G25" s="329"/>
      <c r="H25" s="329"/>
      <c r="I25" s="329"/>
      <c r="J25" s="329"/>
      <c r="K25" s="216"/>
    </row>
    <row r="26" spans="2:11" s="1" customFormat="1" ht="15" customHeight="1">
      <c r="B26" s="219"/>
      <c r="C26" s="329" t="s">
        <v>466</v>
      </c>
      <c r="D26" s="329"/>
      <c r="E26" s="329"/>
      <c r="F26" s="329"/>
      <c r="G26" s="329"/>
      <c r="H26" s="329"/>
      <c r="I26" s="329"/>
      <c r="J26" s="329"/>
      <c r="K26" s="216"/>
    </row>
    <row r="27" spans="2:11" s="1" customFormat="1" ht="15" customHeight="1">
      <c r="B27" s="219"/>
      <c r="C27" s="218"/>
      <c r="D27" s="329" t="s">
        <v>467</v>
      </c>
      <c r="E27" s="329"/>
      <c r="F27" s="329"/>
      <c r="G27" s="329"/>
      <c r="H27" s="329"/>
      <c r="I27" s="329"/>
      <c r="J27" s="329"/>
      <c r="K27" s="216"/>
    </row>
    <row r="28" spans="2:11" s="1" customFormat="1" ht="15" customHeight="1">
      <c r="B28" s="219"/>
      <c r="C28" s="220"/>
      <c r="D28" s="329" t="s">
        <v>468</v>
      </c>
      <c r="E28" s="329"/>
      <c r="F28" s="329"/>
      <c r="G28" s="329"/>
      <c r="H28" s="329"/>
      <c r="I28" s="329"/>
      <c r="J28" s="329"/>
      <c r="K28" s="216"/>
    </row>
    <row r="29" spans="2:11" s="1" customFormat="1" ht="12.75" customHeight="1">
      <c r="B29" s="219"/>
      <c r="C29" s="220"/>
      <c r="D29" s="220"/>
      <c r="E29" s="220"/>
      <c r="F29" s="220"/>
      <c r="G29" s="220"/>
      <c r="H29" s="220"/>
      <c r="I29" s="220"/>
      <c r="J29" s="220"/>
      <c r="K29" s="216"/>
    </row>
    <row r="30" spans="2:11" s="1" customFormat="1" ht="15" customHeight="1">
      <c r="B30" s="219"/>
      <c r="C30" s="220"/>
      <c r="D30" s="329" t="s">
        <v>469</v>
      </c>
      <c r="E30" s="329"/>
      <c r="F30" s="329"/>
      <c r="G30" s="329"/>
      <c r="H30" s="329"/>
      <c r="I30" s="329"/>
      <c r="J30" s="329"/>
      <c r="K30" s="216"/>
    </row>
    <row r="31" spans="2:11" s="1" customFormat="1" ht="15" customHeight="1">
      <c r="B31" s="219"/>
      <c r="C31" s="220"/>
      <c r="D31" s="329" t="s">
        <v>470</v>
      </c>
      <c r="E31" s="329"/>
      <c r="F31" s="329"/>
      <c r="G31" s="329"/>
      <c r="H31" s="329"/>
      <c r="I31" s="329"/>
      <c r="J31" s="329"/>
      <c r="K31" s="216"/>
    </row>
    <row r="32" spans="2:11" s="1" customFormat="1" ht="12.75" customHeight="1">
      <c r="B32" s="219"/>
      <c r="C32" s="220"/>
      <c r="D32" s="220"/>
      <c r="E32" s="220"/>
      <c r="F32" s="220"/>
      <c r="G32" s="220"/>
      <c r="H32" s="220"/>
      <c r="I32" s="220"/>
      <c r="J32" s="220"/>
      <c r="K32" s="216"/>
    </row>
    <row r="33" spans="2:11" s="1" customFormat="1" ht="15" customHeight="1">
      <c r="B33" s="219"/>
      <c r="C33" s="220"/>
      <c r="D33" s="329" t="s">
        <v>471</v>
      </c>
      <c r="E33" s="329"/>
      <c r="F33" s="329"/>
      <c r="G33" s="329"/>
      <c r="H33" s="329"/>
      <c r="I33" s="329"/>
      <c r="J33" s="329"/>
      <c r="K33" s="216"/>
    </row>
    <row r="34" spans="2:11" s="1" customFormat="1" ht="15" customHeight="1">
      <c r="B34" s="219"/>
      <c r="C34" s="220"/>
      <c r="D34" s="329" t="s">
        <v>472</v>
      </c>
      <c r="E34" s="329"/>
      <c r="F34" s="329"/>
      <c r="G34" s="329"/>
      <c r="H34" s="329"/>
      <c r="I34" s="329"/>
      <c r="J34" s="329"/>
      <c r="K34" s="216"/>
    </row>
    <row r="35" spans="2:11" s="1" customFormat="1" ht="15" customHeight="1">
      <c r="B35" s="219"/>
      <c r="C35" s="220"/>
      <c r="D35" s="329" t="s">
        <v>473</v>
      </c>
      <c r="E35" s="329"/>
      <c r="F35" s="329"/>
      <c r="G35" s="329"/>
      <c r="H35" s="329"/>
      <c r="I35" s="329"/>
      <c r="J35" s="329"/>
      <c r="K35" s="216"/>
    </row>
    <row r="36" spans="2:11" s="1" customFormat="1" ht="15" customHeight="1">
      <c r="B36" s="219"/>
      <c r="C36" s="220"/>
      <c r="D36" s="218"/>
      <c r="E36" s="221" t="s">
        <v>102</v>
      </c>
      <c r="F36" s="218"/>
      <c r="G36" s="329" t="s">
        <v>474</v>
      </c>
      <c r="H36" s="329"/>
      <c r="I36" s="329"/>
      <c r="J36" s="329"/>
      <c r="K36" s="216"/>
    </row>
    <row r="37" spans="2:11" s="1" customFormat="1" ht="30.75" customHeight="1">
      <c r="B37" s="219"/>
      <c r="C37" s="220"/>
      <c r="D37" s="218"/>
      <c r="E37" s="221" t="s">
        <v>475</v>
      </c>
      <c r="F37" s="218"/>
      <c r="G37" s="329" t="s">
        <v>476</v>
      </c>
      <c r="H37" s="329"/>
      <c r="I37" s="329"/>
      <c r="J37" s="329"/>
      <c r="K37" s="216"/>
    </row>
    <row r="38" spans="2:11" s="1" customFormat="1" ht="15" customHeight="1">
      <c r="B38" s="219"/>
      <c r="C38" s="220"/>
      <c r="D38" s="218"/>
      <c r="E38" s="221" t="s">
        <v>60</v>
      </c>
      <c r="F38" s="218"/>
      <c r="G38" s="329" t="s">
        <v>477</v>
      </c>
      <c r="H38" s="329"/>
      <c r="I38" s="329"/>
      <c r="J38" s="329"/>
      <c r="K38" s="216"/>
    </row>
    <row r="39" spans="2:11" s="1" customFormat="1" ht="15" customHeight="1">
      <c r="B39" s="219"/>
      <c r="C39" s="220"/>
      <c r="D39" s="218"/>
      <c r="E39" s="221" t="s">
        <v>61</v>
      </c>
      <c r="F39" s="218"/>
      <c r="G39" s="329" t="s">
        <v>478</v>
      </c>
      <c r="H39" s="329"/>
      <c r="I39" s="329"/>
      <c r="J39" s="329"/>
      <c r="K39" s="216"/>
    </row>
    <row r="40" spans="2:11" s="1" customFormat="1" ht="15" customHeight="1">
      <c r="B40" s="219"/>
      <c r="C40" s="220"/>
      <c r="D40" s="218"/>
      <c r="E40" s="221" t="s">
        <v>103</v>
      </c>
      <c r="F40" s="218"/>
      <c r="G40" s="329" t="s">
        <v>479</v>
      </c>
      <c r="H40" s="329"/>
      <c r="I40" s="329"/>
      <c r="J40" s="329"/>
      <c r="K40" s="216"/>
    </row>
    <row r="41" spans="2:11" s="1" customFormat="1" ht="15" customHeight="1">
      <c r="B41" s="219"/>
      <c r="C41" s="220"/>
      <c r="D41" s="218"/>
      <c r="E41" s="221" t="s">
        <v>104</v>
      </c>
      <c r="F41" s="218"/>
      <c r="G41" s="329" t="s">
        <v>480</v>
      </c>
      <c r="H41" s="329"/>
      <c r="I41" s="329"/>
      <c r="J41" s="329"/>
      <c r="K41" s="216"/>
    </row>
    <row r="42" spans="2:11" s="1" customFormat="1" ht="15" customHeight="1">
      <c r="B42" s="219"/>
      <c r="C42" s="220"/>
      <c r="D42" s="218"/>
      <c r="E42" s="221" t="s">
        <v>481</v>
      </c>
      <c r="F42" s="218"/>
      <c r="G42" s="329" t="s">
        <v>482</v>
      </c>
      <c r="H42" s="329"/>
      <c r="I42" s="329"/>
      <c r="J42" s="329"/>
      <c r="K42" s="216"/>
    </row>
    <row r="43" spans="2:11" s="1" customFormat="1" ht="15" customHeight="1">
      <c r="B43" s="219"/>
      <c r="C43" s="220"/>
      <c r="D43" s="218"/>
      <c r="E43" s="221"/>
      <c r="F43" s="218"/>
      <c r="G43" s="329" t="s">
        <v>483</v>
      </c>
      <c r="H43" s="329"/>
      <c r="I43" s="329"/>
      <c r="J43" s="329"/>
      <c r="K43" s="216"/>
    </row>
    <row r="44" spans="2:11" s="1" customFormat="1" ht="15" customHeight="1">
      <c r="B44" s="219"/>
      <c r="C44" s="220"/>
      <c r="D44" s="218"/>
      <c r="E44" s="221" t="s">
        <v>484</v>
      </c>
      <c r="F44" s="218"/>
      <c r="G44" s="329" t="s">
        <v>485</v>
      </c>
      <c r="H44" s="329"/>
      <c r="I44" s="329"/>
      <c r="J44" s="329"/>
      <c r="K44" s="216"/>
    </row>
    <row r="45" spans="2:11" s="1" customFormat="1" ht="15" customHeight="1">
      <c r="B45" s="219"/>
      <c r="C45" s="220"/>
      <c r="D45" s="218"/>
      <c r="E45" s="221" t="s">
        <v>106</v>
      </c>
      <c r="F45" s="218"/>
      <c r="G45" s="329" t="s">
        <v>486</v>
      </c>
      <c r="H45" s="329"/>
      <c r="I45" s="329"/>
      <c r="J45" s="329"/>
      <c r="K45" s="216"/>
    </row>
    <row r="46" spans="2:11" s="1" customFormat="1" ht="12.75" customHeight="1">
      <c r="B46" s="219"/>
      <c r="C46" s="220"/>
      <c r="D46" s="218"/>
      <c r="E46" s="218"/>
      <c r="F46" s="218"/>
      <c r="G46" s="218"/>
      <c r="H46" s="218"/>
      <c r="I46" s="218"/>
      <c r="J46" s="218"/>
      <c r="K46" s="216"/>
    </row>
    <row r="47" spans="2:11" s="1" customFormat="1" ht="15" customHeight="1">
      <c r="B47" s="219"/>
      <c r="C47" s="220"/>
      <c r="D47" s="329" t="s">
        <v>487</v>
      </c>
      <c r="E47" s="329"/>
      <c r="F47" s="329"/>
      <c r="G47" s="329"/>
      <c r="H47" s="329"/>
      <c r="I47" s="329"/>
      <c r="J47" s="329"/>
      <c r="K47" s="216"/>
    </row>
    <row r="48" spans="2:11" s="1" customFormat="1" ht="15" customHeight="1">
      <c r="B48" s="219"/>
      <c r="C48" s="220"/>
      <c r="D48" s="220"/>
      <c r="E48" s="329" t="s">
        <v>488</v>
      </c>
      <c r="F48" s="329"/>
      <c r="G48" s="329"/>
      <c r="H48" s="329"/>
      <c r="I48" s="329"/>
      <c r="J48" s="329"/>
      <c r="K48" s="216"/>
    </row>
    <row r="49" spans="2:11" s="1" customFormat="1" ht="15" customHeight="1">
      <c r="B49" s="219"/>
      <c r="C49" s="220"/>
      <c r="D49" s="220"/>
      <c r="E49" s="329" t="s">
        <v>489</v>
      </c>
      <c r="F49" s="329"/>
      <c r="G49" s="329"/>
      <c r="H49" s="329"/>
      <c r="I49" s="329"/>
      <c r="J49" s="329"/>
      <c r="K49" s="216"/>
    </row>
    <row r="50" spans="2:11" s="1" customFormat="1" ht="15" customHeight="1">
      <c r="B50" s="219"/>
      <c r="C50" s="220"/>
      <c r="D50" s="220"/>
      <c r="E50" s="329" t="s">
        <v>490</v>
      </c>
      <c r="F50" s="329"/>
      <c r="G50" s="329"/>
      <c r="H50" s="329"/>
      <c r="I50" s="329"/>
      <c r="J50" s="329"/>
      <c r="K50" s="216"/>
    </row>
    <row r="51" spans="2:11" s="1" customFormat="1" ht="15" customHeight="1">
      <c r="B51" s="219"/>
      <c r="C51" s="220"/>
      <c r="D51" s="329" t="s">
        <v>491</v>
      </c>
      <c r="E51" s="329"/>
      <c r="F51" s="329"/>
      <c r="G51" s="329"/>
      <c r="H51" s="329"/>
      <c r="I51" s="329"/>
      <c r="J51" s="329"/>
      <c r="K51" s="216"/>
    </row>
    <row r="52" spans="2:11" s="1" customFormat="1" ht="25.5" customHeight="1">
      <c r="B52" s="215"/>
      <c r="C52" s="331" t="s">
        <v>492</v>
      </c>
      <c r="D52" s="331"/>
      <c r="E52" s="331"/>
      <c r="F52" s="331"/>
      <c r="G52" s="331"/>
      <c r="H52" s="331"/>
      <c r="I52" s="331"/>
      <c r="J52" s="331"/>
      <c r="K52" s="216"/>
    </row>
    <row r="53" spans="2:11" s="1" customFormat="1" ht="5.25" customHeight="1">
      <c r="B53" s="215"/>
      <c r="C53" s="217"/>
      <c r="D53" s="217"/>
      <c r="E53" s="217"/>
      <c r="F53" s="217"/>
      <c r="G53" s="217"/>
      <c r="H53" s="217"/>
      <c r="I53" s="217"/>
      <c r="J53" s="217"/>
      <c r="K53" s="216"/>
    </row>
    <row r="54" spans="2:11" s="1" customFormat="1" ht="15" customHeight="1">
      <c r="B54" s="215"/>
      <c r="C54" s="329" t="s">
        <v>493</v>
      </c>
      <c r="D54" s="329"/>
      <c r="E54" s="329"/>
      <c r="F54" s="329"/>
      <c r="G54" s="329"/>
      <c r="H54" s="329"/>
      <c r="I54" s="329"/>
      <c r="J54" s="329"/>
      <c r="K54" s="216"/>
    </row>
    <row r="55" spans="2:11" s="1" customFormat="1" ht="15" customHeight="1">
      <c r="B55" s="215"/>
      <c r="C55" s="329" t="s">
        <v>494</v>
      </c>
      <c r="D55" s="329"/>
      <c r="E55" s="329"/>
      <c r="F55" s="329"/>
      <c r="G55" s="329"/>
      <c r="H55" s="329"/>
      <c r="I55" s="329"/>
      <c r="J55" s="329"/>
      <c r="K55" s="216"/>
    </row>
    <row r="56" spans="2:11" s="1" customFormat="1" ht="12.75" customHeight="1">
      <c r="B56" s="215"/>
      <c r="C56" s="218"/>
      <c r="D56" s="218"/>
      <c r="E56" s="218"/>
      <c r="F56" s="218"/>
      <c r="G56" s="218"/>
      <c r="H56" s="218"/>
      <c r="I56" s="218"/>
      <c r="J56" s="218"/>
      <c r="K56" s="216"/>
    </row>
    <row r="57" spans="2:11" s="1" customFormat="1" ht="15" customHeight="1">
      <c r="B57" s="215"/>
      <c r="C57" s="329" t="s">
        <v>495</v>
      </c>
      <c r="D57" s="329"/>
      <c r="E57" s="329"/>
      <c r="F57" s="329"/>
      <c r="G57" s="329"/>
      <c r="H57" s="329"/>
      <c r="I57" s="329"/>
      <c r="J57" s="329"/>
      <c r="K57" s="216"/>
    </row>
    <row r="58" spans="2:11" s="1" customFormat="1" ht="15" customHeight="1">
      <c r="B58" s="215"/>
      <c r="C58" s="220"/>
      <c r="D58" s="329" t="s">
        <v>496</v>
      </c>
      <c r="E58" s="329"/>
      <c r="F58" s="329"/>
      <c r="G58" s="329"/>
      <c r="H58" s="329"/>
      <c r="I58" s="329"/>
      <c r="J58" s="329"/>
      <c r="K58" s="216"/>
    </row>
    <row r="59" spans="2:11" s="1" customFormat="1" ht="15" customHeight="1">
      <c r="B59" s="215"/>
      <c r="C59" s="220"/>
      <c r="D59" s="329" t="s">
        <v>497</v>
      </c>
      <c r="E59" s="329"/>
      <c r="F59" s="329"/>
      <c r="G59" s="329"/>
      <c r="H59" s="329"/>
      <c r="I59" s="329"/>
      <c r="J59" s="329"/>
      <c r="K59" s="216"/>
    </row>
    <row r="60" spans="2:11" s="1" customFormat="1" ht="15" customHeight="1">
      <c r="B60" s="215"/>
      <c r="C60" s="220"/>
      <c r="D60" s="329" t="s">
        <v>498</v>
      </c>
      <c r="E60" s="329"/>
      <c r="F60" s="329"/>
      <c r="G60" s="329"/>
      <c r="H60" s="329"/>
      <c r="I60" s="329"/>
      <c r="J60" s="329"/>
      <c r="K60" s="216"/>
    </row>
    <row r="61" spans="2:11" s="1" customFormat="1" ht="15" customHeight="1">
      <c r="B61" s="215"/>
      <c r="C61" s="220"/>
      <c r="D61" s="329" t="s">
        <v>499</v>
      </c>
      <c r="E61" s="329"/>
      <c r="F61" s="329"/>
      <c r="G61" s="329"/>
      <c r="H61" s="329"/>
      <c r="I61" s="329"/>
      <c r="J61" s="329"/>
      <c r="K61" s="216"/>
    </row>
    <row r="62" spans="2:11" s="1" customFormat="1" ht="15" customHeight="1">
      <c r="B62" s="215"/>
      <c r="C62" s="220"/>
      <c r="D62" s="333" t="s">
        <v>500</v>
      </c>
      <c r="E62" s="333"/>
      <c r="F62" s="333"/>
      <c r="G62" s="333"/>
      <c r="H62" s="333"/>
      <c r="I62" s="333"/>
      <c r="J62" s="333"/>
      <c r="K62" s="216"/>
    </row>
    <row r="63" spans="2:11" s="1" customFormat="1" ht="15" customHeight="1">
      <c r="B63" s="215"/>
      <c r="C63" s="220"/>
      <c r="D63" s="329" t="s">
        <v>501</v>
      </c>
      <c r="E63" s="329"/>
      <c r="F63" s="329"/>
      <c r="G63" s="329"/>
      <c r="H63" s="329"/>
      <c r="I63" s="329"/>
      <c r="J63" s="329"/>
      <c r="K63" s="216"/>
    </row>
    <row r="64" spans="2:11" s="1" customFormat="1" ht="12.75" customHeight="1">
      <c r="B64" s="215"/>
      <c r="C64" s="220"/>
      <c r="D64" s="220"/>
      <c r="E64" s="223"/>
      <c r="F64" s="220"/>
      <c r="G64" s="220"/>
      <c r="H64" s="220"/>
      <c r="I64" s="220"/>
      <c r="J64" s="220"/>
      <c r="K64" s="216"/>
    </row>
    <row r="65" spans="2:11" s="1" customFormat="1" ht="15" customHeight="1">
      <c r="B65" s="215"/>
      <c r="C65" s="220"/>
      <c r="D65" s="329" t="s">
        <v>502</v>
      </c>
      <c r="E65" s="329"/>
      <c r="F65" s="329"/>
      <c r="G65" s="329"/>
      <c r="H65" s="329"/>
      <c r="I65" s="329"/>
      <c r="J65" s="329"/>
      <c r="K65" s="216"/>
    </row>
    <row r="66" spans="2:11" s="1" customFormat="1" ht="15" customHeight="1">
      <c r="B66" s="215"/>
      <c r="C66" s="220"/>
      <c r="D66" s="333" t="s">
        <v>503</v>
      </c>
      <c r="E66" s="333"/>
      <c r="F66" s="333"/>
      <c r="G66" s="333"/>
      <c r="H66" s="333"/>
      <c r="I66" s="333"/>
      <c r="J66" s="333"/>
      <c r="K66" s="216"/>
    </row>
    <row r="67" spans="2:11" s="1" customFormat="1" ht="15" customHeight="1">
      <c r="B67" s="215"/>
      <c r="C67" s="220"/>
      <c r="D67" s="329" t="s">
        <v>504</v>
      </c>
      <c r="E67" s="329"/>
      <c r="F67" s="329"/>
      <c r="G67" s="329"/>
      <c r="H67" s="329"/>
      <c r="I67" s="329"/>
      <c r="J67" s="329"/>
      <c r="K67" s="216"/>
    </row>
    <row r="68" spans="2:11" s="1" customFormat="1" ht="15" customHeight="1">
      <c r="B68" s="215"/>
      <c r="C68" s="220"/>
      <c r="D68" s="329" t="s">
        <v>505</v>
      </c>
      <c r="E68" s="329"/>
      <c r="F68" s="329"/>
      <c r="G68" s="329"/>
      <c r="H68" s="329"/>
      <c r="I68" s="329"/>
      <c r="J68" s="329"/>
      <c r="K68" s="216"/>
    </row>
    <row r="69" spans="2:11" s="1" customFormat="1" ht="15" customHeight="1">
      <c r="B69" s="215"/>
      <c r="C69" s="220"/>
      <c r="D69" s="329" t="s">
        <v>506</v>
      </c>
      <c r="E69" s="329"/>
      <c r="F69" s="329"/>
      <c r="G69" s="329"/>
      <c r="H69" s="329"/>
      <c r="I69" s="329"/>
      <c r="J69" s="329"/>
      <c r="K69" s="216"/>
    </row>
    <row r="70" spans="2:11" s="1" customFormat="1" ht="15" customHeight="1">
      <c r="B70" s="215"/>
      <c r="C70" s="220"/>
      <c r="D70" s="329" t="s">
        <v>507</v>
      </c>
      <c r="E70" s="329"/>
      <c r="F70" s="329"/>
      <c r="G70" s="329"/>
      <c r="H70" s="329"/>
      <c r="I70" s="329"/>
      <c r="J70" s="329"/>
      <c r="K70" s="216"/>
    </row>
    <row r="71" spans="2:11" s="1" customFormat="1" ht="12.75" customHeight="1">
      <c r="B71" s="224"/>
      <c r="C71" s="225"/>
      <c r="D71" s="225"/>
      <c r="E71" s="225"/>
      <c r="F71" s="225"/>
      <c r="G71" s="225"/>
      <c r="H71" s="225"/>
      <c r="I71" s="225"/>
      <c r="J71" s="225"/>
      <c r="K71" s="226"/>
    </row>
    <row r="72" spans="2:11" s="1" customFormat="1" ht="18.75" customHeight="1">
      <c r="B72" s="227"/>
      <c r="C72" s="227"/>
      <c r="D72" s="227"/>
      <c r="E72" s="227"/>
      <c r="F72" s="227"/>
      <c r="G72" s="227"/>
      <c r="H72" s="227"/>
      <c r="I72" s="227"/>
      <c r="J72" s="227"/>
      <c r="K72" s="228"/>
    </row>
    <row r="73" spans="2:11" s="1" customFormat="1" ht="18.75" customHeight="1">
      <c r="B73" s="228"/>
      <c r="C73" s="228"/>
      <c r="D73" s="228"/>
      <c r="E73" s="228"/>
      <c r="F73" s="228"/>
      <c r="G73" s="228"/>
      <c r="H73" s="228"/>
      <c r="I73" s="228"/>
      <c r="J73" s="228"/>
      <c r="K73" s="228"/>
    </row>
    <row r="74" spans="2:11" s="1" customFormat="1" ht="7.5" customHeight="1">
      <c r="B74" s="229"/>
      <c r="C74" s="230"/>
      <c r="D74" s="230"/>
      <c r="E74" s="230"/>
      <c r="F74" s="230"/>
      <c r="G74" s="230"/>
      <c r="H74" s="230"/>
      <c r="I74" s="230"/>
      <c r="J74" s="230"/>
      <c r="K74" s="231"/>
    </row>
    <row r="75" spans="2:11" s="1" customFormat="1" ht="45" customHeight="1">
      <c r="B75" s="232"/>
      <c r="C75" s="332" t="s">
        <v>508</v>
      </c>
      <c r="D75" s="332"/>
      <c r="E75" s="332"/>
      <c r="F75" s="332"/>
      <c r="G75" s="332"/>
      <c r="H75" s="332"/>
      <c r="I75" s="332"/>
      <c r="J75" s="332"/>
      <c r="K75" s="233"/>
    </row>
    <row r="76" spans="2:11" s="1" customFormat="1" ht="17.25" customHeight="1">
      <c r="B76" s="232"/>
      <c r="C76" s="234" t="s">
        <v>509</v>
      </c>
      <c r="D76" s="234"/>
      <c r="E76" s="234"/>
      <c r="F76" s="234" t="s">
        <v>510</v>
      </c>
      <c r="G76" s="235"/>
      <c r="H76" s="234" t="s">
        <v>61</v>
      </c>
      <c r="I76" s="234" t="s">
        <v>64</v>
      </c>
      <c r="J76" s="234" t="s">
        <v>511</v>
      </c>
      <c r="K76" s="233"/>
    </row>
    <row r="77" spans="2:11" s="1" customFormat="1" ht="17.25" customHeight="1">
      <c r="B77" s="232"/>
      <c r="C77" s="236" t="s">
        <v>512</v>
      </c>
      <c r="D77" s="236"/>
      <c r="E77" s="236"/>
      <c r="F77" s="237" t="s">
        <v>513</v>
      </c>
      <c r="G77" s="238"/>
      <c r="H77" s="236"/>
      <c r="I77" s="236"/>
      <c r="J77" s="236" t="s">
        <v>514</v>
      </c>
      <c r="K77" s="233"/>
    </row>
    <row r="78" spans="2:11" s="1" customFormat="1" ht="5.25" customHeight="1">
      <c r="B78" s="232"/>
      <c r="C78" s="239"/>
      <c r="D78" s="239"/>
      <c r="E78" s="239"/>
      <c r="F78" s="239"/>
      <c r="G78" s="240"/>
      <c r="H78" s="239"/>
      <c r="I78" s="239"/>
      <c r="J78" s="239"/>
      <c r="K78" s="233"/>
    </row>
    <row r="79" spans="2:11" s="1" customFormat="1" ht="15" customHeight="1">
      <c r="B79" s="232"/>
      <c r="C79" s="221" t="s">
        <v>60</v>
      </c>
      <c r="D79" s="239"/>
      <c r="E79" s="239"/>
      <c r="F79" s="241" t="s">
        <v>515</v>
      </c>
      <c r="G79" s="240"/>
      <c r="H79" s="221" t="s">
        <v>516</v>
      </c>
      <c r="I79" s="221" t="s">
        <v>517</v>
      </c>
      <c r="J79" s="221">
        <v>20</v>
      </c>
      <c r="K79" s="233"/>
    </row>
    <row r="80" spans="2:11" s="1" customFormat="1" ht="15" customHeight="1">
      <c r="B80" s="232"/>
      <c r="C80" s="221" t="s">
        <v>518</v>
      </c>
      <c r="D80" s="221"/>
      <c r="E80" s="221"/>
      <c r="F80" s="241" t="s">
        <v>515</v>
      </c>
      <c r="G80" s="240"/>
      <c r="H80" s="221" t="s">
        <v>519</v>
      </c>
      <c r="I80" s="221" t="s">
        <v>517</v>
      </c>
      <c r="J80" s="221">
        <v>120</v>
      </c>
      <c r="K80" s="233"/>
    </row>
    <row r="81" spans="2:11" s="1" customFormat="1" ht="15" customHeight="1">
      <c r="B81" s="242"/>
      <c r="C81" s="221" t="s">
        <v>520</v>
      </c>
      <c r="D81" s="221"/>
      <c r="E81" s="221"/>
      <c r="F81" s="241" t="s">
        <v>521</v>
      </c>
      <c r="G81" s="240"/>
      <c r="H81" s="221" t="s">
        <v>522</v>
      </c>
      <c r="I81" s="221" t="s">
        <v>517</v>
      </c>
      <c r="J81" s="221">
        <v>50</v>
      </c>
      <c r="K81" s="233"/>
    </row>
    <row r="82" spans="2:11" s="1" customFormat="1" ht="15" customHeight="1">
      <c r="B82" s="242"/>
      <c r="C82" s="221" t="s">
        <v>523</v>
      </c>
      <c r="D82" s="221"/>
      <c r="E82" s="221"/>
      <c r="F82" s="241" t="s">
        <v>515</v>
      </c>
      <c r="G82" s="240"/>
      <c r="H82" s="221" t="s">
        <v>524</v>
      </c>
      <c r="I82" s="221" t="s">
        <v>525</v>
      </c>
      <c r="J82" s="221"/>
      <c r="K82" s="233"/>
    </row>
    <row r="83" spans="2:11" s="1" customFormat="1" ht="15" customHeight="1">
      <c r="B83" s="242"/>
      <c r="C83" s="243" t="s">
        <v>526</v>
      </c>
      <c r="D83" s="243"/>
      <c r="E83" s="243"/>
      <c r="F83" s="244" t="s">
        <v>521</v>
      </c>
      <c r="G83" s="243"/>
      <c r="H83" s="243" t="s">
        <v>527</v>
      </c>
      <c r="I83" s="243" t="s">
        <v>517</v>
      </c>
      <c r="J83" s="243">
        <v>15</v>
      </c>
      <c r="K83" s="233"/>
    </row>
    <row r="84" spans="2:11" s="1" customFormat="1" ht="15" customHeight="1">
      <c r="B84" s="242"/>
      <c r="C84" s="243" t="s">
        <v>528</v>
      </c>
      <c r="D84" s="243"/>
      <c r="E84" s="243"/>
      <c r="F84" s="244" t="s">
        <v>521</v>
      </c>
      <c r="G84" s="243"/>
      <c r="H84" s="243" t="s">
        <v>529</v>
      </c>
      <c r="I84" s="243" t="s">
        <v>517</v>
      </c>
      <c r="J84" s="243">
        <v>15</v>
      </c>
      <c r="K84" s="233"/>
    </row>
    <row r="85" spans="2:11" s="1" customFormat="1" ht="15" customHeight="1">
      <c r="B85" s="242"/>
      <c r="C85" s="243" t="s">
        <v>530</v>
      </c>
      <c r="D85" s="243"/>
      <c r="E85" s="243"/>
      <c r="F85" s="244" t="s">
        <v>521</v>
      </c>
      <c r="G85" s="243"/>
      <c r="H85" s="243" t="s">
        <v>531</v>
      </c>
      <c r="I85" s="243" t="s">
        <v>517</v>
      </c>
      <c r="J85" s="243">
        <v>20</v>
      </c>
      <c r="K85" s="233"/>
    </row>
    <row r="86" spans="2:11" s="1" customFormat="1" ht="15" customHeight="1">
      <c r="B86" s="242"/>
      <c r="C86" s="243" t="s">
        <v>532</v>
      </c>
      <c r="D86" s="243"/>
      <c r="E86" s="243"/>
      <c r="F86" s="244" t="s">
        <v>521</v>
      </c>
      <c r="G86" s="243"/>
      <c r="H86" s="243" t="s">
        <v>533</v>
      </c>
      <c r="I86" s="243" t="s">
        <v>517</v>
      </c>
      <c r="J86" s="243">
        <v>20</v>
      </c>
      <c r="K86" s="233"/>
    </row>
    <row r="87" spans="2:11" s="1" customFormat="1" ht="15" customHeight="1">
      <c r="B87" s="242"/>
      <c r="C87" s="221" t="s">
        <v>534</v>
      </c>
      <c r="D87" s="221"/>
      <c r="E87" s="221"/>
      <c r="F87" s="241" t="s">
        <v>521</v>
      </c>
      <c r="G87" s="240"/>
      <c r="H87" s="221" t="s">
        <v>535</v>
      </c>
      <c r="I87" s="221" t="s">
        <v>517</v>
      </c>
      <c r="J87" s="221">
        <v>50</v>
      </c>
      <c r="K87" s="233"/>
    </row>
    <row r="88" spans="2:11" s="1" customFormat="1" ht="15" customHeight="1">
      <c r="B88" s="242"/>
      <c r="C88" s="221" t="s">
        <v>536</v>
      </c>
      <c r="D88" s="221"/>
      <c r="E88" s="221"/>
      <c r="F88" s="241" t="s">
        <v>521</v>
      </c>
      <c r="G88" s="240"/>
      <c r="H88" s="221" t="s">
        <v>537</v>
      </c>
      <c r="I88" s="221" t="s">
        <v>517</v>
      </c>
      <c r="J88" s="221">
        <v>20</v>
      </c>
      <c r="K88" s="233"/>
    </row>
    <row r="89" spans="2:11" s="1" customFormat="1" ht="15" customHeight="1">
      <c r="B89" s="242"/>
      <c r="C89" s="221" t="s">
        <v>538</v>
      </c>
      <c r="D89" s="221"/>
      <c r="E89" s="221"/>
      <c r="F89" s="241" t="s">
        <v>521</v>
      </c>
      <c r="G89" s="240"/>
      <c r="H89" s="221" t="s">
        <v>539</v>
      </c>
      <c r="I89" s="221" t="s">
        <v>517</v>
      </c>
      <c r="J89" s="221">
        <v>20</v>
      </c>
      <c r="K89" s="233"/>
    </row>
    <row r="90" spans="2:11" s="1" customFormat="1" ht="15" customHeight="1">
      <c r="B90" s="242"/>
      <c r="C90" s="221" t="s">
        <v>540</v>
      </c>
      <c r="D90" s="221"/>
      <c r="E90" s="221"/>
      <c r="F90" s="241" t="s">
        <v>521</v>
      </c>
      <c r="G90" s="240"/>
      <c r="H90" s="221" t="s">
        <v>541</v>
      </c>
      <c r="I90" s="221" t="s">
        <v>517</v>
      </c>
      <c r="J90" s="221">
        <v>50</v>
      </c>
      <c r="K90" s="233"/>
    </row>
    <row r="91" spans="2:11" s="1" customFormat="1" ht="15" customHeight="1">
      <c r="B91" s="242"/>
      <c r="C91" s="221" t="s">
        <v>542</v>
      </c>
      <c r="D91" s="221"/>
      <c r="E91" s="221"/>
      <c r="F91" s="241" t="s">
        <v>521</v>
      </c>
      <c r="G91" s="240"/>
      <c r="H91" s="221" t="s">
        <v>542</v>
      </c>
      <c r="I91" s="221" t="s">
        <v>517</v>
      </c>
      <c r="J91" s="221">
        <v>50</v>
      </c>
      <c r="K91" s="233"/>
    </row>
    <row r="92" spans="2:11" s="1" customFormat="1" ht="15" customHeight="1">
      <c r="B92" s="242"/>
      <c r="C92" s="221" t="s">
        <v>543</v>
      </c>
      <c r="D92" s="221"/>
      <c r="E92" s="221"/>
      <c r="F92" s="241" t="s">
        <v>521</v>
      </c>
      <c r="G92" s="240"/>
      <c r="H92" s="221" t="s">
        <v>544</v>
      </c>
      <c r="I92" s="221" t="s">
        <v>517</v>
      </c>
      <c r="J92" s="221">
        <v>255</v>
      </c>
      <c r="K92" s="233"/>
    </row>
    <row r="93" spans="2:11" s="1" customFormat="1" ht="15" customHeight="1">
      <c r="B93" s="242"/>
      <c r="C93" s="221" t="s">
        <v>545</v>
      </c>
      <c r="D93" s="221"/>
      <c r="E93" s="221"/>
      <c r="F93" s="241" t="s">
        <v>515</v>
      </c>
      <c r="G93" s="240"/>
      <c r="H93" s="221" t="s">
        <v>546</v>
      </c>
      <c r="I93" s="221" t="s">
        <v>547</v>
      </c>
      <c r="J93" s="221"/>
      <c r="K93" s="233"/>
    </row>
    <row r="94" spans="2:11" s="1" customFormat="1" ht="15" customHeight="1">
      <c r="B94" s="242"/>
      <c r="C94" s="221" t="s">
        <v>548</v>
      </c>
      <c r="D94" s="221"/>
      <c r="E94" s="221"/>
      <c r="F94" s="241" t="s">
        <v>515</v>
      </c>
      <c r="G94" s="240"/>
      <c r="H94" s="221" t="s">
        <v>549</v>
      </c>
      <c r="I94" s="221" t="s">
        <v>550</v>
      </c>
      <c r="J94" s="221"/>
      <c r="K94" s="233"/>
    </row>
    <row r="95" spans="2:11" s="1" customFormat="1" ht="15" customHeight="1">
      <c r="B95" s="242"/>
      <c r="C95" s="221" t="s">
        <v>551</v>
      </c>
      <c r="D95" s="221"/>
      <c r="E95" s="221"/>
      <c r="F95" s="241" t="s">
        <v>515</v>
      </c>
      <c r="G95" s="240"/>
      <c r="H95" s="221" t="s">
        <v>551</v>
      </c>
      <c r="I95" s="221" t="s">
        <v>550</v>
      </c>
      <c r="J95" s="221"/>
      <c r="K95" s="233"/>
    </row>
    <row r="96" spans="2:11" s="1" customFormat="1" ht="15" customHeight="1">
      <c r="B96" s="242"/>
      <c r="C96" s="221" t="s">
        <v>45</v>
      </c>
      <c r="D96" s="221"/>
      <c r="E96" s="221"/>
      <c r="F96" s="241" t="s">
        <v>515</v>
      </c>
      <c r="G96" s="240"/>
      <c r="H96" s="221" t="s">
        <v>552</v>
      </c>
      <c r="I96" s="221" t="s">
        <v>550</v>
      </c>
      <c r="J96" s="221"/>
      <c r="K96" s="233"/>
    </row>
    <row r="97" spans="2:11" s="1" customFormat="1" ht="15" customHeight="1">
      <c r="B97" s="242"/>
      <c r="C97" s="221" t="s">
        <v>55</v>
      </c>
      <c r="D97" s="221"/>
      <c r="E97" s="221"/>
      <c r="F97" s="241" t="s">
        <v>515</v>
      </c>
      <c r="G97" s="240"/>
      <c r="H97" s="221" t="s">
        <v>553</v>
      </c>
      <c r="I97" s="221" t="s">
        <v>550</v>
      </c>
      <c r="J97" s="221"/>
      <c r="K97" s="233"/>
    </row>
    <row r="98" spans="2:11" s="1" customFormat="1" ht="15" customHeight="1">
      <c r="B98" s="245"/>
      <c r="C98" s="246"/>
      <c r="D98" s="246"/>
      <c r="E98" s="246"/>
      <c r="F98" s="246"/>
      <c r="G98" s="246"/>
      <c r="H98" s="246"/>
      <c r="I98" s="246"/>
      <c r="J98" s="246"/>
      <c r="K98" s="247"/>
    </row>
    <row r="99" spans="2:11" s="1" customFormat="1" ht="18.75" customHeight="1">
      <c r="B99" s="248"/>
      <c r="C99" s="249"/>
      <c r="D99" s="249"/>
      <c r="E99" s="249"/>
      <c r="F99" s="249"/>
      <c r="G99" s="249"/>
      <c r="H99" s="249"/>
      <c r="I99" s="249"/>
      <c r="J99" s="249"/>
      <c r="K99" s="248"/>
    </row>
    <row r="100" spans="2:11" s="1" customFormat="1" ht="18.75" customHeight="1">
      <c r="B100" s="228"/>
      <c r="C100" s="228"/>
      <c r="D100" s="228"/>
      <c r="E100" s="228"/>
      <c r="F100" s="228"/>
      <c r="G100" s="228"/>
      <c r="H100" s="228"/>
      <c r="I100" s="228"/>
      <c r="J100" s="228"/>
      <c r="K100" s="228"/>
    </row>
    <row r="101" spans="2:11" s="1" customFormat="1" ht="7.5" customHeight="1">
      <c r="B101" s="229"/>
      <c r="C101" s="230"/>
      <c r="D101" s="230"/>
      <c r="E101" s="230"/>
      <c r="F101" s="230"/>
      <c r="G101" s="230"/>
      <c r="H101" s="230"/>
      <c r="I101" s="230"/>
      <c r="J101" s="230"/>
      <c r="K101" s="231"/>
    </row>
    <row r="102" spans="2:11" s="1" customFormat="1" ht="45" customHeight="1">
      <c r="B102" s="232"/>
      <c r="C102" s="332" t="s">
        <v>554</v>
      </c>
      <c r="D102" s="332"/>
      <c r="E102" s="332"/>
      <c r="F102" s="332"/>
      <c r="G102" s="332"/>
      <c r="H102" s="332"/>
      <c r="I102" s="332"/>
      <c r="J102" s="332"/>
      <c r="K102" s="233"/>
    </row>
    <row r="103" spans="2:11" s="1" customFormat="1" ht="17.25" customHeight="1">
      <c r="B103" s="232"/>
      <c r="C103" s="234" t="s">
        <v>509</v>
      </c>
      <c r="D103" s="234"/>
      <c r="E103" s="234"/>
      <c r="F103" s="234" t="s">
        <v>510</v>
      </c>
      <c r="G103" s="235"/>
      <c r="H103" s="234" t="s">
        <v>61</v>
      </c>
      <c r="I103" s="234" t="s">
        <v>64</v>
      </c>
      <c r="J103" s="234" t="s">
        <v>511</v>
      </c>
      <c r="K103" s="233"/>
    </row>
    <row r="104" spans="2:11" s="1" customFormat="1" ht="17.25" customHeight="1">
      <c r="B104" s="232"/>
      <c r="C104" s="236" t="s">
        <v>512</v>
      </c>
      <c r="D104" s="236"/>
      <c r="E104" s="236"/>
      <c r="F104" s="237" t="s">
        <v>513</v>
      </c>
      <c r="G104" s="238"/>
      <c r="H104" s="236"/>
      <c r="I104" s="236"/>
      <c r="J104" s="236" t="s">
        <v>514</v>
      </c>
      <c r="K104" s="233"/>
    </row>
    <row r="105" spans="2:11" s="1" customFormat="1" ht="5.25" customHeight="1">
      <c r="B105" s="232"/>
      <c r="C105" s="234"/>
      <c r="D105" s="234"/>
      <c r="E105" s="234"/>
      <c r="F105" s="234"/>
      <c r="G105" s="250"/>
      <c r="H105" s="234"/>
      <c r="I105" s="234"/>
      <c r="J105" s="234"/>
      <c r="K105" s="233"/>
    </row>
    <row r="106" spans="2:11" s="1" customFormat="1" ht="15" customHeight="1">
      <c r="B106" s="232"/>
      <c r="C106" s="221" t="s">
        <v>60</v>
      </c>
      <c r="D106" s="239"/>
      <c r="E106" s="239"/>
      <c r="F106" s="241" t="s">
        <v>515</v>
      </c>
      <c r="G106" s="250"/>
      <c r="H106" s="221" t="s">
        <v>555</v>
      </c>
      <c r="I106" s="221" t="s">
        <v>517</v>
      </c>
      <c r="J106" s="221">
        <v>20</v>
      </c>
      <c r="K106" s="233"/>
    </row>
    <row r="107" spans="2:11" s="1" customFormat="1" ht="15" customHeight="1">
      <c r="B107" s="232"/>
      <c r="C107" s="221" t="s">
        <v>518</v>
      </c>
      <c r="D107" s="221"/>
      <c r="E107" s="221"/>
      <c r="F107" s="241" t="s">
        <v>515</v>
      </c>
      <c r="G107" s="221"/>
      <c r="H107" s="221" t="s">
        <v>555</v>
      </c>
      <c r="I107" s="221" t="s">
        <v>517</v>
      </c>
      <c r="J107" s="221">
        <v>120</v>
      </c>
      <c r="K107" s="233"/>
    </row>
    <row r="108" spans="2:11" s="1" customFormat="1" ht="15" customHeight="1">
      <c r="B108" s="242"/>
      <c r="C108" s="221" t="s">
        <v>520</v>
      </c>
      <c r="D108" s="221"/>
      <c r="E108" s="221"/>
      <c r="F108" s="241" t="s">
        <v>521</v>
      </c>
      <c r="G108" s="221"/>
      <c r="H108" s="221" t="s">
        <v>555</v>
      </c>
      <c r="I108" s="221" t="s">
        <v>517</v>
      </c>
      <c r="J108" s="221">
        <v>50</v>
      </c>
      <c r="K108" s="233"/>
    </row>
    <row r="109" spans="2:11" s="1" customFormat="1" ht="15" customHeight="1">
      <c r="B109" s="242"/>
      <c r="C109" s="221" t="s">
        <v>523</v>
      </c>
      <c r="D109" s="221"/>
      <c r="E109" s="221"/>
      <c r="F109" s="241" t="s">
        <v>515</v>
      </c>
      <c r="G109" s="221"/>
      <c r="H109" s="221" t="s">
        <v>555</v>
      </c>
      <c r="I109" s="221" t="s">
        <v>525</v>
      </c>
      <c r="J109" s="221"/>
      <c r="K109" s="233"/>
    </row>
    <row r="110" spans="2:11" s="1" customFormat="1" ht="15" customHeight="1">
      <c r="B110" s="242"/>
      <c r="C110" s="221" t="s">
        <v>534</v>
      </c>
      <c r="D110" s="221"/>
      <c r="E110" s="221"/>
      <c r="F110" s="241" t="s">
        <v>521</v>
      </c>
      <c r="G110" s="221"/>
      <c r="H110" s="221" t="s">
        <v>555</v>
      </c>
      <c r="I110" s="221" t="s">
        <v>517</v>
      </c>
      <c r="J110" s="221">
        <v>50</v>
      </c>
      <c r="K110" s="233"/>
    </row>
    <row r="111" spans="2:11" s="1" customFormat="1" ht="15" customHeight="1">
      <c r="B111" s="242"/>
      <c r="C111" s="221" t="s">
        <v>542</v>
      </c>
      <c r="D111" s="221"/>
      <c r="E111" s="221"/>
      <c r="F111" s="241" t="s">
        <v>521</v>
      </c>
      <c r="G111" s="221"/>
      <c r="H111" s="221" t="s">
        <v>555</v>
      </c>
      <c r="I111" s="221" t="s">
        <v>517</v>
      </c>
      <c r="J111" s="221">
        <v>50</v>
      </c>
      <c r="K111" s="233"/>
    </row>
    <row r="112" spans="2:11" s="1" customFormat="1" ht="15" customHeight="1">
      <c r="B112" s="242"/>
      <c r="C112" s="221" t="s">
        <v>540</v>
      </c>
      <c r="D112" s="221"/>
      <c r="E112" s="221"/>
      <c r="F112" s="241" t="s">
        <v>521</v>
      </c>
      <c r="G112" s="221"/>
      <c r="H112" s="221" t="s">
        <v>555</v>
      </c>
      <c r="I112" s="221" t="s">
        <v>517</v>
      </c>
      <c r="J112" s="221">
        <v>50</v>
      </c>
      <c r="K112" s="233"/>
    </row>
    <row r="113" spans="2:11" s="1" customFormat="1" ht="15" customHeight="1">
      <c r="B113" s="242"/>
      <c r="C113" s="221" t="s">
        <v>60</v>
      </c>
      <c r="D113" s="221"/>
      <c r="E113" s="221"/>
      <c r="F113" s="241" t="s">
        <v>515</v>
      </c>
      <c r="G113" s="221"/>
      <c r="H113" s="221" t="s">
        <v>556</v>
      </c>
      <c r="I113" s="221" t="s">
        <v>517</v>
      </c>
      <c r="J113" s="221">
        <v>20</v>
      </c>
      <c r="K113" s="233"/>
    </row>
    <row r="114" spans="2:11" s="1" customFormat="1" ht="15" customHeight="1">
      <c r="B114" s="242"/>
      <c r="C114" s="221" t="s">
        <v>557</v>
      </c>
      <c r="D114" s="221"/>
      <c r="E114" s="221"/>
      <c r="F114" s="241" t="s">
        <v>515</v>
      </c>
      <c r="G114" s="221"/>
      <c r="H114" s="221" t="s">
        <v>558</v>
      </c>
      <c r="I114" s="221" t="s">
        <v>517</v>
      </c>
      <c r="J114" s="221">
        <v>120</v>
      </c>
      <c r="K114" s="233"/>
    </row>
    <row r="115" spans="2:11" s="1" customFormat="1" ht="15" customHeight="1">
      <c r="B115" s="242"/>
      <c r="C115" s="221" t="s">
        <v>45</v>
      </c>
      <c r="D115" s="221"/>
      <c r="E115" s="221"/>
      <c r="F115" s="241" t="s">
        <v>515</v>
      </c>
      <c r="G115" s="221"/>
      <c r="H115" s="221" t="s">
        <v>559</v>
      </c>
      <c r="I115" s="221" t="s">
        <v>550</v>
      </c>
      <c r="J115" s="221"/>
      <c r="K115" s="233"/>
    </row>
    <row r="116" spans="2:11" s="1" customFormat="1" ht="15" customHeight="1">
      <c r="B116" s="242"/>
      <c r="C116" s="221" t="s">
        <v>55</v>
      </c>
      <c r="D116" s="221"/>
      <c r="E116" s="221"/>
      <c r="F116" s="241" t="s">
        <v>515</v>
      </c>
      <c r="G116" s="221"/>
      <c r="H116" s="221" t="s">
        <v>560</v>
      </c>
      <c r="I116" s="221" t="s">
        <v>550</v>
      </c>
      <c r="J116" s="221"/>
      <c r="K116" s="233"/>
    </row>
    <row r="117" spans="2:11" s="1" customFormat="1" ht="15" customHeight="1">
      <c r="B117" s="242"/>
      <c r="C117" s="221" t="s">
        <v>64</v>
      </c>
      <c r="D117" s="221"/>
      <c r="E117" s="221"/>
      <c r="F117" s="241" t="s">
        <v>515</v>
      </c>
      <c r="G117" s="221"/>
      <c r="H117" s="221" t="s">
        <v>561</v>
      </c>
      <c r="I117" s="221" t="s">
        <v>562</v>
      </c>
      <c r="J117" s="221"/>
      <c r="K117" s="233"/>
    </row>
    <row r="118" spans="2:11" s="1" customFormat="1" ht="15" customHeight="1">
      <c r="B118" s="245"/>
      <c r="C118" s="251"/>
      <c r="D118" s="251"/>
      <c r="E118" s="251"/>
      <c r="F118" s="251"/>
      <c r="G118" s="251"/>
      <c r="H118" s="251"/>
      <c r="I118" s="251"/>
      <c r="J118" s="251"/>
      <c r="K118" s="247"/>
    </row>
    <row r="119" spans="2:11" s="1" customFormat="1" ht="18.75" customHeight="1">
      <c r="B119" s="252"/>
      <c r="C119" s="218"/>
      <c r="D119" s="218"/>
      <c r="E119" s="218"/>
      <c r="F119" s="253"/>
      <c r="G119" s="218"/>
      <c r="H119" s="218"/>
      <c r="I119" s="218"/>
      <c r="J119" s="218"/>
      <c r="K119" s="252"/>
    </row>
    <row r="120" spans="2:11" s="1" customFormat="1" ht="18.75" customHeight="1">
      <c r="B120" s="228"/>
      <c r="C120" s="228"/>
      <c r="D120" s="228"/>
      <c r="E120" s="228"/>
      <c r="F120" s="228"/>
      <c r="G120" s="228"/>
      <c r="H120" s="228"/>
      <c r="I120" s="228"/>
      <c r="J120" s="228"/>
      <c r="K120" s="228"/>
    </row>
    <row r="121" spans="2:11" s="1" customFormat="1" ht="7.5" customHeight="1">
      <c r="B121" s="254"/>
      <c r="C121" s="255"/>
      <c r="D121" s="255"/>
      <c r="E121" s="255"/>
      <c r="F121" s="255"/>
      <c r="G121" s="255"/>
      <c r="H121" s="255"/>
      <c r="I121" s="255"/>
      <c r="J121" s="255"/>
      <c r="K121" s="256"/>
    </row>
    <row r="122" spans="2:11" s="1" customFormat="1" ht="45" customHeight="1">
      <c r="B122" s="257"/>
      <c r="C122" s="330" t="s">
        <v>563</v>
      </c>
      <c r="D122" s="330"/>
      <c r="E122" s="330"/>
      <c r="F122" s="330"/>
      <c r="G122" s="330"/>
      <c r="H122" s="330"/>
      <c r="I122" s="330"/>
      <c r="J122" s="330"/>
      <c r="K122" s="258"/>
    </row>
    <row r="123" spans="2:11" s="1" customFormat="1" ht="17.25" customHeight="1">
      <c r="B123" s="259"/>
      <c r="C123" s="234" t="s">
        <v>509</v>
      </c>
      <c r="D123" s="234"/>
      <c r="E123" s="234"/>
      <c r="F123" s="234" t="s">
        <v>510</v>
      </c>
      <c r="G123" s="235"/>
      <c r="H123" s="234" t="s">
        <v>61</v>
      </c>
      <c r="I123" s="234" t="s">
        <v>64</v>
      </c>
      <c r="J123" s="234" t="s">
        <v>511</v>
      </c>
      <c r="K123" s="260"/>
    </row>
    <row r="124" spans="2:11" s="1" customFormat="1" ht="17.25" customHeight="1">
      <c r="B124" s="259"/>
      <c r="C124" s="236" t="s">
        <v>512</v>
      </c>
      <c r="D124" s="236"/>
      <c r="E124" s="236"/>
      <c r="F124" s="237" t="s">
        <v>513</v>
      </c>
      <c r="G124" s="238"/>
      <c r="H124" s="236"/>
      <c r="I124" s="236"/>
      <c r="J124" s="236" t="s">
        <v>514</v>
      </c>
      <c r="K124" s="260"/>
    </row>
    <row r="125" spans="2:11" s="1" customFormat="1" ht="5.25" customHeight="1">
      <c r="B125" s="261"/>
      <c r="C125" s="239"/>
      <c r="D125" s="239"/>
      <c r="E125" s="239"/>
      <c r="F125" s="239"/>
      <c r="G125" s="221"/>
      <c r="H125" s="239"/>
      <c r="I125" s="239"/>
      <c r="J125" s="239"/>
      <c r="K125" s="262"/>
    </row>
    <row r="126" spans="2:11" s="1" customFormat="1" ht="15" customHeight="1">
      <c r="B126" s="261"/>
      <c r="C126" s="221" t="s">
        <v>518</v>
      </c>
      <c r="D126" s="239"/>
      <c r="E126" s="239"/>
      <c r="F126" s="241" t="s">
        <v>515</v>
      </c>
      <c r="G126" s="221"/>
      <c r="H126" s="221" t="s">
        <v>555</v>
      </c>
      <c r="I126" s="221" t="s">
        <v>517</v>
      </c>
      <c r="J126" s="221">
        <v>120</v>
      </c>
      <c r="K126" s="263"/>
    </row>
    <row r="127" spans="2:11" s="1" customFormat="1" ht="15" customHeight="1">
      <c r="B127" s="261"/>
      <c r="C127" s="221" t="s">
        <v>564</v>
      </c>
      <c r="D127" s="221"/>
      <c r="E127" s="221"/>
      <c r="F127" s="241" t="s">
        <v>515</v>
      </c>
      <c r="G127" s="221"/>
      <c r="H127" s="221" t="s">
        <v>565</v>
      </c>
      <c r="I127" s="221" t="s">
        <v>517</v>
      </c>
      <c r="J127" s="221" t="s">
        <v>566</v>
      </c>
      <c r="K127" s="263"/>
    </row>
    <row r="128" spans="2:11" s="1" customFormat="1" ht="15" customHeight="1">
      <c r="B128" s="261"/>
      <c r="C128" s="221" t="s">
        <v>463</v>
      </c>
      <c r="D128" s="221"/>
      <c r="E128" s="221"/>
      <c r="F128" s="241" t="s">
        <v>515</v>
      </c>
      <c r="G128" s="221"/>
      <c r="H128" s="221" t="s">
        <v>567</v>
      </c>
      <c r="I128" s="221" t="s">
        <v>517</v>
      </c>
      <c r="J128" s="221" t="s">
        <v>566</v>
      </c>
      <c r="K128" s="263"/>
    </row>
    <row r="129" spans="2:11" s="1" customFormat="1" ht="15" customHeight="1">
      <c r="B129" s="261"/>
      <c r="C129" s="221" t="s">
        <v>526</v>
      </c>
      <c r="D129" s="221"/>
      <c r="E129" s="221"/>
      <c r="F129" s="241" t="s">
        <v>521</v>
      </c>
      <c r="G129" s="221"/>
      <c r="H129" s="221" t="s">
        <v>527</v>
      </c>
      <c r="I129" s="221" t="s">
        <v>517</v>
      </c>
      <c r="J129" s="221">
        <v>15</v>
      </c>
      <c r="K129" s="263"/>
    </row>
    <row r="130" spans="2:11" s="1" customFormat="1" ht="15" customHeight="1">
      <c r="B130" s="261"/>
      <c r="C130" s="243" t="s">
        <v>528</v>
      </c>
      <c r="D130" s="243"/>
      <c r="E130" s="243"/>
      <c r="F130" s="244" t="s">
        <v>521</v>
      </c>
      <c r="G130" s="243"/>
      <c r="H130" s="243" t="s">
        <v>529</v>
      </c>
      <c r="I130" s="243" t="s">
        <v>517</v>
      </c>
      <c r="J130" s="243">
        <v>15</v>
      </c>
      <c r="K130" s="263"/>
    </row>
    <row r="131" spans="2:11" s="1" customFormat="1" ht="15" customHeight="1">
      <c r="B131" s="261"/>
      <c r="C131" s="243" t="s">
        <v>530</v>
      </c>
      <c r="D131" s="243"/>
      <c r="E131" s="243"/>
      <c r="F131" s="244" t="s">
        <v>521</v>
      </c>
      <c r="G131" s="243"/>
      <c r="H131" s="243" t="s">
        <v>531</v>
      </c>
      <c r="I131" s="243" t="s">
        <v>517</v>
      </c>
      <c r="J131" s="243">
        <v>20</v>
      </c>
      <c r="K131" s="263"/>
    </row>
    <row r="132" spans="2:11" s="1" customFormat="1" ht="15" customHeight="1">
      <c r="B132" s="261"/>
      <c r="C132" s="243" t="s">
        <v>532</v>
      </c>
      <c r="D132" s="243"/>
      <c r="E132" s="243"/>
      <c r="F132" s="244" t="s">
        <v>521</v>
      </c>
      <c r="G132" s="243"/>
      <c r="H132" s="243" t="s">
        <v>533</v>
      </c>
      <c r="I132" s="243" t="s">
        <v>517</v>
      </c>
      <c r="J132" s="243">
        <v>20</v>
      </c>
      <c r="K132" s="263"/>
    </row>
    <row r="133" spans="2:11" s="1" customFormat="1" ht="15" customHeight="1">
      <c r="B133" s="261"/>
      <c r="C133" s="221" t="s">
        <v>520</v>
      </c>
      <c r="D133" s="221"/>
      <c r="E133" s="221"/>
      <c r="F133" s="241" t="s">
        <v>521</v>
      </c>
      <c r="G133" s="221"/>
      <c r="H133" s="221" t="s">
        <v>555</v>
      </c>
      <c r="I133" s="221" t="s">
        <v>517</v>
      </c>
      <c r="J133" s="221">
        <v>50</v>
      </c>
      <c r="K133" s="263"/>
    </row>
    <row r="134" spans="2:11" s="1" customFormat="1" ht="15" customHeight="1">
      <c r="B134" s="261"/>
      <c r="C134" s="221" t="s">
        <v>534</v>
      </c>
      <c r="D134" s="221"/>
      <c r="E134" s="221"/>
      <c r="F134" s="241" t="s">
        <v>521</v>
      </c>
      <c r="G134" s="221"/>
      <c r="H134" s="221" t="s">
        <v>555</v>
      </c>
      <c r="I134" s="221" t="s">
        <v>517</v>
      </c>
      <c r="J134" s="221">
        <v>50</v>
      </c>
      <c r="K134" s="263"/>
    </row>
    <row r="135" spans="2:11" s="1" customFormat="1" ht="15" customHeight="1">
      <c r="B135" s="261"/>
      <c r="C135" s="221" t="s">
        <v>540</v>
      </c>
      <c r="D135" s="221"/>
      <c r="E135" s="221"/>
      <c r="F135" s="241" t="s">
        <v>521</v>
      </c>
      <c r="G135" s="221"/>
      <c r="H135" s="221" t="s">
        <v>555</v>
      </c>
      <c r="I135" s="221" t="s">
        <v>517</v>
      </c>
      <c r="J135" s="221">
        <v>50</v>
      </c>
      <c r="K135" s="263"/>
    </row>
    <row r="136" spans="2:11" s="1" customFormat="1" ht="15" customHeight="1">
      <c r="B136" s="261"/>
      <c r="C136" s="221" t="s">
        <v>542</v>
      </c>
      <c r="D136" s="221"/>
      <c r="E136" s="221"/>
      <c r="F136" s="241" t="s">
        <v>521</v>
      </c>
      <c r="G136" s="221"/>
      <c r="H136" s="221" t="s">
        <v>555</v>
      </c>
      <c r="I136" s="221" t="s">
        <v>517</v>
      </c>
      <c r="J136" s="221">
        <v>50</v>
      </c>
      <c r="K136" s="263"/>
    </row>
    <row r="137" spans="2:11" s="1" customFormat="1" ht="15" customHeight="1">
      <c r="B137" s="261"/>
      <c r="C137" s="221" t="s">
        <v>543</v>
      </c>
      <c r="D137" s="221"/>
      <c r="E137" s="221"/>
      <c r="F137" s="241" t="s">
        <v>521</v>
      </c>
      <c r="G137" s="221"/>
      <c r="H137" s="221" t="s">
        <v>568</v>
      </c>
      <c r="I137" s="221" t="s">
        <v>517</v>
      </c>
      <c r="J137" s="221">
        <v>255</v>
      </c>
      <c r="K137" s="263"/>
    </row>
    <row r="138" spans="2:11" s="1" customFormat="1" ht="15" customHeight="1">
      <c r="B138" s="261"/>
      <c r="C138" s="221" t="s">
        <v>545</v>
      </c>
      <c r="D138" s="221"/>
      <c r="E138" s="221"/>
      <c r="F138" s="241" t="s">
        <v>515</v>
      </c>
      <c r="G138" s="221"/>
      <c r="H138" s="221" t="s">
        <v>569</v>
      </c>
      <c r="I138" s="221" t="s">
        <v>547</v>
      </c>
      <c r="J138" s="221"/>
      <c r="K138" s="263"/>
    </row>
    <row r="139" spans="2:11" s="1" customFormat="1" ht="15" customHeight="1">
      <c r="B139" s="261"/>
      <c r="C139" s="221" t="s">
        <v>548</v>
      </c>
      <c r="D139" s="221"/>
      <c r="E139" s="221"/>
      <c r="F139" s="241" t="s">
        <v>515</v>
      </c>
      <c r="G139" s="221"/>
      <c r="H139" s="221" t="s">
        <v>570</v>
      </c>
      <c r="I139" s="221" t="s">
        <v>550</v>
      </c>
      <c r="J139" s="221"/>
      <c r="K139" s="263"/>
    </row>
    <row r="140" spans="2:11" s="1" customFormat="1" ht="15" customHeight="1">
      <c r="B140" s="261"/>
      <c r="C140" s="221" t="s">
        <v>551</v>
      </c>
      <c r="D140" s="221"/>
      <c r="E140" s="221"/>
      <c r="F140" s="241" t="s">
        <v>515</v>
      </c>
      <c r="G140" s="221"/>
      <c r="H140" s="221" t="s">
        <v>551</v>
      </c>
      <c r="I140" s="221" t="s">
        <v>550</v>
      </c>
      <c r="J140" s="221"/>
      <c r="K140" s="263"/>
    </row>
    <row r="141" spans="2:11" s="1" customFormat="1" ht="15" customHeight="1">
      <c r="B141" s="261"/>
      <c r="C141" s="221" t="s">
        <v>45</v>
      </c>
      <c r="D141" s="221"/>
      <c r="E141" s="221"/>
      <c r="F141" s="241" t="s">
        <v>515</v>
      </c>
      <c r="G141" s="221"/>
      <c r="H141" s="221" t="s">
        <v>571</v>
      </c>
      <c r="I141" s="221" t="s">
        <v>550</v>
      </c>
      <c r="J141" s="221"/>
      <c r="K141" s="263"/>
    </row>
    <row r="142" spans="2:11" s="1" customFormat="1" ht="15" customHeight="1">
      <c r="B142" s="261"/>
      <c r="C142" s="221" t="s">
        <v>572</v>
      </c>
      <c r="D142" s="221"/>
      <c r="E142" s="221"/>
      <c r="F142" s="241" t="s">
        <v>515</v>
      </c>
      <c r="G142" s="221"/>
      <c r="H142" s="221" t="s">
        <v>573</v>
      </c>
      <c r="I142" s="221" t="s">
        <v>550</v>
      </c>
      <c r="J142" s="221"/>
      <c r="K142" s="263"/>
    </row>
    <row r="143" spans="2:11" s="1" customFormat="1" ht="15" customHeight="1">
      <c r="B143" s="264"/>
      <c r="C143" s="265"/>
      <c r="D143" s="265"/>
      <c r="E143" s="265"/>
      <c r="F143" s="265"/>
      <c r="G143" s="265"/>
      <c r="H143" s="265"/>
      <c r="I143" s="265"/>
      <c r="J143" s="265"/>
      <c r="K143" s="266"/>
    </row>
    <row r="144" spans="2:11" s="1" customFormat="1" ht="18.75" customHeight="1">
      <c r="B144" s="218"/>
      <c r="C144" s="218"/>
      <c r="D144" s="218"/>
      <c r="E144" s="218"/>
      <c r="F144" s="253"/>
      <c r="G144" s="218"/>
      <c r="H144" s="218"/>
      <c r="I144" s="218"/>
      <c r="J144" s="218"/>
      <c r="K144" s="218"/>
    </row>
    <row r="145" spans="2:11" s="1" customFormat="1" ht="18.75" customHeight="1">
      <c r="B145" s="228"/>
      <c r="C145" s="228"/>
      <c r="D145" s="228"/>
      <c r="E145" s="228"/>
      <c r="F145" s="228"/>
      <c r="G145" s="228"/>
      <c r="H145" s="228"/>
      <c r="I145" s="228"/>
      <c r="J145" s="228"/>
      <c r="K145" s="228"/>
    </row>
    <row r="146" spans="2:11" s="1" customFormat="1" ht="7.5" customHeight="1">
      <c r="B146" s="229"/>
      <c r="C146" s="230"/>
      <c r="D146" s="230"/>
      <c r="E146" s="230"/>
      <c r="F146" s="230"/>
      <c r="G146" s="230"/>
      <c r="H146" s="230"/>
      <c r="I146" s="230"/>
      <c r="J146" s="230"/>
      <c r="K146" s="231"/>
    </row>
    <row r="147" spans="2:11" s="1" customFormat="1" ht="45" customHeight="1">
      <c r="B147" s="232"/>
      <c r="C147" s="332" t="s">
        <v>574</v>
      </c>
      <c r="D147" s="332"/>
      <c r="E147" s="332"/>
      <c r="F147" s="332"/>
      <c r="G147" s="332"/>
      <c r="H147" s="332"/>
      <c r="I147" s="332"/>
      <c r="J147" s="332"/>
      <c r="K147" s="233"/>
    </row>
    <row r="148" spans="2:11" s="1" customFormat="1" ht="17.25" customHeight="1">
      <c r="B148" s="232"/>
      <c r="C148" s="234" t="s">
        <v>509</v>
      </c>
      <c r="D148" s="234"/>
      <c r="E148" s="234"/>
      <c r="F148" s="234" t="s">
        <v>510</v>
      </c>
      <c r="G148" s="235"/>
      <c r="H148" s="234" t="s">
        <v>61</v>
      </c>
      <c r="I148" s="234" t="s">
        <v>64</v>
      </c>
      <c r="J148" s="234" t="s">
        <v>511</v>
      </c>
      <c r="K148" s="233"/>
    </row>
    <row r="149" spans="2:11" s="1" customFormat="1" ht="17.25" customHeight="1">
      <c r="B149" s="232"/>
      <c r="C149" s="236" t="s">
        <v>512</v>
      </c>
      <c r="D149" s="236"/>
      <c r="E149" s="236"/>
      <c r="F149" s="237" t="s">
        <v>513</v>
      </c>
      <c r="G149" s="238"/>
      <c r="H149" s="236"/>
      <c r="I149" s="236"/>
      <c r="J149" s="236" t="s">
        <v>514</v>
      </c>
      <c r="K149" s="233"/>
    </row>
    <row r="150" spans="2:11" s="1" customFormat="1" ht="5.25" customHeight="1">
      <c r="B150" s="242"/>
      <c r="C150" s="239"/>
      <c r="D150" s="239"/>
      <c r="E150" s="239"/>
      <c r="F150" s="239"/>
      <c r="G150" s="240"/>
      <c r="H150" s="239"/>
      <c r="I150" s="239"/>
      <c r="J150" s="239"/>
      <c r="K150" s="263"/>
    </row>
    <row r="151" spans="2:11" s="1" customFormat="1" ht="15" customHeight="1">
      <c r="B151" s="242"/>
      <c r="C151" s="267" t="s">
        <v>518</v>
      </c>
      <c r="D151" s="221"/>
      <c r="E151" s="221"/>
      <c r="F151" s="268" t="s">
        <v>515</v>
      </c>
      <c r="G151" s="221"/>
      <c r="H151" s="267" t="s">
        <v>555</v>
      </c>
      <c r="I151" s="267" t="s">
        <v>517</v>
      </c>
      <c r="J151" s="267">
        <v>120</v>
      </c>
      <c r="K151" s="263"/>
    </row>
    <row r="152" spans="2:11" s="1" customFormat="1" ht="15" customHeight="1">
      <c r="B152" s="242"/>
      <c r="C152" s="267" t="s">
        <v>564</v>
      </c>
      <c r="D152" s="221"/>
      <c r="E152" s="221"/>
      <c r="F152" s="268" t="s">
        <v>515</v>
      </c>
      <c r="G152" s="221"/>
      <c r="H152" s="267" t="s">
        <v>575</v>
      </c>
      <c r="I152" s="267" t="s">
        <v>517</v>
      </c>
      <c r="J152" s="267" t="s">
        <v>566</v>
      </c>
      <c r="K152" s="263"/>
    </row>
    <row r="153" spans="2:11" s="1" customFormat="1" ht="15" customHeight="1">
      <c r="B153" s="242"/>
      <c r="C153" s="267" t="s">
        <v>463</v>
      </c>
      <c r="D153" s="221"/>
      <c r="E153" s="221"/>
      <c r="F153" s="268" t="s">
        <v>515</v>
      </c>
      <c r="G153" s="221"/>
      <c r="H153" s="267" t="s">
        <v>576</v>
      </c>
      <c r="I153" s="267" t="s">
        <v>517</v>
      </c>
      <c r="J153" s="267" t="s">
        <v>566</v>
      </c>
      <c r="K153" s="263"/>
    </row>
    <row r="154" spans="2:11" s="1" customFormat="1" ht="15" customHeight="1">
      <c r="B154" s="242"/>
      <c r="C154" s="267" t="s">
        <v>520</v>
      </c>
      <c r="D154" s="221"/>
      <c r="E154" s="221"/>
      <c r="F154" s="268" t="s">
        <v>521</v>
      </c>
      <c r="G154" s="221"/>
      <c r="H154" s="267" t="s">
        <v>555</v>
      </c>
      <c r="I154" s="267" t="s">
        <v>517</v>
      </c>
      <c r="J154" s="267">
        <v>50</v>
      </c>
      <c r="K154" s="263"/>
    </row>
    <row r="155" spans="2:11" s="1" customFormat="1" ht="15" customHeight="1">
      <c r="B155" s="242"/>
      <c r="C155" s="267" t="s">
        <v>523</v>
      </c>
      <c r="D155" s="221"/>
      <c r="E155" s="221"/>
      <c r="F155" s="268" t="s">
        <v>515</v>
      </c>
      <c r="G155" s="221"/>
      <c r="H155" s="267" t="s">
        <v>555</v>
      </c>
      <c r="I155" s="267" t="s">
        <v>525</v>
      </c>
      <c r="J155" s="267"/>
      <c r="K155" s="263"/>
    </row>
    <row r="156" spans="2:11" s="1" customFormat="1" ht="15" customHeight="1">
      <c r="B156" s="242"/>
      <c r="C156" s="267" t="s">
        <v>534</v>
      </c>
      <c r="D156" s="221"/>
      <c r="E156" s="221"/>
      <c r="F156" s="268" t="s">
        <v>521</v>
      </c>
      <c r="G156" s="221"/>
      <c r="H156" s="267" t="s">
        <v>555</v>
      </c>
      <c r="I156" s="267" t="s">
        <v>517</v>
      </c>
      <c r="J156" s="267">
        <v>50</v>
      </c>
      <c r="K156" s="263"/>
    </row>
    <row r="157" spans="2:11" s="1" customFormat="1" ht="15" customHeight="1">
      <c r="B157" s="242"/>
      <c r="C157" s="267" t="s">
        <v>542</v>
      </c>
      <c r="D157" s="221"/>
      <c r="E157" s="221"/>
      <c r="F157" s="268" t="s">
        <v>521</v>
      </c>
      <c r="G157" s="221"/>
      <c r="H157" s="267" t="s">
        <v>555</v>
      </c>
      <c r="I157" s="267" t="s">
        <v>517</v>
      </c>
      <c r="J157" s="267">
        <v>50</v>
      </c>
      <c r="K157" s="263"/>
    </row>
    <row r="158" spans="2:11" s="1" customFormat="1" ht="15" customHeight="1">
      <c r="B158" s="242"/>
      <c r="C158" s="267" t="s">
        <v>540</v>
      </c>
      <c r="D158" s="221"/>
      <c r="E158" s="221"/>
      <c r="F158" s="268" t="s">
        <v>521</v>
      </c>
      <c r="G158" s="221"/>
      <c r="H158" s="267" t="s">
        <v>555</v>
      </c>
      <c r="I158" s="267" t="s">
        <v>517</v>
      </c>
      <c r="J158" s="267">
        <v>50</v>
      </c>
      <c r="K158" s="263"/>
    </row>
    <row r="159" spans="2:11" s="1" customFormat="1" ht="15" customHeight="1">
      <c r="B159" s="242"/>
      <c r="C159" s="267" t="s">
        <v>97</v>
      </c>
      <c r="D159" s="221"/>
      <c r="E159" s="221"/>
      <c r="F159" s="268" t="s">
        <v>515</v>
      </c>
      <c r="G159" s="221"/>
      <c r="H159" s="267" t="s">
        <v>577</v>
      </c>
      <c r="I159" s="267" t="s">
        <v>517</v>
      </c>
      <c r="J159" s="267" t="s">
        <v>578</v>
      </c>
      <c r="K159" s="263"/>
    </row>
    <row r="160" spans="2:11" s="1" customFormat="1" ht="15" customHeight="1">
      <c r="B160" s="242"/>
      <c r="C160" s="267" t="s">
        <v>579</v>
      </c>
      <c r="D160" s="221"/>
      <c r="E160" s="221"/>
      <c r="F160" s="268" t="s">
        <v>515</v>
      </c>
      <c r="G160" s="221"/>
      <c r="H160" s="267" t="s">
        <v>580</v>
      </c>
      <c r="I160" s="267" t="s">
        <v>550</v>
      </c>
      <c r="J160" s="267"/>
      <c r="K160" s="263"/>
    </row>
    <row r="161" spans="2:11" s="1" customFormat="1" ht="15" customHeight="1">
      <c r="B161" s="269"/>
      <c r="C161" s="251"/>
      <c r="D161" s="251"/>
      <c r="E161" s="251"/>
      <c r="F161" s="251"/>
      <c r="G161" s="251"/>
      <c r="H161" s="251"/>
      <c r="I161" s="251"/>
      <c r="J161" s="251"/>
      <c r="K161" s="270"/>
    </row>
    <row r="162" spans="2:11" s="1" customFormat="1" ht="18.75" customHeight="1">
      <c r="B162" s="218"/>
      <c r="C162" s="221"/>
      <c r="D162" s="221"/>
      <c r="E162" s="221"/>
      <c r="F162" s="241"/>
      <c r="G162" s="221"/>
      <c r="H162" s="221"/>
      <c r="I162" s="221"/>
      <c r="J162" s="221"/>
      <c r="K162" s="218"/>
    </row>
    <row r="163" spans="2:11" s="1" customFormat="1" ht="18.75" customHeight="1">
      <c r="B163" s="228"/>
      <c r="C163" s="228"/>
      <c r="D163" s="228"/>
      <c r="E163" s="228"/>
      <c r="F163" s="228"/>
      <c r="G163" s="228"/>
      <c r="H163" s="228"/>
      <c r="I163" s="228"/>
      <c r="J163" s="228"/>
      <c r="K163" s="228"/>
    </row>
    <row r="164" spans="2:11" s="1" customFormat="1" ht="7.5" customHeight="1">
      <c r="B164" s="210"/>
      <c r="C164" s="211"/>
      <c r="D164" s="211"/>
      <c r="E164" s="211"/>
      <c r="F164" s="211"/>
      <c r="G164" s="211"/>
      <c r="H164" s="211"/>
      <c r="I164" s="211"/>
      <c r="J164" s="211"/>
      <c r="K164" s="212"/>
    </row>
    <row r="165" spans="2:11" s="1" customFormat="1" ht="45" customHeight="1">
      <c r="B165" s="213"/>
      <c r="C165" s="330" t="s">
        <v>581</v>
      </c>
      <c r="D165" s="330"/>
      <c r="E165" s="330"/>
      <c r="F165" s="330"/>
      <c r="G165" s="330"/>
      <c r="H165" s="330"/>
      <c r="I165" s="330"/>
      <c r="J165" s="330"/>
      <c r="K165" s="214"/>
    </row>
    <row r="166" spans="2:11" s="1" customFormat="1" ht="17.25" customHeight="1">
      <c r="B166" s="213"/>
      <c r="C166" s="234" t="s">
        <v>509</v>
      </c>
      <c r="D166" s="234"/>
      <c r="E166" s="234"/>
      <c r="F166" s="234" t="s">
        <v>510</v>
      </c>
      <c r="G166" s="271"/>
      <c r="H166" s="272" t="s">
        <v>61</v>
      </c>
      <c r="I166" s="272" t="s">
        <v>64</v>
      </c>
      <c r="J166" s="234" t="s">
        <v>511</v>
      </c>
      <c r="K166" s="214"/>
    </row>
    <row r="167" spans="2:11" s="1" customFormat="1" ht="17.25" customHeight="1">
      <c r="B167" s="215"/>
      <c r="C167" s="236" t="s">
        <v>512</v>
      </c>
      <c r="D167" s="236"/>
      <c r="E167" s="236"/>
      <c r="F167" s="237" t="s">
        <v>513</v>
      </c>
      <c r="G167" s="273"/>
      <c r="H167" s="274"/>
      <c r="I167" s="274"/>
      <c r="J167" s="236" t="s">
        <v>514</v>
      </c>
      <c r="K167" s="216"/>
    </row>
    <row r="168" spans="2:11" s="1" customFormat="1" ht="5.25" customHeight="1">
      <c r="B168" s="242"/>
      <c r="C168" s="239"/>
      <c r="D168" s="239"/>
      <c r="E168" s="239"/>
      <c r="F168" s="239"/>
      <c r="G168" s="240"/>
      <c r="H168" s="239"/>
      <c r="I168" s="239"/>
      <c r="J168" s="239"/>
      <c r="K168" s="263"/>
    </row>
    <row r="169" spans="2:11" s="1" customFormat="1" ht="15" customHeight="1">
      <c r="B169" s="242"/>
      <c r="C169" s="221" t="s">
        <v>518</v>
      </c>
      <c r="D169" s="221"/>
      <c r="E169" s="221"/>
      <c r="F169" s="241" t="s">
        <v>515</v>
      </c>
      <c r="G169" s="221"/>
      <c r="H169" s="221" t="s">
        <v>555</v>
      </c>
      <c r="I169" s="221" t="s">
        <v>517</v>
      </c>
      <c r="J169" s="221">
        <v>120</v>
      </c>
      <c r="K169" s="263"/>
    </row>
    <row r="170" spans="2:11" s="1" customFormat="1" ht="15" customHeight="1">
      <c r="B170" s="242"/>
      <c r="C170" s="221" t="s">
        <v>564</v>
      </c>
      <c r="D170" s="221"/>
      <c r="E170" s="221"/>
      <c r="F170" s="241" t="s">
        <v>515</v>
      </c>
      <c r="G170" s="221"/>
      <c r="H170" s="221" t="s">
        <v>565</v>
      </c>
      <c r="I170" s="221" t="s">
        <v>517</v>
      </c>
      <c r="J170" s="221" t="s">
        <v>566</v>
      </c>
      <c r="K170" s="263"/>
    </row>
    <row r="171" spans="2:11" s="1" customFormat="1" ht="15" customHeight="1">
      <c r="B171" s="242"/>
      <c r="C171" s="221" t="s">
        <v>463</v>
      </c>
      <c r="D171" s="221"/>
      <c r="E171" s="221"/>
      <c r="F171" s="241" t="s">
        <v>515</v>
      </c>
      <c r="G171" s="221"/>
      <c r="H171" s="221" t="s">
        <v>582</v>
      </c>
      <c r="I171" s="221" t="s">
        <v>517</v>
      </c>
      <c r="J171" s="221" t="s">
        <v>566</v>
      </c>
      <c r="K171" s="263"/>
    </row>
    <row r="172" spans="2:11" s="1" customFormat="1" ht="15" customHeight="1">
      <c r="B172" s="242"/>
      <c r="C172" s="221" t="s">
        <v>520</v>
      </c>
      <c r="D172" s="221"/>
      <c r="E172" s="221"/>
      <c r="F172" s="241" t="s">
        <v>521</v>
      </c>
      <c r="G172" s="221"/>
      <c r="H172" s="221" t="s">
        <v>582</v>
      </c>
      <c r="I172" s="221" t="s">
        <v>517</v>
      </c>
      <c r="J172" s="221">
        <v>50</v>
      </c>
      <c r="K172" s="263"/>
    </row>
    <row r="173" spans="2:11" s="1" customFormat="1" ht="15" customHeight="1">
      <c r="B173" s="242"/>
      <c r="C173" s="221" t="s">
        <v>523</v>
      </c>
      <c r="D173" s="221"/>
      <c r="E173" s="221"/>
      <c r="F173" s="241" t="s">
        <v>515</v>
      </c>
      <c r="G173" s="221"/>
      <c r="H173" s="221" t="s">
        <v>582</v>
      </c>
      <c r="I173" s="221" t="s">
        <v>525</v>
      </c>
      <c r="J173" s="221"/>
      <c r="K173" s="263"/>
    </row>
    <row r="174" spans="2:11" s="1" customFormat="1" ht="15" customHeight="1">
      <c r="B174" s="242"/>
      <c r="C174" s="221" t="s">
        <v>534</v>
      </c>
      <c r="D174" s="221"/>
      <c r="E174" s="221"/>
      <c r="F174" s="241" t="s">
        <v>521</v>
      </c>
      <c r="G174" s="221"/>
      <c r="H174" s="221" t="s">
        <v>582</v>
      </c>
      <c r="I174" s="221" t="s">
        <v>517</v>
      </c>
      <c r="J174" s="221">
        <v>50</v>
      </c>
      <c r="K174" s="263"/>
    </row>
    <row r="175" spans="2:11" s="1" customFormat="1" ht="15" customHeight="1">
      <c r="B175" s="242"/>
      <c r="C175" s="221" t="s">
        <v>542</v>
      </c>
      <c r="D175" s="221"/>
      <c r="E175" s="221"/>
      <c r="F175" s="241" t="s">
        <v>521</v>
      </c>
      <c r="G175" s="221"/>
      <c r="H175" s="221" t="s">
        <v>582</v>
      </c>
      <c r="I175" s="221" t="s">
        <v>517</v>
      </c>
      <c r="J175" s="221">
        <v>50</v>
      </c>
      <c r="K175" s="263"/>
    </row>
    <row r="176" spans="2:11" s="1" customFormat="1" ht="15" customHeight="1">
      <c r="B176" s="242"/>
      <c r="C176" s="221" t="s">
        <v>540</v>
      </c>
      <c r="D176" s="221"/>
      <c r="E176" s="221"/>
      <c r="F176" s="241" t="s">
        <v>521</v>
      </c>
      <c r="G176" s="221"/>
      <c r="H176" s="221" t="s">
        <v>582</v>
      </c>
      <c r="I176" s="221" t="s">
        <v>517</v>
      </c>
      <c r="J176" s="221">
        <v>50</v>
      </c>
      <c r="K176" s="263"/>
    </row>
    <row r="177" spans="2:11" s="1" customFormat="1" ht="15" customHeight="1">
      <c r="B177" s="242"/>
      <c r="C177" s="221" t="s">
        <v>102</v>
      </c>
      <c r="D177" s="221"/>
      <c r="E177" s="221"/>
      <c r="F177" s="241" t="s">
        <v>515</v>
      </c>
      <c r="G177" s="221"/>
      <c r="H177" s="221" t="s">
        <v>583</v>
      </c>
      <c r="I177" s="221" t="s">
        <v>584</v>
      </c>
      <c r="J177" s="221"/>
      <c r="K177" s="263"/>
    </row>
    <row r="178" spans="2:11" s="1" customFormat="1" ht="15" customHeight="1">
      <c r="B178" s="242"/>
      <c r="C178" s="221" t="s">
        <v>64</v>
      </c>
      <c r="D178" s="221"/>
      <c r="E178" s="221"/>
      <c r="F178" s="241" t="s">
        <v>515</v>
      </c>
      <c r="G178" s="221"/>
      <c r="H178" s="221" t="s">
        <v>585</v>
      </c>
      <c r="I178" s="221" t="s">
        <v>586</v>
      </c>
      <c r="J178" s="221">
        <v>1</v>
      </c>
      <c r="K178" s="263"/>
    </row>
    <row r="179" spans="2:11" s="1" customFormat="1" ht="15" customHeight="1">
      <c r="B179" s="242"/>
      <c r="C179" s="221" t="s">
        <v>60</v>
      </c>
      <c r="D179" s="221"/>
      <c r="E179" s="221"/>
      <c r="F179" s="241" t="s">
        <v>515</v>
      </c>
      <c r="G179" s="221"/>
      <c r="H179" s="221" t="s">
        <v>587</v>
      </c>
      <c r="I179" s="221" t="s">
        <v>517</v>
      </c>
      <c r="J179" s="221">
        <v>20</v>
      </c>
      <c r="K179" s="263"/>
    </row>
    <row r="180" spans="2:11" s="1" customFormat="1" ht="15" customHeight="1">
      <c r="B180" s="242"/>
      <c r="C180" s="221" t="s">
        <v>61</v>
      </c>
      <c r="D180" s="221"/>
      <c r="E180" s="221"/>
      <c r="F180" s="241" t="s">
        <v>515</v>
      </c>
      <c r="G180" s="221"/>
      <c r="H180" s="221" t="s">
        <v>588</v>
      </c>
      <c r="I180" s="221" t="s">
        <v>517</v>
      </c>
      <c r="J180" s="221">
        <v>255</v>
      </c>
      <c r="K180" s="263"/>
    </row>
    <row r="181" spans="2:11" s="1" customFormat="1" ht="15" customHeight="1">
      <c r="B181" s="242"/>
      <c r="C181" s="221" t="s">
        <v>103</v>
      </c>
      <c r="D181" s="221"/>
      <c r="E181" s="221"/>
      <c r="F181" s="241" t="s">
        <v>515</v>
      </c>
      <c r="G181" s="221"/>
      <c r="H181" s="221" t="s">
        <v>479</v>
      </c>
      <c r="I181" s="221" t="s">
        <v>517</v>
      </c>
      <c r="J181" s="221">
        <v>10</v>
      </c>
      <c r="K181" s="263"/>
    </row>
    <row r="182" spans="2:11" s="1" customFormat="1" ht="15" customHeight="1">
      <c r="B182" s="242"/>
      <c r="C182" s="221" t="s">
        <v>104</v>
      </c>
      <c r="D182" s="221"/>
      <c r="E182" s="221"/>
      <c r="F182" s="241" t="s">
        <v>515</v>
      </c>
      <c r="G182" s="221"/>
      <c r="H182" s="221" t="s">
        <v>589</v>
      </c>
      <c r="I182" s="221" t="s">
        <v>550</v>
      </c>
      <c r="J182" s="221"/>
      <c r="K182" s="263"/>
    </row>
    <row r="183" spans="2:11" s="1" customFormat="1" ht="15" customHeight="1">
      <c r="B183" s="242"/>
      <c r="C183" s="221" t="s">
        <v>590</v>
      </c>
      <c r="D183" s="221"/>
      <c r="E183" s="221"/>
      <c r="F183" s="241" t="s">
        <v>515</v>
      </c>
      <c r="G183" s="221"/>
      <c r="H183" s="221" t="s">
        <v>591</v>
      </c>
      <c r="I183" s="221" t="s">
        <v>550</v>
      </c>
      <c r="J183" s="221"/>
      <c r="K183" s="263"/>
    </row>
    <row r="184" spans="2:11" s="1" customFormat="1" ht="15" customHeight="1">
      <c r="B184" s="242"/>
      <c r="C184" s="221" t="s">
        <v>579</v>
      </c>
      <c r="D184" s="221"/>
      <c r="E184" s="221"/>
      <c r="F184" s="241" t="s">
        <v>515</v>
      </c>
      <c r="G184" s="221"/>
      <c r="H184" s="221" t="s">
        <v>592</v>
      </c>
      <c r="I184" s="221" t="s">
        <v>550</v>
      </c>
      <c r="J184" s="221"/>
      <c r="K184" s="263"/>
    </row>
    <row r="185" spans="2:11" s="1" customFormat="1" ht="15" customHeight="1">
      <c r="B185" s="242"/>
      <c r="C185" s="221" t="s">
        <v>106</v>
      </c>
      <c r="D185" s="221"/>
      <c r="E185" s="221"/>
      <c r="F185" s="241" t="s">
        <v>521</v>
      </c>
      <c r="G185" s="221"/>
      <c r="H185" s="221" t="s">
        <v>593</v>
      </c>
      <c r="I185" s="221" t="s">
        <v>517</v>
      </c>
      <c r="J185" s="221">
        <v>50</v>
      </c>
      <c r="K185" s="263"/>
    </row>
    <row r="186" spans="2:11" s="1" customFormat="1" ht="15" customHeight="1">
      <c r="B186" s="242"/>
      <c r="C186" s="221" t="s">
        <v>594</v>
      </c>
      <c r="D186" s="221"/>
      <c r="E186" s="221"/>
      <c r="F186" s="241" t="s">
        <v>521</v>
      </c>
      <c r="G186" s="221"/>
      <c r="H186" s="221" t="s">
        <v>595</v>
      </c>
      <c r="I186" s="221" t="s">
        <v>596</v>
      </c>
      <c r="J186" s="221"/>
      <c r="K186" s="263"/>
    </row>
    <row r="187" spans="2:11" s="1" customFormat="1" ht="15" customHeight="1">
      <c r="B187" s="242"/>
      <c r="C187" s="221" t="s">
        <v>597</v>
      </c>
      <c r="D187" s="221"/>
      <c r="E187" s="221"/>
      <c r="F187" s="241" t="s">
        <v>521</v>
      </c>
      <c r="G187" s="221"/>
      <c r="H187" s="221" t="s">
        <v>598</v>
      </c>
      <c r="I187" s="221" t="s">
        <v>596</v>
      </c>
      <c r="J187" s="221"/>
      <c r="K187" s="263"/>
    </row>
    <row r="188" spans="2:11" s="1" customFormat="1" ht="15" customHeight="1">
      <c r="B188" s="242"/>
      <c r="C188" s="221" t="s">
        <v>599</v>
      </c>
      <c r="D188" s="221"/>
      <c r="E188" s="221"/>
      <c r="F188" s="241" t="s">
        <v>521</v>
      </c>
      <c r="G188" s="221"/>
      <c r="H188" s="221" t="s">
        <v>600</v>
      </c>
      <c r="I188" s="221" t="s">
        <v>596</v>
      </c>
      <c r="J188" s="221"/>
      <c r="K188" s="263"/>
    </row>
    <row r="189" spans="2:11" s="1" customFormat="1" ht="15" customHeight="1">
      <c r="B189" s="242"/>
      <c r="C189" s="275" t="s">
        <v>601</v>
      </c>
      <c r="D189" s="221"/>
      <c r="E189" s="221"/>
      <c r="F189" s="241" t="s">
        <v>521</v>
      </c>
      <c r="G189" s="221"/>
      <c r="H189" s="221" t="s">
        <v>602</v>
      </c>
      <c r="I189" s="221" t="s">
        <v>603</v>
      </c>
      <c r="J189" s="276" t="s">
        <v>604</v>
      </c>
      <c r="K189" s="263"/>
    </row>
    <row r="190" spans="2:11" s="1" customFormat="1" ht="15" customHeight="1">
      <c r="B190" s="242"/>
      <c r="C190" s="227" t="s">
        <v>49</v>
      </c>
      <c r="D190" s="221"/>
      <c r="E190" s="221"/>
      <c r="F190" s="241" t="s">
        <v>515</v>
      </c>
      <c r="G190" s="221"/>
      <c r="H190" s="218" t="s">
        <v>605</v>
      </c>
      <c r="I190" s="221" t="s">
        <v>606</v>
      </c>
      <c r="J190" s="221"/>
      <c r="K190" s="263"/>
    </row>
    <row r="191" spans="2:11" s="1" customFormat="1" ht="15" customHeight="1">
      <c r="B191" s="242"/>
      <c r="C191" s="227" t="s">
        <v>607</v>
      </c>
      <c r="D191" s="221"/>
      <c r="E191" s="221"/>
      <c r="F191" s="241" t="s">
        <v>515</v>
      </c>
      <c r="G191" s="221"/>
      <c r="H191" s="221" t="s">
        <v>608</v>
      </c>
      <c r="I191" s="221" t="s">
        <v>550</v>
      </c>
      <c r="J191" s="221"/>
      <c r="K191" s="263"/>
    </row>
    <row r="192" spans="2:11" s="1" customFormat="1" ht="15" customHeight="1">
      <c r="B192" s="242"/>
      <c r="C192" s="227" t="s">
        <v>609</v>
      </c>
      <c r="D192" s="221"/>
      <c r="E192" s="221"/>
      <c r="F192" s="241" t="s">
        <v>515</v>
      </c>
      <c r="G192" s="221"/>
      <c r="H192" s="221" t="s">
        <v>610</v>
      </c>
      <c r="I192" s="221" t="s">
        <v>550</v>
      </c>
      <c r="J192" s="221"/>
      <c r="K192" s="263"/>
    </row>
    <row r="193" spans="2:11" s="1" customFormat="1" ht="15" customHeight="1">
      <c r="B193" s="242"/>
      <c r="C193" s="227" t="s">
        <v>611</v>
      </c>
      <c r="D193" s="221"/>
      <c r="E193" s="221"/>
      <c r="F193" s="241" t="s">
        <v>521</v>
      </c>
      <c r="G193" s="221"/>
      <c r="H193" s="221" t="s">
        <v>612</v>
      </c>
      <c r="I193" s="221" t="s">
        <v>550</v>
      </c>
      <c r="J193" s="221"/>
      <c r="K193" s="263"/>
    </row>
    <row r="194" spans="2:11" s="1" customFormat="1" ht="15" customHeight="1">
      <c r="B194" s="269"/>
      <c r="C194" s="277"/>
      <c r="D194" s="251"/>
      <c r="E194" s="251"/>
      <c r="F194" s="251"/>
      <c r="G194" s="251"/>
      <c r="H194" s="251"/>
      <c r="I194" s="251"/>
      <c r="J194" s="251"/>
      <c r="K194" s="270"/>
    </row>
    <row r="195" spans="2:11" s="1" customFormat="1" ht="18.75" customHeight="1">
      <c r="B195" s="218"/>
      <c r="C195" s="221"/>
      <c r="D195" s="221"/>
      <c r="E195" s="221"/>
      <c r="F195" s="241"/>
      <c r="G195" s="221"/>
      <c r="H195" s="221"/>
      <c r="I195" s="221"/>
      <c r="J195" s="221"/>
      <c r="K195" s="218"/>
    </row>
    <row r="196" spans="2:11" s="1" customFormat="1" ht="18.75" customHeight="1">
      <c r="B196" s="218"/>
      <c r="C196" s="221"/>
      <c r="D196" s="221"/>
      <c r="E196" s="221"/>
      <c r="F196" s="241"/>
      <c r="G196" s="221"/>
      <c r="H196" s="221"/>
      <c r="I196" s="221"/>
      <c r="J196" s="221"/>
      <c r="K196" s="218"/>
    </row>
    <row r="197" spans="2:11" s="1" customFormat="1" ht="18.75" customHeight="1">
      <c r="B197" s="228"/>
      <c r="C197" s="228"/>
      <c r="D197" s="228"/>
      <c r="E197" s="228"/>
      <c r="F197" s="228"/>
      <c r="G197" s="228"/>
      <c r="H197" s="228"/>
      <c r="I197" s="228"/>
      <c r="J197" s="228"/>
      <c r="K197" s="228"/>
    </row>
    <row r="198" spans="2:11" s="1" customFormat="1" ht="13.5">
      <c r="B198" s="210"/>
      <c r="C198" s="211"/>
      <c r="D198" s="211"/>
      <c r="E198" s="211"/>
      <c r="F198" s="211"/>
      <c r="G198" s="211"/>
      <c r="H198" s="211"/>
      <c r="I198" s="211"/>
      <c r="J198" s="211"/>
      <c r="K198" s="212"/>
    </row>
    <row r="199" spans="2:11" s="1" customFormat="1" ht="21">
      <c r="B199" s="213"/>
      <c r="C199" s="330" t="s">
        <v>613</v>
      </c>
      <c r="D199" s="330"/>
      <c r="E199" s="330"/>
      <c r="F199" s="330"/>
      <c r="G199" s="330"/>
      <c r="H199" s="330"/>
      <c r="I199" s="330"/>
      <c r="J199" s="330"/>
      <c r="K199" s="214"/>
    </row>
    <row r="200" spans="2:11" s="1" customFormat="1" ht="25.5" customHeight="1">
      <c r="B200" s="213"/>
      <c r="C200" s="278" t="s">
        <v>614</v>
      </c>
      <c r="D200" s="278"/>
      <c r="E200" s="278"/>
      <c r="F200" s="278" t="s">
        <v>615</v>
      </c>
      <c r="G200" s="279"/>
      <c r="H200" s="336" t="s">
        <v>616</v>
      </c>
      <c r="I200" s="336"/>
      <c r="J200" s="336"/>
      <c r="K200" s="214"/>
    </row>
    <row r="201" spans="2:11" s="1" customFormat="1" ht="5.25" customHeight="1">
      <c r="B201" s="242"/>
      <c r="C201" s="239"/>
      <c r="D201" s="239"/>
      <c r="E201" s="239"/>
      <c r="F201" s="239"/>
      <c r="G201" s="221"/>
      <c r="H201" s="239"/>
      <c r="I201" s="239"/>
      <c r="J201" s="239"/>
      <c r="K201" s="263"/>
    </row>
    <row r="202" spans="2:11" s="1" customFormat="1" ht="15" customHeight="1">
      <c r="B202" s="242"/>
      <c r="C202" s="221" t="s">
        <v>606</v>
      </c>
      <c r="D202" s="221"/>
      <c r="E202" s="221"/>
      <c r="F202" s="241" t="s">
        <v>50</v>
      </c>
      <c r="G202" s="221"/>
      <c r="H202" s="335" t="s">
        <v>617</v>
      </c>
      <c r="I202" s="335"/>
      <c r="J202" s="335"/>
      <c r="K202" s="263"/>
    </row>
    <row r="203" spans="2:11" s="1" customFormat="1" ht="15" customHeight="1">
      <c r="B203" s="242"/>
      <c r="C203" s="248"/>
      <c r="D203" s="221"/>
      <c r="E203" s="221"/>
      <c r="F203" s="241" t="s">
        <v>51</v>
      </c>
      <c r="G203" s="221"/>
      <c r="H203" s="335" t="s">
        <v>618</v>
      </c>
      <c r="I203" s="335"/>
      <c r="J203" s="335"/>
      <c r="K203" s="263"/>
    </row>
    <row r="204" spans="2:11" s="1" customFormat="1" ht="15" customHeight="1">
      <c r="B204" s="242"/>
      <c r="C204" s="248"/>
      <c r="D204" s="221"/>
      <c r="E204" s="221"/>
      <c r="F204" s="241" t="s">
        <v>54</v>
      </c>
      <c r="G204" s="221"/>
      <c r="H204" s="335" t="s">
        <v>619</v>
      </c>
      <c r="I204" s="335"/>
      <c r="J204" s="335"/>
      <c r="K204" s="263"/>
    </row>
    <row r="205" spans="2:11" s="1" customFormat="1" ht="15" customHeight="1">
      <c r="B205" s="242"/>
      <c r="C205" s="221"/>
      <c r="D205" s="221"/>
      <c r="E205" s="221"/>
      <c r="F205" s="241" t="s">
        <v>52</v>
      </c>
      <c r="G205" s="221"/>
      <c r="H205" s="335" t="s">
        <v>620</v>
      </c>
      <c r="I205" s="335"/>
      <c r="J205" s="335"/>
      <c r="K205" s="263"/>
    </row>
    <row r="206" spans="2:11" s="1" customFormat="1" ht="15" customHeight="1">
      <c r="B206" s="242"/>
      <c r="C206" s="221"/>
      <c r="D206" s="221"/>
      <c r="E206" s="221"/>
      <c r="F206" s="241" t="s">
        <v>53</v>
      </c>
      <c r="G206" s="221"/>
      <c r="H206" s="335" t="s">
        <v>621</v>
      </c>
      <c r="I206" s="335"/>
      <c r="J206" s="335"/>
      <c r="K206" s="263"/>
    </row>
    <row r="207" spans="2:11" s="1" customFormat="1" ht="15" customHeight="1">
      <c r="B207" s="242"/>
      <c r="C207" s="221"/>
      <c r="D207" s="221"/>
      <c r="E207" s="221"/>
      <c r="F207" s="241"/>
      <c r="G207" s="221"/>
      <c r="H207" s="221"/>
      <c r="I207" s="221"/>
      <c r="J207" s="221"/>
      <c r="K207" s="263"/>
    </row>
    <row r="208" spans="2:11" s="1" customFormat="1" ht="15" customHeight="1">
      <c r="B208" s="242"/>
      <c r="C208" s="221" t="s">
        <v>562</v>
      </c>
      <c r="D208" s="221"/>
      <c r="E208" s="221"/>
      <c r="F208" s="241" t="s">
        <v>86</v>
      </c>
      <c r="G208" s="221"/>
      <c r="H208" s="335" t="s">
        <v>622</v>
      </c>
      <c r="I208" s="335"/>
      <c r="J208" s="335"/>
      <c r="K208" s="263"/>
    </row>
    <row r="209" spans="2:11" s="1" customFormat="1" ht="15" customHeight="1">
      <c r="B209" s="242"/>
      <c r="C209" s="248"/>
      <c r="D209" s="221"/>
      <c r="E209" s="221"/>
      <c r="F209" s="241" t="s">
        <v>461</v>
      </c>
      <c r="G209" s="221"/>
      <c r="H209" s="335" t="s">
        <v>462</v>
      </c>
      <c r="I209" s="335"/>
      <c r="J209" s="335"/>
      <c r="K209" s="263"/>
    </row>
    <row r="210" spans="2:11" s="1" customFormat="1" ht="15" customHeight="1">
      <c r="B210" s="242"/>
      <c r="C210" s="221"/>
      <c r="D210" s="221"/>
      <c r="E210" s="221"/>
      <c r="F210" s="241" t="s">
        <v>459</v>
      </c>
      <c r="G210" s="221"/>
      <c r="H210" s="335" t="s">
        <v>623</v>
      </c>
      <c r="I210" s="335"/>
      <c r="J210" s="335"/>
      <c r="K210" s="263"/>
    </row>
    <row r="211" spans="2:11" s="1" customFormat="1" ht="15" customHeight="1">
      <c r="B211" s="280"/>
      <c r="C211" s="248"/>
      <c r="D211" s="248"/>
      <c r="E211" s="248"/>
      <c r="F211" s="241" t="s">
        <v>84</v>
      </c>
      <c r="G211" s="227"/>
      <c r="H211" s="334" t="s">
        <v>85</v>
      </c>
      <c r="I211" s="334"/>
      <c r="J211" s="334"/>
      <c r="K211" s="281"/>
    </row>
    <row r="212" spans="2:11" s="1" customFormat="1" ht="15" customHeight="1">
      <c r="B212" s="280"/>
      <c r="C212" s="248"/>
      <c r="D212" s="248"/>
      <c r="E212" s="248"/>
      <c r="F212" s="241" t="s">
        <v>114</v>
      </c>
      <c r="G212" s="227"/>
      <c r="H212" s="334" t="s">
        <v>624</v>
      </c>
      <c r="I212" s="334"/>
      <c r="J212" s="334"/>
      <c r="K212" s="281"/>
    </row>
    <row r="213" spans="2:11" s="1" customFormat="1" ht="15" customHeight="1">
      <c r="B213" s="280"/>
      <c r="C213" s="248"/>
      <c r="D213" s="248"/>
      <c r="E213" s="248"/>
      <c r="F213" s="282"/>
      <c r="G213" s="227"/>
      <c r="H213" s="283"/>
      <c r="I213" s="283"/>
      <c r="J213" s="283"/>
      <c r="K213" s="281"/>
    </row>
    <row r="214" spans="2:11" s="1" customFormat="1" ht="15" customHeight="1">
      <c r="B214" s="280"/>
      <c r="C214" s="221" t="s">
        <v>586</v>
      </c>
      <c r="D214" s="248"/>
      <c r="E214" s="248"/>
      <c r="F214" s="241">
        <v>1</v>
      </c>
      <c r="G214" s="227"/>
      <c r="H214" s="334" t="s">
        <v>625</v>
      </c>
      <c r="I214" s="334"/>
      <c r="J214" s="334"/>
      <c r="K214" s="281"/>
    </row>
    <row r="215" spans="2:11" s="1" customFormat="1" ht="15" customHeight="1">
      <c r="B215" s="280"/>
      <c r="C215" s="248"/>
      <c r="D215" s="248"/>
      <c r="E215" s="248"/>
      <c r="F215" s="241">
        <v>2</v>
      </c>
      <c r="G215" s="227"/>
      <c r="H215" s="334" t="s">
        <v>626</v>
      </c>
      <c r="I215" s="334"/>
      <c r="J215" s="334"/>
      <c r="K215" s="281"/>
    </row>
    <row r="216" spans="2:11" s="1" customFormat="1" ht="15" customHeight="1">
      <c r="B216" s="280"/>
      <c r="C216" s="248"/>
      <c r="D216" s="248"/>
      <c r="E216" s="248"/>
      <c r="F216" s="241">
        <v>3</v>
      </c>
      <c r="G216" s="227"/>
      <c r="H216" s="334" t="s">
        <v>627</v>
      </c>
      <c r="I216" s="334"/>
      <c r="J216" s="334"/>
      <c r="K216" s="281"/>
    </row>
    <row r="217" spans="2:11" s="1" customFormat="1" ht="15" customHeight="1">
      <c r="B217" s="280"/>
      <c r="C217" s="248"/>
      <c r="D217" s="248"/>
      <c r="E217" s="248"/>
      <c r="F217" s="241">
        <v>4</v>
      </c>
      <c r="G217" s="227"/>
      <c r="H217" s="334" t="s">
        <v>628</v>
      </c>
      <c r="I217" s="334"/>
      <c r="J217" s="334"/>
      <c r="K217" s="281"/>
    </row>
    <row r="218" spans="2:11" s="1" customFormat="1" ht="12.75" customHeight="1">
      <c r="B218" s="284"/>
      <c r="C218" s="285"/>
      <c r="D218" s="285"/>
      <c r="E218" s="285"/>
      <c r="F218" s="285"/>
      <c r="G218" s="285"/>
      <c r="H218" s="285"/>
      <c r="I218" s="285"/>
      <c r="J218" s="285"/>
      <c r="K218" s="286"/>
    </row>
  </sheetData>
  <sheetProtection password="99B9" sheet="1" objects="1" scenarios="1"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PDSKADAVY-PC\PDSKADAVY</dc:creator>
  <cp:keywords/>
  <dc:description/>
  <cp:lastModifiedBy>PDSKADAVY</cp:lastModifiedBy>
  <dcterms:created xsi:type="dcterms:W3CDTF">2020-01-08T13:04:26Z</dcterms:created>
  <dcterms:modified xsi:type="dcterms:W3CDTF">2020-01-08T13:27:24Z</dcterms:modified>
  <cp:category/>
  <cp:version/>
  <cp:contentType/>
  <cp:contentStatus/>
</cp:coreProperties>
</file>