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KCE 2019\Dlouha_Strouha,_Solnice - poslední verze\"/>
    </mc:Choice>
  </mc:AlternateContent>
  <bookViews>
    <workbookView xWindow="0" yWindow="0" windowWidth="27135" windowHeight="16710" activeTab="2"/>
  </bookViews>
  <sheets>
    <sheet name="Rekapitulace stavby" sheetId="1" r:id="rId1"/>
    <sheet name="01_MV_1 - SO 1 - těžení n..." sheetId="2" r:id="rId2"/>
    <sheet name="01_MV_2 - SO 2 - NEVYPLŇOVAT!!!" sheetId="3" r:id="rId3"/>
    <sheet name="01_MV_3 - SO 3 - Sanace b..." sheetId="4" r:id="rId4"/>
    <sheet name="01_MV_VON - VON - Vedlejš..." sheetId="5" r:id="rId5"/>
  </sheets>
  <definedNames>
    <definedName name="_xlnm._FilterDatabase" localSheetId="1" hidden="1">'01_MV_1 - SO 1 - těžení n...'!$C$117:$K$145</definedName>
    <definedName name="_xlnm._FilterDatabase" localSheetId="2" hidden="1">'01_MV_2 - SO 2 - NEVYPLŇOVAT!!!'!$C$117:$K$150</definedName>
    <definedName name="_xlnm._FilterDatabase" localSheetId="3" hidden="1">'01_MV_3 - SO 3 - Sanace b...'!$C$118:$K$139</definedName>
    <definedName name="_xlnm._FilterDatabase" localSheetId="4" hidden="1">'01_MV_VON - VON - Vedlejš...'!$C$119:$K$144</definedName>
    <definedName name="_xlnm.Print_Titles" localSheetId="1">'01_MV_1 - SO 1 - těžení n...'!$117:$117</definedName>
    <definedName name="_xlnm.Print_Titles" localSheetId="2">'01_MV_2 - SO 2 - NEVYPLŇOVAT!!!'!$117:$117</definedName>
    <definedName name="_xlnm.Print_Titles" localSheetId="3">'01_MV_3 - SO 3 - Sanace b...'!$118:$118</definedName>
    <definedName name="_xlnm.Print_Titles" localSheetId="4">'01_MV_VON - VON - Vedlejš...'!$119:$119</definedName>
    <definedName name="_xlnm.Print_Titles" localSheetId="0">'Rekapitulace stavby'!$92:$92</definedName>
    <definedName name="_xlnm.Print_Area" localSheetId="1">'01_MV_1 - SO 1 - těžení n...'!$C$4:$J$76,'01_MV_1 - SO 1 - těžení n...'!$C$82:$J$99,'01_MV_1 - SO 1 - těžení n...'!$C$105:$K$145</definedName>
    <definedName name="_xlnm.Print_Area" localSheetId="2">'01_MV_2 - SO 2 - NEVYPLŇOVAT!!!'!$C$4:$J$76,'01_MV_2 - SO 2 - NEVYPLŇOVAT!!!'!$C$82:$J$99,'01_MV_2 - SO 2 - NEVYPLŇOVAT!!!'!$C$105:$K$150</definedName>
    <definedName name="_xlnm.Print_Area" localSheetId="3">'01_MV_3 - SO 3 - Sanace b...'!$C$4:$J$76,'01_MV_3 - SO 3 - Sanace b...'!$C$82:$J$100,'01_MV_3 - SO 3 - Sanace b...'!$C$106:$K$139</definedName>
    <definedName name="_xlnm.Print_Area" localSheetId="4">'01_MV_VON - VON - Vedlejš...'!$C$4:$J$76,'01_MV_VON - VON - Vedlejš...'!$C$82:$J$101,'01_MV_VON - VON - Vedlejš...'!$C$107:$K$144</definedName>
    <definedName name="_xlnm.Print_Area" localSheetId="0">'Rekapitulace stavby'!$D$4:$AO$76,'Rekapitulace stavby'!$C$82:$AQ$99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 s="1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P126" i="5" s="1"/>
  <c r="P125" i="5" s="1"/>
  <c r="BK129" i="5"/>
  <c r="J129" i="5"/>
  <c r="BE129" i="5"/>
  <c r="BI127" i="5"/>
  <c r="F37" i="5" s="1"/>
  <c r="BD98" i="1" s="1"/>
  <c r="BH127" i="5"/>
  <c r="BG127" i="5"/>
  <c r="BF127" i="5"/>
  <c r="T127" i="5"/>
  <c r="T126" i="5" s="1"/>
  <c r="T125" i="5" s="1"/>
  <c r="R127" i="5"/>
  <c r="R126" i="5"/>
  <c r="R125" i="5" s="1"/>
  <c r="P127" i="5"/>
  <c r="BK127" i="5"/>
  <c r="BK126" i="5" s="1"/>
  <c r="J127" i="5"/>
  <c r="BE127" i="5"/>
  <c r="BI123" i="5"/>
  <c r="BH123" i="5"/>
  <c r="F36" i="5" s="1"/>
  <c r="BC98" i="1" s="1"/>
  <c r="BG123" i="5"/>
  <c r="F35" i="5" s="1"/>
  <c r="BB98" i="1" s="1"/>
  <c r="BF123" i="5"/>
  <c r="J34" i="5"/>
  <c r="AW98" i="1" s="1"/>
  <c r="F34" i="5"/>
  <c r="BA98" i="1" s="1"/>
  <c r="T123" i="5"/>
  <c r="T122" i="5" s="1"/>
  <c r="T121" i="5" s="1"/>
  <c r="R123" i="5"/>
  <c r="R122" i="5" s="1"/>
  <c r="R121" i="5" s="1"/>
  <c r="R120" i="5" s="1"/>
  <c r="P123" i="5"/>
  <c r="P122" i="5" s="1"/>
  <c r="P121" i="5" s="1"/>
  <c r="BK123" i="5"/>
  <c r="BK122" i="5"/>
  <c r="J122" i="5" s="1"/>
  <c r="J98" i="5" s="1"/>
  <c r="BK121" i="5"/>
  <c r="J121" i="5" s="1"/>
  <c r="J97" i="5" s="1"/>
  <c r="J123" i="5"/>
  <c r="BE123" i="5"/>
  <c r="J117" i="5"/>
  <c r="F116" i="5"/>
  <c r="F114" i="5"/>
  <c r="E112" i="5"/>
  <c r="J92" i="5"/>
  <c r="F91" i="5"/>
  <c r="F89" i="5"/>
  <c r="E87" i="5"/>
  <c r="J21" i="5"/>
  <c r="E21" i="5"/>
  <c r="J116" i="5" s="1"/>
  <c r="J20" i="5"/>
  <c r="J18" i="5"/>
  <c r="E18" i="5"/>
  <c r="F117" i="5" s="1"/>
  <c r="F92" i="5"/>
  <c r="J17" i="5"/>
  <c r="J12" i="5"/>
  <c r="J114" i="5" s="1"/>
  <c r="J89" i="5"/>
  <c r="E7" i="5"/>
  <c r="E110" i="5" s="1"/>
  <c r="J37" i="4"/>
  <c r="J36" i="4"/>
  <c r="AY97" i="1" s="1"/>
  <c r="J35" i="4"/>
  <c r="AX97" i="1"/>
  <c r="BI137" i="4"/>
  <c r="BH137" i="4"/>
  <c r="BG137" i="4"/>
  <c r="BF137" i="4"/>
  <c r="T137" i="4"/>
  <c r="T136" i="4" s="1"/>
  <c r="R137" i="4"/>
  <c r="R136" i="4"/>
  <c r="P137" i="4"/>
  <c r="P136" i="4" s="1"/>
  <c r="BK137" i="4"/>
  <c r="BK136" i="4"/>
  <c r="J136" i="4" s="1"/>
  <c r="J99" i="4" s="1"/>
  <c r="J137" i="4"/>
  <c r="BE137" i="4" s="1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/>
  <c r="BI129" i="4"/>
  <c r="BH129" i="4"/>
  <c r="BG129" i="4"/>
  <c r="BF129" i="4"/>
  <c r="T129" i="4"/>
  <c r="R129" i="4"/>
  <c r="P129" i="4"/>
  <c r="BK129" i="4"/>
  <c r="J129" i="4"/>
  <c r="BE129" i="4" s="1"/>
  <c r="BI127" i="4"/>
  <c r="BH127" i="4"/>
  <c r="BG127" i="4"/>
  <c r="BF127" i="4"/>
  <c r="T127" i="4"/>
  <c r="R127" i="4"/>
  <c r="P127" i="4"/>
  <c r="BK127" i="4"/>
  <c r="J127" i="4"/>
  <c r="BE127" i="4"/>
  <c r="BI124" i="4"/>
  <c r="BH124" i="4"/>
  <c r="BG124" i="4"/>
  <c r="BF124" i="4"/>
  <c r="T124" i="4"/>
  <c r="R124" i="4"/>
  <c r="P124" i="4"/>
  <c r="BK124" i="4"/>
  <c r="J124" i="4"/>
  <c r="BE124" i="4"/>
  <c r="BI122" i="4"/>
  <c r="F37" i="4"/>
  <c r="BD97" i="1" s="1"/>
  <c r="BH122" i="4"/>
  <c r="F36" i="4" s="1"/>
  <c r="BC97" i="1" s="1"/>
  <c r="BG122" i="4"/>
  <c r="F35" i="4" s="1"/>
  <c r="BB97" i="1" s="1"/>
  <c r="BF122" i="4"/>
  <c r="J34" i="4" s="1"/>
  <c r="AW97" i="1" s="1"/>
  <c r="T122" i="4"/>
  <c r="T121" i="4" s="1"/>
  <c r="T120" i="4" s="1"/>
  <c r="T119" i="4" s="1"/>
  <c r="R122" i="4"/>
  <c r="R121" i="4" s="1"/>
  <c r="R120" i="4" s="1"/>
  <c r="R119" i="4" s="1"/>
  <c r="P122" i="4"/>
  <c r="P121" i="4" s="1"/>
  <c r="P120" i="4" s="1"/>
  <c r="P119" i="4" s="1"/>
  <c r="AU97" i="1" s="1"/>
  <c r="BK122" i="4"/>
  <c r="BK121" i="4" s="1"/>
  <c r="J122" i="4"/>
  <c r="BE122" i="4" s="1"/>
  <c r="J116" i="4"/>
  <c r="F115" i="4"/>
  <c r="F113" i="4"/>
  <c r="E111" i="4"/>
  <c r="J92" i="4"/>
  <c r="F91" i="4"/>
  <c r="F89" i="4"/>
  <c r="E87" i="4"/>
  <c r="J21" i="4"/>
  <c r="E21" i="4"/>
  <c r="J115" i="4" s="1"/>
  <c r="J91" i="4"/>
  <c r="J20" i="4"/>
  <c r="J18" i="4"/>
  <c r="E18" i="4"/>
  <c r="F116" i="4"/>
  <c r="F92" i="4"/>
  <c r="J17" i="4"/>
  <c r="J12" i="4"/>
  <c r="J113" i="4"/>
  <c r="J89" i="4"/>
  <c r="E7" i="4"/>
  <c r="E109" i="4" s="1"/>
  <c r="E85" i="4"/>
  <c r="J37" i="3"/>
  <c r="J36" i="3"/>
  <c r="AY96" i="1" s="1"/>
  <c r="J35" i="3"/>
  <c r="AX96" i="1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 s="1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J34" i="3" s="1"/>
  <c r="AW96" i="1" s="1"/>
  <c r="T121" i="3"/>
  <c r="T120" i="3" s="1"/>
  <c r="T119" i="3" s="1"/>
  <c r="T118" i="3" s="1"/>
  <c r="R121" i="3"/>
  <c r="R120" i="3" s="1"/>
  <c r="R119" i="3" s="1"/>
  <c r="R118" i="3" s="1"/>
  <c r="P121" i="3"/>
  <c r="P120" i="3" s="1"/>
  <c r="P119" i="3" s="1"/>
  <c r="P118" i="3" s="1"/>
  <c r="AU96" i="1" s="1"/>
  <c r="BK121" i="3"/>
  <c r="BK120" i="3" s="1"/>
  <c r="J121" i="3"/>
  <c r="BE121" i="3" s="1"/>
  <c r="J115" i="3"/>
  <c r="F114" i="3"/>
  <c r="F112" i="3"/>
  <c r="E110" i="3"/>
  <c r="J92" i="3"/>
  <c r="F91" i="3"/>
  <c r="F89" i="3"/>
  <c r="E87" i="3"/>
  <c r="J21" i="3"/>
  <c r="E21" i="3"/>
  <c r="J114" i="3" s="1"/>
  <c r="J20" i="3"/>
  <c r="J18" i="3"/>
  <c r="E18" i="3"/>
  <c r="F115" i="3" s="1"/>
  <c r="F92" i="3"/>
  <c r="J17" i="3"/>
  <c r="J12" i="3"/>
  <c r="J112" i="3" s="1"/>
  <c r="J89" i="3"/>
  <c r="E7" i="3"/>
  <c r="E108" i="3" s="1"/>
  <c r="J37" i="2"/>
  <c r="J36" i="2"/>
  <c r="AY95" i="1" s="1"/>
  <c r="J35" i="2"/>
  <c r="AX95" i="1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F34" i="2" s="1"/>
  <c r="BA95" i="1" s="1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/>
  <c r="BI121" i="2"/>
  <c r="F37" i="2" s="1"/>
  <c r="BD95" i="1" s="1"/>
  <c r="BH121" i="2"/>
  <c r="F36" i="2" s="1"/>
  <c r="BC95" i="1" s="1"/>
  <c r="BG121" i="2"/>
  <c r="F35" i="2"/>
  <c r="BB95" i="1" s="1"/>
  <c r="BF121" i="2"/>
  <c r="J34" i="2" s="1"/>
  <c r="AW95" i="1" s="1"/>
  <c r="T121" i="2"/>
  <c r="T120" i="2"/>
  <c r="T119" i="2" s="1"/>
  <c r="T118" i="2" s="1"/>
  <c r="R121" i="2"/>
  <c r="R120" i="2"/>
  <c r="R119" i="2" s="1"/>
  <c r="R118" i="2" s="1"/>
  <c r="P121" i="2"/>
  <c r="P120" i="2"/>
  <c r="P119" i="2" s="1"/>
  <c r="P118" i="2" s="1"/>
  <c r="AU95" i="1" s="1"/>
  <c r="BK121" i="2"/>
  <c r="BK120" i="2" s="1"/>
  <c r="J121" i="2"/>
  <c r="BE121" i="2" s="1"/>
  <c r="J115" i="2"/>
  <c r="F114" i="2"/>
  <c r="F112" i="2"/>
  <c r="E110" i="2"/>
  <c r="J92" i="2"/>
  <c r="F91" i="2"/>
  <c r="F89" i="2"/>
  <c r="E87" i="2"/>
  <c r="J21" i="2"/>
  <c r="E21" i="2"/>
  <c r="J114" i="2" s="1"/>
  <c r="J20" i="2"/>
  <c r="J18" i="2"/>
  <c r="E18" i="2"/>
  <c r="F115" i="2" s="1"/>
  <c r="J17" i="2"/>
  <c r="J12" i="2"/>
  <c r="J112" i="2" s="1"/>
  <c r="E7" i="2"/>
  <c r="E108" i="2" s="1"/>
  <c r="AS94" i="1"/>
  <c r="L90" i="1"/>
  <c r="AM90" i="1"/>
  <c r="AM89" i="1"/>
  <c r="L89" i="1"/>
  <c r="AM87" i="1"/>
  <c r="L87" i="1"/>
  <c r="L85" i="1"/>
  <c r="L84" i="1"/>
  <c r="F35" i="3" l="1"/>
  <c r="BB96" i="1" s="1"/>
  <c r="BB94" i="1" s="1"/>
  <c r="F36" i="3"/>
  <c r="BC96" i="1" s="1"/>
  <c r="BC94" i="1" s="1"/>
  <c r="F37" i="3"/>
  <c r="BD96" i="1" s="1"/>
  <c r="BD94" i="1" s="1"/>
  <c r="W33" i="1" s="1"/>
  <c r="F34" i="3"/>
  <c r="BA96" i="1" s="1"/>
  <c r="F33" i="4"/>
  <c r="AZ97" i="1" s="1"/>
  <c r="J33" i="4"/>
  <c r="AV97" i="1" s="1"/>
  <c r="AT97" i="1" s="1"/>
  <c r="P120" i="5"/>
  <c r="AU98" i="1" s="1"/>
  <c r="AU94" i="1" s="1"/>
  <c r="BK120" i="4"/>
  <c r="J121" i="4"/>
  <c r="J98" i="4" s="1"/>
  <c r="J120" i="2"/>
  <c r="J98" i="2" s="1"/>
  <c r="BK119" i="2"/>
  <c r="J33" i="5"/>
  <c r="AV98" i="1" s="1"/>
  <c r="AT98" i="1" s="1"/>
  <c r="BK125" i="5"/>
  <c r="J125" i="5" s="1"/>
  <c r="J99" i="5" s="1"/>
  <c r="J126" i="5"/>
  <c r="J100" i="5" s="1"/>
  <c r="J33" i="3"/>
  <c r="AV96" i="1" s="1"/>
  <c r="AT96" i="1" s="1"/>
  <c r="J33" i="2"/>
  <c r="AV95" i="1" s="1"/>
  <c r="AT95" i="1" s="1"/>
  <c r="F33" i="2"/>
  <c r="AZ95" i="1" s="1"/>
  <c r="J120" i="3"/>
  <c r="J98" i="3" s="1"/>
  <c r="BK119" i="3"/>
  <c r="T120" i="5"/>
  <c r="J89" i="2"/>
  <c r="F92" i="2"/>
  <c r="E85" i="3"/>
  <c r="J91" i="3"/>
  <c r="F33" i="3"/>
  <c r="AZ96" i="1" s="1"/>
  <c r="F34" i="4"/>
  <c r="BA97" i="1" s="1"/>
  <c r="E85" i="5"/>
  <c r="J91" i="5"/>
  <c r="F33" i="5"/>
  <c r="AZ98" i="1" s="1"/>
  <c r="E85" i="2"/>
  <c r="J91" i="2"/>
  <c r="BK120" i="5"/>
  <c r="J120" i="5" s="1"/>
  <c r="BA94" i="1" l="1"/>
  <c r="W30" i="1" s="1"/>
  <c r="AX94" i="1"/>
  <c r="W31" i="1"/>
  <c r="J120" i="4"/>
  <c r="J97" i="4" s="1"/>
  <c r="BK119" i="4"/>
  <c r="J119" i="4" s="1"/>
  <c r="BK118" i="2"/>
  <c r="J118" i="2" s="1"/>
  <c r="J119" i="2"/>
  <c r="J97" i="2" s="1"/>
  <c r="AY94" i="1"/>
  <c r="W32" i="1"/>
  <c r="J30" i="5"/>
  <c r="J96" i="5"/>
  <c r="J119" i="3"/>
  <c r="J97" i="3" s="1"/>
  <c r="BK118" i="3"/>
  <c r="J118" i="3" s="1"/>
  <c r="AZ94" i="1"/>
  <c r="AW94" i="1" l="1"/>
  <c r="AK30" i="1" s="1"/>
  <c r="J30" i="3"/>
  <c r="J96" i="3"/>
  <c r="J96" i="4"/>
  <c r="J30" i="4"/>
  <c r="AV94" i="1"/>
  <c r="W29" i="1"/>
  <c r="AG98" i="1"/>
  <c r="AN98" i="1" s="1"/>
  <c r="J39" i="5"/>
  <c r="J96" i="2"/>
  <c r="J30" i="2"/>
  <c r="J39" i="4" l="1"/>
  <c r="AG97" i="1"/>
  <c r="AN97" i="1" s="1"/>
  <c r="AG95" i="1"/>
  <c r="J39" i="2"/>
  <c r="AK29" i="1"/>
  <c r="AT94" i="1"/>
  <c r="AG96" i="1"/>
  <c r="AN96" i="1" s="1"/>
  <c r="J39" i="3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<sst xmlns="http://schemas.openxmlformats.org/spreadsheetml/2006/main" count="1448" uniqueCount="314">
  <si>
    <t>Export Komplet</t>
  </si>
  <si>
    <t/>
  </si>
  <si>
    <t>2.0</t>
  </si>
  <si>
    <t>ZAMOK</t>
  </si>
  <si>
    <t>False</t>
  </si>
  <si>
    <t>{a5a6a385-fb30-42e0-b495-18d2214df873}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</si>
  <si>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</si>
  <si>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</si>
  <si>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</si>
  <si>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</si>
  <si>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</si>
  <si>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</si>
  <si>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</si>
  <si>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</si>
  <si>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01_MV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</si>
  <si>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</si>
  <si>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</si>
  <si>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Dlouhá Strouha, Solnice, těžení sedimentů, ř. km 1,200 - 2,580</t>
  </si>
  <si>
    <t>KSO:</t>
  </si>
  <si>
    <t>CC-CZ:</t>
  </si>
  <si>
    <t>Místo:</t>
  </si>
  <si>
    <t>Solnice</t>
  </si>
  <si>
    <t>Datum:</t>
  </si>
  <si>
    <t>22.10.2019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</si>
  <si>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</si>
  <si>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</si>
  <si>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</si>
  <si>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</si>
  <si>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</si>
  <si>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</si>
  <si>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</si>
  <si>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</si>
  <si>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</si>
  <si>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</si>
  <si>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Milan Vopařil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</si>
  <si>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</si>
  <si>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</si>
  <si>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</si>
  <si>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</si>
  <si>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</si>
  <si>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</si>
  <si>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</si>
  <si>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</si>
  <si>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</si>
  <si>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</si>
  <si>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</si>
  <si>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</si>
  <si>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</si>
  <si>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</si>
  <si>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</si>
  <si>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</si>
  <si>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</si>
  <si>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</si>
  <si>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</si>
  <si>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</si>
  <si>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</si>
  <si>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</si>
  <si>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</si>
  <si>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</si>
  <si>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</si>
  <si>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</si>
  <si>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</si>
  <si>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</si>
  <si>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</si>
  <si>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</si>
  <si>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</si>
  <si>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</si>
  <si>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</si>
  <si>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</si>
  <si>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</si>
  <si>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</si>
  <si>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</si>
  <si>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</si>
  <si>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</si>
  <si>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</si>
  <si>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</si>
  <si>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</si>
  <si>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</si>
  <si>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</si>
  <si>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</si>
  <si>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</si>
  <si>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01_MV_1</t>
  </si>
  <si>
    <t>SO 1 - těžení nánosů</t>
  </si>
  <si>
    <t>STA</t>
  </si>
  <si>
    <t>1</t>
  </si>
  <si>
    <t>{8f9a1108-cf5c-4b58-856d-4dee31574890}</t>
  </si>
  <si>
    <t>2</t>
  </si>
  <si>
    <t>01_MV_2</t>
  </si>
  <si>
    <t>SO 2 - kácení dřevin</t>
  </si>
  <si>
    <t>{1b49b65d-43ff-43f2-8bdf-2cd25bca5800}</t>
  </si>
  <si>
    <t>01_MV_3</t>
  </si>
  <si>
    <t>SO 3 - Sanace břehů</t>
  </si>
  <si>
    <t>{4d77e033-8da3-48f5-b303-84890c639e81}</t>
  </si>
  <si>
    <t>01_MV_VON</t>
  </si>
  <si>
    <t>VON - Vedlejší a odstatní náklady</t>
  </si>
  <si>
    <t>{3d98f732-bce1-4e00-b05b-5ae73be6a280}</t>
  </si>
  <si>
    <t>KRYCÍ LIST SOUPISU PRACÍ</t>
  </si>
  <si>
    <t>Objekt:</t>
  </si>
  <si>
    <t>01_MV_1 - SO 1 - těžení nánosů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</si>
  <si>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</si>
  <si>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</si>
  <si>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</si>
  <si>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</si>
  <si>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</si>
  <si>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</si>
  <si>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</si>
  <si>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</si>
  <si>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</si>
  <si>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</si>
  <si>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</si>
  <si>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</si>
  <si>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</si>
  <si>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</si>
  <si>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</si>
  <si>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</si>
  <si>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</si>
  <si>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</si>
  <si>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</si>
  <si>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</si>
  <si>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</si>
  <si>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</si>
  <si>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</si>
  <si>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</si>
  <si>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</si>
  <si>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127701101</t>
  </si>
  <si>
    <t>Vykopávky pod vodou v hornině tř. 1 až 4 objem do 1000 m3 tl vrstvy do 0,5 m</t>
  </si>
  <si>
    <t>m3</t>
  </si>
  <si>
    <t>4</t>
  </si>
  <si>
    <t>2075873024</t>
  </si>
  <si>
    <t>PP</t>
  </si>
  <si>
    <t>Vykopávky pod vodou strojně  na hloubku do 5 m pod projektem stanovenou hladinou vody v horninách tř.1 až 4, průměrné tloušťky projektované vrstvy do 0,50 m do 1 000 m3</t>
  </si>
  <si>
    <t>129103101</t>
  </si>
  <si>
    <t>Čištění otevřených koryt vodotečí š dna do 5 m hl do 2,5 m v hornině tř. 1 a 2</t>
  </si>
  <si>
    <t>-755731254</t>
  </si>
  <si>
    <t>Čištění otevřených koryt vodotečí s přehozením rozpojeného nánosu do 3 m nebo s naložením na dopravní prostředek při šířce původního dna do 5 m a hloubce koryta do 2,5 m v horninách tř. 1 a 2</t>
  </si>
  <si>
    <t>3</t>
  </si>
  <si>
    <t>16220110R</t>
  </si>
  <si>
    <t>Vodorovné přemístění do 50 m výkopku/sypaniny z horniny tř. 1 až 4</t>
  </si>
  <si>
    <t>-464995813</t>
  </si>
  <si>
    <t>Vodorovné přemístění výkopku nebo sypaniny po suchu  na obvyklém dopravním prostředku, bez naložení výkopku, avšak se složením bez rozhrnutí z horniny tř. 1 až 4 na vzdálenost přes 20 do 50 m</t>
  </si>
  <si>
    <t>P</t>
  </si>
  <si>
    <t>Poznámka k položce:_x000D_
_x000D_
_x000D_
Jedná se o přemístění výkopku v korytě toku se stálou hladinou.</t>
  </si>
  <si>
    <t>162701105</t>
  </si>
  <si>
    <t>Vodorovné přemístění do 10000 m výkopku/sypaniny z horniny tř. 1 až 4</t>
  </si>
  <si>
    <t>-488491118</t>
  </si>
  <si>
    <t>Vodorovné přemístění výkopku nebo sypaniny po suchu  na obvyklém dopravním prostředku, bez naložení výkopku, avšak se složením bez rozhrnutí z horniny tř. 1 až 4 na vzdálenost přes 9 000 do 10 000 m</t>
  </si>
  <si>
    <t>5</t>
  </si>
  <si>
    <t>162701109</t>
  </si>
  <si>
    <t>Příplatek k vodorovnému přemístění výkopku/sypaniny z horniny tř. 1 až 4 ZKD 1000 m přes 10000 m</t>
  </si>
  <si>
    <t>-381288825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</si>
  <si>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</si>
  <si>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Poznámka k položce:_x000D_
_x000D_
_x000D_
602,80 x 10 = 6028</t>
  </si>
  <si>
    <t>6</t>
  </si>
  <si>
    <t>167101103</t>
  </si>
  <si>
    <t>Skládání nebo překládání výkopku z horniny tř. 1 až 4</t>
  </si>
  <si>
    <t>-390672499</t>
  </si>
  <si>
    <t>Nakládání, skládání a překládání neulehlého výkopku nebo sypaniny  skládání nebo překládání, z hornin tř. 1 až 4</t>
  </si>
  <si>
    <t>Poznámka k položce:_x000D_
_x000D_
_x000D_
Jedná se o naložení výkopku po odvodnění z břehové hrany na dopravní prostředek.</t>
  </si>
  <si>
    <t>7</t>
  </si>
  <si>
    <t>171201201</t>
  </si>
  <si>
    <t>Uložení sypaniny na skládky</t>
  </si>
  <si>
    <t>-1187277698</t>
  </si>
  <si>
    <t>Uložení sypaniny  na skládky</t>
  </si>
  <si>
    <t>8</t>
  </si>
  <si>
    <t>171201211</t>
  </si>
  <si>
    <t>Poplatek za uložení stavebního odpadu - zeminy a kameniva na skládce</t>
  </si>
  <si>
    <t>t</t>
  </si>
  <si>
    <t>-1263712099</t>
  </si>
  <si>
    <t>Poplatek za uložení stavebního odpadu na skládce (skládkovné) zeminy a kameniva zatříděného do Katalogu odpadů pod kódem 170 504</t>
  </si>
  <si>
    <t>9</t>
  </si>
  <si>
    <t>181411123</t>
  </si>
  <si>
    <t>Založení lučního trávníku výsevem plochy do 1000 m2 ve svahu do 1:1</t>
  </si>
  <si>
    <t>m2</t>
  </si>
  <si>
    <t>844470590</t>
  </si>
  <si>
    <t>Založení trávníku na půdě předem připravené plochy do 1000 m2 výsevem včetně utažení lučního na svahu přes 1:2 do 1:1</t>
  </si>
  <si>
    <t>10</t>
  </si>
  <si>
    <t>M</t>
  </si>
  <si>
    <t>00572474</t>
  </si>
  <si>
    <t>osivo směs travní krajinná-svahová</t>
  </si>
  <si>
    <t>kg</t>
  </si>
  <si>
    <t>-284262336</t>
  </si>
  <si>
    <t>11</t>
  </si>
  <si>
    <t>182101101</t>
  </si>
  <si>
    <t>Svahování v zářezech v hornině tř. 1 až 4</t>
  </si>
  <si>
    <t>1875878625</t>
  </si>
  <si>
    <t>Svahování trvalých svahů do projektovaných profilů  s potřebným přemístěním výkopku při svahování v zářezech v hornině tř. 1 až 4</t>
  </si>
  <si>
    <t>01_MV_2 - SO 2 - kácení dřevin</t>
  </si>
  <si>
    <t>111101104</t>
  </si>
  <si>
    <t>Odstranění rákosu</t>
  </si>
  <si>
    <t>ha</t>
  </si>
  <si>
    <t>983438066</t>
  </si>
  <si>
    <t>Odstranění travin a rákosu  rákos ve vodě pro jakoukoliv plochu</t>
  </si>
  <si>
    <t>14</t>
  </si>
  <si>
    <t>111203201</t>
  </si>
  <si>
    <t>Odstranění křovin a stromů s ponecháním kořenů z plochy do 1000 m2</t>
  </si>
  <si>
    <t>-2063331359</t>
  </si>
  <si>
    <t>Odstranění křovin a stromů s ponecháním kořenů průměru kmene do 100 mm, při jakémkoliv sklonu terénu mimo LTM, při celkové ploše do 1 000 m2</t>
  </si>
  <si>
    <t>Poznámka k položce:_x000D_
_x000D_
_x000D_
V položce je obsaženo i vyřezání křovin z průtočného profilu koryta._x000D_
_x000D_
300 m2 - křoviny_x000D_
200 m2 vyřezání větví z průtočného profilu</t>
  </si>
  <si>
    <t>112151111</t>
  </si>
  <si>
    <t>Směrové kácení stromů s rozřezáním a odvětvením D kmene do 200 mm</t>
  </si>
  <si>
    <t>kus</t>
  </si>
  <si>
    <t>-836130579</t>
  </si>
  <si>
    <t>Pokácení stromu směrové v celku s odřezáním kmene a s odvětvením průměru kmene přes 100 do 200 mm</t>
  </si>
  <si>
    <t>112151112</t>
  </si>
  <si>
    <t>Směrové kácení stromů s rozřezáním a odvětvením D kmene do 300 mm</t>
  </si>
  <si>
    <t>48157065</t>
  </si>
  <si>
    <t>Pokácení stromu směrové v celku s odřezáním kmene a s odvětvením průměru kmene přes 200 do 300 mm</t>
  </si>
  <si>
    <t>-1232891857</t>
  </si>
  <si>
    <t>Poznámka k položce:_x000D_
_x000D_
_x000D_
10 ks v průtočném profilu koryta</t>
  </si>
  <si>
    <t>112201151</t>
  </si>
  <si>
    <t>Odstranění pařezů D do 0,2 m ve svahu do 1:1 s odklizením do 20 m a zasypáním jámy</t>
  </si>
  <si>
    <t>99599667</t>
  </si>
  <si>
    <t>Odstranění pařezu na svahu přes 1:2 do 1:1 o průměru pařezu na řezné ploše do 200 mm</t>
  </si>
  <si>
    <t>112201152</t>
  </si>
  <si>
    <t>Odstranění pařezů D do 0,3 m ve svahu do 1:1 s odklizením do 20 m a zasypáním jámy</t>
  </si>
  <si>
    <t>76862854</t>
  </si>
  <si>
    <t>Odstranění pařezu na svahu přes 1:2 do 1:1 o průměru pařezu na řezné ploše přes 200 do 300 mm</t>
  </si>
  <si>
    <t>162201401</t>
  </si>
  <si>
    <t>Vodorovné přemístění větví stromů listnatých do 1 km D kmene do 300 mm</t>
  </si>
  <si>
    <t>-494278656</t>
  </si>
  <si>
    <t>Vodorovné přemístění větví, kmenů nebo pařezů  s naložením, složením a dopravou do 1000 m větví stromů listnatých, průměru kmene přes 100 do 300 mm</t>
  </si>
  <si>
    <t>12</t>
  </si>
  <si>
    <t>162201411</t>
  </si>
  <si>
    <t>Vodorovné přemístění kmenů stromů listnatých do 1 km D kmene do 300 mm</t>
  </si>
  <si>
    <t>-190947425</t>
  </si>
  <si>
    <t>Vodorovné přemístění větví, kmenů nebo pařezů  s naložením, složením a dopravou do 1000 m kmenů stromů listnatých, průměru přes 100 do 300 mm</t>
  </si>
  <si>
    <t>185803105</t>
  </si>
  <si>
    <t>Shrabání a odvoz pokoseného travního porostu do 20 km</t>
  </si>
  <si>
    <t>-887916721</t>
  </si>
  <si>
    <t>Shrabání a odvoz pokoseného porostu a organických naplavenin travního porostu</t>
  </si>
  <si>
    <t>R001</t>
  </si>
  <si>
    <t>Poplatek za uložení pokoseného travního porostu</t>
  </si>
  <si>
    <t>1622030393</t>
  </si>
  <si>
    <t>13</t>
  </si>
  <si>
    <t>R002</t>
  </si>
  <si>
    <t>Likvidace dřevní hmoty</t>
  </si>
  <si>
    <t>1240581227</t>
  </si>
  <si>
    <t>Poznámka k položce:_x000D_
_x000D_
_x000D_
Jedná se o likvidaci větví do prům. 70 mm ze 16 ks pokácených dřevin, 16 ks pařezů a naplaveného materiálu.</t>
  </si>
  <si>
    <t>R003</t>
  </si>
  <si>
    <t>Odstranění naplaveného materiálu z koryta VT</t>
  </si>
  <si>
    <t>kpl</t>
  </si>
  <si>
    <t>340839443</t>
  </si>
  <si>
    <t>Poznámka k položce:_x000D_
_x000D_
_x000D_
Jde o odstranění naplaveného materiálu z průtočného profilu koryta v celé délce stavby.</t>
  </si>
  <si>
    <t>01_MV_3 - SO 3 - Sanace břehů</t>
  </si>
  <si>
    <t xml:space="preserve">    4 - Vodorovné konstrukce</t>
  </si>
  <si>
    <t>112151115</t>
  </si>
  <si>
    <t>Směrové kácení stromů s rozřezáním a odvětvením D kmene do 600 mm</t>
  </si>
  <si>
    <t>1889569344</t>
  </si>
  <si>
    <t>Pokácení stromu směrové v celku s odřezáním kmene a s odvětvením průměru kmene přes 500 do 600 mm</t>
  </si>
  <si>
    <t>112201103</t>
  </si>
  <si>
    <t>Odstranění pařezů D do 700 mm</t>
  </si>
  <si>
    <t>591746049</t>
  </si>
  <si>
    <t>Odstranění pařezů  s jejich vykopáním, vytrháním nebo odstřelením, s přesekáním kořenů průměru přes 500 do 700 mm</t>
  </si>
  <si>
    <t>Poznámka k položce:_x000D_
_x000D_
Jde o odstranění pařezů z dvojmenu (vrba - 600 mm a 300 mm).</t>
  </si>
  <si>
    <t>162201413</t>
  </si>
  <si>
    <t>Vodorovné přemístění kmenů stromů listnatých do 1 km D kmene do 700 mm</t>
  </si>
  <si>
    <t>1935246055</t>
  </si>
  <si>
    <t>Vodorovné přemístění větví, kmenů nebo pařezů  s naložením, složením a dopravou do 1000 m kmenů stromů listnatých, průměru přes 500 do 700 mm</t>
  </si>
  <si>
    <t>174201101</t>
  </si>
  <si>
    <t>Zásyp jam, šachet rýh nebo kolem objektů sypaninou bez zhutnění</t>
  </si>
  <si>
    <t>-1149284946</t>
  </si>
  <si>
    <t>Zásyp sypaninou z jakékoliv horniny  s uložením výkopku ve vrstvách bez zhutnění jam, šachet, rýh nebo kolem objektů v těchto vykopávkách</t>
  </si>
  <si>
    <t>Poznámka k položce:_x000D_
_x000D_
_x000D_
Jedná se o dorovnání nátrže z výkopku patky.</t>
  </si>
  <si>
    <t>183104152</t>
  </si>
  <si>
    <t>Rýhy pro výsadbu bez výměny půdy zeminy tř 1 až 4 hl do 0,6 m š do 0,8 m ve svahu do 1:1</t>
  </si>
  <si>
    <t>m</t>
  </si>
  <si>
    <t>1188268047</t>
  </si>
  <si>
    <t>Hloubení rýh pro vysazování rostlin v zemině tř.1 až 4 bez výměny půdy  na svahu přes 1:2 do 1:1, šířky přes 600 do 800 mm, hl. do 600 mm</t>
  </si>
  <si>
    <t>Odstranění splaveného materiálu</t>
  </si>
  <si>
    <t>1525167050</t>
  </si>
  <si>
    <t>Vodorovné konstrukce</t>
  </si>
  <si>
    <t>462511270</t>
  </si>
  <si>
    <t>Zához z lomového kamene bez proštěrkování z terénu hmotnost do 200 kg</t>
  </si>
  <si>
    <t>1386903849</t>
  </si>
  <si>
    <t>Zához z lomového kamene neupraveného záhozového  bez proštěrkování z terénu, hmotnosti jednotlivých kamenů do 200 kg</t>
  </si>
  <si>
    <t>Poznámka k položce:_x000D_
_x000D_
_x000D_
V položce je obsažena i patka z LK.</t>
  </si>
  <si>
    <t>01_MV_VON - VON - Vedlejší a odstatní náklady</t>
  </si>
  <si>
    <t>VRN - Vedlejší rozpočtové náklady</t>
  </si>
  <si>
    <t xml:space="preserve">    VRN3 - Zařízení staveniště</t>
  </si>
  <si>
    <t>181101121</t>
  </si>
  <si>
    <t>Úprava pozemku s rozpojením, přehrnutím, urovnáním a přehrnutím do 20 m zeminy tř 1 a 2</t>
  </si>
  <si>
    <t>-47756449</t>
  </si>
  <si>
    <t>Úprava pozemku s rozpojením a přehrnutím včetně urovnání v zemině tř. 1 a 2, s přemístěním na vzdálenost do 20 m</t>
  </si>
  <si>
    <t>VRN</t>
  </si>
  <si>
    <t>Vedlejší rozpočtové náklady</t>
  </si>
  <si>
    <t>VRN3</t>
  </si>
  <si>
    <t>Zařízení staveniště</t>
  </si>
  <si>
    <t>030001000</t>
  </si>
  <si>
    <t>soubor</t>
  </si>
  <si>
    <t>1024</t>
  </si>
  <si>
    <t>-206695228</t>
  </si>
  <si>
    <t>Zařízení staveniště (zřízení i odstranění)</t>
  </si>
  <si>
    <t>034503000</t>
  </si>
  <si>
    <t>Informační tabule na staveništi</t>
  </si>
  <si>
    <t>ks</t>
  </si>
  <si>
    <t>-355552707</t>
  </si>
  <si>
    <t>039203000</t>
  </si>
  <si>
    <t>Úprava terénu po zrušení zařízení staveniště</t>
  </si>
  <si>
    <t>95911214</t>
  </si>
  <si>
    <t>Zajištění Havarijního a povodňového plánu</t>
  </si>
  <si>
    <t>1247080555</t>
  </si>
  <si>
    <t>Zajištění písemných vyjádření dotčených vlastníků a uživatelů pozemků</t>
  </si>
  <si>
    <t>-87013099</t>
  </si>
  <si>
    <t>Zajištění vytýčení inženýrských sítí</t>
  </si>
  <si>
    <t>1222943903</t>
  </si>
  <si>
    <t>R004</t>
  </si>
  <si>
    <t>Vypracování skutečného provedení stavby, vč. geodetického zaměření</t>
  </si>
  <si>
    <t>358744043</t>
  </si>
  <si>
    <t>Poznámka k položce:_x000D_
_x000D_
_x000D_
Zaměření skutečného provedení stavby oprávněnou osobou.</t>
  </si>
  <si>
    <t>R005</t>
  </si>
  <si>
    <t>Zajištění biologického dozoru stavby</t>
  </si>
  <si>
    <t>-1966436382</t>
  </si>
  <si>
    <t>Poznámka k položce:_x000D_
_x000D_
_x000D_
Dozor bude prováděn odborně způsobilou osobou na základě Biologického hodnocení.</t>
  </si>
  <si>
    <t>nevyplňovat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</si>
</sst>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19"/>
      <c r="AQ5" s="19"/>
      <c r="AR5" s="17"/>
      <c r="BE5" s="23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19"/>
      <c r="AQ6" s="19"/>
      <c r="AR6" s="17"/>
      <c r="BE6" s="23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8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8"/>
      <c r="BS13" s="14" t="s">
        <v>6</v>
      </c>
    </row>
    <row r="14" spans="1:74" ht="12.75">
      <c r="B14" s="18"/>
      <c r="C14" s="19"/>
      <c r="D14" s="19"/>
      <c r="E14" s="261" t="s">
        <v>29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8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8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8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8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8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8"/>
    </row>
    <row r="23" spans="1:71" s="1" customFormat="1" ht="16.5" customHeight="1">
      <c r="B23" s="18"/>
      <c r="C23" s="19"/>
      <c r="D23" s="19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19"/>
      <c r="AP23" s="19"/>
      <c r="AQ23" s="19"/>
      <c r="AR23" s="17"/>
      <c r="BE23" s="23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8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 t="e">
        <f>ROUND(AG94,2)</f>
        <v>#VALUE!</v>
      </c>
      <c r="AL26" s="241"/>
      <c r="AM26" s="241"/>
      <c r="AN26" s="241"/>
      <c r="AO26" s="241"/>
      <c r="AP26" s="33"/>
      <c r="AQ26" s="33"/>
      <c r="AR26" s="36"/>
      <c r="BE26" s="23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4" t="s">
        <v>37</v>
      </c>
      <c r="M28" s="264"/>
      <c r="N28" s="264"/>
      <c r="O28" s="264"/>
      <c r="P28" s="264"/>
      <c r="Q28" s="33"/>
      <c r="R28" s="33"/>
      <c r="S28" s="33"/>
      <c r="T28" s="33"/>
      <c r="U28" s="33"/>
      <c r="V28" s="33"/>
      <c r="W28" s="264" t="s">
        <v>38</v>
      </c>
      <c r="X28" s="264"/>
      <c r="Y28" s="264"/>
      <c r="Z28" s="264"/>
      <c r="AA28" s="264"/>
      <c r="AB28" s="264"/>
      <c r="AC28" s="264"/>
      <c r="AD28" s="264"/>
      <c r="AE28" s="264"/>
      <c r="AF28" s="33"/>
      <c r="AG28" s="33"/>
      <c r="AH28" s="33"/>
      <c r="AI28" s="33"/>
      <c r="AJ28" s="33"/>
      <c r="AK28" s="264" t="s">
        <v>39</v>
      </c>
      <c r="AL28" s="264"/>
      <c r="AM28" s="264"/>
      <c r="AN28" s="264"/>
      <c r="AO28" s="264"/>
      <c r="AP28" s="33"/>
      <c r="AQ28" s="33"/>
      <c r="AR28" s="36"/>
      <c r="BE28" s="238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65">
        <v>0.21</v>
      </c>
      <c r="M29" s="236"/>
      <c r="N29" s="236"/>
      <c r="O29" s="236"/>
      <c r="P29" s="236"/>
      <c r="Q29" s="38"/>
      <c r="R29" s="38"/>
      <c r="S29" s="38"/>
      <c r="T29" s="38"/>
      <c r="U29" s="38"/>
      <c r="V29" s="38"/>
      <c r="W29" s="235" t="e">
        <f>ROUND(AZ94, 2)</f>
        <v>#VALUE!</v>
      </c>
      <c r="X29" s="236"/>
      <c r="Y29" s="236"/>
      <c r="Z29" s="236"/>
      <c r="AA29" s="236"/>
      <c r="AB29" s="236"/>
      <c r="AC29" s="236"/>
      <c r="AD29" s="236"/>
      <c r="AE29" s="236"/>
      <c r="AF29" s="38"/>
      <c r="AG29" s="38"/>
      <c r="AH29" s="38"/>
      <c r="AI29" s="38"/>
      <c r="AJ29" s="38"/>
      <c r="AK29" s="235" t="e">
        <f>ROUND(AV94, 2)</f>
        <v>#VALUE!</v>
      </c>
      <c r="AL29" s="236"/>
      <c r="AM29" s="236"/>
      <c r="AN29" s="236"/>
      <c r="AO29" s="236"/>
      <c r="AP29" s="38"/>
      <c r="AQ29" s="38"/>
      <c r="AR29" s="39"/>
      <c r="BE29" s="239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65">
        <v>0.15</v>
      </c>
      <c r="M30" s="236"/>
      <c r="N30" s="236"/>
      <c r="O30" s="236"/>
      <c r="P30" s="236"/>
      <c r="Q30" s="38"/>
      <c r="R30" s="38"/>
      <c r="S30" s="38"/>
      <c r="T30" s="38"/>
      <c r="U30" s="38"/>
      <c r="V30" s="38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F30" s="38"/>
      <c r="AG30" s="38"/>
      <c r="AH30" s="38"/>
      <c r="AI30" s="38"/>
      <c r="AJ30" s="38"/>
      <c r="AK30" s="235">
        <f>ROUND(AW94, 2)</f>
        <v>0</v>
      </c>
      <c r="AL30" s="236"/>
      <c r="AM30" s="236"/>
      <c r="AN30" s="236"/>
      <c r="AO30" s="236"/>
      <c r="AP30" s="38"/>
      <c r="AQ30" s="38"/>
      <c r="AR30" s="39"/>
      <c r="BE30" s="239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65">
        <v>0.21</v>
      </c>
      <c r="M31" s="236"/>
      <c r="N31" s="236"/>
      <c r="O31" s="236"/>
      <c r="P31" s="236"/>
      <c r="Q31" s="38"/>
      <c r="R31" s="38"/>
      <c r="S31" s="38"/>
      <c r="T31" s="38"/>
      <c r="U31" s="38"/>
      <c r="V31" s="38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F31" s="38"/>
      <c r="AG31" s="38"/>
      <c r="AH31" s="38"/>
      <c r="AI31" s="38"/>
      <c r="AJ31" s="38"/>
      <c r="AK31" s="235">
        <v>0</v>
      </c>
      <c r="AL31" s="236"/>
      <c r="AM31" s="236"/>
      <c r="AN31" s="236"/>
      <c r="AO31" s="236"/>
      <c r="AP31" s="38"/>
      <c r="AQ31" s="38"/>
      <c r="AR31" s="39"/>
      <c r="BE31" s="239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65">
        <v>0.15</v>
      </c>
      <c r="M32" s="236"/>
      <c r="N32" s="236"/>
      <c r="O32" s="236"/>
      <c r="P32" s="236"/>
      <c r="Q32" s="38"/>
      <c r="R32" s="38"/>
      <c r="S32" s="38"/>
      <c r="T32" s="38"/>
      <c r="U32" s="38"/>
      <c r="V32" s="38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F32" s="38"/>
      <c r="AG32" s="38"/>
      <c r="AH32" s="38"/>
      <c r="AI32" s="38"/>
      <c r="AJ32" s="38"/>
      <c r="AK32" s="235">
        <v>0</v>
      </c>
      <c r="AL32" s="236"/>
      <c r="AM32" s="236"/>
      <c r="AN32" s="236"/>
      <c r="AO32" s="236"/>
      <c r="AP32" s="38"/>
      <c r="AQ32" s="38"/>
      <c r="AR32" s="39"/>
      <c r="BE32" s="239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65">
        <v>0</v>
      </c>
      <c r="M33" s="236"/>
      <c r="N33" s="236"/>
      <c r="O33" s="236"/>
      <c r="P33" s="236"/>
      <c r="Q33" s="38"/>
      <c r="R33" s="38"/>
      <c r="S33" s="38"/>
      <c r="T33" s="38"/>
      <c r="U33" s="38"/>
      <c r="V33" s="38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F33" s="38"/>
      <c r="AG33" s="38"/>
      <c r="AH33" s="38"/>
      <c r="AI33" s="38"/>
      <c r="AJ33" s="38"/>
      <c r="AK33" s="235">
        <v>0</v>
      </c>
      <c r="AL33" s="236"/>
      <c r="AM33" s="236"/>
      <c r="AN33" s="236"/>
      <c r="AO33" s="236"/>
      <c r="AP33" s="38"/>
      <c r="AQ33" s="38"/>
      <c r="AR33" s="39"/>
      <c r="BE33" s="2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8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2" t="s">
        <v>48</v>
      </c>
      <c r="Y35" s="243"/>
      <c r="Z35" s="243"/>
      <c r="AA35" s="243"/>
      <c r="AB35" s="243"/>
      <c r="AC35" s="42"/>
      <c r="AD35" s="42"/>
      <c r="AE35" s="42"/>
      <c r="AF35" s="42"/>
      <c r="AG35" s="42"/>
      <c r="AH35" s="42"/>
      <c r="AI35" s="42"/>
      <c r="AJ35" s="42"/>
      <c r="AK35" s="244" t="e">
        <f>SUM(AK26:AK33)</f>
        <v>#VALUE!</v>
      </c>
      <c r="AL35" s="243"/>
      <c r="AM35" s="243"/>
      <c r="AN35" s="243"/>
      <c r="AO35" s="245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01_MV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5" t="str">
        <f>K6</f>
        <v>Dlouhá Strouha, Solnice, těžení sedimentů, ř. km 1,200 - 2,580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Solnice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7" t="str">
        <f>IF(AN8= "","",AN8)</f>
        <v>22.10.2019</v>
      </c>
      <c r="AN87" s="257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53" t="str">
        <f>IF(E17="","",E17)</f>
        <v xml:space="preserve"> </v>
      </c>
      <c r="AN89" s="254"/>
      <c r="AO89" s="254"/>
      <c r="AP89" s="254"/>
      <c r="AQ89" s="33"/>
      <c r="AR89" s="36"/>
      <c r="AS89" s="247" t="s">
        <v>56</v>
      </c>
      <c r="AT89" s="24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53" t="str">
        <f>IF(E20="","",E20)</f>
        <v>Ing. Milan Vopařil</v>
      </c>
      <c r="AN90" s="254"/>
      <c r="AO90" s="254"/>
      <c r="AP90" s="254"/>
      <c r="AQ90" s="33"/>
      <c r="AR90" s="36"/>
      <c r="AS90" s="249"/>
      <c r="AT90" s="25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1"/>
      <c r="AT91" s="25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74" t="s">
        <v>57</v>
      </c>
      <c r="D92" s="267"/>
      <c r="E92" s="267"/>
      <c r="F92" s="267"/>
      <c r="G92" s="267"/>
      <c r="H92" s="70"/>
      <c r="I92" s="266" t="s">
        <v>58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9" t="s">
        <v>59</v>
      </c>
      <c r="AH92" s="267"/>
      <c r="AI92" s="267"/>
      <c r="AJ92" s="267"/>
      <c r="AK92" s="267"/>
      <c r="AL92" s="267"/>
      <c r="AM92" s="267"/>
      <c r="AN92" s="266" t="s">
        <v>60</v>
      </c>
      <c r="AO92" s="267"/>
      <c r="AP92" s="268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72" t="e">
        <f>ROUND(SUM(AG95:AG98),2)</f>
        <v>#VALUE!</v>
      </c>
      <c r="AH94" s="272"/>
      <c r="AI94" s="272"/>
      <c r="AJ94" s="272"/>
      <c r="AK94" s="272"/>
      <c r="AL94" s="272"/>
      <c r="AM94" s="272"/>
      <c r="AN94" s="273" t="e">
        <f>SUM(AG94,AT94)</f>
        <v>#VALUE!</v>
      </c>
      <c r="AO94" s="273"/>
      <c r="AP94" s="273"/>
      <c r="AQ94" s="82" t="s">
        <v>1</v>
      </c>
      <c r="AR94" s="83"/>
      <c r="AS94" s="84">
        <f>ROUND(SUM(AS95:AS98),2)</f>
        <v>0</v>
      </c>
      <c r="AT94" s="85" t="e">
        <f>ROUND(SUM(AV94:AW94),2)</f>
        <v>#VALUE!</v>
      </c>
      <c r="AU94" s="86">
        <f>ROUND(SUM(AU95:AU98),5)</f>
        <v>0</v>
      </c>
      <c r="AV94" s="85" t="e">
        <f>ROUND(AZ94*L29,2)</f>
        <v>#VALUE!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 t="e">
        <f>ROUND(SUM(AZ95:AZ98),2)</f>
        <v>#VALUE!</v>
      </c>
      <c r="BA94" s="85">
        <f>ROUND(SUM(BA95:BA98),2)</f>
        <v>0</v>
      </c>
      <c r="BB94" s="85">
        <f>ROUND(SUM(BB95:BB98),2)</f>
        <v>0</v>
      </c>
      <c r="BC94" s="85">
        <f>ROUND(SUM(BC95:BC98),2)</f>
        <v>0</v>
      </c>
      <c r="BD94" s="87">
        <f>ROUND(SUM(BD95:BD98),2)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27" customHeight="1">
      <c r="A95" s="90" t="s">
        <v>80</v>
      </c>
      <c r="B95" s="91"/>
      <c r="C95" s="92"/>
      <c r="D95" s="275" t="s">
        <v>81</v>
      </c>
      <c r="E95" s="275"/>
      <c r="F95" s="275"/>
      <c r="G95" s="275"/>
      <c r="H95" s="275"/>
      <c r="I95" s="93"/>
      <c r="J95" s="275" t="s">
        <v>82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0">
        <f>'01_MV_1 - SO 1 - těžení n...'!J30</f>
        <v>0</v>
      </c>
      <c r="AH95" s="271"/>
      <c r="AI95" s="271"/>
      <c r="AJ95" s="271"/>
      <c r="AK95" s="271"/>
      <c r="AL95" s="271"/>
      <c r="AM95" s="271"/>
      <c r="AN95" s="270">
        <f>SUM(AG95,AT95)</f>
        <v>0</v>
      </c>
      <c r="AO95" s="271"/>
      <c r="AP95" s="271"/>
      <c r="AQ95" s="94" t="s">
        <v>83</v>
      </c>
      <c r="AR95" s="95"/>
      <c r="AS95" s="96">
        <v>0</v>
      </c>
      <c r="AT95" s="97">
        <f>ROUND(SUM(AV95:AW95),2)</f>
        <v>0</v>
      </c>
      <c r="AU95" s="98">
        <f>'01_MV_1 - SO 1 - těžení n...'!P118</f>
        <v>0</v>
      </c>
      <c r="AV95" s="97">
        <f>'01_MV_1 - SO 1 - těžení n...'!J33</f>
        <v>0</v>
      </c>
      <c r="AW95" s="97">
        <f>'01_MV_1 - SO 1 - těžení n...'!J34</f>
        <v>0</v>
      </c>
      <c r="AX95" s="97">
        <f>'01_MV_1 - SO 1 - těžení n...'!J35</f>
        <v>0</v>
      </c>
      <c r="AY95" s="97">
        <f>'01_MV_1 - SO 1 - těžení n...'!J36</f>
        <v>0</v>
      </c>
      <c r="AZ95" s="97">
        <f>'01_MV_1 - SO 1 - těžení n...'!F33</f>
        <v>0</v>
      </c>
      <c r="BA95" s="97">
        <f>'01_MV_1 - SO 1 - těžení n...'!F34</f>
        <v>0</v>
      </c>
      <c r="BB95" s="97">
        <f>'01_MV_1 - SO 1 - těžení n...'!F35</f>
        <v>0</v>
      </c>
      <c r="BC95" s="97">
        <f>'01_MV_1 - SO 1 - těžení n...'!F36</f>
        <v>0</v>
      </c>
      <c r="BD95" s="99">
        <f>'01_MV_1 - SO 1 - těžení n...'!F37</f>
        <v>0</v>
      </c>
      <c r="BT95" s="100" t="s">
        <v>84</v>
      </c>
      <c r="BV95" s="100" t="s">
        <v>78</v>
      </c>
      <c r="BW95" s="100" t="s">
        <v>85</v>
      </c>
      <c r="BX95" s="100" t="s">
        <v>5</v>
      </c>
      <c r="CL95" s="100" t="s">
        <v>1</v>
      </c>
      <c r="CM95" s="100" t="s">
        <v>86</v>
      </c>
    </row>
    <row r="96" spans="1:91" s="7" customFormat="1" ht="27" customHeight="1">
      <c r="A96" s="90" t="s">
        <v>80</v>
      </c>
      <c r="B96" s="91"/>
      <c r="C96" s="92"/>
      <c r="D96" s="275" t="s">
        <v>87</v>
      </c>
      <c r="E96" s="275"/>
      <c r="F96" s="275"/>
      <c r="G96" s="275"/>
      <c r="H96" s="275"/>
      <c r="I96" s="93"/>
      <c r="J96" s="275" t="s">
        <v>88</v>
      </c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0" t="e">
        <f>'01_MV_2 - SO 2 - NEVYPLŇOVAT!!!'!J30</f>
        <v>#VALUE!</v>
      </c>
      <c r="AH96" s="271"/>
      <c r="AI96" s="271"/>
      <c r="AJ96" s="271"/>
      <c r="AK96" s="271"/>
      <c r="AL96" s="271"/>
      <c r="AM96" s="271"/>
      <c r="AN96" s="270" t="e">
        <f>SUM(AG96,AT96)</f>
        <v>#VALUE!</v>
      </c>
      <c r="AO96" s="271"/>
      <c r="AP96" s="271"/>
      <c r="AQ96" s="94" t="s">
        <v>83</v>
      </c>
      <c r="AR96" s="95"/>
      <c r="AS96" s="96">
        <v>0</v>
      </c>
      <c r="AT96" s="97" t="e">
        <f>ROUND(SUM(AV96:AW96),2)</f>
        <v>#VALUE!</v>
      </c>
      <c r="AU96" s="98">
        <f>'01_MV_2 - SO 2 - NEVYPLŇOVAT!!!'!P118</f>
        <v>0</v>
      </c>
      <c r="AV96" s="97" t="e">
        <f>'01_MV_2 - SO 2 - NEVYPLŇOVAT!!!'!J33</f>
        <v>#VALUE!</v>
      </c>
      <c r="AW96" s="97">
        <f>'01_MV_2 - SO 2 - NEVYPLŇOVAT!!!'!J34</f>
        <v>0</v>
      </c>
      <c r="AX96" s="97">
        <f>'01_MV_2 - SO 2 - NEVYPLŇOVAT!!!'!J35</f>
        <v>0</v>
      </c>
      <c r="AY96" s="97">
        <f>'01_MV_2 - SO 2 - NEVYPLŇOVAT!!!'!J36</f>
        <v>0</v>
      </c>
      <c r="AZ96" s="97" t="e">
        <f>'01_MV_2 - SO 2 - NEVYPLŇOVAT!!!'!F33</f>
        <v>#VALUE!</v>
      </c>
      <c r="BA96" s="97">
        <f>'01_MV_2 - SO 2 - NEVYPLŇOVAT!!!'!F34</f>
        <v>0</v>
      </c>
      <c r="BB96" s="97">
        <f>'01_MV_2 - SO 2 - NEVYPLŇOVAT!!!'!F35</f>
        <v>0</v>
      </c>
      <c r="BC96" s="97">
        <f>'01_MV_2 - SO 2 - NEVYPLŇOVAT!!!'!F36</f>
        <v>0</v>
      </c>
      <c r="BD96" s="99">
        <f>'01_MV_2 - SO 2 - NEVYPLŇOVAT!!!'!F37</f>
        <v>0</v>
      </c>
      <c r="BT96" s="100" t="s">
        <v>84</v>
      </c>
      <c r="BV96" s="100" t="s">
        <v>78</v>
      </c>
      <c r="BW96" s="100" t="s">
        <v>89</v>
      </c>
      <c r="BX96" s="100" t="s">
        <v>5</v>
      </c>
      <c r="CL96" s="100" t="s">
        <v>1</v>
      </c>
      <c r="CM96" s="100" t="s">
        <v>86</v>
      </c>
    </row>
    <row r="97" spans="1:91" s="7" customFormat="1" ht="27" customHeight="1">
      <c r="A97" s="90" t="s">
        <v>80</v>
      </c>
      <c r="B97" s="91"/>
      <c r="C97" s="92"/>
      <c r="D97" s="275" t="s">
        <v>90</v>
      </c>
      <c r="E97" s="275"/>
      <c r="F97" s="275"/>
      <c r="G97" s="275"/>
      <c r="H97" s="275"/>
      <c r="I97" s="93"/>
      <c r="J97" s="275" t="s">
        <v>91</v>
      </c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0">
        <f>'01_MV_3 - SO 3 - Sanace b...'!J30</f>
        <v>0</v>
      </c>
      <c r="AH97" s="271"/>
      <c r="AI97" s="271"/>
      <c r="AJ97" s="271"/>
      <c r="AK97" s="271"/>
      <c r="AL97" s="271"/>
      <c r="AM97" s="271"/>
      <c r="AN97" s="270">
        <f>SUM(AG97,AT97)</f>
        <v>0</v>
      </c>
      <c r="AO97" s="271"/>
      <c r="AP97" s="271"/>
      <c r="AQ97" s="94" t="s">
        <v>83</v>
      </c>
      <c r="AR97" s="95"/>
      <c r="AS97" s="96">
        <v>0</v>
      </c>
      <c r="AT97" s="97">
        <f>ROUND(SUM(AV97:AW97),2)</f>
        <v>0</v>
      </c>
      <c r="AU97" s="98">
        <f>'01_MV_3 - SO 3 - Sanace b...'!P119</f>
        <v>0</v>
      </c>
      <c r="AV97" s="97">
        <f>'01_MV_3 - SO 3 - Sanace b...'!J33</f>
        <v>0</v>
      </c>
      <c r="AW97" s="97">
        <f>'01_MV_3 - SO 3 - Sanace b...'!J34</f>
        <v>0</v>
      </c>
      <c r="AX97" s="97">
        <f>'01_MV_3 - SO 3 - Sanace b...'!J35</f>
        <v>0</v>
      </c>
      <c r="AY97" s="97">
        <f>'01_MV_3 - SO 3 - Sanace b...'!J36</f>
        <v>0</v>
      </c>
      <c r="AZ97" s="97">
        <f>'01_MV_3 - SO 3 - Sanace b...'!F33</f>
        <v>0</v>
      </c>
      <c r="BA97" s="97">
        <f>'01_MV_3 - SO 3 - Sanace b...'!F34</f>
        <v>0</v>
      </c>
      <c r="BB97" s="97">
        <f>'01_MV_3 - SO 3 - Sanace b...'!F35</f>
        <v>0</v>
      </c>
      <c r="BC97" s="97">
        <f>'01_MV_3 - SO 3 - Sanace b...'!F36</f>
        <v>0</v>
      </c>
      <c r="BD97" s="99">
        <f>'01_MV_3 - SO 3 - Sanace b...'!F37</f>
        <v>0</v>
      </c>
      <c r="BT97" s="100" t="s">
        <v>84</v>
      </c>
      <c r="BV97" s="100" t="s">
        <v>78</v>
      </c>
      <c r="BW97" s="100" t="s">
        <v>92</v>
      </c>
      <c r="BX97" s="100" t="s">
        <v>5</v>
      </c>
      <c r="CL97" s="100" t="s">
        <v>1</v>
      </c>
      <c r="CM97" s="100" t="s">
        <v>86</v>
      </c>
    </row>
    <row r="98" spans="1:91" s="7" customFormat="1" ht="27" customHeight="1">
      <c r="A98" s="90" t="s">
        <v>80</v>
      </c>
      <c r="B98" s="91"/>
      <c r="C98" s="92"/>
      <c r="D98" s="275" t="s">
        <v>93</v>
      </c>
      <c r="E98" s="275"/>
      <c r="F98" s="275"/>
      <c r="G98" s="275"/>
      <c r="H98" s="275"/>
      <c r="I98" s="93"/>
      <c r="J98" s="275" t="s">
        <v>94</v>
      </c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0">
        <f>'01_MV_VON - VON - Vedlejš...'!J30</f>
        <v>0</v>
      </c>
      <c r="AH98" s="271"/>
      <c r="AI98" s="271"/>
      <c r="AJ98" s="271"/>
      <c r="AK98" s="271"/>
      <c r="AL98" s="271"/>
      <c r="AM98" s="271"/>
      <c r="AN98" s="270">
        <f>SUM(AG98,AT98)</f>
        <v>0</v>
      </c>
      <c r="AO98" s="271"/>
      <c r="AP98" s="271"/>
      <c r="AQ98" s="94" t="s">
        <v>83</v>
      </c>
      <c r="AR98" s="95"/>
      <c r="AS98" s="101">
        <v>0</v>
      </c>
      <c r="AT98" s="102">
        <f>ROUND(SUM(AV98:AW98),2)</f>
        <v>0</v>
      </c>
      <c r="AU98" s="103">
        <f>'01_MV_VON - VON - Vedlejš...'!P120</f>
        <v>0</v>
      </c>
      <c r="AV98" s="102">
        <f>'01_MV_VON - VON - Vedlejš...'!J33</f>
        <v>0</v>
      </c>
      <c r="AW98" s="102">
        <f>'01_MV_VON - VON - Vedlejš...'!J34</f>
        <v>0</v>
      </c>
      <c r="AX98" s="102">
        <f>'01_MV_VON - VON - Vedlejš...'!J35</f>
        <v>0</v>
      </c>
      <c r="AY98" s="102">
        <f>'01_MV_VON - VON - Vedlejš...'!J36</f>
        <v>0</v>
      </c>
      <c r="AZ98" s="102">
        <f>'01_MV_VON - VON - Vedlejš...'!F33</f>
        <v>0</v>
      </c>
      <c r="BA98" s="102">
        <f>'01_MV_VON - VON - Vedlejš...'!F34</f>
        <v>0</v>
      </c>
      <c r="BB98" s="102">
        <f>'01_MV_VON - VON - Vedlejš...'!F35</f>
        <v>0</v>
      </c>
      <c r="BC98" s="102">
        <f>'01_MV_VON - VON - Vedlejš...'!F36</f>
        <v>0</v>
      </c>
      <c r="BD98" s="104">
        <f>'01_MV_VON - VON - Vedlejš...'!F37</f>
        <v>0</v>
      </c>
      <c r="BT98" s="100" t="s">
        <v>84</v>
      </c>
      <c r="BV98" s="100" t="s">
        <v>78</v>
      </c>
      <c r="BW98" s="100" t="s">
        <v>95</v>
      </c>
      <c r="BX98" s="100" t="s">
        <v>5</v>
      </c>
      <c r="CL98" s="100" t="s">
        <v>1</v>
      </c>
      <c r="CM98" s="100" t="s">
        <v>86</v>
      </c>
    </row>
    <row r="99" spans="1:91" s="2" customFormat="1" ht="30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</sheetData>
  <sheetProtection algorithmName="SHA-512" hashValue="APZqxYfqOhP4SvcNCXZCXOTmXOcbNawj8aZjnIteUy4UGdqyVWPJd+9EUb/xKR9ThXPsdqtKZ9CSe1+W19IDDA==" saltValue="4zxTQ90409jEuPiYxKBpddBRgyJ8WnNez+LGS+vdBFfJ+gLoWBOdFMHnOOabiZK6ql1OfwKdLqeCmLpNR1F5rw==" spinCount="100000" sheet="1" objects="1" scenarios="1" formatColumns="0" formatRows="0"/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_MV_1 - SO 1 - těžení n...'!C2" display="/"/>
    <hyperlink ref="A96" location="'01_MV_2 - SO 2 - kácení d...'!C2" display="/"/>
    <hyperlink ref="A97" location="'01_MV_3 - SO 3 - Sanace b...'!C2" display="/"/>
    <hyperlink ref="A98" location="'01_MV_VON - VON - Vedlej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85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4.95" customHeight="1">
      <c r="B4" s="17"/>
      <c r="D4" s="109" t="s">
        <v>96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6" t="str">
        <f>'Rekapitulace stavby'!K6</f>
        <v>Dlouhá Strouha, Solnice, těžení sedimentů, ř. km 1,200 - 2,580</v>
      </c>
      <c r="F7" s="277"/>
      <c r="G7" s="277"/>
      <c r="H7" s="277"/>
      <c r="I7" s="105"/>
      <c r="L7" s="17"/>
    </row>
    <row r="8" spans="1:46" s="2" customFormat="1" ht="12" customHeight="1">
      <c r="A8" s="31"/>
      <c r="B8" s="36"/>
      <c r="C8" s="31"/>
      <c r="D8" s="111" t="s">
        <v>97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8" t="s">
        <v>98</v>
      </c>
      <c r="F9" s="279"/>
      <c r="G9" s="279"/>
      <c r="H9" s="279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22.10.2019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0" t="str">
        <f>'Rekapitulace stavby'!E14</f>
        <v>Vyplň údaj</v>
      </c>
      <c r="F18" s="281"/>
      <c r="G18" s="281"/>
      <c r="H18" s="281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82" t="s">
        <v>1</v>
      </c>
      <c r="F27" s="282"/>
      <c r="G27" s="282"/>
      <c r="H27" s="282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40</v>
      </c>
      <c r="E33" s="111" t="s">
        <v>41</v>
      </c>
      <c r="F33" s="127">
        <f>ROUND((SUM(BE118:BE145)),  2)</f>
        <v>0</v>
      </c>
      <c r="G33" s="31"/>
      <c r="H33" s="31"/>
      <c r="I33" s="128">
        <v>0.21</v>
      </c>
      <c r="J33" s="127">
        <f>ROUND(((SUM(BE118:BE145))*I33),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42</v>
      </c>
      <c r="F34" s="127">
        <f>ROUND((SUM(BF118:BF145)),  2)</f>
        <v>0</v>
      </c>
      <c r="G34" s="31"/>
      <c r="H34" s="31"/>
      <c r="I34" s="128">
        <v>0.15</v>
      </c>
      <c r="J34" s="127">
        <f>ROUND(((SUM(BF118:BF145))*I34),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ROUND((SUM(BG118:BG145)),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ROUND((SUM(BH118:BH145)),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ROUND((SUM(BI118:BI145)),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83" t="str">
        <f>E7</f>
        <v>Dlouhá Strouha, Solnice, těžení sedimentů, ř. km 1,200 - 2,580</v>
      </c>
      <c r="F85" s="284"/>
      <c r="G85" s="284"/>
      <c r="H85" s="284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01_MV_1 - SO 1 - těžení nánosů</v>
      </c>
      <c r="F87" s="285"/>
      <c r="G87" s="285"/>
      <c r="H87" s="285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Solnice</v>
      </c>
      <c r="G89" s="33"/>
      <c r="H89" s="33"/>
      <c r="I89" s="114" t="s">
        <v>22</v>
      </c>
      <c r="J89" s="63" t="str">
        <f>IF(J12="","",J12)</f>
        <v>22.10.2019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Povodí Labe, státní podnik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Milan Vopařil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100</v>
      </c>
      <c r="D94" s="154"/>
      <c r="E94" s="154"/>
      <c r="F94" s="154"/>
      <c r="G94" s="154"/>
      <c r="H94" s="154"/>
      <c r="I94" s="155"/>
      <c r="J94" s="156" t="s">
        <v>101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102</v>
      </c>
      <c r="D96" s="33"/>
      <c r="E96" s="33"/>
      <c r="F96" s="33"/>
      <c r="G96" s="33"/>
      <c r="H96" s="33"/>
      <c r="I96" s="112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103</v>
      </c>
    </row>
    <row r="97" spans="1:31" s="9" customFormat="1" ht="24.95" customHeight="1">
      <c r="B97" s="158"/>
      <c r="C97" s="159"/>
      <c r="D97" s="160" t="s">
        <v>104</v>
      </c>
      <c r="E97" s="161"/>
      <c r="F97" s="161"/>
      <c r="G97" s="161"/>
      <c r="H97" s="161"/>
      <c r="I97" s="162"/>
      <c r="J97" s="163">
        <f>J119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105</v>
      </c>
      <c r="E98" s="168"/>
      <c r="F98" s="168"/>
      <c r="G98" s="168"/>
      <c r="H98" s="168"/>
      <c r="I98" s="169"/>
      <c r="J98" s="170">
        <f>J120</f>
        <v>0</v>
      </c>
      <c r="K98" s="166"/>
      <c r="L98" s="171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12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49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52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106</v>
      </c>
      <c r="D105" s="33"/>
      <c r="E105" s="33"/>
      <c r="F105" s="33"/>
      <c r="G105" s="33"/>
      <c r="H105" s="33"/>
      <c r="I105" s="112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83" t="str">
        <f>E7</f>
        <v>Dlouhá Strouha, Solnice, těžení sedimentů, ř. km 1,200 - 2,580</v>
      </c>
      <c r="F108" s="284"/>
      <c r="G108" s="284"/>
      <c r="H108" s="284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97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5" t="str">
        <f>E9</f>
        <v>01_MV_1 - SO 1 - těžení nánosů</v>
      </c>
      <c r="F110" s="285"/>
      <c r="G110" s="285"/>
      <c r="H110" s="285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>Solnice</v>
      </c>
      <c r="G112" s="33"/>
      <c r="H112" s="33"/>
      <c r="I112" s="114" t="s">
        <v>22</v>
      </c>
      <c r="J112" s="63" t="str">
        <f>IF(J12="","",J12)</f>
        <v>22.10.2019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>Povodí Labe, státní podnik</v>
      </c>
      <c r="G114" s="33"/>
      <c r="H114" s="33"/>
      <c r="I114" s="114" t="s">
        <v>30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28</v>
      </c>
      <c r="D115" s="33"/>
      <c r="E115" s="33"/>
      <c r="F115" s="24" t="str">
        <f>IF(E18="","",E18)</f>
        <v>Vyplň údaj</v>
      </c>
      <c r="G115" s="33"/>
      <c r="H115" s="33"/>
      <c r="I115" s="114" t="s">
        <v>33</v>
      </c>
      <c r="J115" s="29" t="str">
        <f>E24</f>
        <v>Ing. Milan Vopařil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72"/>
      <c r="B117" s="173"/>
      <c r="C117" s="174" t="s">
        <v>107</v>
      </c>
      <c r="D117" s="175" t="s">
        <v>61</v>
      </c>
      <c r="E117" s="175" t="s">
        <v>57</v>
      </c>
      <c r="F117" s="175" t="s">
        <v>58</v>
      </c>
      <c r="G117" s="175" t="s">
        <v>108</v>
      </c>
      <c r="H117" s="175" t="s">
        <v>109</v>
      </c>
      <c r="I117" s="176" t="s">
        <v>110</v>
      </c>
      <c r="J117" s="177" t="s">
        <v>101</v>
      </c>
      <c r="K117" s="178" t="s">
        <v>111</v>
      </c>
      <c r="L117" s="179"/>
      <c r="M117" s="72" t="s">
        <v>1</v>
      </c>
      <c r="N117" s="73" t="s">
        <v>40</v>
      </c>
      <c r="O117" s="73" t="s">
        <v>112</v>
      </c>
      <c r="P117" s="73" t="s">
        <v>113</v>
      </c>
      <c r="Q117" s="73" t="s">
        <v>114</v>
      </c>
      <c r="R117" s="73" t="s">
        <v>115</v>
      </c>
      <c r="S117" s="73" t="s">
        <v>116</v>
      </c>
      <c r="T117" s="74" t="s">
        <v>117</v>
      </c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1:65" s="2" customFormat="1" ht="22.9" customHeight="1">
      <c r="A118" s="31"/>
      <c r="B118" s="32"/>
      <c r="C118" s="79" t="s">
        <v>118</v>
      </c>
      <c r="D118" s="33"/>
      <c r="E118" s="33"/>
      <c r="F118" s="33"/>
      <c r="G118" s="33"/>
      <c r="H118" s="33"/>
      <c r="I118" s="112"/>
      <c r="J118" s="180">
        <f>BK118</f>
        <v>0</v>
      </c>
      <c r="K118" s="33"/>
      <c r="L118" s="36"/>
      <c r="M118" s="75"/>
      <c r="N118" s="181"/>
      <c r="O118" s="76"/>
      <c r="P118" s="182">
        <f>P119</f>
        <v>0</v>
      </c>
      <c r="Q118" s="76"/>
      <c r="R118" s="182">
        <f>R119</f>
        <v>1.4426000000000001E-2</v>
      </c>
      <c r="S118" s="76"/>
      <c r="T118" s="183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75</v>
      </c>
      <c r="AU118" s="14" t="s">
        <v>103</v>
      </c>
      <c r="BK118" s="184">
        <f>BK119</f>
        <v>0</v>
      </c>
    </row>
    <row r="119" spans="1:65" s="12" customFormat="1" ht="25.9" customHeight="1">
      <c r="B119" s="185"/>
      <c r="C119" s="186"/>
      <c r="D119" s="187" t="s">
        <v>75</v>
      </c>
      <c r="E119" s="188" t="s">
        <v>119</v>
      </c>
      <c r="F119" s="188" t="s">
        <v>120</v>
      </c>
      <c r="G119" s="186"/>
      <c r="H119" s="186"/>
      <c r="I119" s="189"/>
      <c r="J119" s="190">
        <f>BK119</f>
        <v>0</v>
      </c>
      <c r="K119" s="186"/>
      <c r="L119" s="191"/>
      <c r="M119" s="192"/>
      <c r="N119" s="193"/>
      <c r="O119" s="193"/>
      <c r="P119" s="194">
        <f>P120</f>
        <v>0</v>
      </c>
      <c r="Q119" s="193"/>
      <c r="R119" s="194">
        <f>R120</f>
        <v>1.4426000000000001E-2</v>
      </c>
      <c r="S119" s="193"/>
      <c r="T119" s="195">
        <f>T120</f>
        <v>0</v>
      </c>
      <c r="AR119" s="196" t="s">
        <v>84</v>
      </c>
      <c r="AT119" s="197" t="s">
        <v>75</v>
      </c>
      <c r="AU119" s="197" t="s">
        <v>76</v>
      </c>
      <c r="AY119" s="196" t="s">
        <v>121</v>
      </c>
      <c r="BK119" s="198">
        <f>BK120</f>
        <v>0</v>
      </c>
    </row>
    <row r="120" spans="1:65" s="12" customFormat="1" ht="22.9" customHeight="1">
      <c r="B120" s="185"/>
      <c r="C120" s="186"/>
      <c r="D120" s="187" t="s">
        <v>75</v>
      </c>
      <c r="E120" s="199" t="s">
        <v>84</v>
      </c>
      <c r="F120" s="199" t="s">
        <v>122</v>
      </c>
      <c r="G120" s="186"/>
      <c r="H120" s="186"/>
      <c r="I120" s="189"/>
      <c r="J120" s="200">
        <f>BK120</f>
        <v>0</v>
      </c>
      <c r="K120" s="186"/>
      <c r="L120" s="191"/>
      <c r="M120" s="192"/>
      <c r="N120" s="193"/>
      <c r="O120" s="193"/>
      <c r="P120" s="194">
        <f>SUM(P121:P145)</f>
        <v>0</v>
      </c>
      <c r="Q120" s="193"/>
      <c r="R120" s="194">
        <f>SUM(R121:R145)</f>
        <v>1.4426000000000001E-2</v>
      </c>
      <c r="S120" s="193"/>
      <c r="T120" s="195">
        <f>SUM(T121:T145)</f>
        <v>0</v>
      </c>
      <c r="AR120" s="196" t="s">
        <v>84</v>
      </c>
      <c r="AT120" s="197" t="s">
        <v>75</v>
      </c>
      <c r="AU120" s="197" t="s">
        <v>84</v>
      </c>
      <c r="AY120" s="196" t="s">
        <v>121</v>
      </c>
      <c r="BK120" s="198">
        <f>SUM(BK121:BK145)</f>
        <v>0</v>
      </c>
    </row>
    <row r="121" spans="1:65" s="2" customFormat="1" ht="24" customHeight="1">
      <c r="A121" s="31"/>
      <c r="B121" s="32"/>
      <c r="C121" s="201" t="s">
        <v>84</v>
      </c>
      <c r="D121" s="201" t="s">
        <v>123</v>
      </c>
      <c r="E121" s="202" t="s">
        <v>124</v>
      </c>
      <c r="F121" s="203" t="s">
        <v>125</v>
      </c>
      <c r="G121" s="204" t="s">
        <v>126</v>
      </c>
      <c r="H121" s="205">
        <v>452.69</v>
      </c>
      <c r="I121" s="206"/>
      <c r="J121" s="207">
        <f>ROUND(I121*H121,2)</f>
        <v>0</v>
      </c>
      <c r="K121" s="208"/>
      <c r="L121" s="36"/>
      <c r="M121" s="209" t="s">
        <v>1</v>
      </c>
      <c r="N121" s="210" t="s">
        <v>41</v>
      </c>
      <c r="O121" s="68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13" t="s">
        <v>127</v>
      </c>
      <c r="AT121" s="213" t="s">
        <v>123</v>
      </c>
      <c r="AU121" s="213" t="s">
        <v>86</v>
      </c>
      <c r="AY121" s="14" t="s">
        <v>121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4" t="s">
        <v>84</v>
      </c>
      <c r="BK121" s="214">
        <f>ROUND(I121*H121,2)</f>
        <v>0</v>
      </c>
      <c r="BL121" s="14" t="s">
        <v>127</v>
      </c>
      <c r="BM121" s="213" t="s">
        <v>128</v>
      </c>
    </row>
    <row r="122" spans="1:65" s="2" customFormat="1" ht="29.25">
      <c r="A122" s="31"/>
      <c r="B122" s="32"/>
      <c r="C122" s="33"/>
      <c r="D122" s="215" t="s">
        <v>129</v>
      </c>
      <c r="E122" s="33"/>
      <c r="F122" s="216" t="s">
        <v>130</v>
      </c>
      <c r="G122" s="33"/>
      <c r="H122" s="33"/>
      <c r="I122" s="112"/>
      <c r="J122" s="33"/>
      <c r="K122" s="33"/>
      <c r="L122" s="36"/>
      <c r="M122" s="217"/>
      <c r="N122" s="218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129</v>
      </c>
      <c r="AU122" s="14" t="s">
        <v>86</v>
      </c>
    </row>
    <row r="123" spans="1:65" s="2" customFormat="1" ht="24" customHeight="1">
      <c r="A123" s="31"/>
      <c r="B123" s="32"/>
      <c r="C123" s="201" t="s">
        <v>86</v>
      </c>
      <c r="D123" s="201" t="s">
        <v>123</v>
      </c>
      <c r="E123" s="202" t="s">
        <v>131</v>
      </c>
      <c r="F123" s="203" t="s">
        <v>132</v>
      </c>
      <c r="G123" s="204" t="s">
        <v>126</v>
      </c>
      <c r="H123" s="205">
        <v>150.11000000000001</v>
      </c>
      <c r="I123" s="206"/>
      <c r="J123" s="207">
        <f>ROUND(I123*H123,2)</f>
        <v>0</v>
      </c>
      <c r="K123" s="208"/>
      <c r="L123" s="36"/>
      <c r="M123" s="209" t="s">
        <v>1</v>
      </c>
      <c r="N123" s="210" t="s">
        <v>41</v>
      </c>
      <c r="O123" s="68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127</v>
      </c>
      <c r="AT123" s="213" t="s">
        <v>123</v>
      </c>
      <c r="AU123" s="213" t="s">
        <v>86</v>
      </c>
      <c r="AY123" s="14" t="s">
        <v>121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4" t="s">
        <v>84</v>
      </c>
      <c r="BK123" s="214">
        <f>ROUND(I123*H123,2)</f>
        <v>0</v>
      </c>
      <c r="BL123" s="14" t="s">
        <v>127</v>
      </c>
      <c r="BM123" s="213" t="s">
        <v>133</v>
      </c>
    </row>
    <row r="124" spans="1:65" s="2" customFormat="1" ht="39">
      <c r="A124" s="31"/>
      <c r="B124" s="32"/>
      <c r="C124" s="33"/>
      <c r="D124" s="215" t="s">
        <v>129</v>
      </c>
      <c r="E124" s="33"/>
      <c r="F124" s="216" t="s">
        <v>134</v>
      </c>
      <c r="G124" s="33"/>
      <c r="H124" s="33"/>
      <c r="I124" s="112"/>
      <c r="J124" s="33"/>
      <c r="K124" s="33"/>
      <c r="L124" s="36"/>
      <c r="M124" s="217"/>
      <c r="N124" s="218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129</v>
      </c>
      <c r="AU124" s="14" t="s">
        <v>86</v>
      </c>
    </row>
    <row r="125" spans="1:65" s="2" customFormat="1" ht="24" customHeight="1">
      <c r="A125" s="31"/>
      <c r="B125" s="32"/>
      <c r="C125" s="201" t="s">
        <v>135</v>
      </c>
      <c r="D125" s="201" t="s">
        <v>123</v>
      </c>
      <c r="E125" s="202" t="s">
        <v>136</v>
      </c>
      <c r="F125" s="203" t="s">
        <v>137</v>
      </c>
      <c r="G125" s="204" t="s">
        <v>126</v>
      </c>
      <c r="H125" s="205">
        <v>135.81</v>
      </c>
      <c r="I125" s="206"/>
      <c r="J125" s="207">
        <f>ROUND(I125*H125,2)</f>
        <v>0</v>
      </c>
      <c r="K125" s="208"/>
      <c r="L125" s="36"/>
      <c r="M125" s="209" t="s">
        <v>1</v>
      </c>
      <c r="N125" s="210" t="s">
        <v>41</v>
      </c>
      <c r="O125" s="68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127</v>
      </c>
      <c r="AT125" s="213" t="s">
        <v>123</v>
      </c>
      <c r="AU125" s="213" t="s">
        <v>86</v>
      </c>
      <c r="AY125" s="14" t="s">
        <v>121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4" t="s">
        <v>84</v>
      </c>
      <c r="BK125" s="214">
        <f>ROUND(I125*H125,2)</f>
        <v>0</v>
      </c>
      <c r="BL125" s="14" t="s">
        <v>127</v>
      </c>
      <c r="BM125" s="213" t="s">
        <v>138</v>
      </c>
    </row>
    <row r="126" spans="1:65" s="2" customFormat="1" ht="39">
      <c r="A126" s="31"/>
      <c r="B126" s="32"/>
      <c r="C126" s="33"/>
      <c r="D126" s="215" t="s">
        <v>129</v>
      </c>
      <c r="E126" s="33"/>
      <c r="F126" s="216" t="s">
        <v>139</v>
      </c>
      <c r="G126" s="33"/>
      <c r="H126" s="33"/>
      <c r="I126" s="112"/>
      <c r="J126" s="33"/>
      <c r="K126" s="33"/>
      <c r="L126" s="36"/>
      <c r="M126" s="217"/>
      <c r="N126" s="218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129</v>
      </c>
      <c r="AU126" s="14" t="s">
        <v>86</v>
      </c>
    </row>
    <row r="127" spans="1:65" s="2" customFormat="1" ht="39">
      <c r="A127" s="31"/>
      <c r="B127" s="32"/>
      <c r="C127" s="33"/>
      <c r="D127" s="215" t="s">
        <v>140</v>
      </c>
      <c r="E127" s="33"/>
      <c r="F127" s="219" t="s">
        <v>141</v>
      </c>
      <c r="G127" s="33"/>
      <c r="H127" s="33"/>
      <c r="I127" s="112"/>
      <c r="J127" s="33"/>
      <c r="K127" s="33"/>
      <c r="L127" s="36"/>
      <c r="M127" s="217"/>
      <c r="N127" s="21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140</v>
      </c>
      <c r="AU127" s="14" t="s">
        <v>86</v>
      </c>
    </row>
    <row r="128" spans="1:65" s="2" customFormat="1" ht="24" customHeight="1">
      <c r="A128" s="31"/>
      <c r="B128" s="32"/>
      <c r="C128" s="201" t="s">
        <v>127</v>
      </c>
      <c r="D128" s="201" t="s">
        <v>123</v>
      </c>
      <c r="E128" s="202" t="s">
        <v>142</v>
      </c>
      <c r="F128" s="203" t="s">
        <v>143</v>
      </c>
      <c r="G128" s="204" t="s">
        <v>126</v>
      </c>
      <c r="H128" s="205">
        <v>602.79999999999995</v>
      </c>
      <c r="I128" s="206"/>
      <c r="J128" s="207">
        <f>ROUND(I128*H128,2)</f>
        <v>0</v>
      </c>
      <c r="K128" s="208"/>
      <c r="L128" s="36"/>
      <c r="M128" s="209" t="s">
        <v>1</v>
      </c>
      <c r="N128" s="210" t="s">
        <v>41</v>
      </c>
      <c r="O128" s="68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127</v>
      </c>
      <c r="AT128" s="213" t="s">
        <v>123</v>
      </c>
      <c r="AU128" s="213" t="s">
        <v>86</v>
      </c>
      <c r="AY128" s="14" t="s">
        <v>121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4" t="s">
        <v>84</v>
      </c>
      <c r="BK128" s="214">
        <f>ROUND(I128*H128,2)</f>
        <v>0</v>
      </c>
      <c r="BL128" s="14" t="s">
        <v>127</v>
      </c>
      <c r="BM128" s="213" t="s">
        <v>144</v>
      </c>
    </row>
    <row r="129" spans="1:65" s="2" customFormat="1" ht="39">
      <c r="A129" s="31"/>
      <c r="B129" s="32"/>
      <c r="C129" s="33"/>
      <c r="D129" s="215" t="s">
        <v>129</v>
      </c>
      <c r="E129" s="33"/>
      <c r="F129" s="216" t="s">
        <v>145</v>
      </c>
      <c r="G129" s="33"/>
      <c r="H129" s="33"/>
      <c r="I129" s="112"/>
      <c r="J129" s="33"/>
      <c r="K129" s="33"/>
      <c r="L129" s="36"/>
      <c r="M129" s="217"/>
      <c r="N129" s="218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129</v>
      </c>
      <c r="AU129" s="14" t="s">
        <v>86</v>
      </c>
    </row>
    <row r="130" spans="1:65" s="2" customFormat="1" ht="24" customHeight="1">
      <c r="A130" s="31"/>
      <c r="B130" s="32"/>
      <c r="C130" s="201" t="s">
        <v>146</v>
      </c>
      <c r="D130" s="201" t="s">
        <v>123</v>
      </c>
      <c r="E130" s="202" t="s">
        <v>147</v>
      </c>
      <c r="F130" s="203" t="s">
        <v>148</v>
      </c>
      <c r="G130" s="204" t="s">
        <v>126</v>
      </c>
      <c r="H130" s="205">
        <v>6028</v>
      </c>
      <c r="I130" s="206"/>
      <c r="J130" s="207">
        <f>ROUND(I130*H130,2)</f>
        <v>0</v>
      </c>
      <c r="K130" s="208"/>
      <c r="L130" s="36"/>
      <c r="M130" s="209" t="s">
        <v>1</v>
      </c>
      <c r="N130" s="210" t="s">
        <v>41</v>
      </c>
      <c r="O130" s="68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127</v>
      </c>
      <c r="AT130" s="213" t="s">
        <v>123</v>
      </c>
      <c r="AU130" s="213" t="s">
        <v>86</v>
      </c>
      <c r="AY130" s="14" t="s">
        <v>121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4" t="s">
        <v>84</v>
      </c>
      <c r="BK130" s="214">
        <f>ROUND(I130*H130,2)</f>
        <v>0</v>
      </c>
      <c r="BL130" s="14" t="s">
        <v>127</v>
      </c>
      <c r="BM130" s="213" t="s">
        <v>149</v>
      </c>
    </row>
    <row r="131" spans="1:65" s="2" customFormat="1" ht="39">
      <c r="A131" s="31"/>
      <c r="B131" s="32"/>
      <c r="C131" s="33"/>
      <c r="D131" s="215" t="s">
        <v>129</v>
      </c>
      <c r="E131" s="33"/>
      <c r="F131" s="216" t="s">
        <v>150</v>
      </c>
      <c r="G131" s="33"/>
      <c r="H131" s="33"/>
      <c r="I131" s="112"/>
      <c r="J131" s="33"/>
      <c r="K131" s="33"/>
      <c r="L131" s="36"/>
      <c r="M131" s="217"/>
      <c r="N131" s="218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129</v>
      </c>
      <c r="AU131" s="14" t="s">
        <v>86</v>
      </c>
    </row>
    <row r="132" spans="1:65" s="2" customFormat="1" ht="39">
      <c r="A132" s="31"/>
      <c r="B132" s="32"/>
      <c r="C132" s="33"/>
      <c r="D132" s="215" t="s">
        <v>140</v>
      </c>
      <c r="E132" s="33"/>
      <c r="F132" s="219" t="s">
        <v>151</v>
      </c>
      <c r="G132" s="33"/>
      <c r="H132" s="33"/>
      <c r="I132" s="112"/>
      <c r="J132" s="33"/>
      <c r="K132" s="33"/>
      <c r="L132" s="36"/>
      <c r="M132" s="217"/>
      <c r="N132" s="218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140</v>
      </c>
      <c r="AU132" s="14" t="s">
        <v>86</v>
      </c>
    </row>
    <row r="133" spans="1:65" s="2" customFormat="1" ht="16.5" customHeight="1">
      <c r="A133" s="31"/>
      <c r="B133" s="32"/>
      <c r="C133" s="201" t="s">
        <v>152</v>
      </c>
      <c r="D133" s="201" t="s">
        <v>123</v>
      </c>
      <c r="E133" s="202" t="s">
        <v>153</v>
      </c>
      <c r="F133" s="203" t="s">
        <v>154</v>
      </c>
      <c r="G133" s="204" t="s">
        <v>126</v>
      </c>
      <c r="H133" s="205">
        <v>602.79999999999995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41</v>
      </c>
      <c r="O133" s="6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127</v>
      </c>
      <c r="AT133" s="213" t="s">
        <v>123</v>
      </c>
      <c r="AU133" s="213" t="s">
        <v>86</v>
      </c>
      <c r="AY133" s="14" t="s">
        <v>121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84</v>
      </c>
      <c r="BK133" s="214">
        <f>ROUND(I133*H133,2)</f>
        <v>0</v>
      </c>
      <c r="BL133" s="14" t="s">
        <v>127</v>
      </c>
      <c r="BM133" s="213" t="s">
        <v>155</v>
      </c>
    </row>
    <row r="134" spans="1:65" s="2" customFormat="1" ht="19.5">
      <c r="A134" s="31"/>
      <c r="B134" s="32"/>
      <c r="C134" s="33"/>
      <c r="D134" s="215" t="s">
        <v>129</v>
      </c>
      <c r="E134" s="33"/>
      <c r="F134" s="216" t="s">
        <v>156</v>
      </c>
      <c r="G134" s="33"/>
      <c r="H134" s="33"/>
      <c r="I134" s="112"/>
      <c r="J134" s="33"/>
      <c r="K134" s="33"/>
      <c r="L134" s="36"/>
      <c r="M134" s="217"/>
      <c r="N134" s="21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129</v>
      </c>
      <c r="AU134" s="14" t="s">
        <v>86</v>
      </c>
    </row>
    <row r="135" spans="1:65" s="2" customFormat="1" ht="48.75">
      <c r="A135" s="31"/>
      <c r="B135" s="32"/>
      <c r="C135" s="33"/>
      <c r="D135" s="215" t="s">
        <v>140</v>
      </c>
      <c r="E135" s="33"/>
      <c r="F135" s="219" t="s">
        <v>157</v>
      </c>
      <c r="G135" s="33"/>
      <c r="H135" s="33"/>
      <c r="I135" s="112"/>
      <c r="J135" s="33"/>
      <c r="K135" s="33"/>
      <c r="L135" s="36"/>
      <c r="M135" s="217"/>
      <c r="N135" s="21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140</v>
      </c>
      <c r="AU135" s="14" t="s">
        <v>86</v>
      </c>
    </row>
    <row r="136" spans="1:65" s="2" customFormat="1" ht="16.5" customHeight="1">
      <c r="A136" s="31"/>
      <c r="B136" s="32"/>
      <c r="C136" s="201" t="s">
        <v>158</v>
      </c>
      <c r="D136" s="201" t="s">
        <v>123</v>
      </c>
      <c r="E136" s="202" t="s">
        <v>159</v>
      </c>
      <c r="F136" s="203" t="s">
        <v>160</v>
      </c>
      <c r="G136" s="204" t="s">
        <v>126</v>
      </c>
      <c r="H136" s="205">
        <v>602.79999999999995</v>
      </c>
      <c r="I136" s="206"/>
      <c r="J136" s="207">
        <f>ROUND(I136*H136,2)</f>
        <v>0</v>
      </c>
      <c r="K136" s="208"/>
      <c r="L136" s="36"/>
      <c r="M136" s="209" t="s">
        <v>1</v>
      </c>
      <c r="N136" s="210" t="s">
        <v>41</v>
      </c>
      <c r="O136" s="68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127</v>
      </c>
      <c r="AT136" s="213" t="s">
        <v>123</v>
      </c>
      <c r="AU136" s="213" t="s">
        <v>86</v>
      </c>
      <c r="AY136" s="14" t="s">
        <v>121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4" t="s">
        <v>84</v>
      </c>
      <c r="BK136" s="214">
        <f>ROUND(I136*H136,2)</f>
        <v>0</v>
      </c>
      <c r="BL136" s="14" t="s">
        <v>127</v>
      </c>
      <c r="BM136" s="213" t="s">
        <v>161</v>
      </c>
    </row>
    <row r="137" spans="1:65" s="2" customFormat="1" ht="11.25">
      <c r="A137" s="31"/>
      <c r="B137" s="32"/>
      <c r="C137" s="33"/>
      <c r="D137" s="215" t="s">
        <v>129</v>
      </c>
      <c r="E137" s="33"/>
      <c r="F137" s="216" t="s">
        <v>162</v>
      </c>
      <c r="G137" s="33"/>
      <c r="H137" s="33"/>
      <c r="I137" s="112"/>
      <c r="J137" s="33"/>
      <c r="K137" s="33"/>
      <c r="L137" s="36"/>
      <c r="M137" s="217"/>
      <c r="N137" s="218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129</v>
      </c>
      <c r="AU137" s="14" t="s">
        <v>86</v>
      </c>
    </row>
    <row r="138" spans="1:65" s="2" customFormat="1" ht="24" customHeight="1">
      <c r="A138" s="31"/>
      <c r="B138" s="32"/>
      <c r="C138" s="201" t="s">
        <v>163</v>
      </c>
      <c r="D138" s="201" t="s">
        <v>123</v>
      </c>
      <c r="E138" s="202" t="s">
        <v>164</v>
      </c>
      <c r="F138" s="203" t="s">
        <v>165</v>
      </c>
      <c r="G138" s="204" t="s">
        <v>166</v>
      </c>
      <c r="H138" s="205">
        <v>1085.04</v>
      </c>
      <c r="I138" s="206"/>
      <c r="J138" s="207">
        <f>ROUND(I138*H138,2)</f>
        <v>0</v>
      </c>
      <c r="K138" s="208"/>
      <c r="L138" s="36"/>
      <c r="M138" s="209" t="s">
        <v>1</v>
      </c>
      <c r="N138" s="210" t="s">
        <v>41</v>
      </c>
      <c r="O138" s="68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127</v>
      </c>
      <c r="AT138" s="213" t="s">
        <v>123</v>
      </c>
      <c r="AU138" s="213" t="s">
        <v>86</v>
      </c>
      <c r="AY138" s="14" t="s">
        <v>121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4" t="s">
        <v>84</v>
      </c>
      <c r="BK138" s="214">
        <f>ROUND(I138*H138,2)</f>
        <v>0</v>
      </c>
      <c r="BL138" s="14" t="s">
        <v>127</v>
      </c>
      <c r="BM138" s="213" t="s">
        <v>167</v>
      </c>
    </row>
    <row r="139" spans="1:65" s="2" customFormat="1" ht="29.25">
      <c r="A139" s="31"/>
      <c r="B139" s="32"/>
      <c r="C139" s="33"/>
      <c r="D139" s="215" t="s">
        <v>129</v>
      </c>
      <c r="E139" s="33"/>
      <c r="F139" s="216" t="s">
        <v>168</v>
      </c>
      <c r="G139" s="33"/>
      <c r="H139" s="33"/>
      <c r="I139" s="112"/>
      <c r="J139" s="33"/>
      <c r="K139" s="33"/>
      <c r="L139" s="36"/>
      <c r="M139" s="217"/>
      <c r="N139" s="21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129</v>
      </c>
      <c r="AU139" s="14" t="s">
        <v>86</v>
      </c>
    </row>
    <row r="140" spans="1:65" s="2" customFormat="1" ht="24" customHeight="1">
      <c r="A140" s="31"/>
      <c r="B140" s="32"/>
      <c r="C140" s="201" t="s">
        <v>169</v>
      </c>
      <c r="D140" s="201" t="s">
        <v>123</v>
      </c>
      <c r="E140" s="202" t="s">
        <v>170</v>
      </c>
      <c r="F140" s="203" t="s">
        <v>171</v>
      </c>
      <c r="G140" s="204" t="s">
        <v>172</v>
      </c>
      <c r="H140" s="205">
        <v>961.76</v>
      </c>
      <c r="I140" s="206"/>
      <c r="J140" s="207">
        <f>ROUND(I140*H140,2)</f>
        <v>0</v>
      </c>
      <c r="K140" s="208"/>
      <c r="L140" s="36"/>
      <c r="M140" s="209" t="s">
        <v>1</v>
      </c>
      <c r="N140" s="210" t="s">
        <v>41</v>
      </c>
      <c r="O140" s="68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127</v>
      </c>
      <c r="AT140" s="213" t="s">
        <v>123</v>
      </c>
      <c r="AU140" s="213" t="s">
        <v>86</v>
      </c>
      <c r="AY140" s="14" t="s">
        <v>121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4" t="s">
        <v>84</v>
      </c>
      <c r="BK140" s="214">
        <f>ROUND(I140*H140,2)</f>
        <v>0</v>
      </c>
      <c r="BL140" s="14" t="s">
        <v>127</v>
      </c>
      <c r="BM140" s="213" t="s">
        <v>173</v>
      </c>
    </row>
    <row r="141" spans="1:65" s="2" customFormat="1" ht="19.5">
      <c r="A141" s="31"/>
      <c r="B141" s="32"/>
      <c r="C141" s="33"/>
      <c r="D141" s="215" t="s">
        <v>129</v>
      </c>
      <c r="E141" s="33"/>
      <c r="F141" s="216" t="s">
        <v>174</v>
      </c>
      <c r="G141" s="33"/>
      <c r="H141" s="33"/>
      <c r="I141" s="112"/>
      <c r="J141" s="33"/>
      <c r="K141" s="33"/>
      <c r="L141" s="36"/>
      <c r="M141" s="217"/>
      <c r="N141" s="21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129</v>
      </c>
      <c r="AU141" s="14" t="s">
        <v>86</v>
      </c>
    </row>
    <row r="142" spans="1:65" s="2" customFormat="1" ht="16.5" customHeight="1">
      <c r="A142" s="31"/>
      <c r="B142" s="32"/>
      <c r="C142" s="220" t="s">
        <v>175</v>
      </c>
      <c r="D142" s="220" t="s">
        <v>176</v>
      </c>
      <c r="E142" s="221" t="s">
        <v>177</v>
      </c>
      <c r="F142" s="222" t="s">
        <v>178</v>
      </c>
      <c r="G142" s="223" t="s">
        <v>179</v>
      </c>
      <c r="H142" s="224">
        <v>14.426</v>
      </c>
      <c r="I142" s="225"/>
      <c r="J142" s="226">
        <f>ROUND(I142*H142,2)</f>
        <v>0</v>
      </c>
      <c r="K142" s="227"/>
      <c r="L142" s="228"/>
      <c r="M142" s="229" t="s">
        <v>1</v>
      </c>
      <c r="N142" s="230" t="s">
        <v>41</v>
      </c>
      <c r="O142" s="68"/>
      <c r="P142" s="211">
        <f>O142*H142</f>
        <v>0</v>
      </c>
      <c r="Q142" s="211">
        <v>1E-3</v>
      </c>
      <c r="R142" s="211">
        <f>Q142*H142</f>
        <v>1.4426000000000001E-2</v>
      </c>
      <c r="S142" s="211">
        <v>0</v>
      </c>
      <c r="T142" s="21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163</v>
      </c>
      <c r="AT142" s="213" t="s">
        <v>176</v>
      </c>
      <c r="AU142" s="213" t="s">
        <v>86</v>
      </c>
      <c r="AY142" s="14" t="s">
        <v>121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4" t="s">
        <v>84</v>
      </c>
      <c r="BK142" s="214">
        <f>ROUND(I142*H142,2)</f>
        <v>0</v>
      </c>
      <c r="BL142" s="14" t="s">
        <v>127</v>
      </c>
      <c r="BM142" s="213" t="s">
        <v>180</v>
      </c>
    </row>
    <row r="143" spans="1:65" s="2" customFormat="1" ht="11.25">
      <c r="A143" s="31"/>
      <c r="B143" s="32"/>
      <c r="C143" s="33"/>
      <c r="D143" s="215" t="s">
        <v>129</v>
      </c>
      <c r="E143" s="33"/>
      <c r="F143" s="216" t="s">
        <v>178</v>
      </c>
      <c r="G143" s="33"/>
      <c r="H143" s="33"/>
      <c r="I143" s="112"/>
      <c r="J143" s="33"/>
      <c r="K143" s="33"/>
      <c r="L143" s="36"/>
      <c r="M143" s="217"/>
      <c r="N143" s="21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129</v>
      </c>
      <c r="AU143" s="14" t="s">
        <v>86</v>
      </c>
    </row>
    <row r="144" spans="1:65" s="2" customFormat="1" ht="16.5" customHeight="1">
      <c r="A144" s="31"/>
      <c r="B144" s="32"/>
      <c r="C144" s="201" t="s">
        <v>181</v>
      </c>
      <c r="D144" s="201" t="s">
        <v>123</v>
      </c>
      <c r="E144" s="202" t="s">
        <v>182</v>
      </c>
      <c r="F144" s="203" t="s">
        <v>183</v>
      </c>
      <c r="G144" s="204" t="s">
        <v>172</v>
      </c>
      <c r="H144" s="205">
        <v>1202.2</v>
      </c>
      <c r="I144" s="206"/>
      <c r="J144" s="207">
        <f>ROUND(I144*H144,2)</f>
        <v>0</v>
      </c>
      <c r="K144" s="208"/>
      <c r="L144" s="36"/>
      <c r="M144" s="209" t="s">
        <v>1</v>
      </c>
      <c r="N144" s="210" t="s">
        <v>41</v>
      </c>
      <c r="O144" s="68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127</v>
      </c>
      <c r="AT144" s="213" t="s">
        <v>123</v>
      </c>
      <c r="AU144" s="213" t="s">
        <v>86</v>
      </c>
      <c r="AY144" s="14" t="s">
        <v>121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4" t="s">
        <v>84</v>
      </c>
      <c r="BK144" s="214">
        <f>ROUND(I144*H144,2)</f>
        <v>0</v>
      </c>
      <c r="BL144" s="14" t="s">
        <v>127</v>
      </c>
      <c r="BM144" s="213" t="s">
        <v>184</v>
      </c>
    </row>
    <row r="145" spans="1:47" s="2" customFormat="1" ht="19.5">
      <c r="A145" s="31"/>
      <c r="B145" s="32"/>
      <c r="C145" s="33"/>
      <c r="D145" s="215" t="s">
        <v>129</v>
      </c>
      <c r="E145" s="33"/>
      <c r="F145" s="216" t="s">
        <v>185</v>
      </c>
      <c r="G145" s="33"/>
      <c r="H145" s="33"/>
      <c r="I145" s="112"/>
      <c r="J145" s="33"/>
      <c r="K145" s="33"/>
      <c r="L145" s="36"/>
      <c r="M145" s="231"/>
      <c r="N145" s="232"/>
      <c r="O145" s="233"/>
      <c r="P145" s="233"/>
      <c r="Q145" s="233"/>
      <c r="R145" s="233"/>
      <c r="S145" s="233"/>
      <c r="T145" s="23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129</v>
      </c>
      <c r="AU145" s="14" t="s">
        <v>86</v>
      </c>
    </row>
    <row r="146" spans="1:47" s="2" customFormat="1" ht="6.95" customHeight="1">
      <c r="A146" s="31"/>
      <c r="B146" s="51"/>
      <c r="C146" s="52"/>
      <c r="D146" s="52"/>
      <c r="E146" s="52"/>
      <c r="F146" s="52"/>
      <c r="G146" s="52"/>
      <c r="H146" s="52"/>
      <c r="I146" s="149"/>
      <c r="J146" s="52"/>
      <c r="K146" s="52"/>
      <c r="L146" s="36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sheetProtection algorithmName="SHA-512" hashValue="b0Ga3l0B9Hgk7Kx1e3Z1aLL7+RM8+7hTrbz6q9j0lCjH88qCcq8C/yKFwpFeq7GqrwEb5c+KhJgcj0xzhT3jqQ==" saltValue="EGPbhYyOrzOKlTUbsQcnErn8/RJFlN9uPTCTdpE7cC3TH2lIsxDNfFsdvImaWAfioqbR++4HwPGf9c0W3AhGPg==" spinCount="100000" sheet="1" objects="1" scenarios="1" formatColumns="0" formatRows="0" autoFilter="0"/>
  <autoFilter ref="C117:K14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abSelected="1" workbookViewId="0">
      <selection activeCell="V125" sqref="V12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89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4.95" customHeight="1">
      <c r="B4" s="17"/>
      <c r="D4" s="109" t="s">
        <v>96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6" t="str">
        <f>'Rekapitulace stavby'!K6</f>
        <v>Dlouhá Strouha, Solnice, těžení sedimentů, ř. km 1,200 - 2,580</v>
      </c>
      <c r="F7" s="277"/>
      <c r="G7" s="277"/>
      <c r="H7" s="277"/>
      <c r="I7" s="105"/>
      <c r="L7" s="17"/>
    </row>
    <row r="8" spans="1:46" s="2" customFormat="1" ht="12" customHeight="1">
      <c r="A8" s="31"/>
      <c r="B8" s="36"/>
      <c r="C8" s="31"/>
      <c r="D8" s="111" t="s">
        <v>97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8" t="s">
        <v>186</v>
      </c>
      <c r="F9" s="279"/>
      <c r="G9" s="279"/>
      <c r="H9" s="279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22.10.2019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0" t="str">
        <f>'Rekapitulace stavby'!E14</f>
        <v>Vyplň údaj</v>
      </c>
      <c r="F18" s="281"/>
      <c r="G18" s="281"/>
      <c r="H18" s="281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82" t="s">
        <v>1</v>
      </c>
      <c r="F27" s="282"/>
      <c r="G27" s="282"/>
      <c r="H27" s="282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 t="e">
        <f>ROUND(J118, 2)</f>
        <v>#VALUE!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40</v>
      </c>
      <c r="E33" s="111" t="s">
        <v>41</v>
      </c>
      <c r="F33" s="127" t="e">
        <f>ROUND((SUM(BE118:BE150)),  2)</f>
        <v>#VALUE!</v>
      </c>
      <c r="G33" s="31"/>
      <c r="H33" s="31"/>
      <c r="I33" s="128">
        <v>0.21</v>
      </c>
      <c r="J33" s="127" t="e">
        <f>ROUND(((SUM(BE118:BE150))*I33),  2)</f>
        <v>#VALUE!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42</v>
      </c>
      <c r="F34" s="127">
        <f>ROUND((SUM(BF118:BF150)),  2)</f>
        <v>0</v>
      </c>
      <c r="G34" s="31"/>
      <c r="H34" s="31"/>
      <c r="I34" s="128">
        <v>0.15</v>
      </c>
      <c r="J34" s="127">
        <f>ROUND(((SUM(BF118:BF150))*I34),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ROUND((SUM(BG118:BG150)),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ROUND((SUM(BH118:BH150)),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ROUND((SUM(BI118:BI150)),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 t="e">
        <f>SUM(J30:J37)</f>
        <v>#VALUE!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83" t="str">
        <f>E7</f>
        <v>Dlouhá Strouha, Solnice, těžení sedimentů, ř. km 1,200 - 2,580</v>
      </c>
      <c r="F85" s="284"/>
      <c r="G85" s="284"/>
      <c r="H85" s="284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01_MV_2 - SO 2 - kácení dřevin</v>
      </c>
      <c r="F87" s="285"/>
      <c r="G87" s="285"/>
      <c r="H87" s="285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Solnice</v>
      </c>
      <c r="G89" s="33"/>
      <c r="H89" s="33"/>
      <c r="I89" s="114" t="s">
        <v>22</v>
      </c>
      <c r="J89" s="63" t="str">
        <f>IF(J12="","",J12)</f>
        <v>22.10.2019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Povodí Labe, státní podnik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Milan Vopařil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100</v>
      </c>
      <c r="D94" s="154"/>
      <c r="E94" s="154"/>
      <c r="F94" s="154"/>
      <c r="G94" s="154"/>
      <c r="H94" s="154"/>
      <c r="I94" s="155"/>
      <c r="J94" s="156" t="s">
        <v>101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102</v>
      </c>
      <c r="D96" s="33"/>
      <c r="E96" s="33"/>
      <c r="F96" s="33"/>
      <c r="G96" s="33"/>
      <c r="H96" s="33"/>
      <c r="I96" s="112"/>
      <c r="J96" s="81" t="e">
        <f>J118</f>
        <v>#VALUE!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103</v>
      </c>
    </row>
    <row r="97" spans="1:31" s="9" customFormat="1" ht="24.95" customHeight="1">
      <c r="B97" s="158"/>
      <c r="C97" s="159"/>
      <c r="D97" s="160" t="s">
        <v>104</v>
      </c>
      <c r="E97" s="161"/>
      <c r="F97" s="161"/>
      <c r="G97" s="161"/>
      <c r="H97" s="161"/>
      <c r="I97" s="162"/>
      <c r="J97" s="163" t="e">
        <f>J119</f>
        <v>#VALUE!</v>
      </c>
      <c r="K97" s="159"/>
      <c r="L97" s="164"/>
    </row>
    <row r="98" spans="1:31" s="10" customFormat="1" ht="19.899999999999999" customHeight="1">
      <c r="B98" s="165"/>
      <c r="C98" s="166"/>
      <c r="D98" s="167" t="s">
        <v>105</v>
      </c>
      <c r="E98" s="168"/>
      <c r="F98" s="168"/>
      <c r="G98" s="168"/>
      <c r="H98" s="168"/>
      <c r="I98" s="169"/>
      <c r="J98" s="170" t="e">
        <f>J120</f>
        <v>#VALUE!</v>
      </c>
      <c r="K98" s="166"/>
      <c r="L98" s="171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112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149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152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106</v>
      </c>
      <c r="D105" s="33"/>
      <c r="E105" s="33"/>
      <c r="F105" s="33"/>
      <c r="G105" s="33"/>
      <c r="H105" s="33"/>
      <c r="I105" s="112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83" t="str">
        <f>E7</f>
        <v>Dlouhá Strouha, Solnice, těžení sedimentů, ř. km 1,200 - 2,580</v>
      </c>
      <c r="F108" s="284"/>
      <c r="G108" s="284"/>
      <c r="H108" s="284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97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5" t="str">
        <f>E9</f>
        <v>01_MV_2 - SO 2 - kácení dřevin</v>
      </c>
      <c r="F110" s="285"/>
      <c r="G110" s="285"/>
      <c r="H110" s="285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>Solnice</v>
      </c>
      <c r="G112" s="33"/>
      <c r="H112" s="33"/>
      <c r="I112" s="114" t="s">
        <v>22</v>
      </c>
      <c r="J112" s="63" t="str">
        <f>IF(J12="","",J12)</f>
        <v>22.10.2019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>Povodí Labe, státní podnik</v>
      </c>
      <c r="G114" s="33"/>
      <c r="H114" s="33"/>
      <c r="I114" s="114" t="s">
        <v>30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28</v>
      </c>
      <c r="D115" s="33"/>
      <c r="E115" s="33"/>
      <c r="F115" s="24" t="str">
        <f>IF(E18="","",E18)</f>
        <v>Vyplň údaj</v>
      </c>
      <c r="G115" s="33"/>
      <c r="H115" s="33"/>
      <c r="I115" s="114" t="s">
        <v>33</v>
      </c>
      <c r="J115" s="29" t="str">
        <f>E24</f>
        <v>Ing. Milan Vopařil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72"/>
      <c r="B117" s="173"/>
      <c r="C117" s="174" t="s">
        <v>107</v>
      </c>
      <c r="D117" s="175" t="s">
        <v>61</v>
      </c>
      <c r="E117" s="175" t="s">
        <v>57</v>
      </c>
      <c r="F117" s="175" t="s">
        <v>58</v>
      </c>
      <c r="G117" s="175" t="s">
        <v>108</v>
      </c>
      <c r="H117" s="175" t="s">
        <v>109</v>
      </c>
      <c r="I117" s="176" t="s">
        <v>110</v>
      </c>
      <c r="J117" s="177" t="s">
        <v>101</v>
      </c>
      <c r="K117" s="178" t="s">
        <v>111</v>
      </c>
      <c r="L117" s="179"/>
      <c r="M117" s="72" t="s">
        <v>1</v>
      </c>
      <c r="N117" s="73" t="s">
        <v>40</v>
      </c>
      <c r="O117" s="73" t="s">
        <v>112</v>
      </c>
      <c r="P117" s="73" t="s">
        <v>113</v>
      </c>
      <c r="Q117" s="73" t="s">
        <v>114</v>
      </c>
      <c r="R117" s="73" t="s">
        <v>115</v>
      </c>
      <c r="S117" s="73" t="s">
        <v>116</v>
      </c>
      <c r="T117" s="74" t="s">
        <v>117</v>
      </c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1:65" s="2" customFormat="1" ht="22.9" customHeight="1">
      <c r="A118" s="31"/>
      <c r="B118" s="32"/>
      <c r="C118" s="79" t="s">
        <v>118</v>
      </c>
      <c r="D118" s="33"/>
      <c r="E118" s="33"/>
      <c r="F118" s="33"/>
      <c r="G118" s="33"/>
      <c r="H118" s="33"/>
      <c r="I118" s="112"/>
      <c r="J118" s="180" t="e">
        <f>BK118</f>
        <v>#VALUE!</v>
      </c>
      <c r="K118" s="33"/>
      <c r="L118" s="36"/>
      <c r="M118" s="75"/>
      <c r="N118" s="181"/>
      <c r="O118" s="76"/>
      <c r="P118" s="182">
        <f>P119</f>
        <v>0</v>
      </c>
      <c r="Q118" s="76"/>
      <c r="R118" s="182">
        <f>R119</f>
        <v>0</v>
      </c>
      <c r="S118" s="76"/>
      <c r="T118" s="183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75</v>
      </c>
      <c r="AU118" s="14" t="s">
        <v>103</v>
      </c>
      <c r="BK118" s="184" t="e">
        <f>BK119</f>
        <v>#VALUE!</v>
      </c>
    </row>
    <row r="119" spans="1:65" s="12" customFormat="1" ht="25.9" customHeight="1">
      <c r="B119" s="185"/>
      <c r="C119" s="186"/>
      <c r="D119" s="187" t="s">
        <v>75</v>
      </c>
      <c r="E119" s="188" t="s">
        <v>119</v>
      </c>
      <c r="F119" s="188" t="s">
        <v>120</v>
      </c>
      <c r="G119" s="186"/>
      <c r="H119" s="186"/>
      <c r="I119" s="189"/>
      <c r="J119" s="190" t="e">
        <f>BK119</f>
        <v>#VALUE!</v>
      </c>
      <c r="K119" s="186"/>
      <c r="L119" s="191"/>
      <c r="M119" s="192"/>
      <c r="N119" s="193"/>
      <c r="O119" s="193"/>
      <c r="P119" s="194">
        <f>P120</f>
        <v>0</v>
      </c>
      <c r="Q119" s="193"/>
      <c r="R119" s="194">
        <f>R120</f>
        <v>0</v>
      </c>
      <c r="S119" s="193"/>
      <c r="T119" s="195">
        <f>T120</f>
        <v>0</v>
      </c>
      <c r="AR119" s="196" t="s">
        <v>84</v>
      </c>
      <c r="AT119" s="197" t="s">
        <v>75</v>
      </c>
      <c r="AU119" s="197" t="s">
        <v>76</v>
      </c>
      <c r="AY119" s="196" t="s">
        <v>121</v>
      </c>
      <c r="BK119" s="198" t="e">
        <f>BK120</f>
        <v>#VALUE!</v>
      </c>
    </row>
    <row r="120" spans="1:65" s="12" customFormat="1" ht="22.9" customHeight="1">
      <c r="B120" s="185"/>
      <c r="C120" s="186"/>
      <c r="D120" s="187" t="s">
        <v>75</v>
      </c>
      <c r="E120" s="199" t="s">
        <v>84</v>
      </c>
      <c r="F120" s="199" t="s">
        <v>122</v>
      </c>
      <c r="G120" s="186"/>
      <c r="H120" s="186"/>
      <c r="I120" s="189"/>
      <c r="J120" s="200" t="e">
        <f>BK120</f>
        <v>#VALUE!</v>
      </c>
      <c r="K120" s="186"/>
      <c r="L120" s="191"/>
      <c r="M120" s="192"/>
      <c r="N120" s="193"/>
      <c r="O120" s="193"/>
      <c r="P120" s="194">
        <f>SUM(P121:P150)</f>
        <v>0</v>
      </c>
      <c r="Q120" s="193"/>
      <c r="R120" s="194">
        <f>SUM(R121:R150)</f>
        <v>0</v>
      </c>
      <c r="S120" s="193"/>
      <c r="T120" s="195">
        <f>SUM(T121:T150)</f>
        <v>0</v>
      </c>
      <c r="AR120" s="196" t="s">
        <v>84</v>
      </c>
      <c r="AT120" s="197" t="s">
        <v>75</v>
      </c>
      <c r="AU120" s="197" t="s">
        <v>84</v>
      </c>
      <c r="AY120" s="196" t="s">
        <v>121</v>
      </c>
      <c r="BK120" s="198" t="e">
        <f>SUM(BK121:BK150)</f>
        <v>#VALUE!</v>
      </c>
    </row>
    <row r="121" spans="1:65" s="2" customFormat="1" ht="16.5" customHeight="1">
      <c r="A121" s="31"/>
      <c r="B121" s="32"/>
      <c r="C121" s="201" t="s">
        <v>84</v>
      </c>
      <c r="D121" s="201" t="s">
        <v>123</v>
      </c>
      <c r="E121" s="202" t="s">
        <v>187</v>
      </c>
      <c r="F121" s="203" t="s">
        <v>188</v>
      </c>
      <c r="G121" s="204" t="s">
        <v>189</v>
      </c>
      <c r="H121" s="205">
        <v>0.15</v>
      </c>
      <c r="I121" s="286" t="s">
        <v>313</v>
      </c>
      <c r="J121" s="207" t="e">
        <f>ROUND(I121*H121,2)</f>
        <v>#VALUE!</v>
      </c>
      <c r="K121" s="208"/>
      <c r="L121" s="36"/>
      <c r="M121" s="209" t="s">
        <v>1</v>
      </c>
      <c r="N121" s="210" t="s">
        <v>41</v>
      </c>
      <c r="O121" s="68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13" t="s">
        <v>127</v>
      </c>
      <c r="AT121" s="213" t="s">
        <v>123</v>
      </c>
      <c r="AU121" s="213" t="s">
        <v>86</v>
      </c>
      <c r="AY121" s="14" t="s">
        <v>121</v>
      </c>
      <c r="BE121" s="214" t="e">
        <f>IF(N121="základní",J121,0)</f>
        <v>#VALUE!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4" t="s">
        <v>84</v>
      </c>
      <c r="BK121" s="214" t="e">
        <f>ROUND(I121*H121,2)</f>
        <v>#VALUE!</v>
      </c>
      <c r="BL121" s="14" t="s">
        <v>127</v>
      </c>
      <c r="BM121" s="213" t="s">
        <v>190</v>
      </c>
    </row>
    <row r="122" spans="1:65" s="2" customFormat="1" ht="11.25">
      <c r="A122" s="31"/>
      <c r="B122" s="32"/>
      <c r="C122" s="33"/>
      <c r="D122" s="215" t="s">
        <v>129</v>
      </c>
      <c r="E122" s="33"/>
      <c r="F122" s="216" t="s">
        <v>191</v>
      </c>
      <c r="G122" s="33"/>
      <c r="H122" s="33"/>
      <c r="I122" s="112"/>
      <c r="J122" s="33"/>
      <c r="K122" s="33"/>
      <c r="L122" s="36"/>
      <c r="M122" s="217"/>
      <c r="N122" s="218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129</v>
      </c>
      <c r="AU122" s="14" t="s">
        <v>86</v>
      </c>
    </row>
    <row r="123" spans="1:65" s="2" customFormat="1" ht="24" customHeight="1">
      <c r="A123" s="31"/>
      <c r="B123" s="32"/>
      <c r="C123" s="201" t="s">
        <v>192</v>
      </c>
      <c r="D123" s="201" t="s">
        <v>123</v>
      </c>
      <c r="E123" s="202" t="s">
        <v>193</v>
      </c>
      <c r="F123" s="203" t="s">
        <v>194</v>
      </c>
      <c r="G123" s="204" t="s">
        <v>172</v>
      </c>
      <c r="H123" s="205">
        <v>500</v>
      </c>
      <c r="I123" s="286" t="s">
        <v>313</v>
      </c>
      <c r="J123" s="207" t="e">
        <f>ROUND(I123*H123,2)</f>
        <v>#VALUE!</v>
      </c>
      <c r="K123" s="208"/>
      <c r="L123" s="36"/>
      <c r="M123" s="209" t="s">
        <v>1</v>
      </c>
      <c r="N123" s="210" t="s">
        <v>41</v>
      </c>
      <c r="O123" s="68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127</v>
      </c>
      <c r="AT123" s="213" t="s">
        <v>123</v>
      </c>
      <c r="AU123" s="213" t="s">
        <v>86</v>
      </c>
      <c r="AY123" s="14" t="s">
        <v>121</v>
      </c>
      <c r="BE123" s="214" t="e">
        <f>IF(N123="základní",J123,0)</f>
        <v>#VALUE!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4" t="s">
        <v>84</v>
      </c>
      <c r="BK123" s="214" t="e">
        <f>ROUND(I123*H123,2)</f>
        <v>#VALUE!</v>
      </c>
      <c r="BL123" s="14" t="s">
        <v>127</v>
      </c>
      <c r="BM123" s="213" t="s">
        <v>195</v>
      </c>
    </row>
    <row r="124" spans="1:65" s="2" customFormat="1" ht="29.25">
      <c r="A124" s="31"/>
      <c r="B124" s="32"/>
      <c r="C124" s="33"/>
      <c r="D124" s="215" t="s">
        <v>129</v>
      </c>
      <c r="E124" s="33"/>
      <c r="F124" s="216" t="s">
        <v>196</v>
      </c>
      <c r="G124" s="33"/>
      <c r="H124" s="33"/>
      <c r="I124" s="112"/>
      <c r="J124" s="33"/>
      <c r="K124" s="33"/>
      <c r="L124" s="36"/>
      <c r="M124" s="217"/>
      <c r="N124" s="218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129</v>
      </c>
      <c r="AU124" s="14" t="s">
        <v>86</v>
      </c>
    </row>
    <row r="125" spans="1:65" s="2" customFormat="1" ht="68.25">
      <c r="A125" s="31"/>
      <c r="B125" s="32"/>
      <c r="C125" s="33"/>
      <c r="D125" s="215" t="s">
        <v>140</v>
      </c>
      <c r="E125" s="33"/>
      <c r="F125" s="219" t="s">
        <v>197</v>
      </c>
      <c r="G125" s="33"/>
      <c r="H125" s="33"/>
      <c r="I125" s="112"/>
      <c r="J125" s="33"/>
      <c r="K125" s="33"/>
      <c r="L125" s="36"/>
      <c r="M125" s="217"/>
      <c r="N125" s="218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140</v>
      </c>
      <c r="AU125" s="14" t="s">
        <v>86</v>
      </c>
    </row>
    <row r="126" spans="1:65" s="2" customFormat="1" ht="24" customHeight="1">
      <c r="A126" s="31"/>
      <c r="B126" s="32"/>
      <c r="C126" s="201" t="s">
        <v>152</v>
      </c>
      <c r="D126" s="201" t="s">
        <v>123</v>
      </c>
      <c r="E126" s="202" t="s">
        <v>198</v>
      </c>
      <c r="F126" s="203" t="s">
        <v>199</v>
      </c>
      <c r="G126" s="204" t="s">
        <v>200</v>
      </c>
      <c r="H126" s="205">
        <v>3</v>
      </c>
      <c r="I126" s="286" t="s">
        <v>313</v>
      </c>
      <c r="J126" s="207" t="e">
        <f>ROUND(I126*H126,2)</f>
        <v>#VALUE!</v>
      </c>
      <c r="K126" s="208"/>
      <c r="L126" s="36"/>
      <c r="M126" s="209" t="s">
        <v>1</v>
      </c>
      <c r="N126" s="210" t="s">
        <v>41</v>
      </c>
      <c r="O126" s="68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127</v>
      </c>
      <c r="AT126" s="213" t="s">
        <v>123</v>
      </c>
      <c r="AU126" s="213" t="s">
        <v>86</v>
      </c>
      <c r="AY126" s="14" t="s">
        <v>121</v>
      </c>
      <c r="BE126" s="214" t="e">
        <f>IF(N126="základní",J126,0)</f>
        <v>#VALUE!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4" t="s">
        <v>84</v>
      </c>
      <c r="BK126" s="214" t="e">
        <f>ROUND(I126*H126,2)</f>
        <v>#VALUE!</v>
      </c>
      <c r="BL126" s="14" t="s">
        <v>127</v>
      </c>
      <c r="BM126" s="213" t="s">
        <v>201</v>
      </c>
    </row>
    <row r="127" spans="1:65" s="2" customFormat="1" ht="19.5">
      <c r="A127" s="31"/>
      <c r="B127" s="32"/>
      <c r="C127" s="33"/>
      <c r="D127" s="215" t="s">
        <v>129</v>
      </c>
      <c r="E127" s="33"/>
      <c r="F127" s="216" t="s">
        <v>202</v>
      </c>
      <c r="G127" s="33"/>
      <c r="H127" s="33"/>
      <c r="I127" s="112"/>
      <c r="J127" s="33"/>
      <c r="K127" s="33"/>
      <c r="L127" s="36"/>
      <c r="M127" s="217"/>
      <c r="N127" s="21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129</v>
      </c>
      <c r="AU127" s="14" t="s">
        <v>86</v>
      </c>
    </row>
    <row r="128" spans="1:65" s="2" customFormat="1" ht="24" customHeight="1">
      <c r="A128" s="31"/>
      <c r="B128" s="32"/>
      <c r="C128" s="201" t="s">
        <v>146</v>
      </c>
      <c r="D128" s="201" t="s">
        <v>123</v>
      </c>
      <c r="E128" s="202" t="s">
        <v>203</v>
      </c>
      <c r="F128" s="203" t="s">
        <v>204</v>
      </c>
      <c r="G128" s="204" t="s">
        <v>200</v>
      </c>
      <c r="H128" s="205">
        <v>3</v>
      </c>
      <c r="I128" s="286" t="s">
        <v>313</v>
      </c>
      <c r="J128" s="207" t="e">
        <f>ROUND(I128*H128,2)</f>
        <v>#VALUE!</v>
      </c>
      <c r="K128" s="208"/>
      <c r="L128" s="36"/>
      <c r="M128" s="209" t="s">
        <v>1</v>
      </c>
      <c r="N128" s="210" t="s">
        <v>41</v>
      </c>
      <c r="O128" s="68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127</v>
      </c>
      <c r="AT128" s="213" t="s">
        <v>123</v>
      </c>
      <c r="AU128" s="213" t="s">
        <v>86</v>
      </c>
      <c r="AY128" s="14" t="s">
        <v>121</v>
      </c>
      <c r="BE128" s="214" t="e">
        <f>IF(N128="základní",J128,0)</f>
        <v>#VALUE!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4" t="s">
        <v>84</v>
      </c>
      <c r="BK128" s="214" t="e">
        <f>ROUND(I128*H128,2)</f>
        <v>#VALUE!</v>
      </c>
      <c r="BL128" s="14" t="s">
        <v>127</v>
      </c>
      <c r="BM128" s="213" t="s">
        <v>205</v>
      </c>
    </row>
    <row r="129" spans="1:65" s="2" customFormat="1" ht="19.5">
      <c r="A129" s="31"/>
      <c r="B129" s="32"/>
      <c r="C129" s="33"/>
      <c r="D129" s="215" t="s">
        <v>129</v>
      </c>
      <c r="E129" s="33"/>
      <c r="F129" s="216" t="s">
        <v>206</v>
      </c>
      <c r="G129" s="33"/>
      <c r="H129" s="33"/>
      <c r="I129" s="112"/>
      <c r="J129" s="33"/>
      <c r="K129" s="33"/>
      <c r="L129" s="36"/>
      <c r="M129" s="217"/>
      <c r="N129" s="218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129</v>
      </c>
      <c r="AU129" s="14" t="s">
        <v>86</v>
      </c>
    </row>
    <row r="130" spans="1:65" s="2" customFormat="1" ht="24" customHeight="1">
      <c r="A130" s="31"/>
      <c r="B130" s="32"/>
      <c r="C130" s="201" t="s">
        <v>158</v>
      </c>
      <c r="D130" s="201" t="s">
        <v>123</v>
      </c>
      <c r="E130" s="202" t="s">
        <v>203</v>
      </c>
      <c r="F130" s="203" t="s">
        <v>204</v>
      </c>
      <c r="G130" s="204" t="s">
        <v>200</v>
      </c>
      <c r="H130" s="205">
        <v>10</v>
      </c>
      <c r="I130" s="286" t="s">
        <v>313</v>
      </c>
      <c r="J130" s="207" t="e">
        <f>ROUND(I130*H130,2)</f>
        <v>#VALUE!</v>
      </c>
      <c r="K130" s="208"/>
      <c r="L130" s="36"/>
      <c r="M130" s="209" t="s">
        <v>1</v>
      </c>
      <c r="N130" s="210" t="s">
        <v>41</v>
      </c>
      <c r="O130" s="68"/>
      <c r="P130" s="211">
        <f>O130*H130</f>
        <v>0</v>
      </c>
      <c r="Q130" s="211">
        <v>0</v>
      </c>
      <c r="R130" s="211">
        <f>Q130*H130</f>
        <v>0</v>
      </c>
      <c r="S130" s="211">
        <v>0</v>
      </c>
      <c r="T130" s="212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127</v>
      </c>
      <c r="AT130" s="213" t="s">
        <v>123</v>
      </c>
      <c r="AU130" s="213" t="s">
        <v>86</v>
      </c>
      <c r="AY130" s="14" t="s">
        <v>121</v>
      </c>
      <c r="BE130" s="214" t="e">
        <f>IF(N130="základní",J130,0)</f>
        <v>#VALUE!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4" t="s">
        <v>84</v>
      </c>
      <c r="BK130" s="214" t="e">
        <f>ROUND(I130*H130,2)</f>
        <v>#VALUE!</v>
      </c>
      <c r="BL130" s="14" t="s">
        <v>127</v>
      </c>
      <c r="BM130" s="213" t="s">
        <v>207</v>
      </c>
    </row>
    <row r="131" spans="1:65" s="2" customFormat="1" ht="19.5">
      <c r="A131" s="31"/>
      <c r="B131" s="32"/>
      <c r="C131" s="33"/>
      <c r="D131" s="215" t="s">
        <v>129</v>
      </c>
      <c r="E131" s="33"/>
      <c r="F131" s="216" t="s">
        <v>206</v>
      </c>
      <c r="G131" s="33"/>
      <c r="H131" s="33"/>
      <c r="I131" s="112"/>
      <c r="J131" s="33"/>
      <c r="K131" s="33"/>
      <c r="L131" s="36"/>
      <c r="M131" s="217"/>
      <c r="N131" s="218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129</v>
      </c>
      <c r="AU131" s="14" t="s">
        <v>86</v>
      </c>
    </row>
    <row r="132" spans="1:65" s="2" customFormat="1" ht="39">
      <c r="A132" s="31"/>
      <c r="B132" s="32"/>
      <c r="C132" s="33"/>
      <c r="D132" s="215" t="s">
        <v>140</v>
      </c>
      <c r="E132" s="33"/>
      <c r="F132" s="219" t="s">
        <v>208</v>
      </c>
      <c r="G132" s="33"/>
      <c r="H132" s="33"/>
      <c r="I132" s="112"/>
      <c r="J132" s="33"/>
      <c r="K132" s="33"/>
      <c r="L132" s="36"/>
      <c r="M132" s="217"/>
      <c r="N132" s="218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140</v>
      </c>
      <c r="AU132" s="14" t="s">
        <v>86</v>
      </c>
    </row>
    <row r="133" spans="1:65" s="2" customFormat="1" ht="24" customHeight="1">
      <c r="A133" s="31"/>
      <c r="B133" s="32"/>
      <c r="C133" s="201" t="s">
        <v>175</v>
      </c>
      <c r="D133" s="201" t="s">
        <v>123</v>
      </c>
      <c r="E133" s="202" t="s">
        <v>209</v>
      </c>
      <c r="F133" s="203" t="s">
        <v>210</v>
      </c>
      <c r="G133" s="204" t="s">
        <v>200</v>
      </c>
      <c r="H133" s="205">
        <v>3</v>
      </c>
      <c r="I133" s="286" t="s">
        <v>313</v>
      </c>
      <c r="J133" s="207" t="e">
        <f>ROUND(I133*H133,2)</f>
        <v>#VALUE!</v>
      </c>
      <c r="K133" s="208"/>
      <c r="L133" s="36"/>
      <c r="M133" s="209" t="s">
        <v>1</v>
      </c>
      <c r="N133" s="210" t="s">
        <v>41</v>
      </c>
      <c r="O133" s="6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127</v>
      </c>
      <c r="AT133" s="213" t="s">
        <v>123</v>
      </c>
      <c r="AU133" s="213" t="s">
        <v>86</v>
      </c>
      <c r="AY133" s="14" t="s">
        <v>121</v>
      </c>
      <c r="BE133" s="214" t="e">
        <f>IF(N133="základní",J133,0)</f>
        <v>#VALUE!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84</v>
      </c>
      <c r="BK133" s="214" t="e">
        <f>ROUND(I133*H133,2)</f>
        <v>#VALUE!</v>
      </c>
      <c r="BL133" s="14" t="s">
        <v>127</v>
      </c>
      <c r="BM133" s="213" t="s">
        <v>211</v>
      </c>
    </row>
    <row r="134" spans="1:65" s="2" customFormat="1" ht="19.5">
      <c r="A134" s="31"/>
      <c r="B134" s="32"/>
      <c r="C134" s="33"/>
      <c r="D134" s="215" t="s">
        <v>129</v>
      </c>
      <c r="E134" s="33"/>
      <c r="F134" s="216" t="s">
        <v>212</v>
      </c>
      <c r="G134" s="33"/>
      <c r="H134" s="33"/>
      <c r="I134" s="112"/>
      <c r="J134" s="33"/>
      <c r="K134" s="33"/>
      <c r="L134" s="36"/>
      <c r="M134" s="217"/>
      <c r="N134" s="21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129</v>
      </c>
      <c r="AU134" s="14" t="s">
        <v>86</v>
      </c>
    </row>
    <row r="135" spans="1:65" s="2" customFormat="1" ht="24" customHeight="1">
      <c r="A135" s="31"/>
      <c r="B135" s="32"/>
      <c r="C135" s="201" t="s">
        <v>169</v>
      </c>
      <c r="D135" s="201" t="s">
        <v>123</v>
      </c>
      <c r="E135" s="202" t="s">
        <v>213</v>
      </c>
      <c r="F135" s="203" t="s">
        <v>214</v>
      </c>
      <c r="G135" s="204" t="s">
        <v>200</v>
      </c>
      <c r="H135" s="205">
        <v>12</v>
      </c>
      <c r="I135" s="286" t="s">
        <v>313</v>
      </c>
      <c r="J135" s="207" t="e">
        <f>ROUND(I135*H135,2)</f>
        <v>#VALUE!</v>
      </c>
      <c r="K135" s="208"/>
      <c r="L135" s="36"/>
      <c r="M135" s="209" t="s">
        <v>1</v>
      </c>
      <c r="N135" s="210" t="s">
        <v>41</v>
      </c>
      <c r="O135" s="68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127</v>
      </c>
      <c r="AT135" s="213" t="s">
        <v>123</v>
      </c>
      <c r="AU135" s="213" t="s">
        <v>86</v>
      </c>
      <c r="AY135" s="14" t="s">
        <v>121</v>
      </c>
      <c r="BE135" s="214" t="e">
        <f>IF(N135="základní",J135,0)</f>
        <v>#VALUE!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4" t="s">
        <v>84</v>
      </c>
      <c r="BK135" s="214" t="e">
        <f>ROUND(I135*H135,2)</f>
        <v>#VALUE!</v>
      </c>
      <c r="BL135" s="14" t="s">
        <v>127</v>
      </c>
      <c r="BM135" s="213" t="s">
        <v>215</v>
      </c>
    </row>
    <row r="136" spans="1:65" s="2" customFormat="1" ht="19.5">
      <c r="A136" s="31"/>
      <c r="B136" s="32"/>
      <c r="C136" s="33"/>
      <c r="D136" s="215" t="s">
        <v>129</v>
      </c>
      <c r="E136" s="33"/>
      <c r="F136" s="216" t="s">
        <v>216</v>
      </c>
      <c r="G136" s="33"/>
      <c r="H136" s="33"/>
      <c r="I136" s="112"/>
      <c r="J136" s="33"/>
      <c r="K136" s="33"/>
      <c r="L136" s="36"/>
      <c r="M136" s="217"/>
      <c r="N136" s="21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129</v>
      </c>
      <c r="AU136" s="14" t="s">
        <v>86</v>
      </c>
    </row>
    <row r="137" spans="1:65" s="2" customFormat="1" ht="24" customHeight="1">
      <c r="A137" s="31"/>
      <c r="B137" s="32"/>
      <c r="C137" s="201" t="s">
        <v>181</v>
      </c>
      <c r="D137" s="201" t="s">
        <v>123</v>
      </c>
      <c r="E137" s="202" t="s">
        <v>217</v>
      </c>
      <c r="F137" s="203" t="s">
        <v>218</v>
      </c>
      <c r="G137" s="204" t="s">
        <v>200</v>
      </c>
      <c r="H137" s="205">
        <v>16</v>
      </c>
      <c r="I137" s="286" t="s">
        <v>313</v>
      </c>
      <c r="J137" s="207" t="e">
        <f>ROUND(I137*H137,2)</f>
        <v>#VALUE!</v>
      </c>
      <c r="K137" s="208"/>
      <c r="L137" s="36"/>
      <c r="M137" s="209" t="s">
        <v>1</v>
      </c>
      <c r="N137" s="210" t="s">
        <v>41</v>
      </c>
      <c r="O137" s="68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127</v>
      </c>
      <c r="AT137" s="213" t="s">
        <v>123</v>
      </c>
      <c r="AU137" s="213" t="s">
        <v>86</v>
      </c>
      <c r="AY137" s="14" t="s">
        <v>121</v>
      </c>
      <c r="BE137" s="214" t="e">
        <f>IF(N137="základní",J137,0)</f>
        <v>#VALUE!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4" t="s">
        <v>84</v>
      </c>
      <c r="BK137" s="214" t="e">
        <f>ROUND(I137*H137,2)</f>
        <v>#VALUE!</v>
      </c>
      <c r="BL137" s="14" t="s">
        <v>127</v>
      </c>
      <c r="BM137" s="213" t="s">
        <v>219</v>
      </c>
    </row>
    <row r="138" spans="1:65" s="2" customFormat="1" ht="29.25">
      <c r="A138" s="31"/>
      <c r="B138" s="32"/>
      <c r="C138" s="33"/>
      <c r="D138" s="215" t="s">
        <v>129</v>
      </c>
      <c r="E138" s="33"/>
      <c r="F138" s="216" t="s">
        <v>220</v>
      </c>
      <c r="G138" s="33"/>
      <c r="H138" s="33"/>
      <c r="I138" s="112"/>
      <c r="J138" s="33"/>
      <c r="K138" s="33"/>
      <c r="L138" s="36"/>
      <c r="M138" s="217"/>
      <c r="N138" s="21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129</v>
      </c>
      <c r="AU138" s="14" t="s">
        <v>86</v>
      </c>
    </row>
    <row r="139" spans="1:65" s="2" customFormat="1" ht="24" customHeight="1">
      <c r="A139" s="31"/>
      <c r="B139" s="32"/>
      <c r="C139" s="201" t="s">
        <v>221</v>
      </c>
      <c r="D139" s="201" t="s">
        <v>123</v>
      </c>
      <c r="E139" s="202" t="s">
        <v>222</v>
      </c>
      <c r="F139" s="203" t="s">
        <v>223</v>
      </c>
      <c r="G139" s="204" t="s">
        <v>200</v>
      </c>
      <c r="H139" s="205">
        <v>16</v>
      </c>
      <c r="I139" s="286" t="s">
        <v>313</v>
      </c>
      <c r="J139" s="207" t="e">
        <f>ROUND(I139*H139,2)</f>
        <v>#VALUE!</v>
      </c>
      <c r="K139" s="208"/>
      <c r="L139" s="36"/>
      <c r="M139" s="209" t="s">
        <v>1</v>
      </c>
      <c r="N139" s="210" t="s">
        <v>41</v>
      </c>
      <c r="O139" s="68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127</v>
      </c>
      <c r="AT139" s="213" t="s">
        <v>123</v>
      </c>
      <c r="AU139" s="213" t="s">
        <v>86</v>
      </c>
      <c r="AY139" s="14" t="s">
        <v>121</v>
      </c>
      <c r="BE139" s="214" t="e">
        <f>IF(N139="základní",J139,0)</f>
        <v>#VALUE!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4" t="s">
        <v>84</v>
      </c>
      <c r="BK139" s="214" t="e">
        <f>ROUND(I139*H139,2)</f>
        <v>#VALUE!</v>
      </c>
      <c r="BL139" s="14" t="s">
        <v>127</v>
      </c>
      <c r="BM139" s="213" t="s">
        <v>224</v>
      </c>
    </row>
    <row r="140" spans="1:65" s="2" customFormat="1" ht="29.25">
      <c r="A140" s="31"/>
      <c r="B140" s="32"/>
      <c r="C140" s="33"/>
      <c r="D140" s="215" t="s">
        <v>129</v>
      </c>
      <c r="E140" s="33"/>
      <c r="F140" s="216" t="s">
        <v>225</v>
      </c>
      <c r="G140" s="33"/>
      <c r="H140" s="33"/>
      <c r="I140" s="112"/>
      <c r="J140" s="33"/>
      <c r="K140" s="33"/>
      <c r="L140" s="36"/>
      <c r="M140" s="217"/>
      <c r="N140" s="218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129</v>
      </c>
      <c r="AU140" s="14" t="s">
        <v>86</v>
      </c>
    </row>
    <row r="141" spans="1:65" s="2" customFormat="1" ht="24" customHeight="1">
      <c r="A141" s="31"/>
      <c r="B141" s="32"/>
      <c r="C141" s="201" t="s">
        <v>86</v>
      </c>
      <c r="D141" s="201" t="s">
        <v>123</v>
      </c>
      <c r="E141" s="202" t="s">
        <v>226</v>
      </c>
      <c r="F141" s="203" t="s">
        <v>227</v>
      </c>
      <c r="G141" s="204" t="s">
        <v>189</v>
      </c>
      <c r="H141" s="205">
        <v>0.15</v>
      </c>
      <c r="I141" s="286" t="s">
        <v>313</v>
      </c>
      <c r="J141" s="207" t="e">
        <f>ROUND(I141*H141,2)</f>
        <v>#VALUE!</v>
      </c>
      <c r="K141" s="208"/>
      <c r="L141" s="36"/>
      <c r="M141" s="209" t="s">
        <v>1</v>
      </c>
      <c r="N141" s="210" t="s">
        <v>41</v>
      </c>
      <c r="O141" s="68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127</v>
      </c>
      <c r="AT141" s="213" t="s">
        <v>123</v>
      </c>
      <c r="AU141" s="213" t="s">
        <v>86</v>
      </c>
      <c r="AY141" s="14" t="s">
        <v>121</v>
      </c>
      <c r="BE141" s="214" t="e">
        <f>IF(N141="základní",J141,0)</f>
        <v>#VALUE!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4" t="s">
        <v>84</v>
      </c>
      <c r="BK141" s="214" t="e">
        <f>ROUND(I141*H141,2)</f>
        <v>#VALUE!</v>
      </c>
      <c r="BL141" s="14" t="s">
        <v>127</v>
      </c>
      <c r="BM141" s="213" t="s">
        <v>228</v>
      </c>
    </row>
    <row r="142" spans="1:65" s="2" customFormat="1" ht="19.5">
      <c r="A142" s="31"/>
      <c r="B142" s="32"/>
      <c r="C142" s="33"/>
      <c r="D142" s="215" t="s">
        <v>129</v>
      </c>
      <c r="E142" s="33"/>
      <c r="F142" s="216" t="s">
        <v>229</v>
      </c>
      <c r="G142" s="33"/>
      <c r="H142" s="33"/>
      <c r="I142" s="112"/>
      <c r="J142" s="33"/>
      <c r="K142" s="33"/>
      <c r="L142" s="36"/>
      <c r="M142" s="217"/>
      <c r="N142" s="218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129</v>
      </c>
      <c r="AU142" s="14" t="s">
        <v>86</v>
      </c>
    </row>
    <row r="143" spans="1:65" s="2" customFormat="1" ht="16.5" customHeight="1">
      <c r="A143" s="31"/>
      <c r="B143" s="32"/>
      <c r="C143" s="201" t="s">
        <v>135</v>
      </c>
      <c r="D143" s="201" t="s">
        <v>123</v>
      </c>
      <c r="E143" s="202" t="s">
        <v>230</v>
      </c>
      <c r="F143" s="203" t="s">
        <v>231</v>
      </c>
      <c r="G143" s="204" t="s">
        <v>189</v>
      </c>
      <c r="H143" s="205">
        <v>0.15</v>
      </c>
      <c r="I143" s="286" t="s">
        <v>313</v>
      </c>
      <c r="J143" s="207" t="e">
        <f>ROUND(I143*H143,2)</f>
        <v>#VALUE!</v>
      </c>
      <c r="K143" s="208"/>
      <c r="L143" s="36"/>
      <c r="M143" s="209" t="s">
        <v>1</v>
      </c>
      <c r="N143" s="210" t="s">
        <v>41</v>
      </c>
      <c r="O143" s="68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127</v>
      </c>
      <c r="AT143" s="213" t="s">
        <v>123</v>
      </c>
      <c r="AU143" s="213" t="s">
        <v>86</v>
      </c>
      <c r="AY143" s="14" t="s">
        <v>121</v>
      </c>
      <c r="BE143" s="214" t="e">
        <f>IF(N143="základní",J143,0)</f>
        <v>#VALUE!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4" t="s">
        <v>84</v>
      </c>
      <c r="BK143" s="214" t="e">
        <f>ROUND(I143*H143,2)</f>
        <v>#VALUE!</v>
      </c>
      <c r="BL143" s="14" t="s">
        <v>127</v>
      </c>
      <c r="BM143" s="213" t="s">
        <v>232</v>
      </c>
    </row>
    <row r="144" spans="1:65" s="2" customFormat="1" ht="11.25">
      <c r="A144" s="31"/>
      <c r="B144" s="32"/>
      <c r="C144" s="33"/>
      <c r="D144" s="215" t="s">
        <v>129</v>
      </c>
      <c r="E144" s="33"/>
      <c r="F144" s="216" t="s">
        <v>231</v>
      </c>
      <c r="G144" s="33"/>
      <c r="H144" s="33"/>
      <c r="I144" s="112"/>
      <c r="J144" s="33"/>
      <c r="K144" s="33"/>
      <c r="L144" s="36"/>
      <c r="M144" s="217"/>
      <c r="N144" s="218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129</v>
      </c>
      <c r="AU144" s="14" t="s">
        <v>86</v>
      </c>
    </row>
    <row r="145" spans="1:65" s="2" customFormat="1" ht="16.5" customHeight="1">
      <c r="A145" s="31"/>
      <c r="B145" s="32"/>
      <c r="C145" s="201" t="s">
        <v>233</v>
      </c>
      <c r="D145" s="201" t="s">
        <v>123</v>
      </c>
      <c r="E145" s="202" t="s">
        <v>234</v>
      </c>
      <c r="F145" s="203" t="s">
        <v>235</v>
      </c>
      <c r="G145" s="204" t="s">
        <v>166</v>
      </c>
      <c r="H145" s="205">
        <v>10</v>
      </c>
      <c r="I145" s="286" t="s">
        <v>313</v>
      </c>
      <c r="J145" s="207" t="e">
        <f>ROUND(I145*H145,2)</f>
        <v>#VALUE!</v>
      </c>
      <c r="K145" s="208"/>
      <c r="L145" s="36"/>
      <c r="M145" s="209" t="s">
        <v>1</v>
      </c>
      <c r="N145" s="210" t="s">
        <v>41</v>
      </c>
      <c r="O145" s="68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127</v>
      </c>
      <c r="AT145" s="213" t="s">
        <v>123</v>
      </c>
      <c r="AU145" s="213" t="s">
        <v>86</v>
      </c>
      <c r="AY145" s="14" t="s">
        <v>121</v>
      </c>
      <c r="BE145" s="214" t="e">
        <f>IF(N145="základní",J145,0)</f>
        <v>#VALUE!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4" t="s">
        <v>84</v>
      </c>
      <c r="BK145" s="214" t="e">
        <f>ROUND(I145*H145,2)</f>
        <v>#VALUE!</v>
      </c>
      <c r="BL145" s="14" t="s">
        <v>127</v>
      </c>
      <c r="BM145" s="213" t="s">
        <v>236</v>
      </c>
    </row>
    <row r="146" spans="1:65" s="2" customFormat="1" ht="11.25">
      <c r="A146" s="31"/>
      <c r="B146" s="32"/>
      <c r="C146" s="33"/>
      <c r="D146" s="215" t="s">
        <v>129</v>
      </c>
      <c r="E146" s="33"/>
      <c r="F146" s="216" t="s">
        <v>235</v>
      </c>
      <c r="G146" s="33"/>
      <c r="H146" s="33"/>
      <c r="I146" s="112"/>
      <c r="J146" s="33"/>
      <c r="K146" s="33"/>
      <c r="L146" s="36"/>
      <c r="M146" s="217"/>
      <c r="N146" s="218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129</v>
      </c>
      <c r="AU146" s="14" t="s">
        <v>86</v>
      </c>
    </row>
    <row r="147" spans="1:65" s="2" customFormat="1" ht="48.75">
      <c r="A147" s="31"/>
      <c r="B147" s="32"/>
      <c r="C147" s="33"/>
      <c r="D147" s="215" t="s">
        <v>140</v>
      </c>
      <c r="E147" s="33"/>
      <c r="F147" s="219" t="s">
        <v>237</v>
      </c>
      <c r="G147" s="33"/>
      <c r="H147" s="33"/>
      <c r="I147" s="112"/>
      <c r="J147" s="33"/>
      <c r="K147" s="33"/>
      <c r="L147" s="36"/>
      <c r="M147" s="217"/>
      <c r="N147" s="218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140</v>
      </c>
      <c r="AU147" s="14" t="s">
        <v>86</v>
      </c>
    </row>
    <row r="148" spans="1:65" s="2" customFormat="1" ht="16.5" customHeight="1">
      <c r="A148" s="31"/>
      <c r="B148" s="32"/>
      <c r="C148" s="201" t="s">
        <v>8</v>
      </c>
      <c r="D148" s="201" t="s">
        <v>123</v>
      </c>
      <c r="E148" s="202" t="s">
        <v>238</v>
      </c>
      <c r="F148" s="203" t="s">
        <v>239</v>
      </c>
      <c r="G148" s="204" t="s">
        <v>240</v>
      </c>
      <c r="H148" s="205">
        <v>1</v>
      </c>
      <c r="I148" s="286" t="s">
        <v>313</v>
      </c>
      <c r="J148" s="207" t="e">
        <f>ROUND(I148*H148,2)</f>
        <v>#VALUE!</v>
      </c>
      <c r="K148" s="208"/>
      <c r="L148" s="36"/>
      <c r="M148" s="209" t="s">
        <v>1</v>
      </c>
      <c r="N148" s="210" t="s">
        <v>41</v>
      </c>
      <c r="O148" s="68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127</v>
      </c>
      <c r="AT148" s="213" t="s">
        <v>123</v>
      </c>
      <c r="AU148" s="213" t="s">
        <v>86</v>
      </c>
      <c r="AY148" s="14" t="s">
        <v>121</v>
      </c>
      <c r="BE148" s="214" t="e">
        <f>IF(N148="základní",J148,0)</f>
        <v>#VALUE!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4" t="s">
        <v>84</v>
      </c>
      <c r="BK148" s="214" t="e">
        <f>ROUND(I148*H148,2)</f>
        <v>#VALUE!</v>
      </c>
      <c r="BL148" s="14" t="s">
        <v>127</v>
      </c>
      <c r="BM148" s="213" t="s">
        <v>241</v>
      </c>
    </row>
    <row r="149" spans="1:65" s="2" customFormat="1" ht="11.25">
      <c r="A149" s="31"/>
      <c r="B149" s="32"/>
      <c r="C149" s="33"/>
      <c r="D149" s="215" t="s">
        <v>129</v>
      </c>
      <c r="E149" s="33"/>
      <c r="F149" s="216" t="s">
        <v>239</v>
      </c>
      <c r="G149" s="33"/>
      <c r="H149" s="33"/>
      <c r="I149" s="112"/>
      <c r="J149" s="33"/>
      <c r="K149" s="33"/>
      <c r="L149" s="36"/>
      <c r="M149" s="217"/>
      <c r="N149" s="21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129</v>
      </c>
      <c r="AU149" s="14" t="s">
        <v>86</v>
      </c>
    </row>
    <row r="150" spans="1:65" s="2" customFormat="1" ht="48.75">
      <c r="A150" s="31"/>
      <c r="B150" s="32"/>
      <c r="C150" s="33"/>
      <c r="D150" s="215" t="s">
        <v>140</v>
      </c>
      <c r="E150" s="33"/>
      <c r="F150" s="219" t="s">
        <v>242</v>
      </c>
      <c r="G150" s="33"/>
      <c r="H150" s="33"/>
      <c r="I150" s="112"/>
      <c r="J150" s="33"/>
      <c r="K150" s="33"/>
      <c r="L150" s="36"/>
      <c r="M150" s="231"/>
      <c r="N150" s="232"/>
      <c r="O150" s="233"/>
      <c r="P150" s="233"/>
      <c r="Q150" s="233"/>
      <c r="R150" s="233"/>
      <c r="S150" s="233"/>
      <c r="T150" s="23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140</v>
      </c>
      <c r="AU150" s="14" t="s">
        <v>86</v>
      </c>
    </row>
    <row r="151" spans="1:65" s="2" customFormat="1" ht="6.95" customHeight="1">
      <c r="A151" s="31"/>
      <c r="B151" s="51"/>
      <c r="C151" s="52"/>
      <c r="D151" s="52"/>
      <c r="E151" s="52"/>
      <c r="F151" s="52"/>
      <c r="G151" s="52"/>
      <c r="H151" s="52"/>
      <c r="I151" s="149"/>
      <c r="J151" s="52"/>
      <c r="K151" s="52"/>
      <c r="L151" s="36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sheetProtection algorithmName="SHA-512" hashValue="bgA0fJIQRz9UKUrPhejWIYX8zKpAbkl7EuFA4wTMRXcJ+FVYITeySzygtahsXX+XfvPgPC+AJgZCN5xk+NS8cA==" saltValue="FwoVvOunrL21jL487bOLvY0lyzQC7t0X1/WdNp3FsP3F+smrFU28V9krY9ucfmQkRcDXbCXs6jwlaAhy9neEuA==" spinCount="100000" sheet="1" objects="1" scenarios="1" formatColumns="0" formatRows="0" autoFilter="0"/>
  <autoFilter ref="C117:K15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92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4.95" customHeight="1">
      <c r="B4" s="17"/>
      <c r="D4" s="109" t="s">
        <v>96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6" t="str">
        <f>'Rekapitulace stavby'!K6</f>
        <v>Dlouhá Strouha, Solnice, těžení sedimentů, ř. km 1,200 - 2,580</v>
      </c>
      <c r="F7" s="277"/>
      <c r="G7" s="277"/>
      <c r="H7" s="277"/>
      <c r="I7" s="105"/>
      <c r="L7" s="17"/>
    </row>
    <row r="8" spans="1:46" s="2" customFormat="1" ht="12" customHeight="1">
      <c r="A8" s="31"/>
      <c r="B8" s="36"/>
      <c r="C8" s="31"/>
      <c r="D8" s="111" t="s">
        <v>97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8" t="s">
        <v>243</v>
      </c>
      <c r="F9" s="279"/>
      <c r="G9" s="279"/>
      <c r="H9" s="279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22.10.2019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0" t="str">
        <f>'Rekapitulace stavby'!E14</f>
        <v>Vyplň údaj</v>
      </c>
      <c r="F18" s="281"/>
      <c r="G18" s="281"/>
      <c r="H18" s="281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82" t="s">
        <v>1</v>
      </c>
      <c r="F27" s="282"/>
      <c r="G27" s="282"/>
      <c r="H27" s="282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40</v>
      </c>
      <c r="E33" s="111" t="s">
        <v>41</v>
      </c>
      <c r="F33" s="127">
        <f>ROUND((SUM(BE119:BE139)),  2)</f>
        <v>0</v>
      </c>
      <c r="G33" s="31"/>
      <c r="H33" s="31"/>
      <c r="I33" s="128">
        <v>0.21</v>
      </c>
      <c r="J33" s="127">
        <f>ROUND(((SUM(BE119:BE139))*I33),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42</v>
      </c>
      <c r="F34" s="127">
        <f>ROUND((SUM(BF119:BF139)),  2)</f>
        <v>0</v>
      </c>
      <c r="G34" s="31"/>
      <c r="H34" s="31"/>
      <c r="I34" s="128">
        <v>0.15</v>
      </c>
      <c r="J34" s="127">
        <f>ROUND(((SUM(BF119:BF139))*I34),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ROUND((SUM(BG119:BG139)),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ROUND((SUM(BH119:BH139)),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ROUND((SUM(BI119:BI139)),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83" t="str">
        <f>E7</f>
        <v>Dlouhá Strouha, Solnice, těžení sedimentů, ř. km 1,200 - 2,580</v>
      </c>
      <c r="F85" s="284"/>
      <c r="G85" s="284"/>
      <c r="H85" s="284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01_MV_3 - SO 3 - Sanace břehů</v>
      </c>
      <c r="F87" s="285"/>
      <c r="G87" s="285"/>
      <c r="H87" s="285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Solnice</v>
      </c>
      <c r="G89" s="33"/>
      <c r="H89" s="33"/>
      <c r="I89" s="114" t="s">
        <v>22</v>
      </c>
      <c r="J89" s="63" t="str">
        <f>IF(J12="","",J12)</f>
        <v>22.10.2019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Povodí Labe, státní podnik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Milan Vopařil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100</v>
      </c>
      <c r="D94" s="154"/>
      <c r="E94" s="154"/>
      <c r="F94" s="154"/>
      <c r="G94" s="154"/>
      <c r="H94" s="154"/>
      <c r="I94" s="155"/>
      <c r="J94" s="156" t="s">
        <v>101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102</v>
      </c>
      <c r="D96" s="33"/>
      <c r="E96" s="33"/>
      <c r="F96" s="33"/>
      <c r="G96" s="33"/>
      <c r="H96" s="33"/>
      <c r="I96" s="112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103</v>
      </c>
    </row>
    <row r="97" spans="1:31" s="9" customFormat="1" ht="24.95" customHeight="1">
      <c r="B97" s="158"/>
      <c r="C97" s="159"/>
      <c r="D97" s="160" t="s">
        <v>104</v>
      </c>
      <c r="E97" s="161"/>
      <c r="F97" s="161"/>
      <c r="G97" s="161"/>
      <c r="H97" s="161"/>
      <c r="I97" s="162"/>
      <c r="J97" s="163">
        <f>J120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105</v>
      </c>
      <c r="E98" s="168"/>
      <c r="F98" s="168"/>
      <c r="G98" s="168"/>
      <c r="H98" s="168"/>
      <c r="I98" s="169"/>
      <c r="J98" s="170">
        <f>J121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244</v>
      </c>
      <c r="E99" s="168"/>
      <c r="F99" s="168"/>
      <c r="G99" s="168"/>
      <c r="H99" s="168"/>
      <c r="I99" s="169"/>
      <c r="J99" s="170">
        <f>J136</f>
        <v>0</v>
      </c>
      <c r="K99" s="166"/>
      <c r="L99" s="171"/>
    </row>
    <row r="100" spans="1:31" s="2" customFormat="1" ht="21.75" customHeight="1">
      <c r="A100" s="31"/>
      <c r="B100" s="32"/>
      <c r="C100" s="33"/>
      <c r="D100" s="33"/>
      <c r="E100" s="33"/>
      <c r="F100" s="33"/>
      <c r="G100" s="33"/>
      <c r="H100" s="33"/>
      <c r="I100" s="112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149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152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106</v>
      </c>
      <c r="D106" s="33"/>
      <c r="E106" s="33"/>
      <c r="F106" s="33"/>
      <c r="G106" s="33"/>
      <c r="H106" s="33"/>
      <c r="I106" s="112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83" t="str">
        <f>E7</f>
        <v>Dlouhá Strouha, Solnice, těžení sedimentů, ř. km 1,200 - 2,580</v>
      </c>
      <c r="F109" s="284"/>
      <c r="G109" s="284"/>
      <c r="H109" s="284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97</v>
      </c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55" t="str">
        <f>E9</f>
        <v>01_MV_3 - SO 3 - Sanace břehů</v>
      </c>
      <c r="F111" s="285"/>
      <c r="G111" s="285"/>
      <c r="H111" s="285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3"/>
      <c r="E113" s="33"/>
      <c r="F113" s="24" t="str">
        <f>F12</f>
        <v>Solnice</v>
      </c>
      <c r="G113" s="33"/>
      <c r="H113" s="33"/>
      <c r="I113" s="114" t="s">
        <v>22</v>
      </c>
      <c r="J113" s="63" t="str">
        <f>IF(J12="","",J12)</f>
        <v>22.10.2019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24</v>
      </c>
      <c r="D115" s="33"/>
      <c r="E115" s="33"/>
      <c r="F115" s="24" t="str">
        <f>E15</f>
        <v>Povodí Labe, státní podnik</v>
      </c>
      <c r="G115" s="33"/>
      <c r="H115" s="33"/>
      <c r="I115" s="114" t="s">
        <v>30</v>
      </c>
      <c r="J115" s="29" t="str">
        <f>E21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28</v>
      </c>
      <c r="D116" s="33"/>
      <c r="E116" s="33"/>
      <c r="F116" s="24" t="str">
        <f>IF(E18="","",E18)</f>
        <v>Vyplň údaj</v>
      </c>
      <c r="G116" s="33"/>
      <c r="H116" s="33"/>
      <c r="I116" s="114" t="s">
        <v>33</v>
      </c>
      <c r="J116" s="29" t="str">
        <f>E24</f>
        <v>Ing. Milan Vopařil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72"/>
      <c r="B118" s="173"/>
      <c r="C118" s="174" t="s">
        <v>107</v>
      </c>
      <c r="D118" s="175" t="s">
        <v>61</v>
      </c>
      <c r="E118" s="175" t="s">
        <v>57</v>
      </c>
      <c r="F118" s="175" t="s">
        <v>58</v>
      </c>
      <c r="G118" s="175" t="s">
        <v>108</v>
      </c>
      <c r="H118" s="175" t="s">
        <v>109</v>
      </c>
      <c r="I118" s="176" t="s">
        <v>110</v>
      </c>
      <c r="J118" s="177" t="s">
        <v>101</v>
      </c>
      <c r="K118" s="178" t="s">
        <v>111</v>
      </c>
      <c r="L118" s="179"/>
      <c r="M118" s="72" t="s">
        <v>1</v>
      </c>
      <c r="N118" s="73" t="s">
        <v>40</v>
      </c>
      <c r="O118" s="73" t="s">
        <v>112</v>
      </c>
      <c r="P118" s="73" t="s">
        <v>113</v>
      </c>
      <c r="Q118" s="73" t="s">
        <v>114</v>
      </c>
      <c r="R118" s="73" t="s">
        <v>115</v>
      </c>
      <c r="S118" s="73" t="s">
        <v>116</v>
      </c>
      <c r="T118" s="74" t="s">
        <v>117</v>
      </c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1:65" s="2" customFormat="1" ht="22.9" customHeight="1">
      <c r="A119" s="31"/>
      <c r="B119" s="32"/>
      <c r="C119" s="79" t="s">
        <v>118</v>
      </c>
      <c r="D119" s="33"/>
      <c r="E119" s="33"/>
      <c r="F119" s="33"/>
      <c r="G119" s="33"/>
      <c r="H119" s="33"/>
      <c r="I119" s="112"/>
      <c r="J119" s="180">
        <f>BK119</f>
        <v>0</v>
      </c>
      <c r="K119" s="33"/>
      <c r="L119" s="36"/>
      <c r="M119" s="75"/>
      <c r="N119" s="181"/>
      <c r="O119" s="76"/>
      <c r="P119" s="182">
        <f>P120</f>
        <v>0</v>
      </c>
      <c r="Q119" s="76"/>
      <c r="R119" s="182">
        <f>R120</f>
        <v>21.511616400000001</v>
      </c>
      <c r="S119" s="76"/>
      <c r="T119" s="183">
        <f>T120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75</v>
      </c>
      <c r="AU119" s="14" t="s">
        <v>103</v>
      </c>
      <c r="BK119" s="184">
        <f>BK120</f>
        <v>0</v>
      </c>
    </row>
    <row r="120" spans="1:65" s="12" customFormat="1" ht="25.9" customHeight="1">
      <c r="B120" s="185"/>
      <c r="C120" s="186"/>
      <c r="D120" s="187" t="s">
        <v>75</v>
      </c>
      <c r="E120" s="188" t="s">
        <v>119</v>
      </c>
      <c r="F120" s="188" t="s">
        <v>120</v>
      </c>
      <c r="G120" s="186"/>
      <c r="H120" s="186"/>
      <c r="I120" s="189"/>
      <c r="J120" s="190">
        <f>BK120</f>
        <v>0</v>
      </c>
      <c r="K120" s="186"/>
      <c r="L120" s="191"/>
      <c r="M120" s="192"/>
      <c r="N120" s="193"/>
      <c r="O120" s="193"/>
      <c r="P120" s="194">
        <f>P121+P136</f>
        <v>0</v>
      </c>
      <c r="Q120" s="193"/>
      <c r="R120" s="194">
        <f>R121+R136</f>
        <v>21.511616400000001</v>
      </c>
      <c r="S120" s="193"/>
      <c r="T120" s="195">
        <f>T121+T136</f>
        <v>0</v>
      </c>
      <c r="AR120" s="196" t="s">
        <v>84</v>
      </c>
      <c r="AT120" s="197" t="s">
        <v>75</v>
      </c>
      <c r="AU120" s="197" t="s">
        <v>76</v>
      </c>
      <c r="AY120" s="196" t="s">
        <v>121</v>
      </c>
      <c r="BK120" s="198">
        <f>BK121+BK136</f>
        <v>0</v>
      </c>
    </row>
    <row r="121" spans="1:65" s="12" customFormat="1" ht="22.9" customHeight="1">
      <c r="B121" s="185"/>
      <c r="C121" s="186"/>
      <c r="D121" s="187" t="s">
        <v>75</v>
      </c>
      <c r="E121" s="199" t="s">
        <v>84</v>
      </c>
      <c r="F121" s="199" t="s">
        <v>122</v>
      </c>
      <c r="G121" s="186"/>
      <c r="H121" s="186"/>
      <c r="I121" s="189"/>
      <c r="J121" s="200">
        <f>BK121</f>
        <v>0</v>
      </c>
      <c r="K121" s="186"/>
      <c r="L121" s="191"/>
      <c r="M121" s="192"/>
      <c r="N121" s="193"/>
      <c r="O121" s="193"/>
      <c r="P121" s="194">
        <f>SUM(P122:P135)</f>
        <v>0</v>
      </c>
      <c r="Q121" s="193"/>
      <c r="R121" s="194">
        <f>SUM(R122:R135)</f>
        <v>9.0000000000000006E-5</v>
      </c>
      <c r="S121" s="193"/>
      <c r="T121" s="195">
        <f>SUM(T122:T135)</f>
        <v>0</v>
      </c>
      <c r="AR121" s="196" t="s">
        <v>84</v>
      </c>
      <c r="AT121" s="197" t="s">
        <v>75</v>
      </c>
      <c r="AU121" s="197" t="s">
        <v>84</v>
      </c>
      <c r="AY121" s="196" t="s">
        <v>121</v>
      </c>
      <c r="BK121" s="198">
        <f>SUM(BK122:BK135)</f>
        <v>0</v>
      </c>
    </row>
    <row r="122" spans="1:65" s="2" customFormat="1" ht="24" customHeight="1">
      <c r="A122" s="31"/>
      <c r="B122" s="32"/>
      <c r="C122" s="201" t="s">
        <v>84</v>
      </c>
      <c r="D122" s="201" t="s">
        <v>123</v>
      </c>
      <c r="E122" s="202" t="s">
        <v>245</v>
      </c>
      <c r="F122" s="203" t="s">
        <v>246</v>
      </c>
      <c r="G122" s="204" t="s">
        <v>200</v>
      </c>
      <c r="H122" s="205">
        <v>1</v>
      </c>
      <c r="I122" s="206"/>
      <c r="J122" s="207">
        <f>ROUND(I122*H122,2)</f>
        <v>0</v>
      </c>
      <c r="K122" s="208"/>
      <c r="L122" s="36"/>
      <c r="M122" s="209" t="s">
        <v>1</v>
      </c>
      <c r="N122" s="210" t="s">
        <v>41</v>
      </c>
      <c r="O122" s="68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13" t="s">
        <v>127</v>
      </c>
      <c r="AT122" s="213" t="s">
        <v>123</v>
      </c>
      <c r="AU122" s="213" t="s">
        <v>86</v>
      </c>
      <c r="AY122" s="14" t="s">
        <v>121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4" t="s">
        <v>84</v>
      </c>
      <c r="BK122" s="214">
        <f>ROUND(I122*H122,2)</f>
        <v>0</v>
      </c>
      <c r="BL122" s="14" t="s">
        <v>127</v>
      </c>
      <c r="BM122" s="213" t="s">
        <v>247</v>
      </c>
    </row>
    <row r="123" spans="1:65" s="2" customFormat="1" ht="19.5">
      <c r="A123" s="31"/>
      <c r="B123" s="32"/>
      <c r="C123" s="33"/>
      <c r="D123" s="215" t="s">
        <v>129</v>
      </c>
      <c r="E123" s="33"/>
      <c r="F123" s="216" t="s">
        <v>248</v>
      </c>
      <c r="G123" s="33"/>
      <c r="H123" s="33"/>
      <c r="I123" s="112"/>
      <c r="J123" s="33"/>
      <c r="K123" s="33"/>
      <c r="L123" s="36"/>
      <c r="M123" s="217"/>
      <c r="N123" s="218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129</v>
      </c>
      <c r="AU123" s="14" t="s">
        <v>86</v>
      </c>
    </row>
    <row r="124" spans="1:65" s="2" customFormat="1" ht="16.5" customHeight="1">
      <c r="A124" s="31"/>
      <c r="B124" s="32"/>
      <c r="C124" s="201" t="s">
        <v>86</v>
      </c>
      <c r="D124" s="201" t="s">
        <v>123</v>
      </c>
      <c r="E124" s="202" t="s">
        <v>249</v>
      </c>
      <c r="F124" s="203" t="s">
        <v>250</v>
      </c>
      <c r="G124" s="204" t="s">
        <v>200</v>
      </c>
      <c r="H124" s="205">
        <v>1</v>
      </c>
      <c r="I124" s="206"/>
      <c r="J124" s="207">
        <f>ROUND(I124*H124,2)</f>
        <v>0</v>
      </c>
      <c r="K124" s="208"/>
      <c r="L124" s="36"/>
      <c r="M124" s="209" t="s">
        <v>1</v>
      </c>
      <c r="N124" s="210" t="s">
        <v>41</v>
      </c>
      <c r="O124" s="68"/>
      <c r="P124" s="211">
        <f>O124*H124</f>
        <v>0</v>
      </c>
      <c r="Q124" s="211">
        <v>9.0000000000000006E-5</v>
      </c>
      <c r="R124" s="211">
        <f>Q124*H124</f>
        <v>9.0000000000000006E-5</v>
      </c>
      <c r="S124" s="211">
        <v>0</v>
      </c>
      <c r="T124" s="212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127</v>
      </c>
      <c r="AT124" s="213" t="s">
        <v>123</v>
      </c>
      <c r="AU124" s="213" t="s">
        <v>86</v>
      </c>
      <c r="AY124" s="14" t="s">
        <v>121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4" t="s">
        <v>84</v>
      </c>
      <c r="BK124" s="214">
        <f>ROUND(I124*H124,2)</f>
        <v>0</v>
      </c>
      <c r="BL124" s="14" t="s">
        <v>127</v>
      </c>
      <c r="BM124" s="213" t="s">
        <v>251</v>
      </c>
    </row>
    <row r="125" spans="1:65" s="2" customFormat="1" ht="19.5">
      <c r="A125" s="31"/>
      <c r="B125" s="32"/>
      <c r="C125" s="33"/>
      <c r="D125" s="215" t="s">
        <v>129</v>
      </c>
      <c r="E125" s="33"/>
      <c r="F125" s="216" t="s">
        <v>252</v>
      </c>
      <c r="G125" s="33"/>
      <c r="H125" s="33"/>
      <c r="I125" s="112"/>
      <c r="J125" s="33"/>
      <c r="K125" s="33"/>
      <c r="L125" s="36"/>
      <c r="M125" s="217"/>
      <c r="N125" s="218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129</v>
      </c>
      <c r="AU125" s="14" t="s">
        <v>86</v>
      </c>
    </row>
    <row r="126" spans="1:65" s="2" customFormat="1" ht="29.25">
      <c r="A126" s="31"/>
      <c r="B126" s="32"/>
      <c r="C126" s="33"/>
      <c r="D126" s="215" t="s">
        <v>140</v>
      </c>
      <c r="E126" s="33"/>
      <c r="F126" s="219" t="s">
        <v>253</v>
      </c>
      <c r="G126" s="33"/>
      <c r="H126" s="33"/>
      <c r="I126" s="112"/>
      <c r="J126" s="33"/>
      <c r="K126" s="33"/>
      <c r="L126" s="36"/>
      <c r="M126" s="217"/>
      <c r="N126" s="218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140</v>
      </c>
      <c r="AU126" s="14" t="s">
        <v>86</v>
      </c>
    </row>
    <row r="127" spans="1:65" s="2" customFormat="1" ht="24" customHeight="1">
      <c r="A127" s="31"/>
      <c r="B127" s="32"/>
      <c r="C127" s="201" t="s">
        <v>135</v>
      </c>
      <c r="D127" s="201" t="s">
        <v>123</v>
      </c>
      <c r="E127" s="202" t="s">
        <v>254</v>
      </c>
      <c r="F127" s="203" t="s">
        <v>255</v>
      </c>
      <c r="G127" s="204" t="s">
        <v>200</v>
      </c>
      <c r="H127" s="205">
        <v>1</v>
      </c>
      <c r="I127" s="206"/>
      <c r="J127" s="207">
        <f>ROUND(I127*H127,2)</f>
        <v>0</v>
      </c>
      <c r="K127" s="208"/>
      <c r="L127" s="36"/>
      <c r="M127" s="209" t="s">
        <v>1</v>
      </c>
      <c r="N127" s="210" t="s">
        <v>41</v>
      </c>
      <c r="O127" s="68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127</v>
      </c>
      <c r="AT127" s="213" t="s">
        <v>123</v>
      </c>
      <c r="AU127" s="213" t="s">
        <v>86</v>
      </c>
      <c r="AY127" s="14" t="s">
        <v>121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4" t="s">
        <v>84</v>
      </c>
      <c r="BK127" s="214">
        <f>ROUND(I127*H127,2)</f>
        <v>0</v>
      </c>
      <c r="BL127" s="14" t="s">
        <v>127</v>
      </c>
      <c r="BM127" s="213" t="s">
        <v>256</v>
      </c>
    </row>
    <row r="128" spans="1:65" s="2" customFormat="1" ht="29.25">
      <c r="A128" s="31"/>
      <c r="B128" s="32"/>
      <c r="C128" s="33"/>
      <c r="D128" s="215" t="s">
        <v>129</v>
      </c>
      <c r="E128" s="33"/>
      <c r="F128" s="216" t="s">
        <v>257</v>
      </c>
      <c r="G128" s="33"/>
      <c r="H128" s="33"/>
      <c r="I128" s="112"/>
      <c r="J128" s="33"/>
      <c r="K128" s="33"/>
      <c r="L128" s="36"/>
      <c r="M128" s="217"/>
      <c r="N128" s="21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129</v>
      </c>
      <c r="AU128" s="14" t="s">
        <v>86</v>
      </c>
    </row>
    <row r="129" spans="1:65" s="2" customFormat="1" ht="24" customHeight="1">
      <c r="A129" s="31"/>
      <c r="B129" s="32"/>
      <c r="C129" s="201" t="s">
        <v>152</v>
      </c>
      <c r="D129" s="201" t="s">
        <v>123</v>
      </c>
      <c r="E129" s="202" t="s">
        <v>258</v>
      </c>
      <c r="F129" s="203" t="s">
        <v>259</v>
      </c>
      <c r="G129" s="204" t="s">
        <v>126</v>
      </c>
      <c r="H129" s="205">
        <v>2.1</v>
      </c>
      <c r="I129" s="206"/>
      <c r="J129" s="207">
        <f>ROUND(I129*H129,2)</f>
        <v>0</v>
      </c>
      <c r="K129" s="208"/>
      <c r="L129" s="36"/>
      <c r="M129" s="209" t="s">
        <v>1</v>
      </c>
      <c r="N129" s="210" t="s">
        <v>41</v>
      </c>
      <c r="O129" s="68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127</v>
      </c>
      <c r="AT129" s="213" t="s">
        <v>123</v>
      </c>
      <c r="AU129" s="213" t="s">
        <v>86</v>
      </c>
      <c r="AY129" s="14" t="s">
        <v>121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84</v>
      </c>
      <c r="BK129" s="214">
        <f>ROUND(I129*H129,2)</f>
        <v>0</v>
      </c>
      <c r="BL129" s="14" t="s">
        <v>127</v>
      </c>
      <c r="BM129" s="213" t="s">
        <v>260</v>
      </c>
    </row>
    <row r="130" spans="1:65" s="2" customFormat="1" ht="29.25">
      <c r="A130" s="31"/>
      <c r="B130" s="32"/>
      <c r="C130" s="33"/>
      <c r="D130" s="215" t="s">
        <v>129</v>
      </c>
      <c r="E130" s="33"/>
      <c r="F130" s="216" t="s">
        <v>261</v>
      </c>
      <c r="G130" s="33"/>
      <c r="H130" s="33"/>
      <c r="I130" s="112"/>
      <c r="J130" s="33"/>
      <c r="K130" s="33"/>
      <c r="L130" s="36"/>
      <c r="M130" s="217"/>
      <c r="N130" s="21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129</v>
      </c>
      <c r="AU130" s="14" t="s">
        <v>86</v>
      </c>
    </row>
    <row r="131" spans="1:65" s="2" customFormat="1" ht="39">
      <c r="A131" s="31"/>
      <c r="B131" s="32"/>
      <c r="C131" s="33"/>
      <c r="D131" s="215" t="s">
        <v>140</v>
      </c>
      <c r="E131" s="33"/>
      <c r="F131" s="219" t="s">
        <v>262</v>
      </c>
      <c r="G131" s="33"/>
      <c r="H131" s="33"/>
      <c r="I131" s="112"/>
      <c r="J131" s="33"/>
      <c r="K131" s="33"/>
      <c r="L131" s="36"/>
      <c r="M131" s="217"/>
      <c r="N131" s="218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140</v>
      </c>
      <c r="AU131" s="14" t="s">
        <v>86</v>
      </c>
    </row>
    <row r="132" spans="1:65" s="2" customFormat="1" ht="24" customHeight="1">
      <c r="A132" s="31"/>
      <c r="B132" s="32"/>
      <c r="C132" s="201" t="s">
        <v>127</v>
      </c>
      <c r="D132" s="201" t="s">
        <v>123</v>
      </c>
      <c r="E132" s="202" t="s">
        <v>263</v>
      </c>
      <c r="F132" s="203" t="s">
        <v>264</v>
      </c>
      <c r="G132" s="204" t="s">
        <v>265</v>
      </c>
      <c r="H132" s="205">
        <v>7</v>
      </c>
      <c r="I132" s="206"/>
      <c r="J132" s="207">
        <f>ROUND(I132*H132,2)</f>
        <v>0</v>
      </c>
      <c r="K132" s="208"/>
      <c r="L132" s="36"/>
      <c r="M132" s="209" t="s">
        <v>1</v>
      </c>
      <c r="N132" s="210" t="s">
        <v>41</v>
      </c>
      <c r="O132" s="68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127</v>
      </c>
      <c r="AT132" s="213" t="s">
        <v>123</v>
      </c>
      <c r="AU132" s="213" t="s">
        <v>86</v>
      </c>
      <c r="AY132" s="14" t="s">
        <v>121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4" t="s">
        <v>84</v>
      </c>
      <c r="BK132" s="214">
        <f>ROUND(I132*H132,2)</f>
        <v>0</v>
      </c>
      <c r="BL132" s="14" t="s">
        <v>127</v>
      </c>
      <c r="BM132" s="213" t="s">
        <v>266</v>
      </c>
    </row>
    <row r="133" spans="1:65" s="2" customFormat="1" ht="29.25">
      <c r="A133" s="31"/>
      <c r="B133" s="32"/>
      <c r="C133" s="33"/>
      <c r="D133" s="215" t="s">
        <v>129</v>
      </c>
      <c r="E133" s="33"/>
      <c r="F133" s="216" t="s">
        <v>267</v>
      </c>
      <c r="G133" s="33"/>
      <c r="H133" s="33"/>
      <c r="I133" s="112"/>
      <c r="J133" s="33"/>
      <c r="K133" s="33"/>
      <c r="L133" s="36"/>
      <c r="M133" s="217"/>
      <c r="N133" s="21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129</v>
      </c>
      <c r="AU133" s="14" t="s">
        <v>86</v>
      </c>
    </row>
    <row r="134" spans="1:65" s="2" customFormat="1" ht="16.5" customHeight="1">
      <c r="A134" s="31"/>
      <c r="B134" s="32"/>
      <c r="C134" s="201" t="s">
        <v>158</v>
      </c>
      <c r="D134" s="201" t="s">
        <v>123</v>
      </c>
      <c r="E134" s="202" t="s">
        <v>230</v>
      </c>
      <c r="F134" s="203" t="s">
        <v>268</v>
      </c>
      <c r="G134" s="204" t="s">
        <v>166</v>
      </c>
      <c r="H134" s="205">
        <v>1</v>
      </c>
      <c r="I134" s="206"/>
      <c r="J134" s="207">
        <f>ROUND(I134*H134,2)</f>
        <v>0</v>
      </c>
      <c r="K134" s="208"/>
      <c r="L134" s="36"/>
      <c r="M134" s="209" t="s">
        <v>1</v>
      </c>
      <c r="N134" s="210" t="s">
        <v>41</v>
      </c>
      <c r="O134" s="68"/>
      <c r="P134" s="211">
        <f>O134*H134</f>
        <v>0</v>
      </c>
      <c r="Q134" s="211">
        <v>0</v>
      </c>
      <c r="R134" s="211">
        <f>Q134*H134</f>
        <v>0</v>
      </c>
      <c r="S134" s="211">
        <v>0</v>
      </c>
      <c r="T134" s="212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127</v>
      </c>
      <c r="AT134" s="213" t="s">
        <v>123</v>
      </c>
      <c r="AU134" s="213" t="s">
        <v>86</v>
      </c>
      <c r="AY134" s="14" t="s">
        <v>121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4" t="s">
        <v>84</v>
      </c>
      <c r="BK134" s="214">
        <f>ROUND(I134*H134,2)</f>
        <v>0</v>
      </c>
      <c r="BL134" s="14" t="s">
        <v>127</v>
      </c>
      <c r="BM134" s="213" t="s">
        <v>269</v>
      </c>
    </row>
    <row r="135" spans="1:65" s="2" customFormat="1" ht="11.25">
      <c r="A135" s="31"/>
      <c r="B135" s="32"/>
      <c r="C135" s="33"/>
      <c r="D135" s="215" t="s">
        <v>129</v>
      </c>
      <c r="E135" s="33"/>
      <c r="F135" s="216" t="s">
        <v>231</v>
      </c>
      <c r="G135" s="33"/>
      <c r="H135" s="33"/>
      <c r="I135" s="112"/>
      <c r="J135" s="33"/>
      <c r="K135" s="33"/>
      <c r="L135" s="36"/>
      <c r="M135" s="217"/>
      <c r="N135" s="218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129</v>
      </c>
      <c r="AU135" s="14" t="s">
        <v>86</v>
      </c>
    </row>
    <row r="136" spans="1:65" s="12" customFormat="1" ht="22.9" customHeight="1">
      <c r="B136" s="185"/>
      <c r="C136" s="186"/>
      <c r="D136" s="187" t="s">
        <v>75</v>
      </c>
      <c r="E136" s="199" t="s">
        <v>127</v>
      </c>
      <c r="F136" s="199" t="s">
        <v>270</v>
      </c>
      <c r="G136" s="186"/>
      <c r="H136" s="186"/>
      <c r="I136" s="189"/>
      <c r="J136" s="200">
        <f>BK136</f>
        <v>0</v>
      </c>
      <c r="K136" s="186"/>
      <c r="L136" s="191"/>
      <c r="M136" s="192"/>
      <c r="N136" s="193"/>
      <c r="O136" s="193"/>
      <c r="P136" s="194">
        <f>SUM(P137:P139)</f>
        <v>0</v>
      </c>
      <c r="Q136" s="193"/>
      <c r="R136" s="194">
        <f>SUM(R137:R139)</f>
        <v>21.511526400000001</v>
      </c>
      <c r="S136" s="193"/>
      <c r="T136" s="195">
        <f>SUM(T137:T139)</f>
        <v>0</v>
      </c>
      <c r="AR136" s="196" t="s">
        <v>84</v>
      </c>
      <c r="AT136" s="197" t="s">
        <v>75</v>
      </c>
      <c r="AU136" s="197" t="s">
        <v>84</v>
      </c>
      <c r="AY136" s="196" t="s">
        <v>121</v>
      </c>
      <c r="BK136" s="198">
        <f>SUM(BK137:BK139)</f>
        <v>0</v>
      </c>
    </row>
    <row r="137" spans="1:65" s="2" customFormat="1" ht="24" customHeight="1">
      <c r="A137" s="31"/>
      <c r="B137" s="32"/>
      <c r="C137" s="201" t="s">
        <v>146</v>
      </c>
      <c r="D137" s="201" t="s">
        <v>123</v>
      </c>
      <c r="E137" s="202" t="s">
        <v>271</v>
      </c>
      <c r="F137" s="203" t="s">
        <v>272</v>
      </c>
      <c r="G137" s="204" t="s">
        <v>126</v>
      </c>
      <c r="H137" s="205">
        <v>10.08</v>
      </c>
      <c r="I137" s="206"/>
      <c r="J137" s="207">
        <f>ROUND(I137*H137,2)</f>
        <v>0</v>
      </c>
      <c r="K137" s="208"/>
      <c r="L137" s="36"/>
      <c r="M137" s="209" t="s">
        <v>1</v>
      </c>
      <c r="N137" s="210" t="s">
        <v>41</v>
      </c>
      <c r="O137" s="68"/>
      <c r="P137" s="211">
        <f>O137*H137</f>
        <v>0</v>
      </c>
      <c r="Q137" s="211">
        <v>2.13408</v>
      </c>
      <c r="R137" s="211">
        <f>Q137*H137</f>
        <v>21.511526400000001</v>
      </c>
      <c r="S137" s="211">
        <v>0</v>
      </c>
      <c r="T137" s="21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127</v>
      </c>
      <c r="AT137" s="213" t="s">
        <v>123</v>
      </c>
      <c r="AU137" s="213" t="s">
        <v>86</v>
      </c>
      <c r="AY137" s="14" t="s">
        <v>121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4" t="s">
        <v>84</v>
      </c>
      <c r="BK137" s="214">
        <f>ROUND(I137*H137,2)</f>
        <v>0</v>
      </c>
      <c r="BL137" s="14" t="s">
        <v>127</v>
      </c>
      <c r="BM137" s="213" t="s">
        <v>273</v>
      </c>
    </row>
    <row r="138" spans="1:65" s="2" customFormat="1" ht="19.5">
      <c r="A138" s="31"/>
      <c r="B138" s="32"/>
      <c r="C138" s="33"/>
      <c r="D138" s="215" t="s">
        <v>129</v>
      </c>
      <c r="E138" s="33"/>
      <c r="F138" s="216" t="s">
        <v>274</v>
      </c>
      <c r="G138" s="33"/>
      <c r="H138" s="33"/>
      <c r="I138" s="112"/>
      <c r="J138" s="33"/>
      <c r="K138" s="33"/>
      <c r="L138" s="36"/>
      <c r="M138" s="217"/>
      <c r="N138" s="21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129</v>
      </c>
      <c r="AU138" s="14" t="s">
        <v>86</v>
      </c>
    </row>
    <row r="139" spans="1:65" s="2" customFormat="1" ht="39">
      <c r="A139" s="31"/>
      <c r="B139" s="32"/>
      <c r="C139" s="33"/>
      <c r="D139" s="215" t="s">
        <v>140</v>
      </c>
      <c r="E139" s="33"/>
      <c r="F139" s="219" t="s">
        <v>275</v>
      </c>
      <c r="G139" s="33"/>
      <c r="H139" s="33"/>
      <c r="I139" s="112"/>
      <c r="J139" s="33"/>
      <c r="K139" s="33"/>
      <c r="L139" s="36"/>
      <c r="M139" s="231"/>
      <c r="N139" s="232"/>
      <c r="O139" s="233"/>
      <c r="P139" s="233"/>
      <c r="Q139" s="233"/>
      <c r="R139" s="233"/>
      <c r="S139" s="233"/>
      <c r="T139" s="234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140</v>
      </c>
      <c r="AU139" s="14" t="s">
        <v>86</v>
      </c>
    </row>
    <row r="140" spans="1:65" s="2" customFormat="1" ht="6.95" customHeight="1">
      <c r="A140" s="31"/>
      <c r="B140" s="51"/>
      <c r="C140" s="52"/>
      <c r="D140" s="52"/>
      <c r="E140" s="52"/>
      <c r="F140" s="52"/>
      <c r="G140" s="52"/>
      <c r="H140" s="52"/>
      <c r="I140" s="149"/>
      <c r="J140" s="52"/>
      <c r="K140" s="52"/>
      <c r="L140" s="36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sheetProtection algorithmName="SHA-512" hashValue="nVx1MUgEO4cnB4OCMUXwOcvAteger/JtOKMU7o4kecClthJdwXw/2JEpNe++hMDzG7lKR8kGom83wph9gXvUeQ==" saltValue="OLjgYyRF90LbDIZhhwG58kKW/CFNv386MvEbH9B8DzF4kQvtzsYuW3Kwsy9xBO7uyoLl8RcoShoaGlZRgp8BFA==" spinCount="100000" sheet="1" objects="1" scenarios="1" formatColumns="0" formatRows="0" autoFilter="0"/>
  <autoFilter ref="C118:K13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4" t="s">
        <v>95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86</v>
      </c>
    </row>
    <row r="4" spans="1:46" s="1" customFormat="1" ht="24.95" customHeight="1">
      <c r="B4" s="17"/>
      <c r="D4" s="109" t="s">
        <v>96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6" t="str">
        <f>'Rekapitulace stavby'!K6</f>
        <v>Dlouhá Strouha, Solnice, těžení sedimentů, ř. km 1,200 - 2,580</v>
      </c>
      <c r="F7" s="277"/>
      <c r="G7" s="277"/>
      <c r="H7" s="277"/>
      <c r="I7" s="105"/>
      <c r="L7" s="17"/>
    </row>
    <row r="8" spans="1:46" s="2" customFormat="1" ht="12" customHeight="1">
      <c r="A8" s="31"/>
      <c r="B8" s="36"/>
      <c r="C8" s="31"/>
      <c r="D8" s="111" t="s">
        <v>97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8" t="s">
        <v>276</v>
      </c>
      <c r="F9" s="279"/>
      <c r="G9" s="279"/>
      <c r="H9" s="279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22.10.2019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">
        <v>26</v>
      </c>
      <c r="F15" s="31"/>
      <c r="G15" s="31"/>
      <c r="H15" s="31"/>
      <c r="I15" s="114" t="s">
        <v>27</v>
      </c>
      <c r="J15" s="113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80" t="str">
        <f>'Rekapitulace stavby'!E14</f>
        <v>Vyplň údaj</v>
      </c>
      <c r="F18" s="281"/>
      <c r="G18" s="281"/>
      <c r="H18" s="281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33</v>
      </c>
      <c r="E23" s="31"/>
      <c r="F23" s="31"/>
      <c r="G23" s="31"/>
      <c r="H23" s="31"/>
      <c r="I23" s="114" t="s">
        <v>25</v>
      </c>
      <c r="J23" s="113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">
        <v>34</v>
      </c>
      <c r="F24" s="31"/>
      <c r="G24" s="31"/>
      <c r="H24" s="31"/>
      <c r="I24" s="114" t="s">
        <v>27</v>
      </c>
      <c r="J24" s="113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35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82" t="s">
        <v>1</v>
      </c>
      <c r="F27" s="282"/>
      <c r="G27" s="282"/>
      <c r="H27" s="282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36</v>
      </c>
      <c r="E30" s="31"/>
      <c r="F30" s="31"/>
      <c r="G30" s="31"/>
      <c r="H30" s="31"/>
      <c r="I30" s="112"/>
      <c r="J30" s="123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38</v>
      </c>
      <c r="G32" s="31"/>
      <c r="H32" s="31"/>
      <c r="I32" s="125" t="s">
        <v>37</v>
      </c>
      <c r="J32" s="12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40</v>
      </c>
      <c r="E33" s="111" t="s">
        <v>41</v>
      </c>
      <c r="F33" s="127">
        <f>ROUND((SUM(BE120:BE144)),  2)</f>
        <v>0</v>
      </c>
      <c r="G33" s="31"/>
      <c r="H33" s="31"/>
      <c r="I33" s="128">
        <v>0.21</v>
      </c>
      <c r="J33" s="127">
        <f>ROUND(((SUM(BE120:BE144))*I33),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42</v>
      </c>
      <c r="F34" s="127">
        <f>ROUND((SUM(BF120:BF144)),  2)</f>
        <v>0</v>
      </c>
      <c r="G34" s="31"/>
      <c r="H34" s="31"/>
      <c r="I34" s="128">
        <v>0.15</v>
      </c>
      <c r="J34" s="127">
        <f>ROUND(((SUM(BF120:BF144))*I34),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43</v>
      </c>
      <c r="F35" s="127">
        <f>ROUND((SUM(BG120:BG144)),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44</v>
      </c>
      <c r="F36" s="127">
        <f>ROUND((SUM(BH120:BH144)),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45</v>
      </c>
      <c r="F37" s="127">
        <f>ROUND((SUM(BI120:BI144)),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46</v>
      </c>
      <c r="E39" s="131"/>
      <c r="F39" s="131"/>
      <c r="G39" s="132" t="s">
        <v>47</v>
      </c>
      <c r="H39" s="133" t="s">
        <v>48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49</v>
      </c>
      <c r="E50" s="138"/>
      <c r="F50" s="138"/>
      <c r="G50" s="137" t="s">
        <v>50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51</v>
      </c>
      <c r="E61" s="141"/>
      <c r="F61" s="142" t="s">
        <v>52</v>
      </c>
      <c r="G61" s="140" t="s">
        <v>51</v>
      </c>
      <c r="H61" s="141"/>
      <c r="I61" s="143"/>
      <c r="J61" s="144" t="s">
        <v>52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53</v>
      </c>
      <c r="E65" s="145"/>
      <c r="F65" s="145"/>
      <c r="G65" s="137" t="s">
        <v>54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51</v>
      </c>
      <c r="E76" s="141"/>
      <c r="F76" s="142" t="s">
        <v>52</v>
      </c>
      <c r="G76" s="140" t="s">
        <v>51</v>
      </c>
      <c r="H76" s="141"/>
      <c r="I76" s="143"/>
      <c r="J76" s="144" t="s">
        <v>52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99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83" t="str">
        <f>E7</f>
        <v>Dlouhá Strouha, Solnice, těžení sedimentů, ř. km 1,200 - 2,580</v>
      </c>
      <c r="F85" s="284"/>
      <c r="G85" s="284"/>
      <c r="H85" s="284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97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5" t="str">
        <f>E9</f>
        <v>01_MV_VON - VON - Vedlejší a odstatní náklady</v>
      </c>
      <c r="F87" s="285"/>
      <c r="G87" s="285"/>
      <c r="H87" s="285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Solnice</v>
      </c>
      <c r="G89" s="33"/>
      <c r="H89" s="33"/>
      <c r="I89" s="114" t="s">
        <v>22</v>
      </c>
      <c r="J89" s="63" t="str">
        <f>IF(J12="","",J12)</f>
        <v>22.10.2019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Povodí Labe, státní podnik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33</v>
      </c>
      <c r="J92" s="29" t="str">
        <f>E24</f>
        <v>Ing. Milan Vopařil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100</v>
      </c>
      <c r="D94" s="154"/>
      <c r="E94" s="154"/>
      <c r="F94" s="154"/>
      <c r="G94" s="154"/>
      <c r="H94" s="154"/>
      <c r="I94" s="155"/>
      <c r="J94" s="156" t="s">
        <v>101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102</v>
      </c>
      <c r="D96" s="33"/>
      <c r="E96" s="33"/>
      <c r="F96" s="33"/>
      <c r="G96" s="33"/>
      <c r="H96" s="33"/>
      <c r="I96" s="112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103</v>
      </c>
    </row>
    <row r="97" spans="1:31" s="9" customFormat="1" ht="24.95" customHeight="1">
      <c r="B97" s="158"/>
      <c r="C97" s="159"/>
      <c r="D97" s="160" t="s">
        <v>104</v>
      </c>
      <c r="E97" s="161"/>
      <c r="F97" s="161"/>
      <c r="G97" s="161"/>
      <c r="H97" s="161"/>
      <c r="I97" s="162"/>
      <c r="J97" s="163">
        <f>J121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105</v>
      </c>
      <c r="E98" s="168"/>
      <c r="F98" s="168"/>
      <c r="G98" s="168"/>
      <c r="H98" s="168"/>
      <c r="I98" s="169"/>
      <c r="J98" s="170">
        <f>J122</f>
        <v>0</v>
      </c>
      <c r="K98" s="166"/>
      <c r="L98" s="171"/>
    </row>
    <row r="99" spans="1:31" s="9" customFormat="1" ht="24.95" customHeight="1">
      <c r="B99" s="158"/>
      <c r="C99" s="159"/>
      <c r="D99" s="160" t="s">
        <v>277</v>
      </c>
      <c r="E99" s="161"/>
      <c r="F99" s="161"/>
      <c r="G99" s="161"/>
      <c r="H99" s="161"/>
      <c r="I99" s="162"/>
      <c r="J99" s="163">
        <f>J125</f>
        <v>0</v>
      </c>
      <c r="K99" s="159"/>
      <c r="L99" s="164"/>
    </row>
    <row r="100" spans="1:31" s="10" customFormat="1" ht="19.899999999999999" customHeight="1">
      <c r="B100" s="165"/>
      <c r="C100" s="166"/>
      <c r="D100" s="167" t="s">
        <v>278</v>
      </c>
      <c r="E100" s="168"/>
      <c r="F100" s="168"/>
      <c r="G100" s="168"/>
      <c r="H100" s="168"/>
      <c r="I100" s="169"/>
      <c r="J100" s="170">
        <f>J126</f>
        <v>0</v>
      </c>
      <c r="K100" s="166"/>
      <c r="L100" s="171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2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106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83" t="str">
        <f>E7</f>
        <v>Dlouhá Strouha, Solnice, těžení sedimentů, ř. km 1,200 - 2,580</v>
      </c>
      <c r="F110" s="284"/>
      <c r="G110" s="284"/>
      <c r="H110" s="284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97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5" t="str">
        <f>E9</f>
        <v>01_MV_VON - VON - Vedlejší a odstatní náklady</v>
      </c>
      <c r="F112" s="285"/>
      <c r="G112" s="285"/>
      <c r="H112" s="285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>Solnice</v>
      </c>
      <c r="G114" s="33"/>
      <c r="H114" s="33"/>
      <c r="I114" s="114" t="s">
        <v>22</v>
      </c>
      <c r="J114" s="63" t="str">
        <f>IF(J12="","",J12)</f>
        <v>22.10.2019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E15</f>
        <v>Povodí Labe, státní podnik</v>
      </c>
      <c r="G116" s="33"/>
      <c r="H116" s="33"/>
      <c r="I116" s="114" t="s">
        <v>30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3"/>
      <c r="E117" s="33"/>
      <c r="F117" s="24" t="str">
        <f>IF(E18="","",E18)</f>
        <v>Vyplň údaj</v>
      </c>
      <c r="G117" s="33"/>
      <c r="H117" s="33"/>
      <c r="I117" s="114" t="s">
        <v>33</v>
      </c>
      <c r="J117" s="29" t="str">
        <f>E24</f>
        <v>Ing. Milan Vopařil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72"/>
      <c r="B119" s="173"/>
      <c r="C119" s="174" t="s">
        <v>107</v>
      </c>
      <c r="D119" s="175" t="s">
        <v>61</v>
      </c>
      <c r="E119" s="175" t="s">
        <v>57</v>
      </c>
      <c r="F119" s="175" t="s">
        <v>58</v>
      </c>
      <c r="G119" s="175" t="s">
        <v>108</v>
      </c>
      <c r="H119" s="175" t="s">
        <v>109</v>
      </c>
      <c r="I119" s="176" t="s">
        <v>110</v>
      </c>
      <c r="J119" s="177" t="s">
        <v>101</v>
      </c>
      <c r="K119" s="178" t="s">
        <v>111</v>
      </c>
      <c r="L119" s="179"/>
      <c r="M119" s="72" t="s">
        <v>1</v>
      </c>
      <c r="N119" s="73" t="s">
        <v>40</v>
      </c>
      <c r="O119" s="73" t="s">
        <v>112</v>
      </c>
      <c r="P119" s="73" t="s">
        <v>113</v>
      </c>
      <c r="Q119" s="73" t="s">
        <v>114</v>
      </c>
      <c r="R119" s="73" t="s">
        <v>115</v>
      </c>
      <c r="S119" s="73" t="s">
        <v>116</v>
      </c>
      <c r="T119" s="74" t="s">
        <v>117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2" customFormat="1" ht="22.9" customHeight="1">
      <c r="A120" s="31"/>
      <c r="B120" s="32"/>
      <c r="C120" s="79" t="s">
        <v>118</v>
      </c>
      <c r="D120" s="33"/>
      <c r="E120" s="33"/>
      <c r="F120" s="33"/>
      <c r="G120" s="33"/>
      <c r="H120" s="33"/>
      <c r="I120" s="112"/>
      <c r="J120" s="180">
        <f>BK120</f>
        <v>0</v>
      </c>
      <c r="K120" s="33"/>
      <c r="L120" s="36"/>
      <c r="M120" s="75"/>
      <c r="N120" s="181"/>
      <c r="O120" s="76"/>
      <c r="P120" s="182">
        <f>P121+P125</f>
        <v>0</v>
      </c>
      <c r="Q120" s="76"/>
      <c r="R120" s="182">
        <f>R121+R125</f>
        <v>0</v>
      </c>
      <c r="S120" s="76"/>
      <c r="T120" s="183">
        <f>T121+T125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75</v>
      </c>
      <c r="AU120" s="14" t="s">
        <v>103</v>
      </c>
      <c r="BK120" s="184">
        <f>BK121+BK125</f>
        <v>0</v>
      </c>
    </row>
    <row r="121" spans="1:65" s="12" customFormat="1" ht="25.9" customHeight="1">
      <c r="B121" s="185"/>
      <c r="C121" s="186"/>
      <c r="D121" s="187" t="s">
        <v>75</v>
      </c>
      <c r="E121" s="188" t="s">
        <v>119</v>
      </c>
      <c r="F121" s="188" t="s">
        <v>120</v>
      </c>
      <c r="G121" s="186"/>
      <c r="H121" s="186"/>
      <c r="I121" s="189"/>
      <c r="J121" s="190">
        <f>BK121</f>
        <v>0</v>
      </c>
      <c r="K121" s="186"/>
      <c r="L121" s="191"/>
      <c r="M121" s="192"/>
      <c r="N121" s="193"/>
      <c r="O121" s="193"/>
      <c r="P121" s="194">
        <f>P122</f>
        <v>0</v>
      </c>
      <c r="Q121" s="193"/>
      <c r="R121" s="194">
        <f>R122</f>
        <v>0</v>
      </c>
      <c r="S121" s="193"/>
      <c r="T121" s="195">
        <f>T122</f>
        <v>0</v>
      </c>
      <c r="AR121" s="196" t="s">
        <v>84</v>
      </c>
      <c r="AT121" s="197" t="s">
        <v>75</v>
      </c>
      <c r="AU121" s="197" t="s">
        <v>76</v>
      </c>
      <c r="AY121" s="196" t="s">
        <v>121</v>
      </c>
      <c r="BK121" s="198">
        <f>BK122</f>
        <v>0</v>
      </c>
    </row>
    <row r="122" spans="1:65" s="12" customFormat="1" ht="22.9" customHeight="1">
      <c r="B122" s="185"/>
      <c r="C122" s="186"/>
      <c r="D122" s="187" t="s">
        <v>75</v>
      </c>
      <c r="E122" s="199" t="s">
        <v>84</v>
      </c>
      <c r="F122" s="199" t="s">
        <v>122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SUM(P123:P124)</f>
        <v>0</v>
      </c>
      <c r="Q122" s="193"/>
      <c r="R122" s="194">
        <f>SUM(R123:R124)</f>
        <v>0</v>
      </c>
      <c r="S122" s="193"/>
      <c r="T122" s="195">
        <f>SUM(T123:T124)</f>
        <v>0</v>
      </c>
      <c r="AR122" s="196" t="s">
        <v>84</v>
      </c>
      <c r="AT122" s="197" t="s">
        <v>75</v>
      </c>
      <c r="AU122" s="197" t="s">
        <v>84</v>
      </c>
      <c r="AY122" s="196" t="s">
        <v>121</v>
      </c>
      <c r="BK122" s="198">
        <f>SUM(BK123:BK124)</f>
        <v>0</v>
      </c>
    </row>
    <row r="123" spans="1:65" s="2" customFormat="1" ht="24" customHeight="1">
      <c r="A123" s="31"/>
      <c r="B123" s="32"/>
      <c r="C123" s="201" t="s">
        <v>127</v>
      </c>
      <c r="D123" s="201" t="s">
        <v>123</v>
      </c>
      <c r="E123" s="202" t="s">
        <v>279</v>
      </c>
      <c r="F123" s="203" t="s">
        <v>280</v>
      </c>
      <c r="G123" s="204" t="s">
        <v>126</v>
      </c>
      <c r="H123" s="205">
        <v>621</v>
      </c>
      <c r="I123" s="206"/>
      <c r="J123" s="207">
        <f>ROUND(I123*H123,2)</f>
        <v>0</v>
      </c>
      <c r="K123" s="208"/>
      <c r="L123" s="36"/>
      <c r="M123" s="209" t="s">
        <v>1</v>
      </c>
      <c r="N123" s="210" t="s">
        <v>41</v>
      </c>
      <c r="O123" s="68"/>
      <c r="P123" s="211">
        <f>O123*H123</f>
        <v>0</v>
      </c>
      <c r="Q123" s="211">
        <v>0</v>
      </c>
      <c r="R123" s="211">
        <f>Q123*H123</f>
        <v>0</v>
      </c>
      <c r="S123" s="211">
        <v>0</v>
      </c>
      <c r="T123" s="212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127</v>
      </c>
      <c r="AT123" s="213" t="s">
        <v>123</v>
      </c>
      <c r="AU123" s="213" t="s">
        <v>86</v>
      </c>
      <c r="AY123" s="14" t="s">
        <v>121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14" t="s">
        <v>84</v>
      </c>
      <c r="BK123" s="214">
        <f>ROUND(I123*H123,2)</f>
        <v>0</v>
      </c>
      <c r="BL123" s="14" t="s">
        <v>127</v>
      </c>
      <c r="BM123" s="213" t="s">
        <v>281</v>
      </c>
    </row>
    <row r="124" spans="1:65" s="2" customFormat="1" ht="19.5">
      <c r="A124" s="31"/>
      <c r="B124" s="32"/>
      <c r="C124" s="33"/>
      <c r="D124" s="215" t="s">
        <v>129</v>
      </c>
      <c r="E124" s="33"/>
      <c r="F124" s="216" t="s">
        <v>282</v>
      </c>
      <c r="G124" s="33"/>
      <c r="H124" s="33"/>
      <c r="I124" s="112"/>
      <c r="J124" s="33"/>
      <c r="K124" s="33"/>
      <c r="L124" s="36"/>
      <c r="M124" s="217"/>
      <c r="N124" s="218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129</v>
      </c>
      <c r="AU124" s="14" t="s">
        <v>86</v>
      </c>
    </row>
    <row r="125" spans="1:65" s="12" customFormat="1" ht="25.9" customHeight="1">
      <c r="B125" s="185"/>
      <c r="C125" s="186"/>
      <c r="D125" s="187" t="s">
        <v>75</v>
      </c>
      <c r="E125" s="188" t="s">
        <v>283</v>
      </c>
      <c r="F125" s="188" t="s">
        <v>284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</f>
        <v>0</v>
      </c>
      <c r="Q125" s="193"/>
      <c r="R125" s="194">
        <f>R126</f>
        <v>0</v>
      </c>
      <c r="S125" s="193"/>
      <c r="T125" s="195">
        <f>T126</f>
        <v>0</v>
      </c>
      <c r="AR125" s="196" t="s">
        <v>146</v>
      </c>
      <c r="AT125" s="197" t="s">
        <v>75</v>
      </c>
      <c r="AU125" s="197" t="s">
        <v>76</v>
      </c>
      <c r="AY125" s="196" t="s">
        <v>121</v>
      </c>
      <c r="BK125" s="198">
        <f>BK126</f>
        <v>0</v>
      </c>
    </row>
    <row r="126" spans="1:65" s="12" customFormat="1" ht="22.9" customHeight="1">
      <c r="B126" s="185"/>
      <c r="C126" s="186"/>
      <c r="D126" s="187" t="s">
        <v>75</v>
      </c>
      <c r="E126" s="199" t="s">
        <v>285</v>
      </c>
      <c r="F126" s="199" t="s">
        <v>286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SUM(P127:P144)</f>
        <v>0</v>
      </c>
      <c r="Q126" s="193"/>
      <c r="R126" s="194">
        <f>SUM(R127:R144)</f>
        <v>0</v>
      </c>
      <c r="S126" s="193"/>
      <c r="T126" s="195">
        <f>SUM(T127:T144)</f>
        <v>0</v>
      </c>
      <c r="AR126" s="196" t="s">
        <v>146</v>
      </c>
      <c r="AT126" s="197" t="s">
        <v>75</v>
      </c>
      <c r="AU126" s="197" t="s">
        <v>84</v>
      </c>
      <c r="AY126" s="196" t="s">
        <v>121</v>
      </c>
      <c r="BK126" s="198">
        <f>SUM(BK127:BK144)</f>
        <v>0</v>
      </c>
    </row>
    <row r="127" spans="1:65" s="2" customFormat="1" ht="16.5" customHeight="1">
      <c r="A127" s="31"/>
      <c r="B127" s="32"/>
      <c r="C127" s="201" t="s">
        <v>84</v>
      </c>
      <c r="D127" s="201" t="s">
        <v>123</v>
      </c>
      <c r="E127" s="202" t="s">
        <v>287</v>
      </c>
      <c r="F127" s="203" t="s">
        <v>286</v>
      </c>
      <c r="G127" s="204" t="s">
        <v>288</v>
      </c>
      <c r="H127" s="205">
        <v>1</v>
      </c>
      <c r="I127" s="206"/>
      <c r="J127" s="207">
        <f>ROUND(I127*H127,2)</f>
        <v>0</v>
      </c>
      <c r="K127" s="208"/>
      <c r="L127" s="36"/>
      <c r="M127" s="209" t="s">
        <v>1</v>
      </c>
      <c r="N127" s="210" t="s">
        <v>41</v>
      </c>
      <c r="O127" s="68"/>
      <c r="P127" s="211">
        <f>O127*H127</f>
        <v>0</v>
      </c>
      <c r="Q127" s="211">
        <v>0</v>
      </c>
      <c r="R127" s="211">
        <f>Q127*H127</f>
        <v>0</v>
      </c>
      <c r="S127" s="211">
        <v>0</v>
      </c>
      <c r="T127" s="212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289</v>
      </c>
      <c r="AT127" s="213" t="s">
        <v>123</v>
      </c>
      <c r="AU127" s="213" t="s">
        <v>86</v>
      </c>
      <c r="AY127" s="14" t="s">
        <v>121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14" t="s">
        <v>84</v>
      </c>
      <c r="BK127" s="214">
        <f>ROUND(I127*H127,2)</f>
        <v>0</v>
      </c>
      <c r="BL127" s="14" t="s">
        <v>289</v>
      </c>
      <c r="BM127" s="213" t="s">
        <v>290</v>
      </c>
    </row>
    <row r="128" spans="1:65" s="2" customFormat="1" ht="11.25">
      <c r="A128" s="31"/>
      <c r="B128" s="32"/>
      <c r="C128" s="33"/>
      <c r="D128" s="215" t="s">
        <v>129</v>
      </c>
      <c r="E128" s="33"/>
      <c r="F128" s="216" t="s">
        <v>291</v>
      </c>
      <c r="G128" s="33"/>
      <c r="H128" s="33"/>
      <c r="I128" s="112"/>
      <c r="J128" s="33"/>
      <c r="K128" s="33"/>
      <c r="L128" s="36"/>
      <c r="M128" s="217"/>
      <c r="N128" s="21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129</v>
      </c>
      <c r="AU128" s="14" t="s">
        <v>86</v>
      </c>
    </row>
    <row r="129" spans="1:65" s="2" customFormat="1" ht="16.5" customHeight="1">
      <c r="A129" s="31"/>
      <c r="B129" s="32"/>
      <c r="C129" s="201" t="s">
        <v>86</v>
      </c>
      <c r="D129" s="201" t="s">
        <v>123</v>
      </c>
      <c r="E129" s="202" t="s">
        <v>292</v>
      </c>
      <c r="F129" s="203" t="s">
        <v>293</v>
      </c>
      <c r="G129" s="204" t="s">
        <v>294</v>
      </c>
      <c r="H129" s="205">
        <v>3</v>
      </c>
      <c r="I129" s="206"/>
      <c r="J129" s="207">
        <f>ROUND(I129*H129,2)</f>
        <v>0</v>
      </c>
      <c r="K129" s="208"/>
      <c r="L129" s="36"/>
      <c r="M129" s="209" t="s">
        <v>1</v>
      </c>
      <c r="N129" s="210" t="s">
        <v>41</v>
      </c>
      <c r="O129" s="68"/>
      <c r="P129" s="211">
        <f>O129*H129</f>
        <v>0</v>
      </c>
      <c r="Q129" s="211">
        <v>0</v>
      </c>
      <c r="R129" s="211">
        <f>Q129*H129</f>
        <v>0</v>
      </c>
      <c r="S129" s="211">
        <v>0</v>
      </c>
      <c r="T129" s="212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289</v>
      </c>
      <c r="AT129" s="213" t="s">
        <v>123</v>
      </c>
      <c r="AU129" s="213" t="s">
        <v>86</v>
      </c>
      <c r="AY129" s="14" t="s">
        <v>121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14" t="s">
        <v>84</v>
      </c>
      <c r="BK129" s="214">
        <f>ROUND(I129*H129,2)</f>
        <v>0</v>
      </c>
      <c r="BL129" s="14" t="s">
        <v>289</v>
      </c>
      <c r="BM129" s="213" t="s">
        <v>295</v>
      </c>
    </row>
    <row r="130" spans="1:65" s="2" customFormat="1" ht="11.25">
      <c r="A130" s="31"/>
      <c r="B130" s="32"/>
      <c r="C130" s="33"/>
      <c r="D130" s="215" t="s">
        <v>129</v>
      </c>
      <c r="E130" s="33"/>
      <c r="F130" s="216" t="s">
        <v>293</v>
      </c>
      <c r="G130" s="33"/>
      <c r="H130" s="33"/>
      <c r="I130" s="112"/>
      <c r="J130" s="33"/>
      <c r="K130" s="33"/>
      <c r="L130" s="36"/>
      <c r="M130" s="217"/>
      <c r="N130" s="21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129</v>
      </c>
      <c r="AU130" s="14" t="s">
        <v>86</v>
      </c>
    </row>
    <row r="131" spans="1:65" s="2" customFormat="1" ht="16.5" customHeight="1">
      <c r="A131" s="31"/>
      <c r="B131" s="32"/>
      <c r="C131" s="201" t="s">
        <v>135</v>
      </c>
      <c r="D131" s="201" t="s">
        <v>123</v>
      </c>
      <c r="E131" s="202" t="s">
        <v>296</v>
      </c>
      <c r="F131" s="203" t="s">
        <v>297</v>
      </c>
      <c r="G131" s="204" t="s">
        <v>240</v>
      </c>
      <c r="H131" s="205">
        <v>1</v>
      </c>
      <c r="I131" s="206"/>
      <c r="J131" s="207">
        <f>ROUND(I131*H131,2)</f>
        <v>0</v>
      </c>
      <c r="K131" s="208"/>
      <c r="L131" s="36"/>
      <c r="M131" s="209" t="s">
        <v>1</v>
      </c>
      <c r="N131" s="210" t="s">
        <v>41</v>
      </c>
      <c r="O131" s="68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289</v>
      </c>
      <c r="AT131" s="213" t="s">
        <v>123</v>
      </c>
      <c r="AU131" s="213" t="s">
        <v>86</v>
      </c>
      <c r="AY131" s="14" t="s">
        <v>121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4" t="s">
        <v>84</v>
      </c>
      <c r="BK131" s="214">
        <f>ROUND(I131*H131,2)</f>
        <v>0</v>
      </c>
      <c r="BL131" s="14" t="s">
        <v>289</v>
      </c>
      <c r="BM131" s="213" t="s">
        <v>298</v>
      </c>
    </row>
    <row r="132" spans="1:65" s="2" customFormat="1" ht="11.25">
      <c r="A132" s="31"/>
      <c r="B132" s="32"/>
      <c r="C132" s="33"/>
      <c r="D132" s="215" t="s">
        <v>129</v>
      </c>
      <c r="E132" s="33"/>
      <c r="F132" s="216" t="s">
        <v>297</v>
      </c>
      <c r="G132" s="33"/>
      <c r="H132" s="33"/>
      <c r="I132" s="112"/>
      <c r="J132" s="33"/>
      <c r="K132" s="33"/>
      <c r="L132" s="36"/>
      <c r="M132" s="217"/>
      <c r="N132" s="218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129</v>
      </c>
      <c r="AU132" s="14" t="s">
        <v>86</v>
      </c>
    </row>
    <row r="133" spans="1:65" s="2" customFormat="1" ht="16.5" customHeight="1">
      <c r="A133" s="31"/>
      <c r="B133" s="32"/>
      <c r="C133" s="201" t="s">
        <v>146</v>
      </c>
      <c r="D133" s="201" t="s">
        <v>123</v>
      </c>
      <c r="E133" s="202" t="s">
        <v>230</v>
      </c>
      <c r="F133" s="203" t="s">
        <v>299</v>
      </c>
      <c r="G133" s="204" t="s">
        <v>240</v>
      </c>
      <c r="H133" s="205">
        <v>1</v>
      </c>
      <c r="I133" s="206"/>
      <c r="J133" s="207">
        <f>ROUND(I133*H133,2)</f>
        <v>0</v>
      </c>
      <c r="K133" s="208"/>
      <c r="L133" s="36"/>
      <c r="M133" s="209" t="s">
        <v>1</v>
      </c>
      <c r="N133" s="210" t="s">
        <v>41</v>
      </c>
      <c r="O133" s="68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289</v>
      </c>
      <c r="AT133" s="213" t="s">
        <v>123</v>
      </c>
      <c r="AU133" s="213" t="s">
        <v>86</v>
      </c>
      <c r="AY133" s="14" t="s">
        <v>121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4" t="s">
        <v>84</v>
      </c>
      <c r="BK133" s="214">
        <f>ROUND(I133*H133,2)</f>
        <v>0</v>
      </c>
      <c r="BL133" s="14" t="s">
        <v>289</v>
      </c>
      <c r="BM133" s="213" t="s">
        <v>300</v>
      </c>
    </row>
    <row r="134" spans="1:65" s="2" customFormat="1" ht="11.25">
      <c r="A134" s="31"/>
      <c r="B134" s="32"/>
      <c r="C134" s="33"/>
      <c r="D134" s="215" t="s">
        <v>129</v>
      </c>
      <c r="E134" s="33"/>
      <c r="F134" s="216" t="s">
        <v>231</v>
      </c>
      <c r="G134" s="33"/>
      <c r="H134" s="33"/>
      <c r="I134" s="112"/>
      <c r="J134" s="33"/>
      <c r="K134" s="33"/>
      <c r="L134" s="36"/>
      <c r="M134" s="217"/>
      <c r="N134" s="21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129</v>
      </c>
      <c r="AU134" s="14" t="s">
        <v>86</v>
      </c>
    </row>
    <row r="135" spans="1:65" s="2" customFormat="1" ht="24" customHeight="1">
      <c r="A135" s="31"/>
      <c r="B135" s="32"/>
      <c r="C135" s="201" t="s">
        <v>152</v>
      </c>
      <c r="D135" s="201" t="s">
        <v>123</v>
      </c>
      <c r="E135" s="202" t="s">
        <v>234</v>
      </c>
      <c r="F135" s="203" t="s">
        <v>301</v>
      </c>
      <c r="G135" s="204" t="s">
        <v>240</v>
      </c>
      <c r="H135" s="205">
        <v>1</v>
      </c>
      <c r="I135" s="206"/>
      <c r="J135" s="207">
        <f>ROUND(I135*H135,2)</f>
        <v>0</v>
      </c>
      <c r="K135" s="208"/>
      <c r="L135" s="36"/>
      <c r="M135" s="209" t="s">
        <v>1</v>
      </c>
      <c r="N135" s="210" t="s">
        <v>41</v>
      </c>
      <c r="O135" s="68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289</v>
      </c>
      <c r="AT135" s="213" t="s">
        <v>123</v>
      </c>
      <c r="AU135" s="213" t="s">
        <v>86</v>
      </c>
      <c r="AY135" s="14" t="s">
        <v>121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4" t="s">
        <v>84</v>
      </c>
      <c r="BK135" s="214">
        <f>ROUND(I135*H135,2)</f>
        <v>0</v>
      </c>
      <c r="BL135" s="14" t="s">
        <v>289</v>
      </c>
      <c r="BM135" s="213" t="s">
        <v>302</v>
      </c>
    </row>
    <row r="136" spans="1:65" s="2" customFormat="1" ht="19.5">
      <c r="A136" s="31"/>
      <c r="B136" s="32"/>
      <c r="C136" s="33"/>
      <c r="D136" s="215" t="s">
        <v>129</v>
      </c>
      <c r="E136" s="33"/>
      <c r="F136" s="216" t="s">
        <v>301</v>
      </c>
      <c r="G136" s="33"/>
      <c r="H136" s="33"/>
      <c r="I136" s="112"/>
      <c r="J136" s="33"/>
      <c r="K136" s="33"/>
      <c r="L136" s="36"/>
      <c r="M136" s="217"/>
      <c r="N136" s="21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129</v>
      </c>
      <c r="AU136" s="14" t="s">
        <v>86</v>
      </c>
    </row>
    <row r="137" spans="1:65" s="2" customFormat="1" ht="16.5" customHeight="1">
      <c r="A137" s="31"/>
      <c r="B137" s="32"/>
      <c r="C137" s="201" t="s">
        <v>158</v>
      </c>
      <c r="D137" s="201" t="s">
        <v>123</v>
      </c>
      <c r="E137" s="202" t="s">
        <v>238</v>
      </c>
      <c r="F137" s="203" t="s">
        <v>303</v>
      </c>
      <c r="G137" s="204" t="s">
        <v>240</v>
      </c>
      <c r="H137" s="205">
        <v>1</v>
      </c>
      <c r="I137" s="206"/>
      <c r="J137" s="207">
        <f>ROUND(I137*H137,2)</f>
        <v>0</v>
      </c>
      <c r="K137" s="208"/>
      <c r="L137" s="36"/>
      <c r="M137" s="209" t="s">
        <v>1</v>
      </c>
      <c r="N137" s="210" t="s">
        <v>41</v>
      </c>
      <c r="O137" s="68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289</v>
      </c>
      <c r="AT137" s="213" t="s">
        <v>123</v>
      </c>
      <c r="AU137" s="213" t="s">
        <v>86</v>
      </c>
      <c r="AY137" s="14" t="s">
        <v>121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4" t="s">
        <v>84</v>
      </c>
      <c r="BK137" s="214">
        <f>ROUND(I137*H137,2)</f>
        <v>0</v>
      </c>
      <c r="BL137" s="14" t="s">
        <v>289</v>
      </c>
      <c r="BM137" s="213" t="s">
        <v>304</v>
      </c>
    </row>
    <row r="138" spans="1:65" s="2" customFormat="1" ht="11.25">
      <c r="A138" s="31"/>
      <c r="B138" s="32"/>
      <c r="C138" s="33"/>
      <c r="D138" s="215" t="s">
        <v>129</v>
      </c>
      <c r="E138" s="33"/>
      <c r="F138" s="216" t="s">
        <v>303</v>
      </c>
      <c r="G138" s="33"/>
      <c r="H138" s="33"/>
      <c r="I138" s="112"/>
      <c r="J138" s="33"/>
      <c r="K138" s="33"/>
      <c r="L138" s="36"/>
      <c r="M138" s="217"/>
      <c r="N138" s="21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129</v>
      </c>
      <c r="AU138" s="14" t="s">
        <v>86</v>
      </c>
    </row>
    <row r="139" spans="1:65" s="2" customFormat="1" ht="24" customHeight="1">
      <c r="A139" s="31"/>
      <c r="B139" s="32"/>
      <c r="C139" s="201" t="s">
        <v>163</v>
      </c>
      <c r="D139" s="201" t="s">
        <v>123</v>
      </c>
      <c r="E139" s="202" t="s">
        <v>305</v>
      </c>
      <c r="F139" s="203" t="s">
        <v>306</v>
      </c>
      <c r="G139" s="204" t="s">
        <v>240</v>
      </c>
      <c r="H139" s="205">
        <v>1</v>
      </c>
      <c r="I139" s="206"/>
      <c r="J139" s="207">
        <f>ROUND(I139*H139,2)</f>
        <v>0</v>
      </c>
      <c r="K139" s="208"/>
      <c r="L139" s="36"/>
      <c r="M139" s="209" t="s">
        <v>1</v>
      </c>
      <c r="N139" s="210" t="s">
        <v>41</v>
      </c>
      <c r="O139" s="68"/>
      <c r="P139" s="211">
        <f>O139*H139</f>
        <v>0</v>
      </c>
      <c r="Q139" s="211">
        <v>0</v>
      </c>
      <c r="R139" s="211">
        <f>Q139*H139</f>
        <v>0</v>
      </c>
      <c r="S139" s="211">
        <v>0</v>
      </c>
      <c r="T139" s="212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289</v>
      </c>
      <c r="AT139" s="213" t="s">
        <v>123</v>
      </c>
      <c r="AU139" s="213" t="s">
        <v>86</v>
      </c>
      <c r="AY139" s="14" t="s">
        <v>121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4" t="s">
        <v>84</v>
      </c>
      <c r="BK139" s="214">
        <f>ROUND(I139*H139,2)</f>
        <v>0</v>
      </c>
      <c r="BL139" s="14" t="s">
        <v>289</v>
      </c>
      <c r="BM139" s="213" t="s">
        <v>307</v>
      </c>
    </row>
    <row r="140" spans="1:65" s="2" customFormat="1" ht="19.5">
      <c r="A140" s="31"/>
      <c r="B140" s="32"/>
      <c r="C140" s="33"/>
      <c r="D140" s="215" t="s">
        <v>129</v>
      </c>
      <c r="E140" s="33"/>
      <c r="F140" s="216" t="s">
        <v>306</v>
      </c>
      <c r="G140" s="33"/>
      <c r="H140" s="33"/>
      <c r="I140" s="112"/>
      <c r="J140" s="33"/>
      <c r="K140" s="33"/>
      <c r="L140" s="36"/>
      <c r="M140" s="217"/>
      <c r="N140" s="218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129</v>
      </c>
      <c r="AU140" s="14" t="s">
        <v>86</v>
      </c>
    </row>
    <row r="141" spans="1:65" s="2" customFormat="1" ht="39">
      <c r="A141" s="31"/>
      <c r="B141" s="32"/>
      <c r="C141" s="33"/>
      <c r="D141" s="215" t="s">
        <v>140</v>
      </c>
      <c r="E141" s="33"/>
      <c r="F141" s="219" t="s">
        <v>308</v>
      </c>
      <c r="G141" s="33"/>
      <c r="H141" s="33"/>
      <c r="I141" s="112"/>
      <c r="J141" s="33"/>
      <c r="K141" s="33"/>
      <c r="L141" s="36"/>
      <c r="M141" s="217"/>
      <c r="N141" s="21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140</v>
      </c>
      <c r="AU141" s="14" t="s">
        <v>86</v>
      </c>
    </row>
    <row r="142" spans="1:65" s="2" customFormat="1" ht="16.5" customHeight="1">
      <c r="A142" s="31"/>
      <c r="B142" s="32"/>
      <c r="C142" s="201" t="s">
        <v>169</v>
      </c>
      <c r="D142" s="201" t="s">
        <v>123</v>
      </c>
      <c r="E142" s="202" t="s">
        <v>309</v>
      </c>
      <c r="F142" s="203" t="s">
        <v>310</v>
      </c>
      <c r="G142" s="204" t="s">
        <v>240</v>
      </c>
      <c r="H142" s="205">
        <v>1</v>
      </c>
      <c r="I142" s="206"/>
      <c r="J142" s="207">
        <f>ROUND(I142*H142,2)</f>
        <v>0</v>
      </c>
      <c r="K142" s="208"/>
      <c r="L142" s="36"/>
      <c r="M142" s="209" t="s">
        <v>1</v>
      </c>
      <c r="N142" s="210" t="s">
        <v>41</v>
      </c>
      <c r="O142" s="68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289</v>
      </c>
      <c r="AT142" s="213" t="s">
        <v>123</v>
      </c>
      <c r="AU142" s="213" t="s">
        <v>86</v>
      </c>
      <c r="AY142" s="14" t="s">
        <v>121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4" t="s">
        <v>84</v>
      </c>
      <c r="BK142" s="214">
        <f>ROUND(I142*H142,2)</f>
        <v>0</v>
      </c>
      <c r="BL142" s="14" t="s">
        <v>289</v>
      </c>
      <c r="BM142" s="213" t="s">
        <v>311</v>
      </c>
    </row>
    <row r="143" spans="1:65" s="2" customFormat="1" ht="11.25">
      <c r="A143" s="31"/>
      <c r="B143" s="32"/>
      <c r="C143" s="33"/>
      <c r="D143" s="215" t="s">
        <v>129</v>
      </c>
      <c r="E143" s="33"/>
      <c r="F143" s="216" t="s">
        <v>310</v>
      </c>
      <c r="G143" s="33"/>
      <c r="H143" s="33"/>
      <c r="I143" s="112"/>
      <c r="J143" s="33"/>
      <c r="K143" s="33"/>
      <c r="L143" s="36"/>
      <c r="M143" s="217"/>
      <c r="N143" s="218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129</v>
      </c>
      <c r="AU143" s="14" t="s">
        <v>86</v>
      </c>
    </row>
    <row r="144" spans="1:65" s="2" customFormat="1" ht="48.75">
      <c r="A144" s="31"/>
      <c r="B144" s="32"/>
      <c r="C144" s="33"/>
      <c r="D144" s="215" t="s">
        <v>140</v>
      </c>
      <c r="E144" s="33"/>
      <c r="F144" s="219" t="s">
        <v>312</v>
      </c>
      <c r="G144" s="33"/>
      <c r="H144" s="33"/>
      <c r="I144" s="112"/>
      <c r="J144" s="33"/>
      <c r="K144" s="33"/>
      <c r="L144" s="36"/>
      <c r="M144" s="231"/>
      <c r="N144" s="232"/>
      <c r="O144" s="233"/>
      <c r="P144" s="233"/>
      <c r="Q144" s="233"/>
      <c r="R144" s="233"/>
      <c r="S144" s="233"/>
      <c r="T144" s="234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140</v>
      </c>
      <c r="AU144" s="14" t="s">
        <v>86</v>
      </c>
    </row>
    <row r="145" spans="1:31" s="2" customFormat="1" ht="6.95" customHeight="1">
      <c r="A145" s="31"/>
      <c r="B145" s="51"/>
      <c r="C145" s="52"/>
      <c r="D145" s="52"/>
      <c r="E145" s="52"/>
      <c r="F145" s="52"/>
      <c r="G145" s="52"/>
      <c r="H145" s="52"/>
      <c r="I145" s="149"/>
      <c r="J145" s="52"/>
      <c r="K145" s="52"/>
      <c r="L145" s="36"/>
      <c r="M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</sheetData>
  <sheetProtection algorithmName="SHA-512" hashValue="8Y0U48ECgabJjvg/UW73iyV6UVBTrql1+B4+Md0l1hOfB8gm4jK8W531UpvzmBAdADlGZirJOgkOArmUUosqKQ==" saltValue="KJOiGEJoIErr7byA0uKSw/72F5j8PqWGDVsZJhZfE9hKmseSpnBfrsDDEw2kIFqYZvfcXLvJoUui+glzMnPStg==" spinCount="100000" sheet="1" objects="1" scenarios="1" formatColumns="0" formatRows="0" autoFilter="0"/>
  <autoFilter ref="C119:K14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01_MV_1 - SO 1 - těžení n...</vt:lpstr>
      <vt:lpstr>01_MV_2 - SO 2 - NEVYPLŇOVAT!!!</vt:lpstr>
      <vt:lpstr>01_MV_3 - SO 3 - Sanace b...</vt:lpstr>
      <vt:lpstr>01_MV_VON - VON - Vedlejš...</vt:lpstr>
      <vt:lpstr>'01_MV_1 - SO 1 - těžení n...'!Názvy_tisku</vt:lpstr>
      <vt:lpstr>'01_MV_2 - SO 2 - NEVYPLŇOVAT!!!'!Názvy_tisku</vt:lpstr>
      <vt:lpstr>'01_MV_3 - SO 3 - Sanace b...'!Názvy_tisku</vt:lpstr>
      <vt:lpstr>'01_MV_VON - VON - Vedlejš...'!Názvy_tisku</vt:lpstr>
      <vt:lpstr>'Rekapitulace stavby'!Názvy_tisku</vt:lpstr>
      <vt:lpstr>'01_MV_1 - SO 1 - těžení n...'!Oblast_tisku</vt:lpstr>
      <vt:lpstr>'01_MV_2 - SO 2 - NEVYPLŇOVAT!!!'!Oblast_tisku</vt:lpstr>
      <vt:lpstr>'01_MV_3 - SO 3 - Sanace b...'!Oblast_tisku</vt:lpstr>
      <vt:lpstr>'01_MV_VON - VON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DiS. Michal Kubík</cp:lastModifiedBy>
  <dcterms:created xsi:type="dcterms:W3CDTF">2019-11-12T09:36:49Z</dcterms:created>
  <dcterms:modified xsi:type="dcterms:W3CDTF">2020-05-21T10:41:42Z</dcterms:modified>
</cp:coreProperties>
</file>