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3256" windowHeight="13176"/>
  </bookViews>
  <sheets>
    <sheet name="Pokyny pro vyplnění" sheetId="11" r:id="rId1"/>
    <sheet name="Stavba" sheetId="1" r:id="rId2"/>
    <sheet name="VzorPolozky" sheetId="10" state="hidden" r:id="rId3"/>
    <sheet name="000 001 Naklady" sheetId="12" r:id="rId4"/>
    <sheet name="001 001 Pol" sheetId="13" r:id="rId5"/>
    <sheet name="001 002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'000 001 Naklady'!$1:$7</definedName>
    <definedName name="_xlnm.Print_Titles" localSheetId="4">'001 001 Pol'!$1:$7</definedName>
    <definedName name="_xlnm.Print_Titles" localSheetId="5">'001 002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'000 001 Naklady'!$A$1:$X$30</definedName>
    <definedName name="_xlnm.Print_Area" localSheetId="4">'001 001 Pol'!$A$1:$X$88</definedName>
    <definedName name="_xlnm.Print_Area" localSheetId="5">'001 002 Pol'!$A$1:$X$98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I54" i="1"/>
  <c r="I53" i="1"/>
  <c r="G45" i="1"/>
  <c r="F45" i="1"/>
  <c r="G44" i="1"/>
  <c r="F44" i="1"/>
  <c r="G43" i="1"/>
  <c r="F43" i="1"/>
  <c r="G41" i="1"/>
  <c r="F41" i="1"/>
  <c r="G40" i="1"/>
  <c r="F40" i="1"/>
  <c r="I40" i="1" s="1"/>
  <c r="G39" i="1"/>
  <c r="I39" i="1" s="1"/>
  <c r="I46" i="1" s="1"/>
  <c r="J41" i="1" s="1"/>
  <c r="F39" i="1"/>
  <c r="G97" i="14"/>
  <c r="BA91" i="14"/>
  <c r="BA79" i="14"/>
  <c r="BA78" i="14"/>
  <c r="BA21" i="14"/>
  <c r="BA17" i="14"/>
  <c r="BA15" i="14"/>
  <c r="BA12" i="14"/>
  <c r="BA10" i="14"/>
  <c r="G9" i="14"/>
  <c r="M9" i="14" s="1"/>
  <c r="I9" i="14"/>
  <c r="I8" i="14" s="1"/>
  <c r="K9" i="14"/>
  <c r="O9" i="14"/>
  <c r="Q9" i="14"/>
  <c r="Q8" i="14" s="1"/>
  <c r="V9" i="14"/>
  <c r="V8" i="14" s="1"/>
  <c r="G11" i="14"/>
  <c r="M11" i="14" s="1"/>
  <c r="I11" i="14"/>
  <c r="K11" i="14"/>
  <c r="O11" i="14"/>
  <c r="Q11" i="14"/>
  <c r="V11" i="14"/>
  <c r="G14" i="14"/>
  <c r="I14" i="14"/>
  <c r="K14" i="14"/>
  <c r="M14" i="14"/>
  <c r="O14" i="14"/>
  <c r="O8" i="14" s="1"/>
  <c r="Q14" i="14"/>
  <c r="V14" i="14"/>
  <c r="G16" i="14"/>
  <c r="I16" i="14"/>
  <c r="K16" i="14"/>
  <c r="M16" i="14"/>
  <c r="O16" i="14"/>
  <c r="Q16" i="14"/>
  <c r="V16" i="14"/>
  <c r="G20" i="14"/>
  <c r="I20" i="14"/>
  <c r="K20" i="14"/>
  <c r="M20" i="14"/>
  <c r="O20" i="14"/>
  <c r="Q20" i="14"/>
  <c r="V20" i="14"/>
  <c r="G23" i="14"/>
  <c r="M23" i="14" s="1"/>
  <c r="I23" i="14"/>
  <c r="K23" i="14"/>
  <c r="K8" i="14" s="1"/>
  <c r="O23" i="14"/>
  <c r="Q23" i="14"/>
  <c r="V23" i="14"/>
  <c r="G26" i="14"/>
  <c r="M26" i="14" s="1"/>
  <c r="I26" i="14"/>
  <c r="K26" i="14"/>
  <c r="O26" i="14"/>
  <c r="Q26" i="14"/>
  <c r="V26" i="14"/>
  <c r="G35" i="14"/>
  <c r="M35" i="14" s="1"/>
  <c r="I35" i="14"/>
  <c r="K35" i="14"/>
  <c r="O35" i="14"/>
  <c r="Q35" i="14"/>
  <c r="V35" i="14"/>
  <c r="G37" i="14"/>
  <c r="I37" i="14"/>
  <c r="K37" i="14"/>
  <c r="M37" i="14"/>
  <c r="O37" i="14"/>
  <c r="Q37" i="14"/>
  <c r="V37" i="14"/>
  <c r="G40" i="14"/>
  <c r="I40" i="14"/>
  <c r="K40" i="14"/>
  <c r="M40" i="14"/>
  <c r="O40" i="14"/>
  <c r="Q40" i="14"/>
  <c r="V40" i="14"/>
  <c r="G42" i="14"/>
  <c r="I42" i="14"/>
  <c r="K42" i="14"/>
  <c r="M42" i="14"/>
  <c r="O42" i="14"/>
  <c r="Q42" i="14"/>
  <c r="V42" i="14"/>
  <c r="K44" i="14"/>
  <c r="G45" i="14"/>
  <c r="G44" i="14" s="1"/>
  <c r="I45" i="14"/>
  <c r="I44" i="14" s="1"/>
  <c r="K45" i="14"/>
  <c r="O45" i="14"/>
  <c r="Q45" i="14"/>
  <c r="Q44" i="14" s="1"/>
  <c r="V45" i="14"/>
  <c r="V44" i="14" s="1"/>
  <c r="G46" i="14"/>
  <c r="M46" i="14" s="1"/>
  <c r="I46" i="14"/>
  <c r="K46" i="14"/>
  <c r="O46" i="14"/>
  <c r="Q46" i="14"/>
  <c r="V46" i="14"/>
  <c r="G48" i="14"/>
  <c r="I48" i="14"/>
  <c r="K48" i="14"/>
  <c r="M48" i="14"/>
  <c r="O48" i="14"/>
  <c r="O44" i="14" s="1"/>
  <c r="Q48" i="14"/>
  <c r="V48" i="14"/>
  <c r="G49" i="14"/>
  <c r="I49" i="14"/>
  <c r="K49" i="14"/>
  <c r="M49" i="14"/>
  <c r="O49" i="14"/>
  <c r="Q49" i="14"/>
  <c r="V49" i="14"/>
  <c r="G51" i="14"/>
  <c r="I51" i="14"/>
  <c r="K51" i="14"/>
  <c r="M51" i="14"/>
  <c r="O51" i="14"/>
  <c r="Q51" i="14"/>
  <c r="V51" i="14"/>
  <c r="K52" i="14"/>
  <c r="G53" i="14"/>
  <c r="M53" i="14" s="1"/>
  <c r="I53" i="14"/>
  <c r="I52" i="14" s="1"/>
  <c r="K53" i="14"/>
  <c r="O53" i="14"/>
  <c r="Q53" i="14"/>
  <c r="Q52" i="14" s="1"/>
  <c r="V53" i="14"/>
  <c r="V52" i="14" s="1"/>
  <c r="G55" i="14"/>
  <c r="M55" i="14" s="1"/>
  <c r="I55" i="14"/>
  <c r="K55" i="14"/>
  <c r="O55" i="14"/>
  <c r="Q55" i="14"/>
  <c r="V55" i="14"/>
  <c r="G57" i="14"/>
  <c r="I57" i="14"/>
  <c r="K57" i="14"/>
  <c r="M57" i="14"/>
  <c r="O57" i="14"/>
  <c r="O52" i="14" s="1"/>
  <c r="Q57" i="14"/>
  <c r="V57" i="14"/>
  <c r="G59" i="14"/>
  <c r="I59" i="14"/>
  <c r="I58" i="14" s="1"/>
  <c r="K59" i="14"/>
  <c r="K58" i="14" s="1"/>
  <c r="M59" i="14"/>
  <c r="O59" i="14"/>
  <c r="Q59" i="14"/>
  <c r="Q58" i="14" s="1"/>
  <c r="V59" i="14"/>
  <c r="G60" i="14"/>
  <c r="M60" i="14" s="1"/>
  <c r="I60" i="14"/>
  <c r="K60" i="14"/>
  <c r="O60" i="14"/>
  <c r="Q60" i="14"/>
  <c r="V60" i="14"/>
  <c r="G62" i="14"/>
  <c r="M62" i="14" s="1"/>
  <c r="I62" i="14"/>
  <c r="K62" i="14"/>
  <c r="O62" i="14"/>
  <c r="Q62" i="14"/>
  <c r="V62" i="14"/>
  <c r="V58" i="14" s="1"/>
  <c r="G65" i="14"/>
  <c r="M65" i="14" s="1"/>
  <c r="I65" i="14"/>
  <c r="K65" i="14"/>
  <c r="O65" i="14"/>
  <c r="Q65" i="14"/>
  <c r="V65" i="14"/>
  <c r="G67" i="14"/>
  <c r="I67" i="14"/>
  <c r="K67" i="14"/>
  <c r="M67" i="14"/>
  <c r="O67" i="14"/>
  <c r="Q67" i="14"/>
  <c r="V67" i="14"/>
  <c r="G70" i="14"/>
  <c r="I70" i="14"/>
  <c r="K70" i="14"/>
  <c r="M70" i="14"/>
  <c r="O70" i="14"/>
  <c r="O58" i="14" s="1"/>
  <c r="Q70" i="14"/>
  <c r="V70" i="14"/>
  <c r="Q72" i="14"/>
  <c r="G73" i="14"/>
  <c r="G72" i="14" s="1"/>
  <c r="I73" i="14"/>
  <c r="I72" i="14" s="1"/>
  <c r="K73" i="14"/>
  <c r="K72" i="14" s="1"/>
  <c r="O73" i="14"/>
  <c r="O72" i="14" s="1"/>
  <c r="Q73" i="14"/>
  <c r="V73" i="14"/>
  <c r="V72" i="14" s="1"/>
  <c r="G74" i="14"/>
  <c r="M74" i="14" s="1"/>
  <c r="I74" i="14"/>
  <c r="K74" i="14"/>
  <c r="O74" i="14"/>
  <c r="Q74" i="14"/>
  <c r="V74" i="14"/>
  <c r="G76" i="14"/>
  <c r="K76" i="14"/>
  <c r="V76" i="14"/>
  <c r="G77" i="14"/>
  <c r="I77" i="14"/>
  <c r="I76" i="14" s="1"/>
  <c r="K77" i="14"/>
  <c r="M77" i="14"/>
  <c r="M76" i="14" s="1"/>
  <c r="O77" i="14"/>
  <c r="O76" i="14" s="1"/>
  <c r="Q77" i="14"/>
  <c r="Q76" i="14" s="1"/>
  <c r="V77" i="14"/>
  <c r="G81" i="14"/>
  <c r="O81" i="14"/>
  <c r="V81" i="14"/>
  <c r="G82" i="14"/>
  <c r="I82" i="14"/>
  <c r="I81" i="14" s="1"/>
  <c r="K82" i="14"/>
  <c r="K81" i="14" s="1"/>
  <c r="M82" i="14"/>
  <c r="M81" i="14" s="1"/>
  <c r="O82" i="14"/>
  <c r="Q82" i="14"/>
  <c r="Q81" i="14" s="1"/>
  <c r="V82" i="14"/>
  <c r="K84" i="14"/>
  <c r="G85" i="14"/>
  <c r="G84" i="14" s="1"/>
  <c r="I85" i="14"/>
  <c r="I84" i="14" s="1"/>
  <c r="K85" i="14"/>
  <c r="O85" i="14"/>
  <c r="Q85" i="14"/>
  <c r="Q84" i="14" s="1"/>
  <c r="V85" i="14"/>
  <c r="V84" i="14" s="1"/>
  <c r="G87" i="14"/>
  <c r="M87" i="14" s="1"/>
  <c r="I87" i="14"/>
  <c r="K87" i="14"/>
  <c r="O87" i="14"/>
  <c r="Q87" i="14"/>
  <c r="V87" i="14"/>
  <c r="G93" i="14"/>
  <c r="I93" i="14"/>
  <c r="K93" i="14"/>
  <c r="M93" i="14"/>
  <c r="O93" i="14"/>
  <c r="O84" i="14" s="1"/>
  <c r="Q93" i="14"/>
  <c r="V93" i="14"/>
  <c r="G95" i="14"/>
  <c r="I95" i="14"/>
  <c r="K95" i="14"/>
  <c r="M95" i="14"/>
  <c r="O95" i="14"/>
  <c r="Q95" i="14"/>
  <c r="V95" i="14"/>
  <c r="AE97" i="14"/>
  <c r="G87" i="13"/>
  <c r="BA81" i="13"/>
  <c r="BA69" i="13"/>
  <c r="BA68" i="13"/>
  <c r="BA28" i="13"/>
  <c r="BA25" i="13"/>
  <c r="BA18" i="13"/>
  <c r="BA16" i="13"/>
  <c r="BA10" i="13"/>
  <c r="G9" i="13"/>
  <c r="I9" i="13"/>
  <c r="I8" i="13" s="1"/>
  <c r="K9" i="13"/>
  <c r="M9" i="13"/>
  <c r="O9" i="13"/>
  <c r="O8" i="13" s="1"/>
  <c r="Q9" i="13"/>
  <c r="V9" i="13"/>
  <c r="G11" i="13"/>
  <c r="AF87" i="13" s="1"/>
  <c r="I11" i="13"/>
  <c r="K11" i="13"/>
  <c r="O11" i="13"/>
  <c r="Q11" i="13"/>
  <c r="V11" i="13"/>
  <c r="V8" i="13" s="1"/>
  <c r="G15" i="13"/>
  <c r="I15" i="13"/>
  <c r="K15" i="13"/>
  <c r="M15" i="13"/>
  <c r="O15" i="13"/>
  <c r="Q15" i="13"/>
  <c r="Q8" i="13" s="1"/>
  <c r="V15" i="13"/>
  <c r="G17" i="13"/>
  <c r="M17" i="13" s="1"/>
  <c r="I17" i="13"/>
  <c r="K17" i="13"/>
  <c r="O17" i="13"/>
  <c r="Q17" i="13"/>
  <c r="V17" i="13"/>
  <c r="G19" i="13"/>
  <c r="I19" i="13"/>
  <c r="K19" i="13"/>
  <c r="M19" i="13"/>
  <c r="O19" i="13"/>
  <c r="Q19" i="13"/>
  <c r="V19" i="13"/>
  <c r="G21" i="13"/>
  <c r="M21" i="13" s="1"/>
  <c r="I21" i="13"/>
  <c r="K21" i="13"/>
  <c r="K8" i="13" s="1"/>
  <c r="O21" i="13"/>
  <c r="Q21" i="13"/>
  <c r="V21" i="13"/>
  <c r="G24" i="13"/>
  <c r="I24" i="13"/>
  <c r="K24" i="13"/>
  <c r="M24" i="13"/>
  <c r="O24" i="13"/>
  <c r="Q24" i="13"/>
  <c r="V24" i="13"/>
  <c r="G27" i="13"/>
  <c r="M27" i="13" s="1"/>
  <c r="I27" i="13"/>
  <c r="K27" i="13"/>
  <c r="O27" i="13"/>
  <c r="Q27" i="13"/>
  <c r="V27" i="13"/>
  <c r="G30" i="13"/>
  <c r="I30" i="13"/>
  <c r="K30" i="13"/>
  <c r="M30" i="13"/>
  <c r="O30" i="13"/>
  <c r="Q30" i="13"/>
  <c r="V30" i="13"/>
  <c r="G36" i="13"/>
  <c r="M36" i="13" s="1"/>
  <c r="I36" i="13"/>
  <c r="K36" i="13"/>
  <c r="O36" i="13"/>
  <c r="Q36" i="13"/>
  <c r="V36" i="13"/>
  <c r="G38" i="13"/>
  <c r="I38" i="13"/>
  <c r="K38" i="13"/>
  <c r="M38" i="13"/>
  <c r="O38" i="13"/>
  <c r="Q38" i="13"/>
  <c r="V38" i="13"/>
  <c r="G41" i="13"/>
  <c r="M41" i="13" s="1"/>
  <c r="I41" i="13"/>
  <c r="K41" i="13"/>
  <c r="O41" i="13"/>
  <c r="Q41" i="13"/>
  <c r="V41" i="13"/>
  <c r="G43" i="13"/>
  <c r="I43" i="13"/>
  <c r="K43" i="13"/>
  <c r="M43" i="13"/>
  <c r="O43" i="13"/>
  <c r="Q43" i="13"/>
  <c r="V43" i="13"/>
  <c r="G46" i="13"/>
  <c r="M46" i="13" s="1"/>
  <c r="I46" i="13"/>
  <c r="K46" i="13"/>
  <c r="O46" i="13"/>
  <c r="Q46" i="13"/>
  <c r="V46" i="13"/>
  <c r="G48" i="13"/>
  <c r="I48" i="13"/>
  <c r="K48" i="13"/>
  <c r="M48" i="13"/>
  <c r="O48" i="13"/>
  <c r="Q48" i="13"/>
  <c r="V48" i="13"/>
  <c r="G52" i="13"/>
  <c r="M52" i="13" s="1"/>
  <c r="I52" i="13"/>
  <c r="K52" i="13"/>
  <c r="O52" i="13"/>
  <c r="Q52" i="13"/>
  <c r="V52" i="13"/>
  <c r="G54" i="13"/>
  <c r="I54" i="13"/>
  <c r="K54" i="13"/>
  <c r="M54" i="13"/>
  <c r="O54" i="13"/>
  <c r="Q54" i="13"/>
  <c r="V54" i="13"/>
  <c r="G56" i="13"/>
  <c r="M56" i="13" s="1"/>
  <c r="I56" i="13"/>
  <c r="K56" i="13"/>
  <c r="O56" i="13"/>
  <c r="Q56" i="13"/>
  <c r="V56" i="13"/>
  <c r="I58" i="13"/>
  <c r="G59" i="13"/>
  <c r="M59" i="13" s="1"/>
  <c r="M58" i="13" s="1"/>
  <c r="I59" i="13"/>
  <c r="K59" i="13"/>
  <c r="K58" i="13" s="1"/>
  <c r="O59" i="13"/>
  <c r="Q59" i="13"/>
  <c r="V59" i="13"/>
  <c r="V58" i="13" s="1"/>
  <c r="G60" i="13"/>
  <c r="I60" i="13"/>
  <c r="K60" i="13"/>
  <c r="M60" i="13"/>
  <c r="O60" i="13"/>
  <c r="Q60" i="13"/>
  <c r="Q58" i="13" s="1"/>
  <c r="V60" i="13"/>
  <c r="G62" i="13"/>
  <c r="I62" i="13"/>
  <c r="K62" i="13"/>
  <c r="M62" i="13"/>
  <c r="O62" i="13"/>
  <c r="O58" i="13" s="1"/>
  <c r="Q62" i="13"/>
  <c r="V62" i="13"/>
  <c r="G64" i="13"/>
  <c r="I64" i="13"/>
  <c r="K64" i="13"/>
  <c r="M64" i="13"/>
  <c r="O64" i="13"/>
  <c r="Q64" i="13"/>
  <c r="V64" i="13"/>
  <c r="G66" i="13"/>
  <c r="K66" i="13"/>
  <c r="Q66" i="13"/>
  <c r="V66" i="13"/>
  <c r="G67" i="13"/>
  <c r="M67" i="13" s="1"/>
  <c r="M66" i="13" s="1"/>
  <c r="I67" i="13"/>
  <c r="I66" i="13" s="1"/>
  <c r="K67" i="13"/>
  <c r="O67" i="13"/>
  <c r="O66" i="13" s="1"/>
  <c r="Q67" i="13"/>
  <c r="V67" i="13"/>
  <c r="G71" i="13"/>
  <c r="M71" i="13"/>
  <c r="O71" i="13"/>
  <c r="V71" i="13"/>
  <c r="G72" i="13"/>
  <c r="I72" i="13"/>
  <c r="I71" i="13" s="1"/>
  <c r="K72" i="13"/>
  <c r="K71" i="13" s="1"/>
  <c r="M72" i="13"/>
  <c r="O72" i="13"/>
  <c r="Q72" i="13"/>
  <c r="Q71" i="13" s="1"/>
  <c r="V72" i="13"/>
  <c r="O74" i="13"/>
  <c r="G75" i="13"/>
  <c r="G74" i="13" s="1"/>
  <c r="I75" i="13"/>
  <c r="K75" i="13"/>
  <c r="M75" i="13"/>
  <c r="M74" i="13" s="1"/>
  <c r="O75" i="13"/>
  <c r="Q75" i="13"/>
  <c r="Q74" i="13" s="1"/>
  <c r="V75" i="13"/>
  <c r="V74" i="13" s="1"/>
  <c r="G77" i="13"/>
  <c r="M77" i="13" s="1"/>
  <c r="I77" i="13"/>
  <c r="K77" i="13"/>
  <c r="K74" i="13" s="1"/>
  <c r="O77" i="13"/>
  <c r="Q77" i="13"/>
  <c r="V77" i="13"/>
  <c r="G83" i="13"/>
  <c r="I83" i="13"/>
  <c r="I74" i="13" s="1"/>
  <c r="K83" i="13"/>
  <c r="M83" i="13"/>
  <c r="O83" i="13"/>
  <c r="Q83" i="13"/>
  <c r="V83" i="13"/>
  <c r="G85" i="13"/>
  <c r="M85" i="13" s="1"/>
  <c r="I85" i="13"/>
  <c r="K85" i="13"/>
  <c r="O85" i="13"/>
  <c r="Q85" i="13"/>
  <c r="V85" i="13"/>
  <c r="AE87" i="13"/>
  <c r="G29" i="12"/>
  <c r="BA27" i="12"/>
  <c r="BA25" i="12"/>
  <c r="BA13" i="12"/>
  <c r="BA11" i="12"/>
  <c r="G8" i="12"/>
  <c r="G9" i="12"/>
  <c r="I9" i="12"/>
  <c r="K9" i="12"/>
  <c r="K8" i="12" s="1"/>
  <c r="M9" i="12"/>
  <c r="O9" i="12"/>
  <c r="O8" i="12" s="1"/>
  <c r="Q9" i="12"/>
  <c r="Q8" i="12" s="1"/>
  <c r="V9" i="12"/>
  <c r="G12" i="12"/>
  <c r="I12" i="12"/>
  <c r="I8" i="12" s="1"/>
  <c r="K12" i="12"/>
  <c r="M12" i="12"/>
  <c r="O12" i="12"/>
  <c r="Q12" i="12"/>
  <c r="V12" i="12"/>
  <c r="G14" i="12"/>
  <c r="I14" i="12"/>
  <c r="K14" i="12"/>
  <c r="M14" i="12"/>
  <c r="O14" i="12"/>
  <c r="Q14" i="12"/>
  <c r="V14" i="12"/>
  <c r="G16" i="12"/>
  <c r="AF29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V8" i="12" s="1"/>
  <c r="G19" i="12"/>
  <c r="I19" i="12"/>
  <c r="K19" i="12"/>
  <c r="M19" i="12"/>
  <c r="O19" i="12"/>
  <c r="Q19" i="12"/>
  <c r="V19" i="12"/>
  <c r="G20" i="12"/>
  <c r="I20" i="12"/>
  <c r="K20" i="12"/>
  <c r="M20" i="12"/>
  <c r="O20" i="12"/>
  <c r="Q20" i="12"/>
  <c r="V20" i="12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G23" i="12"/>
  <c r="I23" i="12"/>
  <c r="G24" i="12"/>
  <c r="M24" i="12" s="1"/>
  <c r="M23" i="12" s="1"/>
  <c r="I24" i="12"/>
  <c r="K24" i="12"/>
  <c r="O24" i="12"/>
  <c r="O23" i="12" s="1"/>
  <c r="Q24" i="12"/>
  <c r="Q23" i="12" s="1"/>
  <c r="V24" i="12"/>
  <c r="V23" i="12" s="1"/>
  <c r="G26" i="12"/>
  <c r="I26" i="12"/>
  <c r="K26" i="12"/>
  <c r="K23" i="12" s="1"/>
  <c r="M26" i="12"/>
  <c r="O26" i="12"/>
  <c r="Q26" i="12"/>
  <c r="V26" i="12"/>
  <c r="AE29" i="12"/>
  <c r="I20" i="1"/>
  <c r="I19" i="1"/>
  <c r="I18" i="1"/>
  <c r="I17" i="1"/>
  <c r="F46" i="1"/>
  <c r="G23" i="1" s="1"/>
  <c r="G46" i="1"/>
  <c r="G25" i="1" s="1"/>
  <c r="H46" i="1"/>
  <c r="I44" i="1"/>
  <c r="I43" i="1"/>
  <c r="I42" i="1"/>
  <c r="I41" i="1"/>
  <c r="I63" i="1" l="1"/>
  <c r="J60" i="1" s="1"/>
  <c r="I16" i="1"/>
  <c r="I21" i="1" s="1"/>
  <c r="I45" i="1"/>
  <c r="A27" i="1"/>
  <c r="A28" i="1" s="1"/>
  <c r="G28" i="1" s="1"/>
  <c r="G27" i="1" s="1"/>
  <c r="G29" i="1" s="1"/>
  <c r="M58" i="14"/>
  <c r="M8" i="14"/>
  <c r="M52" i="14"/>
  <c r="M85" i="14"/>
  <c r="M84" i="14" s="1"/>
  <c r="G58" i="14"/>
  <c r="M45" i="14"/>
  <c r="M44" i="14" s="1"/>
  <c r="M73" i="14"/>
  <c r="M72" i="14" s="1"/>
  <c r="AF97" i="14"/>
  <c r="G52" i="14"/>
  <c r="G8" i="14"/>
  <c r="G58" i="13"/>
  <c r="G8" i="13"/>
  <c r="M11" i="13"/>
  <c r="M8" i="13" s="1"/>
  <c r="M16" i="12"/>
  <c r="M8" i="12" s="1"/>
  <c r="J39" i="1"/>
  <c r="J46" i="1" s="1"/>
  <c r="J42" i="1"/>
  <c r="J45" i="1"/>
  <c r="J44" i="1"/>
  <c r="J40" i="1"/>
  <c r="J43" i="1"/>
  <c r="J28" i="1"/>
  <c r="J26" i="1"/>
  <c r="G38" i="1"/>
  <c r="F38" i="1"/>
  <c r="J23" i="1"/>
  <c r="J24" i="1"/>
  <c r="J25" i="1"/>
  <c r="J27" i="1"/>
  <c r="E24" i="1"/>
  <c r="G24" i="1"/>
  <c r="E26" i="1"/>
  <c r="G26" i="1"/>
  <c r="J53" i="1" l="1"/>
  <c r="J59" i="1"/>
  <c r="J56" i="1"/>
  <c r="J57" i="1"/>
  <c r="J54" i="1"/>
  <c r="J58" i="1"/>
  <c r="J61" i="1"/>
  <c r="J62" i="1"/>
  <c r="J55" i="1"/>
  <c r="J63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<sst xmlns="http://schemas.openxmlformats.org/spreadsheetml/2006/main" count="1058" uniqueCount="331">
  <si>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</si>
  <si>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</si>
  <si>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</si>
  <si>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</si>
  <si>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</si>
  <si>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</si>
  <si>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</si>
  <si>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</si>
  <si>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</si>
  <si>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</si>
  <si>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</si>
  <si>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</si>
  <si>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</si>
  <si>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</si>
  <si>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</si>
  <si>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</si>
  <si>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</si>
  <si>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</si>
  <si>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</si>
  <si>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</si>
  <si>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</si>
  <si>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</si>
  <si>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</si>
  <si>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</si>
  <si>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</si>
  <si>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</si>
  <si>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</si>
  <si>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</si>
  <si>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</si>
  <si>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</si>
  <si>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</si>
  <si>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</si>
  <si>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</si>
  <si>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</si>
  <si>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</si>
  <si>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</si>
  <si>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</si>
  <si>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</si>
  <si>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</si>
  <si>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</si>
  <si>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</si>
  <si>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</si>
  <si>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</si>
  <si>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18017</t>
  </si>
  <si>
    <t>Hovoranský potok, Šardice - Hovorany, 0,000-2,250 - projektová dokumentace</t>
  </si>
  <si>
    <t>Stavba</t>
  </si>
  <si>
    <t>Ostatní a vedlejší náklady</t>
  </si>
  <si>
    <t>001</t>
  </si>
  <si>
    <t>Ostatní a vedlejší nákldy</t>
  </si>
  <si>
    <t>Stavební objekt</t>
  </si>
  <si>
    <t>Koryto v úseku ZÚ - km 0,075, km 0,179 - KÚ</t>
  </si>
  <si>
    <t>002</t>
  </si>
  <si>
    <t>Koryto v km 0,075 - 0,179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</si>
  <si>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</si>
  <si>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</si>
  <si>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</si>
  <si>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</si>
  <si>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</si>
  <si>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</si>
  <si>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</si>
  <si>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</si>
  <si>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</si>
  <si>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</si>
  <si>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</si>
  <si>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</si>
  <si>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8</t>
  </si>
  <si>
    <t>Trubní vedení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</si>
  <si>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</si>
  <si>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</si>
  <si>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</si>
  <si>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</si>
  <si>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</si>
  <si>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</si>
  <si>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</si>
  <si>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</si>
  <si>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</si>
  <si>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</si>
  <si>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</si>
  <si>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</si>
  <si>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000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</si>
  <si>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</si>
  <si>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</si>
  <si>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</si>
  <si>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</si>
  <si>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</si>
  <si>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</si>
  <si>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</si>
  <si>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</si>
  <si>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</si>
  <si>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</si>
  <si>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</si>
  <si>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</si>
  <si>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</si>
  <si>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</si>
  <si>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</si>
  <si>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</si>
  <si>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</si>
  <si>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</si>
  <si>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</si>
  <si>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</si>
  <si>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</si>
  <si>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</si>
  <si>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</si>
  <si>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</si>
  <si>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</si>
  <si>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</si>
  <si>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005111020R</t>
  </si>
  <si>
    <t>Vytyčení stavby</t>
  </si>
  <si>
    <t>Soubor</t>
  </si>
  <si>
    <t>RTS 20/ I</t>
  </si>
  <si>
    <t>Indiv</t>
  </si>
  <si>
    <t>VRN</t>
  </si>
  <si>
    <t>POL99_8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</si>
  <si>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</si>
  <si>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</si>
  <si>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</si>
  <si>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</si>
  <si>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</si>
  <si>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</si>
  <si>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</si>
  <si>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</si>
  <si>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VN1</t>
  </si>
  <si>
    <t>Náhrada za škodu na polních kulturách způsobenou pohybem mechanizmů</t>
  </si>
  <si>
    <t>Ha</t>
  </si>
  <si>
    <t>Vlastní</t>
  </si>
  <si>
    <t>VN2</t>
  </si>
  <si>
    <t>Zřízení a odstranění potřebných sjízdných ramp s odpovídajícími propustky přes odvod. příkop, na LB kanálu</t>
  </si>
  <si>
    <t>soubor</t>
  </si>
  <si>
    <t>VN3</t>
  </si>
  <si>
    <t>Zajištění ochrany vzrostlých stromů před poškozením</t>
  </si>
  <si>
    <t>VN4</t>
  </si>
  <si>
    <t>Zajištění odpovídajícího dopravního značení a příp. povolení od Policie ČR</t>
  </si>
  <si>
    <t>VN5</t>
  </si>
  <si>
    <t>Zpracování povodňového a havarijního plánu</t>
  </si>
  <si>
    <t>VN6</t>
  </si>
  <si>
    <t>Zajištění plnění povinností dle zákona č. 309_2006 Sb.</t>
  </si>
  <si>
    <t>sobor</t>
  </si>
  <si>
    <t>VN7</t>
  </si>
  <si>
    <t>Uvedení stavbou dotčených pozemků  a komunikací  do původního stavu a jejich protokolární předání, zpět vlastníkům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</si>
  <si>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</si>
  <si>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</si>
  <si>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</si>
  <si>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</si>
  <si>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</si>
  <si>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</si>
  <si>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</si>
  <si>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Geodetické zaměření rohů stavby, stabilizace bodů a sestavení laviček.</t>
  </si>
  <si>
    <t>END</t>
  </si>
  <si>
    <t>Položkový soupis prací a dodávek</t>
  </si>
  <si>
    <t>111201102R00</t>
  </si>
  <si>
    <t>Odstranění křovin a stromů o průměru do 10 cm při celkové ploše přes 1 000 do 10 000 m2</t>
  </si>
  <si>
    <t>m2</t>
  </si>
  <si>
    <t>800-1</t>
  </si>
  <si>
    <t>RTS 18/ I</t>
  </si>
  <si>
    <t>Práce</t>
  </si>
  <si>
    <t>POL1_</t>
  </si>
  <si>
    <t>s odstraněním kořenů a s případným nutným odklizením křovin a stromů na hromady na vzdálenost do 50 m nebo s naložením na dopravní prostředek, do sklonu terénu 1 : 5,</t>
  </si>
  <si>
    <t>SPI</t>
  </si>
  <si>
    <t>111201401R00</t>
  </si>
  <si>
    <t>Spálení odstraněných křovin a stromů pro jakoukolv plochu</t>
  </si>
  <si>
    <t>Spálení odstraněných křovin a stromů o průměru kmene do 100 mm na hromadách pro jakoukoliv plochu.</t>
  </si>
  <si>
    <t>Včetně očištění spáleniště, uložení popela a zbytků na hromadu.</t>
  </si>
  <si>
    <t>Včetně nákladů na přihrnování křovin, očištění spáleniště, uložení popela a zbytků na hromadu.</t>
  </si>
  <si>
    <t>115101201R00</t>
  </si>
  <si>
    <t>Čerpání vody na dopravní výšku do 10 m_x000D_
 Čerpání vody na výšku do 10 m, přítok do 500 l/min</t>
  </si>
  <si>
    <t>h</t>
  </si>
  <si>
    <t>na vzdálenost od hladiny vody v jímce po výšku roviny proložené osou nejvyššího bodu výtlačného potrubí. Včetně odpadní potrubí v délce do 20 m.</t>
  </si>
  <si>
    <t>115101301R00</t>
  </si>
  <si>
    <t>Pohotovost záložní čerpací soupravy na dopravní výšku do 10 m_x000D_
 Pohotovost čerp.soupravy, výška 10 m, přítok 500 l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</si>
  <si>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</si>
  <si>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</si>
  <si>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129203101R00</t>
  </si>
  <si>
    <t>Čištění koryt vodotečí Čištění vodotečí, hl. do 2,5 m, š.do 5 m, v hor.3</t>
  </si>
  <si>
    <t>m3</t>
  </si>
  <si>
    <t>s přehozením rozpojeného nánosu do 3 m nebo s naložením na dopravní prostředek,</t>
  </si>
  <si>
    <t>129203109R00</t>
  </si>
  <si>
    <t>Čištění koryt vodotečí příplatek k ceně Příplatek za lepivost - čištění vodotečí v hor.3</t>
  </si>
  <si>
    <t>1582,91*0,25</t>
  </si>
  <si>
    <t>VV</t>
  </si>
  <si>
    <t>131201111R00</t>
  </si>
  <si>
    <t>Hloubení nezapažených jam a zářezů do 100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</si>
  <si>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</si>
  <si>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výkop lože pod dlažbu : 28*0,13</t>
  </si>
  <si>
    <t>131201119R00</t>
  </si>
  <si>
    <t xml:space="preserve">Hloubení nezapažených jam a zářezů příplatek za lepivost, v hornině 3,  </t>
  </si>
  <si>
    <t>3,64*0,25</t>
  </si>
  <si>
    <t>139711101RT3</t>
  </si>
  <si>
    <t>Vykopávka v uzavřených prostorách Vykopávka v uzavřených prostorách v hor.1-4, hornina 3</t>
  </si>
  <si>
    <t>RTS 17/ I</t>
  </si>
  <si>
    <t>s naložením výkopku na dopravní prostředek</t>
  </si>
  <si>
    <t>Položka obsahuje:</t>
  </si>
  <si>
    <t>- výkop pod mosty a hospodářskými přejezdy</t>
  </si>
  <si>
    <t>- manipulaci se zeminou na mezideponii k odvodnění</t>
  </si>
  <si>
    <t>0,45*0,1+5,1*1,3+4,3*0,7+31,85</t>
  </si>
  <si>
    <t>162701105R00</t>
  </si>
  <si>
    <t>Vodorovné přemístění výkopku Vodorovné přemístění výkopku z hor.1-4 do 10000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</si>
  <si>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</si>
  <si>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</si>
  <si>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m_x000D_
 z horniny 1 až 4</t>
  </si>
  <si>
    <t>1599,04*15</t>
  </si>
  <si>
    <t>167101102R00</t>
  </si>
  <si>
    <t>Nakládání, skládání, překládání neulehlého výkopku nakládání výkopku_x000D_
 Nakládání výkopku z hor.1-4 v množství nad 100 m3</t>
  </si>
  <si>
    <t>1582,91-25,4+41,535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</si>
  <si>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</si>
  <si>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</si>
  <si>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</si>
  <si>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</si>
  <si>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180401213R00</t>
  </si>
  <si>
    <t>Založení trávníku Založení trávníku lučního výsevem ve svahu do 1:1</t>
  </si>
  <si>
    <t>823-1</t>
  </si>
  <si>
    <t>na půdě předem připravené s pokosením, naložením, odvozem odpadu do 20 km a se složením,</t>
  </si>
  <si>
    <t>181006121R00</t>
  </si>
  <si>
    <t>Rozprostření zemin schopných zúrodnění sklon svahu přes 1:5, tloušťka do 100 mm</t>
  </si>
  <si>
    <t>823-2</t>
  </si>
  <si>
    <t>v rovině a ve sklonu do 1:5</t>
  </si>
  <si>
    <t>ve sklonu přes 1:5</t>
  </si>
  <si>
    <t>3,64/0,1</t>
  </si>
  <si>
    <t>182101101R00</t>
  </si>
  <si>
    <t>Svahování v zářezech Svahování v zářezech v hor. 1 - 4</t>
  </si>
  <si>
    <t>trvalých svahů do projektovaných profilů s potřebným přemístěním výkopku při svahování v zářezech,</t>
  </si>
  <si>
    <t>199000005R00</t>
  </si>
  <si>
    <t>Poplatky za skládku zeminy 1- 4</t>
  </si>
  <si>
    <t>t</t>
  </si>
  <si>
    <t>1599,045*2</t>
  </si>
  <si>
    <t>00572460R</t>
  </si>
  <si>
    <t>Směs travní technická PROFI, á 25 kg</t>
  </si>
  <si>
    <t>kg</t>
  </si>
  <si>
    <t>SPCM</t>
  </si>
  <si>
    <t>Specifikace</t>
  </si>
  <si>
    <t>POL3_</t>
  </si>
  <si>
    <t>14197,7*0,06</t>
  </si>
  <si>
    <t>451311821R00</t>
  </si>
  <si>
    <t>Podklad pod dlažbu z betonu vodostavebního tloušťka přes 100 do 150 mm</t>
  </si>
  <si>
    <t>832-1</t>
  </si>
  <si>
    <t>451571112R00</t>
  </si>
  <si>
    <t>Lože pod dlažby z kameniva štěrkopísek, tloušťka přes 100 do 150 mm</t>
  </si>
  <si>
    <t>Včetně urovnání líce vrstvy.</t>
  </si>
  <si>
    <t>465921215R00</t>
  </si>
  <si>
    <t>Kladení bet. desek do 60 kg tl. do 10cm, zalití MC</t>
  </si>
  <si>
    <t>(3,5*2+1)*3,5</t>
  </si>
  <si>
    <t>59227910R</t>
  </si>
  <si>
    <t>tvárnice meliorační beton; ADK; l = 500,0 mm; š = 500 mm; h = 80,0 mm; beton C 30/37</t>
  </si>
  <si>
    <t>kus</t>
  </si>
  <si>
    <t>28*1,03*4</t>
  </si>
  <si>
    <t>960111221R00</t>
  </si>
  <si>
    <t>Bourání konstrukcí vodních staveb dílce prefabrikované betonové a železobetonové</t>
  </si>
  <si>
    <t>s naložením vybouraných hmot a suti na dopravní prostředek nebo s odklizením na hromady do vzdálenosti 20 m</t>
  </si>
  <si>
    <t>Včetně bourání geotextilií, výplně otvorů tvárnic, drenáží, trubek a dilatačních prvků apod. zabudovaných v bouraných konstrukcích.</t>
  </si>
  <si>
    <t>(3,5*2+1)*3,5*(0,10+0,15)</t>
  </si>
  <si>
    <t>998332011R00</t>
  </si>
  <si>
    <t>Přesun hmot pro úpravy toků, hráze rybniční Přesun hmot, úpravy toků a kanálů, hráze ostatní</t>
  </si>
  <si>
    <t>Přesun hmot</t>
  </si>
  <si>
    <t>POL7_</t>
  </si>
  <si>
    <t>ochranné a kanály délky do 7 000 m</t>
  </si>
  <si>
    <t>979012212R00</t>
  </si>
  <si>
    <t xml:space="preserve">Svislá doprava sutí a vybouraných hmot svislá doprava suti a vybouraných hmot na výšku do 4 m,  </t>
  </si>
  <si>
    <t>Přesun suti</t>
  </si>
  <si>
    <t>POL8_</t>
  </si>
  <si>
    <t>s naložením do dopravního zařízení a s vyprázdněním dopravního zařízení</t>
  </si>
  <si>
    <t>979082318R00</t>
  </si>
  <si>
    <t xml:space="preserve">Vodorovná doprava suti a vybouraných hmot vodorovná doprava suti a vybouraných hmot bez naložení, s vyložením a hrubým urovnáním po suchu, vzdálenost přes 5000 do 6000 m,  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</si>
  <si>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</si>
  <si>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</si>
  <si>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</si>
  <si>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</si>
  <si>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</si>
  <si>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979082319R00</t>
  </si>
  <si>
    <t>Vodorovná doprava suti a vybouraných hmot vodorovná doprava suti a vybouraných hmot bez naložení, s vyložením a hrubým urovnáním po suchu,  , příplatek za každých dalších i započatých 1000 m</t>
  </si>
  <si>
    <t>979990001R00</t>
  </si>
  <si>
    <t>Poplatek za skládku stavební suti</t>
  </si>
  <si>
    <t>801-3</t>
  </si>
  <si>
    <t>115001104R00</t>
  </si>
  <si>
    <t>Převedení vody při průměru potrubí DN přes 200 do 300 mm</t>
  </si>
  <si>
    <t>m</t>
  </si>
  <si>
    <t>získané při čerpání, potrubím nebo žlaby. Montáž, demontáž a opotřebení potrubí nebo žlabu a jeho utěsnění po dobu provozu. Včetně nutné podpěrné konstrukce.</t>
  </si>
  <si>
    <t>8*20</t>
  </si>
  <si>
    <t>výkop lože opevnění svahu pod vyústěním kanalizace v km 0,083 : 13*(0,08+0,15+0,15)</t>
  </si>
  <si>
    <t>výkop lože pod rovnaninu : 30*0,4</t>
  </si>
  <si>
    <t>16,94*0,25</t>
  </si>
  <si>
    <t>139601102R00</t>
  </si>
  <si>
    <t>Ruční výkop jam, rýh a šachet v hornině 3</t>
  </si>
  <si>
    <t>s přehozením na vzdálenost do 5 m nebo s naložením na ruční dopravní prostředek</t>
  </si>
  <si>
    <t>výkop stabilizačních prahů : 15*0,3*0,8</t>
  </si>
  <si>
    <t>odstranění nánosu : 357*0,15</t>
  </si>
  <si>
    <t>výkop lože v ploše : 357*0,13</t>
  </si>
  <si>
    <t>výkop kynety : 105*0,37</t>
  </si>
  <si>
    <t>výkop drenáže : 110*0,3*0,3</t>
  </si>
  <si>
    <t>Vodorovné přemístění výkopku z horniny 1 až 4, na vzdálenost přes 9 000  do 10 000 m</t>
  </si>
  <si>
    <t>169,25*15</t>
  </si>
  <si>
    <t>148,71+3,6+16,94</t>
  </si>
  <si>
    <t>169,25*2</t>
  </si>
  <si>
    <t>242111113R00</t>
  </si>
  <si>
    <t>Osazení pláště studny z bet. skruží celých DN 1000</t>
  </si>
  <si>
    <t>RTS 16/ II</t>
  </si>
  <si>
    <t>243571112RK1</t>
  </si>
  <si>
    <t>Výplň dna studny z kam.hr.těženého 16-32, hl. 10 m, kraj Jihomoravský</t>
  </si>
  <si>
    <t>0,5*0,5*3,14*0,3</t>
  </si>
  <si>
    <t>2-R-1</t>
  </si>
  <si>
    <t>Odstranění čerpací studny</t>
  </si>
  <si>
    <t>58341005.AR</t>
  </si>
  <si>
    <t>Drť hraněná Z  fr.4 - 8 tř.B kamenolom Želešice</t>
  </si>
  <si>
    <t>Stavební drenáž : 110*0,3*0,3*2*1,1</t>
  </si>
  <si>
    <t>59225342R</t>
  </si>
  <si>
    <t>Skruž studňová TBS-Q 100/100/9</t>
  </si>
  <si>
    <t>329311115R00</t>
  </si>
  <si>
    <t>Konstrukce ostatních staveb z BP vodostavebního beton C 30/37, XA3</t>
  </si>
  <si>
    <t>beton stabilizačních prahů : 3,6*1,1</t>
  </si>
  <si>
    <t>329351010R00</t>
  </si>
  <si>
    <t>Obednění a odbednění ostatních konstrukcí obednění konstrukcí ostatních, plocha rovinná</t>
  </si>
  <si>
    <t>16*0,2</t>
  </si>
  <si>
    <t>329352010R00</t>
  </si>
  <si>
    <t>Obednění a odbednění ostatních konstrukcí odbednění konstrukcí ostatních, plocha rovinná</t>
  </si>
  <si>
    <t>Podklad pod dlažbu z betonu vodostavebního Podklad pod dlažbu z betonu C 25/30 XA1,do 15 cm</t>
  </si>
  <si>
    <t>Lože pod dlažby z kameniva Lože dlažby ze štěrkopísků tl. do 15 cm</t>
  </si>
  <si>
    <t>463212121R00</t>
  </si>
  <si>
    <t xml:space="preserve">Rovnanina z lomového kamene vyplnění spár a dutin těženým kamenivem,  </t>
  </si>
  <si>
    <t>upraveného, tříděného, jakékoliv tloušťky rovnaniny</t>
  </si>
  <si>
    <t>30*0,4</t>
  </si>
  <si>
    <t>463212191R00</t>
  </si>
  <si>
    <t>Rovnanina z lomového kamene  , příplatek za vypracování líce rovnaniny z lomového kameniva</t>
  </si>
  <si>
    <t>Včetně řezání dlaždic</t>
  </si>
  <si>
    <t>200+105*(0,5*2+1)+4,5</t>
  </si>
  <si>
    <t>414,5*1,03*4</t>
  </si>
  <si>
    <t>871318111R00</t>
  </si>
  <si>
    <t>Kladení drenážního potrubí z plastických hmot</t>
  </si>
  <si>
    <t>28611223.AR</t>
  </si>
  <si>
    <t>trubka plastová drenážní PVC; ohebná; perforovaná po celém obvodu; DN 100,0 mm</t>
  </si>
  <si>
    <t>110*1,01</t>
  </si>
  <si>
    <t>357*(0,08+0,15)</t>
  </si>
  <si>
    <t>Svislá doprava sutí a vybouraných hmot Svislá doprava suti a vybour. hmot na H do 4 m</t>
  </si>
  <si>
    <t>Vodorovná doprava suti a vybouraných hmot Vodorovná doprava suti a hmot po suchu do 6000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</si>
</sst>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0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93" t="s">
        <v>39</v>
      </c>
      <c r="B2" s="193"/>
      <c r="C2" s="193"/>
      <c r="D2" s="193"/>
      <c r="E2" s="193"/>
      <c r="F2" s="193"/>
      <c r="G2" s="193"/>
    </row>
  </sheetData>
  <sheetProtection algorithmName="SHA-512" hashValue="G0HYZjaqxWuIN70bvQ9QIAZ13Oh4FXasfctjcaCDfcdOpwVR1zmbRV/y3qG9H6G/N6aq7U5DUWPik3/T5stivQ==" saltValue="/D06ozEksYvwE5R6tIUKs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opLeftCell="B15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27" t="s">
        <v>41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5">
      <c r="A2" s="2"/>
      <c r="B2" s="76" t="s">
        <v>22</v>
      </c>
      <c r="C2" s="77"/>
      <c r="D2" s="78" t="s">
        <v>43</v>
      </c>
      <c r="E2" s="233" t="s">
        <v>44</v>
      </c>
      <c r="F2" s="234"/>
      <c r="G2" s="234"/>
      <c r="H2" s="234"/>
      <c r="I2" s="234"/>
      <c r="J2" s="235"/>
      <c r="O2" s="1"/>
    </row>
    <row r="3" spans="1:15" ht="27" hidden="1" customHeight="1" x14ac:dyDescent="0.25">
      <c r="A3" s="2"/>
      <c r="B3" s="79"/>
      <c r="C3" s="77"/>
      <c r="D3" s="80"/>
      <c r="E3" s="236"/>
      <c r="F3" s="237"/>
      <c r="G3" s="237"/>
      <c r="H3" s="237"/>
      <c r="I3" s="237"/>
      <c r="J3" s="238"/>
    </row>
    <row r="4" spans="1:15" ht="23.25" customHeight="1" x14ac:dyDescent="0.25">
      <c r="A4" s="2"/>
      <c r="B4" s="81"/>
      <c r="C4" s="82"/>
      <c r="D4" s="83"/>
      <c r="E4" s="217"/>
      <c r="F4" s="217"/>
      <c r="G4" s="217"/>
      <c r="H4" s="217"/>
      <c r="I4" s="217"/>
      <c r="J4" s="218"/>
    </row>
    <row r="5" spans="1:15" ht="24" customHeight="1" x14ac:dyDescent="0.25">
      <c r="A5" s="2"/>
      <c r="B5" s="31" t="s">
        <v>42</v>
      </c>
      <c r="D5" s="221"/>
      <c r="E5" s="222"/>
      <c r="F5" s="222"/>
      <c r="G5" s="222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23"/>
      <c r="E6" s="224"/>
      <c r="F6" s="224"/>
      <c r="G6" s="22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25"/>
      <c r="F7" s="226"/>
      <c r="G7" s="22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40"/>
      <c r="E11" s="240"/>
      <c r="F11" s="240"/>
      <c r="G11" s="240"/>
      <c r="H11" s="18" t="s">
        <v>40</v>
      </c>
      <c r="I11" s="85"/>
      <c r="J11" s="8"/>
    </row>
    <row r="12" spans="1:15" ht="15.75" customHeight="1" x14ac:dyDescent="0.25">
      <c r="A12" s="2"/>
      <c r="B12" s="28"/>
      <c r="C12" s="55"/>
      <c r="D12" s="216"/>
      <c r="E12" s="216"/>
      <c r="F12" s="216"/>
      <c r="G12" s="216"/>
      <c r="H12" s="18" t="s">
        <v>34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19"/>
      <c r="F13" s="220"/>
      <c r="G13" s="220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39"/>
      <c r="F15" s="239"/>
      <c r="G15" s="241"/>
      <c r="H15" s="241"/>
      <c r="I15" s="241" t="s">
        <v>29</v>
      </c>
      <c r="J15" s="242"/>
    </row>
    <row r="16" spans="1:15" ht="23.25" customHeight="1" x14ac:dyDescent="0.25">
      <c r="A16" s="142" t="s">
        <v>24</v>
      </c>
      <c r="B16" s="38" t="s">
        <v>24</v>
      </c>
      <c r="C16" s="62"/>
      <c r="D16" s="63"/>
      <c r="E16" s="205"/>
      <c r="F16" s="206"/>
      <c r="G16" s="205"/>
      <c r="H16" s="206"/>
      <c r="I16" s="205">
        <f>SUMIF(F53:F62,A16,I53:I62)+SUMIF(F53:F62,"PSU",I53:I62)</f>
        <v>0</v>
      </c>
      <c r="J16" s="207"/>
    </row>
    <row r="17" spans="1:10" ht="23.25" customHeight="1" x14ac:dyDescent="0.25">
      <c r="A17" s="142" t="s">
        <v>25</v>
      </c>
      <c r="B17" s="38" t="s">
        <v>25</v>
      </c>
      <c r="C17" s="62"/>
      <c r="D17" s="63"/>
      <c r="E17" s="205"/>
      <c r="F17" s="206"/>
      <c r="G17" s="205"/>
      <c r="H17" s="206"/>
      <c r="I17" s="205">
        <f>SUMIF(F53:F62,A17,I53:I62)</f>
        <v>0</v>
      </c>
      <c r="J17" s="207"/>
    </row>
    <row r="18" spans="1:10" ht="23.25" customHeight="1" x14ac:dyDescent="0.25">
      <c r="A18" s="142" t="s">
        <v>26</v>
      </c>
      <c r="B18" s="38" t="s">
        <v>26</v>
      </c>
      <c r="C18" s="62"/>
      <c r="D18" s="63"/>
      <c r="E18" s="205"/>
      <c r="F18" s="206"/>
      <c r="G18" s="205"/>
      <c r="H18" s="206"/>
      <c r="I18" s="205">
        <f>SUMIF(F53:F62,A18,I53:I62)</f>
        <v>0</v>
      </c>
      <c r="J18" s="207"/>
    </row>
    <row r="19" spans="1:10" ht="23.25" customHeight="1" x14ac:dyDescent="0.25">
      <c r="A19" s="142" t="s">
        <v>74</v>
      </c>
      <c r="B19" s="38" t="s">
        <v>27</v>
      </c>
      <c r="C19" s="62"/>
      <c r="D19" s="63"/>
      <c r="E19" s="205"/>
      <c r="F19" s="206"/>
      <c r="G19" s="205"/>
      <c r="H19" s="206"/>
      <c r="I19" s="205">
        <f>SUMIF(F53:F62,A19,I53:I62)</f>
        <v>0</v>
      </c>
      <c r="J19" s="207"/>
    </row>
    <row r="20" spans="1:10" ht="23.25" customHeight="1" x14ac:dyDescent="0.25">
      <c r="A20" s="142" t="s">
        <v>75</v>
      </c>
      <c r="B20" s="38" t="s">
        <v>28</v>
      </c>
      <c r="C20" s="62"/>
      <c r="D20" s="63"/>
      <c r="E20" s="205"/>
      <c r="F20" s="206"/>
      <c r="G20" s="205"/>
      <c r="H20" s="206"/>
      <c r="I20" s="205">
        <f>SUMIF(F53:F62,A20,I53:I62)</f>
        <v>0</v>
      </c>
      <c r="J20" s="207"/>
    </row>
    <row r="21" spans="1:10" ht="23.25" customHeight="1" x14ac:dyDescent="0.25">
      <c r="A21" s="2"/>
      <c r="B21" s="48" t="s">
        <v>29</v>
      </c>
      <c r="C21" s="64"/>
      <c r="D21" s="65"/>
      <c r="E21" s="208"/>
      <c r="F21" s="243"/>
      <c r="G21" s="208"/>
      <c r="H21" s="243"/>
      <c r="I21" s="208">
        <f>SUM(I16:J20)</f>
        <v>0</v>
      </c>
      <c r="J21" s="209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1">
        <f>I23*E23/100</f>
        <v>0</v>
      </c>
      <c r="H24" s="202"/>
      <c r="I24" s="202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203">
        <f>ZakladDPHZaklVypocet</f>
        <v>0</v>
      </c>
      <c r="H25" s="204"/>
      <c r="I25" s="204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0">
        <f>I25*E25/100</f>
        <v>0</v>
      </c>
      <c r="H26" s="231"/>
      <c r="I26" s="231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2">
        <f>CenaCelkemBezDPH-(ZakladDPHSni+ZakladDPHZakl)</f>
        <v>0</v>
      </c>
      <c r="H27" s="232"/>
      <c r="I27" s="232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6" t="s">
        <v>23</v>
      </c>
      <c r="C28" s="117"/>
      <c r="D28" s="117"/>
      <c r="E28" s="118"/>
      <c r="F28" s="119"/>
      <c r="G28" s="211">
        <f>IF(A28&gt;50, ROUNDUP(A27, 0), ROUNDDOWN(A27, 0))</f>
        <v>0</v>
      </c>
      <c r="H28" s="211"/>
      <c r="I28" s="211"/>
      <c r="J28" s="120" t="str">
        <f t="shared" si="0"/>
        <v>CZK</v>
      </c>
    </row>
    <row r="29" spans="1:10" ht="27.75" hidden="1" customHeight="1" thickBot="1" x14ac:dyDescent="0.3">
      <c r="A29" s="2"/>
      <c r="B29" s="116" t="s">
        <v>35</v>
      </c>
      <c r="C29" s="121"/>
      <c r="D29" s="121"/>
      <c r="E29" s="121"/>
      <c r="F29" s="122"/>
      <c r="G29" s="210">
        <f>ZakladDPHSni+DPHSni+ZakladDPHZakl+DPHZakl+Zaokrouhleni</f>
        <v>0</v>
      </c>
      <c r="H29" s="210"/>
      <c r="I29" s="210"/>
      <c r="J29" s="123" t="s">
        <v>54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2"/>
      <c r="E34" s="213"/>
      <c r="G34" s="214"/>
      <c r="H34" s="215"/>
      <c r="I34" s="215"/>
      <c r="J34" s="25"/>
    </row>
    <row r="35" spans="1:10" ht="12.75" customHeight="1" x14ac:dyDescent="0.25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5">
      <c r="A39" s="88">
        <v>1</v>
      </c>
      <c r="B39" s="99" t="s">
        <v>45</v>
      </c>
      <c r="C39" s="196"/>
      <c r="D39" s="196"/>
      <c r="E39" s="196"/>
      <c r="F39" s="100">
        <f>'000 001 Naklady'!AE29+'001 001 Pol'!AE87+'001 002 Pol'!AE97</f>
        <v>0</v>
      </c>
      <c r="G39" s="101">
        <f>'000 001 Naklady'!AF29+'001 001 Pol'!AF87+'001 002 Pol'!AF97</f>
        <v>0</v>
      </c>
      <c r="H39" s="102"/>
      <c r="I39" s="103">
        <f t="shared" ref="I39:I45" si="1">F39+G39+H39</f>
        <v>0</v>
      </c>
      <c r="J39" s="104" t="str">
        <f t="shared" ref="J39:J45" si="2">IF(CenaCelkemVypocet=0,"",I39/CenaCelkemVypocet*100)</f>
        <v/>
      </c>
    </row>
    <row r="40" spans="1:10" ht="25.5" customHeight="1" x14ac:dyDescent="0.25">
      <c r="A40" s="88">
        <v>2</v>
      </c>
      <c r="B40" s="105"/>
      <c r="C40" s="199" t="s">
        <v>46</v>
      </c>
      <c r="D40" s="199"/>
      <c r="E40" s="199"/>
      <c r="F40" s="106">
        <f>'000 001 Naklady'!AE29</f>
        <v>0</v>
      </c>
      <c r="G40" s="107">
        <f>'000 001 Naklady'!AF29</f>
        <v>0</v>
      </c>
      <c r="H40" s="107"/>
      <c r="I40" s="108">
        <f t="shared" si="1"/>
        <v>0</v>
      </c>
      <c r="J40" s="109" t="str">
        <f t="shared" si="2"/>
        <v/>
      </c>
    </row>
    <row r="41" spans="1:10" ht="25.5" customHeight="1" x14ac:dyDescent="0.25">
      <c r="A41" s="88">
        <v>3</v>
      </c>
      <c r="B41" s="110" t="s">
        <v>47</v>
      </c>
      <c r="C41" s="196" t="s">
        <v>48</v>
      </c>
      <c r="D41" s="196"/>
      <c r="E41" s="196"/>
      <c r="F41" s="111">
        <f>'000 001 Naklady'!AE29</f>
        <v>0</v>
      </c>
      <c r="G41" s="102">
        <f>'000 001 Naklady'!AF29</f>
        <v>0</v>
      </c>
      <c r="H41" s="102"/>
      <c r="I41" s="103">
        <f t="shared" si="1"/>
        <v>0</v>
      </c>
      <c r="J41" s="104" t="str">
        <f t="shared" si="2"/>
        <v/>
      </c>
    </row>
    <row r="42" spans="1:10" ht="25.5" customHeight="1" x14ac:dyDescent="0.25">
      <c r="A42" s="88">
        <v>2</v>
      </c>
      <c r="B42" s="105"/>
      <c r="C42" s="199" t="s">
        <v>49</v>
      </c>
      <c r="D42" s="199"/>
      <c r="E42" s="199"/>
      <c r="F42" s="106"/>
      <c r="G42" s="107"/>
      <c r="H42" s="107"/>
      <c r="I42" s="108">
        <f t="shared" si="1"/>
        <v>0</v>
      </c>
      <c r="J42" s="109" t="str">
        <f t="shared" si="2"/>
        <v/>
      </c>
    </row>
    <row r="43" spans="1:10" ht="25.5" customHeight="1" x14ac:dyDescent="0.25">
      <c r="A43" s="88">
        <v>2</v>
      </c>
      <c r="B43" s="105" t="s">
        <v>47</v>
      </c>
      <c r="C43" s="199" t="s">
        <v>44</v>
      </c>
      <c r="D43" s="199"/>
      <c r="E43" s="199"/>
      <c r="F43" s="106">
        <f>'001 001 Pol'!AE87+'001 002 Pol'!AE97</f>
        <v>0</v>
      </c>
      <c r="G43" s="107">
        <f>'001 001 Pol'!AF87+'001 002 Pol'!AF97</f>
        <v>0</v>
      </c>
      <c r="H43" s="107"/>
      <c r="I43" s="108">
        <f t="shared" si="1"/>
        <v>0</v>
      </c>
      <c r="J43" s="109" t="str">
        <f t="shared" si="2"/>
        <v/>
      </c>
    </row>
    <row r="44" spans="1:10" ht="25.5" customHeight="1" x14ac:dyDescent="0.25">
      <c r="A44" s="88">
        <v>3</v>
      </c>
      <c r="B44" s="110" t="s">
        <v>47</v>
      </c>
      <c r="C44" s="196" t="s">
        <v>50</v>
      </c>
      <c r="D44" s="196"/>
      <c r="E44" s="196"/>
      <c r="F44" s="111">
        <f>'001 001 Pol'!AE87</f>
        <v>0</v>
      </c>
      <c r="G44" s="102">
        <f>'001 001 Pol'!AF87</f>
        <v>0</v>
      </c>
      <c r="H44" s="102"/>
      <c r="I44" s="103">
        <f t="shared" si="1"/>
        <v>0</v>
      </c>
      <c r="J44" s="104" t="str">
        <f t="shared" si="2"/>
        <v/>
      </c>
    </row>
    <row r="45" spans="1:10" ht="25.5" customHeight="1" x14ac:dyDescent="0.25">
      <c r="A45" s="88">
        <v>3</v>
      </c>
      <c r="B45" s="110" t="s">
        <v>51</v>
      </c>
      <c r="C45" s="196" t="s">
        <v>52</v>
      </c>
      <c r="D45" s="196"/>
      <c r="E45" s="196"/>
      <c r="F45" s="111">
        <f>'001 002 Pol'!AE97</f>
        <v>0</v>
      </c>
      <c r="G45" s="102">
        <f>'001 002 Pol'!AF97</f>
        <v>0</v>
      </c>
      <c r="H45" s="102"/>
      <c r="I45" s="103">
        <f t="shared" si="1"/>
        <v>0</v>
      </c>
      <c r="J45" s="104" t="str">
        <f t="shared" si="2"/>
        <v/>
      </c>
    </row>
    <row r="46" spans="1:10" ht="25.5" customHeight="1" x14ac:dyDescent="0.25">
      <c r="A46" s="88"/>
      <c r="B46" s="197" t="s">
        <v>53</v>
      </c>
      <c r="C46" s="198"/>
      <c r="D46" s="198"/>
      <c r="E46" s="198"/>
      <c r="F46" s="112">
        <f>SUMIF(A39:A45,"=1",F39:F45)</f>
        <v>0</v>
      </c>
      <c r="G46" s="113">
        <f>SUMIF(A39:A45,"=1",G39:G45)</f>
        <v>0</v>
      </c>
      <c r="H46" s="113">
        <f>SUMIF(A39:A45,"=1",H39:H45)</f>
        <v>0</v>
      </c>
      <c r="I46" s="114">
        <f>SUMIF(A39:A45,"=1",I39:I45)</f>
        <v>0</v>
      </c>
      <c r="J46" s="115">
        <f>SUMIF(A39:A45,"=1",J39:J45)</f>
        <v>0</v>
      </c>
    </row>
    <row r="50" spans="1:10" ht="15.6" x14ac:dyDescent="0.3">
      <c r="B50" s="124" t="s">
        <v>55</v>
      </c>
    </row>
    <row r="52" spans="1:10" ht="25.5" customHeight="1" x14ac:dyDescent="0.25">
      <c r="A52" s="126"/>
      <c r="B52" s="129" t="s">
        <v>17</v>
      </c>
      <c r="C52" s="129" t="s">
        <v>5</v>
      </c>
      <c r="D52" s="130"/>
      <c r="E52" s="130"/>
      <c r="F52" s="131" t="s">
        <v>56</v>
      </c>
      <c r="G52" s="131"/>
      <c r="H52" s="131"/>
      <c r="I52" s="131" t="s">
        <v>29</v>
      </c>
      <c r="J52" s="131" t="s">
        <v>0</v>
      </c>
    </row>
    <row r="53" spans="1:10" ht="36.75" customHeight="1" x14ac:dyDescent="0.25">
      <c r="A53" s="127"/>
      <c r="B53" s="132" t="s">
        <v>57</v>
      </c>
      <c r="C53" s="194" t="s">
        <v>58</v>
      </c>
      <c r="D53" s="195"/>
      <c r="E53" s="195"/>
      <c r="F53" s="138" t="s">
        <v>24</v>
      </c>
      <c r="G53" s="139"/>
      <c r="H53" s="139"/>
      <c r="I53" s="139">
        <f>'001 001 Pol'!G8+'001 002 Pol'!G8</f>
        <v>0</v>
      </c>
      <c r="J53" s="136" t="str">
        <f>IF(I63=0,"",I53/I63*100)</f>
        <v/>
      </c>
    </row>
    <row r="54" spans="1:10" ht="36.75" customHeight="1" x14ac:dyDescent="0.25">
      <c r="A54" s="127"/>
      <c r="B54" s="132" t="s">
        <v>59</v>
      </c>
      <c r="C54" s="194" t="s">
        <v>60</v>
      </c>
      <c r="D54" s="195"/>
      <c r="E54" s="195"/>
      <c r="F54" s="138" t="s">
        <v>24</v>
      </c>
      <c r="G54" s="139"/>
      <c r="H54" s="139"/>
      <c r="I54" s="139">
        <f>'001 002 Pol'!G44</f>
        <v>0</v>
      </c>
      <c r="J54" s="136" t="str">
        <f>IF(I63=0,"",I54/I63*100)</f>
        <v/>
      </c>
    </row>
    <row r="55" spans="1:10" ht="36.75" customHeight="1" x14ac:dyDescent="0.25">
      <c r="A55" s="127"/>
      <c r="B55" s="132" t="s">
        <v>61</v>
      </c>
      <c r="C55" s="194" t="s">
        <v>62</v>
      </c>
      <c r="D55" s="195"/>
      <c r="E55" s="195"/>
      <c r="F55" s="138" t="s">
        <v>24</v>
      </c>
      <c r="G55" s="139"/>
      <c r="H55" s="139"/>
      <c r="I55" s="139">
        <f>'001 002 Pol'!G52</f>
        <v>0</v>
      </c>
      <c r="J55" s="136" t="str">
        <f>IF(I63=0,"",I55/I63*100)</f>
        <v/>
      </c>
    </row>
    <row r="56" spans="1:10" ht="36.75" customHeight="1" x14ac:dyDescent="0.25">
      <c r="A56" s="127"/>
      <c r="B56" s="132" t="s">
        <v>63</v>
      </c>
      <c r="C56" s="194" t="s">
        <v>64</v>
      </c>
      <c r="D56" s="195"/>
      <c r="E56" s="195"/>
      <c r="F56" s="138" t="s">
        <v>24</v>
      </c>
      <c r="G56" s="139"/>
      <c r="H56" s="139"/>
      <c r="I56" s="139">
        <f>'001 001 Pol'!G58+'001 002 Pol'!G58</f>
        <v>0</v>
      </c>
      <c r="J56" s="136" t="str">
        <f>IF(I63=0,"",I56/I63*100)</f>
        <v/>
      </c>
    </row>
    <row r="57" spans="1:10" ht="36.75" customHeight="1" x14ac:dyDescent="0.25">
      <c r="A57" s="127"/>
      <c r="B57" s="132" t="s">
        <v>65</v>
      </c>
      <c r="C57" s="194" t="s">
        <v>66</v>
      </c>
      <c r="D57" s="195"/>
      <c r="E57" s="195"/>
      <c r="F57" s="138" t="s">
        <v>24</v>
      </c>
      <c r="G57" s="139"/>
      <c r="H57" s="139"/>
      <c r="I57" s="139">
        <f>'001 002 Pol'!G72</f>
        <v>0</v>
      </c>
      <c r="J57" s="136" t="str">
        <f>IF(I63=0,"",I57/I63*100)</f>
        <v/>
      </c>
    </row>
    <row r="58" spans="1:10" ht="36.75" customHeight="1" x14ac:dyDescent="0.25">
      <c r="A58" s="127"/>
      <c r="B58" s="132" t="s">
        <v>67</v>
      </c>
      <c r="C58" s="194" t="s">
        <v>68</v>
      </c>
      <c r="D58" s="195"/>
      <c r="E58" s="195"/>
      <c r="F58" s="138" t="s">
        <v>24</v>
      </c>
      <c r="G58" s="139"/>
      <c r="H58" s="139"/>
      <c r="I58" s="139">
        <f>'001 001 Pol'!G66+'001 002 Pol'!G76</f>
        <v>0</v>
      </c>
      <c r="J58" s="136" t="str">
        <f>IF(I63=0,"",I58/I63*100)</f>
        <v/>
      </c>
    </row>
    <row r="59" spans="1:10" ht="36.75" customHeight="1" x14ac:dyDescent="0.25">
      <c r="A59" s="127"/>
      <c r="B59" s="132" t="s">
        <v>69</v>
      </c>
      <c r="C59" s="194" t="s">
        <v>70</v>
      </c>
      <c r="D59" s="195"/>
      <c r="E59" s="195"/>
      <c r="F59" s="138" t="s">
        <v>24</v>
      </c>
      <c r="G59" s="139"/>
      <c r="H59" s="139"/>
      <c r="I59" s="139">
        <f>'001 001 Pol'!G71+'001 002 Pol'!G81</f>
        <v>0</v>
      </c>
      <c r="J59" s="136" t="str">
        <f>IF(I63=0,"",I59/I63*100)</f>
        <v/>
      </c>
    </row>
    <row r="60" spans="1:10" ht="36.75" customHeight="1" x14ac:dyDescent="0.25">
      <c r="A60" s="127"/>
      <c r="B60" s="132" t="s">
        <v>71</v>
      </c>
      <c r="C60" s="194" t="s">
        <v>72</v>
      </c>
      <c r="D60" s="195"/>
      <c r="E60" s="195"/>
      <c r="F60" s="138" t="s">
        <v>73</v>
      </c>
      <c r="G60" s="139"/>
      <c r="H60" s="139"/>
      <c r="I60" s="139">
        <f>'001 001 Pol'!G74+'001 002 Pol'!G84</f>
        <v>0</v>
      </c>
      <c r="J60" s="136" t="str">
        <f>IF(I63=0,"",I60/I63*100)</f>
        <v/>
      </c>
    </row>
    <row r="61" spans="1:10" ht="36.75" customHeight="1" x14ac:dyDescent="0.25">
      <c r="A61" s="127"/>
      <c r="B61" s="132" t="s">
        <v>74</v>
      </c>
      <c r="C61" s="194" t="s">
        <v>27</v>
      </c>
      <c r="D61" s="195"/>
      <c r="E61" s="195"/>
      <c r="F61" s="138" t="s">
        <v>74</v>
      </c>
      <c r="G61" s="139"/>
      <c r="H61" s="139"/>
      <c r="I61" s="139">
        <f>'000 001 Naklady'!G8</f>
        <v>0</v>
      </c>
      <c r="J61" s="136" t="str">
        <f>IF(I63=0,"",I61/I63*100)</f>
        <v/>
      </c>
    </row>
    <row r="62" spans="1:10" ht="36.75" customHeight="1" x14ac:dyDescent="0.25">
      <c r="A62" s="127"/>
      <c r="B62" s="132" t="s">
        <v>75</v>
      </c>
      <c r="C62" s="194" t="s">
        <v>28</v>
      </c>
      <c r="D62" s="195"/>
      <c r="E62" s="195"/>
      <c r="F62" s="138" t="s">
        <v>75</v>
      </c>
      <c r="G62" s="139"/>
      <c r="H62" s="139"/>
      <c r="I62" s="139">
        <f>'000 001 Naklady'!G23</f>
        <v>0</v>
      </c>
      <c r="J62" s="136" t="str">
        <f>IF(I63=0,"",I62/I63*100)</f>
        <v/>
      </c>
    </row>
    <row r="63" spans="1:10" ht="25.5" customHeight="1" x14ac:dyDescent="0.25">
      <c r="A63" s="128"/>
      <c r="B63" s="133" t="s">
        <v>1</v>
      </c>
      <c r="C63" s="134"/>
      <c r="D63" s="135"/>
      <c r="E63" s="135"/>
      <c r="F63" s="140"/>
      <c r="G63" s="141"/>
      <c r="H63" s="141"/>
      <c r="I63" s="141">
        <f>SUM(I53:I62)</f>
        <v>0</v>
      </c>
      <c r="J63" s="137">
        <f>SUM(J53:J62)</f>
        <v>0</v>
      </c>
    </row>
    <row r="64" spans="1:10" x14ac:dyDescent="0.25">
      <c r="F64" s="86"/>
      <c r="G64" s="86"/>
      <c r="H64" s="86"/>
      <c r="I64" s="86"/>
      <c r="J64" s="87"/>
    </row>
    <row r="65" spans="6:10" x14ac:dyDescent="0.25">
      <c r="F65" s="86"/>
      <c r="G65" s="86"/>
      <c r="H65" s="86"/>
      <c r="I65" s="86"/>
      <c r="J65" s="87"/>
    </row>
    <row r="66" spans="6:10" x14ac:dyDescent="0.25">
      <c r="F66" s="86"/>
      <c r="G66" s="86"/>
      <c r="H66" s="86"/>
      <c r="I66" s="86"/>
      <c r="J66" s="87"/>
    </row>
  </sheetData>
  <sheetProtection algorithmName="SHA-512" hashValue="8QoBTUzAgBdKBRFO3i5WXtfrou0pXOfm3ZmIccC1kSBErHk8R8AHsbVqxialo8kesUrHTuK4y0bkAyyhjyHC9w==" saltValue="J+tshdEhlJCe42u/6YC6d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B46:E46"/>
    <mergeCell ref="C53:E53"/>
    <mergeCell ref="C54:E54"/>
    <mergeCell ref="C60:E60"/>
    <mergeCell ref="C61:E61"/>
    <mergeCell ref="C62:E62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4" t="s">
        <v>6</v>
      </c>
      <c r="B1" s="244"/>
      <c r="C1" s="245"/>
      <c r="D1" s="244"/>
      <c r="E1" s="244"/>
      <c r="F1" s="244"/>
      <c r="G1" s="244"/>
    </row>
    <row r="2" spans="1:7" ht="24.9" customHeight="1" x14ac:dyDescent="0.25">
      <c r="A2" s="50" t="s">
        <v>7</v>
      </c>
      <c r="B2" s="49"/>
      <c r="C2" s="246"/>
      <c r="D2" s="246"/>
      <c r="E2" s="246"/>
      <c r="F2" s="246"/>
      <c r="G2" s="247"/>
    </row>
    <row r="3" spans="1:7" ht="24.9" customHeight="1" x14ac:dyDescent="0.25">
      <c r="A3" s="50" t="s">
        <v>8</v>
      </c>
      <c r="B3" s="49"/>
      <c r="C3" s="246"/>
      <c r="D3" s="246"/>
      <c r="E3" s="246"/>
      <c r="F3" s="246"/>
      <c r="G3" s="247"/>
    </row>
    <row r="4" spans="1:7" ht="24.9" customHeight="1" x14ac:dyDescent="0.25">
      <c r="A4" s="50" t="s">
        <v>9</v>
      </c>
      <c r="B4" s="49"/>
      <c r="C4" s="246"/>
      <c r="D4" s="246"/>
      <c r="E4" s="246"/>
      <c r="F4" s="246"/>
      <c r="G4" s="247"/>
    </row>
    <row r="5" spans="1:7" x14ac:dyDescent="0.25">
      <c r="B5" s="4"/>
      <c r="C5" s="5"/>
      <c r="D5" s="6"/>
    </row>
  </sheetData>
  <sheetProtection algorithmName="SHA-512" hashValue="6adWTfkoe3s/MS45gPRxbVtNEhQab5ZHL5GmUkqpbVkrHU6WftTGuVnBDmIehlnn7iLhY0DwK+rl0d7Ui/PXww==" saltValue="/ushkMko7XbG4qywK0P+n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5" customWidth="1"/>
    <col min="3" max="3" width="63.33203125" style="125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1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0" t="s">
        <v>76</v>
      </c>
      <c r="B1" s="250"/>
      <c r="C1" s="250"/>
      <c r="D1" s="250"/>
      <c r="E1" s="250"/>
      <c r="F1" s="250"/>
      <c r="G1" s="250"/>
      <c r="AG1" t="s">
        <v>77</v>
      </c>
    </row>
    <row r="2" spans="1:60" ht="24.9" customHeight="1" x14ac:dyDescent="0.25">
      <c r="A2" s="143" t="s">
        <v>7</v>
      </c>
      <c r="B2" s="49" t="s">
        <v>43</v>
      </c>
      <c r="C2" s="251" t="s">
        <v>44</v>
      </c>
      <c r="D2" s="252"/>
      <c r="E2" s="252"/>
      <c r="F2" s="252"/>
      <c r="G2" s="253"/>
      <c r="AG2" t="s">
        <v>78</v>
      </c>
    </row>
    <row r="3" spans="1:60" ht="24.9" customHeight="1" x14ac:dyDescent="0.25">
      <c r="A3" s="143" t="s">
        <v>8</v>
      </c>
      <c r="B3" s="49" t="s">
        <v>79</v>
      </c>
      <c r="C3" s="251" t="s">
        <v>46</v>
      </c>
      <c r="D3" s="252"/>
      <c r="E3" s="252"/>
      <c r="F3" s="252"/>
      <c r="G3" s="253"/>
      <c r="AC3" s="125" t="s">
        <v>80</v>
      </c>
      <c r="AG3" t="s">
        <v>81</v>
      </c>
    </row>
    <row r="4" spans="1:60" ht="24.9" customHeight="1" x14ac:dyDescent="0.25">
      <c r="A4" s="144" t="s">
        <v>9</v>
      </c>
      <c r="B4" s="145" t="s">
        <v>47</v>
      </c>
      <c r="C4" s="254" t="s">
        <v>48</v>
      </c>
      <c r="D4" s="255"/>
      <c r="E4" s="255"/>
      <c r="F4" s="255"/>
      <c r="G4" s="256"/>
      <c r="AG4" t="s">
        <v>82</v>
      </c>
    </row>
    <row r="5" spans="1:60" x14ac:dyDescent="0.25">
      <c r="D5" s="10"/>
    </row>
    <row r="6" spans="1:60" ht="39.6" x14ac:dyDescent="0.25">
      <c r="A6" s="147" t="s">
        <v>83</v>
      </c>
      <c r="B6" s="149" t="s">
        <v>84</v>
      </c>
      <c r="C6" s="149" t="s">
        <v>85</v>
      </c>
      <c r="D6" s="148" t="s">
        <v>86</v>
      </c>
      <c r="E6" s="147" t="s">
        <v>87</v>
      </c>
      <c r="F6" s="146" t="s">
        <v>88</v>
      </c>
      <c r="G6" s="147" t="s">
        <v>29</v>
      </c>
      <c r="H6" s="150" t="s">
        <v>30</v>
      </c>
      <c r="I6" s="150" t="s">
        <v>89</v>
      </c>
      <c r="J6" s="150" t="s">
        <v>31</v>
      </c>
      <c r="K6" s="150" t="s">
        <v>90</v>
      </c>
      <c r="L6" s="150" t="s">
        <v>91</v>
      </c>
      <c r="M6" s="150" t="s">
        <v>92</v>
      </c>
      <c r="N6" s="150" t="s">
        <v>93</v>
      </c>
      <c r="O6" s="150" t="s">
        <v>94</v>
      </c>
      <c r="P6" s="150" t="s">
        <v>95</v>
      </c>
      <c r="Q6" s="150" t="s">
        <v>96</v>
      </c>
      <c r="R6" s="150" t="s">
        <v>97</v>
      </c>
      <c r="S6" s="150" t="s">
        <v>98</v>
      </c>
      <c r="T6" s="150" t="s">
        <v>99</v>
      </c>
      <c r="U6" s="150" t="s">
        <v>100</v>
      </c>
      <c r="V6" s="150" t="s">
        <v>101</v>
      </c>
      <c r="W6" s="150" t="s">
        <v>102</v>
      </c>
      <c r="X6" s="150" t="s">
        <v>103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2" t="s">
        <v>104</v>
      </c>
      <c r="B8" s="163" t="s">
        <v>74</v>
      </c>
      <c r="C8" s="184" t="s">
        <v>27</v>
      </c>
      <c r="D8" s="164"/>
      <c r="E8" s="165"/>
      <c r="F8" s="166"/>
      <c r="G8" s="166">
        <f>SUMIF(AG9:AG22,"&lt;&gt;NOR",G9:G22)</f>
        <v>0</v>
      </c>
      <c r="H8" s="166"/>
      <c r="I8" s="166">
        <f>SUM(I9:I22)</f>
        <v>0</v>
      </c>
      <c r="J8" s="166"/>
      <c r="K8" s="166">
        <f>SUM(K9:K22)</f>
        <v>0</v>
      </c>
      <c r="L8" s="166"/>
      <c r="M8" s="166">
        <f>SUM(M9:M22)</f>
        <v>0</v>
      </c>
      <c r="N8" s="166"/>
      <c r="O8" s="166">
        <f>SUM(O9:O22)</f>
        <v>0</v>
      </c>
      <c r="P8" s="166"/>
      <c r="Q8" s="166">
        <f>SUM(Q9:Q22)</f>
        <v>0</v>
      </c>
      <c r="R8" s="166"/>
      <c r="S8" s="166"/>
      <c r="T8" s="167"/>
      <c r="U8" s="161"/>
      <c r="V8" s="161">
        <f>SUM(V9:V22)</f>
        <v>0</v>
      </c>
      <c r="W8" s="161"/>
      <c r="X8" s="161"/>
      <c r="AG8" t="s">
        <v>105</v>
      </c>
    </row>
    <row r="9" spans="1:60" outlineLevel="1" x14ac:dyDescent="0.25">
      <c r="A9" s="168">
        <v>1</v>
      </c>
      <c r="B9" s="169" t="s">
        <v>106</v>
      </c>
      <c r="C9" s="185" t="s">
        <v>107</v>
      </c>
      <c r="D9" s="170" t="s">
        <v>108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109</v>
      </c>
      <c r="T9" s="174" t="s">
        <v>110</v>
      </c>
      <c r="U9" s="160">
        <v>0</v>
      </c>
      <c r="V9" s="160">
        <f>ROUND(E9*U9,2)</f>
        <v>0</v>
      </c>
      <c r="W9" s="160"/>
      <c r="X9" s="160" t="s">
        <v>111</v>
      </c>
      <c r="Y9" s="151"/>
      <c r="Z9" s="151"/>
      <c r="AA9" s="151"/>
      <c r="AB9" s="151"/>
      <c r="AC9" s="151"/>
      <c r="AD9" s="151"/>
      <c r="AE9" s="151"/>
      <c r="AF9" s="151"/>
      <c r="AG9" s="151" t="s">
        <v>112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58"/>
      <c r="B10" s="159"/>
      <c r="C10" s="248" t="s">
        <v>146</v>
      </c>
      <c r="D10" s="249"/>
      <c r="E10" s="249"/>
      <c r="F10" s="249"/>
      <c r="G10" s="249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113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58"/>
      <c r="B11" s="159"/>
      <c r="C11" s="257" t="s">
        <v>114</v>
      </c>
      <c r="D11" s="258"/>
      <c r="E11" s="258"/>
      <c r="F11" s="258"/>
      <c r="G11" s="258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113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75" t="str">
        <f>C11</f>
        <v>Vyhotovení protokolu o vytyčení stavby se seznamem souřadnic vytyčených bodů a jejich polohopisnými (S-JTSK) a výškopisnými (Bpv) hodnotami.</v>
      </c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68">
        <v>2</v>
      </c>
      <c r="B12" s="169" t="s">
        <v>115</v>
      </c>
      <c r="C12" s="185" t="s">
        <v>116</v>
      </c>
      <c r="D12" s="170" t="s">
        <v>108</v>
      </c>
      <c r="E12" s="171">
        <v>1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3"/>
      <c r="S12" s="173" t="s">
        <v>109</v>
      </c>
      <c r="T12" s="174" t="s">
        <v>110</v>
      </c>
      <c r="U12" s="160">
        <v>0</v>
      </c>
      <c r="V12" s="160">
        <f>ROUND(E12*U12,2)</f>
        <v>0</v>
      </c>
      <c r="W12" s="160"/>
      <c r="X12" s="160" t="s">
        <v>111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112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8"/>
      <c r="B13" s="159"/>
      <c r="C13" s="248" t="s">
        <v>117</v>
      </c>
      <c r="D13" s="249"/>
      <c r="E13" s="249"/>
      <c r="F13" s="249"/>
      <c r="G13" s="249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113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5" t="str">
        <f>C13</f>
        <v>Zaměření a vytýčení stávajících inženýrských sítí v místě stavby z hlediska jejich ochrany při provádění stavby.</v>
      </c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68">
        <v>3</v>
      </c>
      <c r="B14" s="169" t="s">
        <v>118</v>
      </c>
      <c r="C14" s="185" t="s">
        <v>119</v>
      </c>
      <c r="D14" s="170" t="s">
        <v>108</v>
      </c>
      <c r="E14" s="171">
        <v>1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3"/>
      <c r="S14" s="173" t="s">
        <v>109</v>
      </c>
      <c r="T14" s="174" t="s">
        <v>110</v>
      </c>
      <c r="U14" s="160">
        <v>0</v>
      </c>
      <c r="V14" s="160">
        <f>ROUND(E14*U14,2)</f>
        <v>0</v>
      </c>
      <c r="W14" s="160"/>
      <c r="X14" s="160" t="s">
        <v>111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112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58"/>
      <c r="B15" s="159"/>
      <c r="C15" s="248" t="s">
        <v>120</v>
      </c>
      <c r="D15" s="249"/>
      <c r="E15" s="249"/>
      <c r="F15" s="249"/>
      <c r="G15" s="249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113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76">
        <v>4</v>
      </c>
      <c r="B16" s="177" t="s">
        <v>121</v>
      </c>
      <c r="C16" s="186" t="s">
        <v>122</v>
      </c>
      <c r="D16" s="178" t="s">
        <v>123</v>
      </c>
      <c r="E16" s="179">
        <v>2</v>
      </c>
      <c r="F16" s="180"/>
      <c r="G16" s="181">
        <f t="shared" ref="G16:G22" si="0">ROUND(E16*F16,2)</f>
        <v>0</v>
      </c>
      <c r="H16" s="180"/>
      <c r="I16" s="181">
        <f t="shared" ref="I16:I22" si="1">ROUND(E16*H16,2)</f>
        <v>0</v>
      </c>
      <c r="J16" s="180"/>
      <c r="K16" s="181">
        <f t="shared" ref="K16:K22" si="2">ROUND(E16*J16,2)</f>
        <v>0</v>
      </c>
      <c r="L16" s="181">
        <v>21</v>
      </c>
      <c r="M16" s="181">
        <f t="shared" ref="M16:M22" si="3">G16*(1+L16/100)</f>
        <v>0</v>
      </c>
      <c r="N16" s="181">
        <v>0</v>
      </c>
      <c r="O16" s="181">
        <f t="shared" ref="O16:O22" si="4">ROUND(E16*N16,2)</f>
        <v>0</v>
      </c>
      <c r="P16" s="181">
        <v>0</v>
      </c>
      <c r="Q16" s="181">
        <f t="shared" ref="Q16:Q22" si="5">ROUND(E16*P16,2)</f>
        <v>0</v>
      </c>
      <c r="R16" s="181"/>
      <c r="S16" s="181" t="s">
        <v>124</v>
      </c>
      <c r="T16" s="182" t="s">
        <v>110</v>
      </c>
      <c r="U16" s="160">
        <v>0</v>
      </c>
      <c r="V16" s="160">
        <f t="shared" ref="V16:V22" si="6">ROUND(E16*U16,2)</f>
        <v>0</v>
      </c>
      <c r="W16" s="160"/>
      <c r="X16" s="160" t="s">
        <v>111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112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0.399999999999999" outlineLevel="1" x14ac:dyDescent="0.25">
      <c r="A17" s="176">
        <v>5</v>
      </c>
      <c r="B17" s="177" t="s">
        <v>125</v>
      </c>
      <c r="C17" s="186" t="s">
        <v>126</v>
      </c>
      <c r="D17" s="178" t="s">
        <v>127</v>
      </c>
      <c r="E17" s="179">
        <v>3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/>
      <c r="S17" s="181" t="s">
        <v>124</v>
      </c>
      <c r="T17" s="182" t="s">
        <v>110</v>
      </c>
      <c r="U17" s="160">
        <v>0</v>
      </c>
      <c r="V17" s="160">
        <f t="shared" si="6"/>
        <v>0</v>
      </c>
      <c r="W17" s="160"/>
      <c r="X17" s="160" t="s">
        <v>111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112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76">
        <v>6</v>
      </c>
      <c r="B18" s="177" t="s">
        <v>128</v>
      </c>
      <c r="C18" s="186" t="s">
        <v>129</v>
      </c>
      <c r="D18" s="178" t="s">
        <v>127</v>
      </c>
      <c r="E18" s="179">
        <v>1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21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124</v>
      </c>
      <c r="T18" s="182" t="s">
        <v>110</v>
      </c>
      <c r="U18" s="160">
        <v>0</v>
      </c>
      <c r="V18" s="160">
        <f t="shared" si="6"/>
        <v>0</v>
      </c>
      <c r="W18" s="160"/>
      <c r="X18" s="160" t="s">
        <v>111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112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76">
        <v>7</v>
      </c>
      <c r="B19" s="177" t="s">
        <v>130</v>
      </c>
      <c r="C19" s="186" t="s">
        <v>131</v>
      </c>
      <c r="D19" s="178" t="s">
        <v>127</v>
      </c>
      <c r="E19" s="179">
        <v>1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21</v>
      </c>
      <c r="M19" s="181">
        <f t="shared" si="3"/>
        <v>0</v>
      </c>
      <c r="N19" s="181">
        <v>0</v>
      </c>
      <c r="O19" s="181">
        <f t="shared" si="4"/>
        <v>0</v>
      </c>
      <c r="P19" s="181">
        <v>0</v>
      </c>
      <c r="Q19" s="181">
        <f t="shared" si="5"/>
        <v>0</v>
      </c>
      <c r="R19" s="181"/>
      <c r="S19" s="181" t="s">
        <v>124</v>
      </c>
      <c r="T19" s="182" t="s">
        <v>110</v>
      </c>
      <c r="U19" s="160">
        <v>0</v>
      </c>
      <c r="V19" s="160">
        <f t="shared" si="6"/>
        <v>0</v>
      </c>
      <c r="W19" s="160"/>
      <c r="X19" s="160" t="s">
        <v>111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112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76">
        <v>8</v>
      </c>
      <c r="B20" s="177" t="s">
        <v>132</v>
      </c>
      <c r="C20" s="186" t="s">
        <v>133</v>
      </c>
      <c r="D20" s="178" t="s">
        <v>127</v>
      </c>
      <c r="E20" s="179">
        <v>1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21</v>
      </c>
      <c r="M20" s="181">
        <f t="shared" si="3"/>
        <v>0</v>
      </c>
      <c r="N20" s="181">
        <v>0</v>
      </c>
      <c r="O20" s="181">
        <f t="shared" si="4"/>
        <v>0</v>
      </c>
      <c r="P20" s="181">
        <v>0</v>
      </c>
      <c r="Q20" s="181">
        <f t="shared" si="5"/>
        <v>0</v>
      </c>
      <c r="R20" s="181"/>
      <c r="S20" s="181" t="s">
        <v>124</v>
      </c>
      <c r="T20" s="182" t="s">
        <v>110</v>
      </c>
      <c r="U20" s="160">
        <v>0</v>
      </c>
      <c r="V20" s="160">
        <f t="shared" si="6"/>
        <v>0</v>
      </c>
      <c r="W20" s="160"/>
      <c r="X20" s="160" t="s">
        <v>111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112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76">
        <v>9</v>
      </c>
      <c r="B21" s="177" t="s">
        <v>134</v>
      </c>
      <c r="C21" s="186" t="s">
        <v>135</v>
      </c>
      <c r="D21" s="178" t="s">
        <v>136</v>
      </c>
      <c r="E21" s="179">
        <v>1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21</v>
      </c>
      <c r="M21" s="181">
        <f t="shared" si="3"/>
        <v>0</v>
      </c>
      <c r="N21" s="181">
        <v>0</v>
      </c>
      <c r="O21" s="181">
        <f t="shared" si="4"/>
        <v>0</v>
      </c>
      <c r="P21" s="181">
        <v>0</v>
      </c>
      <c r="Q21" s="181">
        <f t="shared" si="5"/>
        <v>0</v>
      </c>
      <c r="R21" s="181"/>
      <c r="S21" s="181" t="s">
        <v>124</v>
      </c>
      <c r="T21" s="182" t="s">
        <v>110</v>
      </c>
      <c r="U21" s="160">
        <v>0</v>
      </c>
      <c r="V21" s="160">
        <f t="shared" si="6"/>
        <v>0</v>
      </c>
      <c r="W21" s="160"/>
      <c r="X21" s="160" t="s">
        <v>111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112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0.399999999999999" outlineLevel="1" x14ac:dyDescent="0.25">
      <c r="A22" s="176">
        <v>10</v>
      </c>
      <c r="B22" s="177" t="s">
        <v>137</v>
      </c>
      <c r="C22" s="186" t="s">
        <v>138</v>
      </c>
      <c r="D22" s="178" t="s">
        <v>127</v>
      </c>
      <c r="E22" s="179">
        <v>1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21</v>
      </c>
      <c r="M22" s="181">
        <f t="shared" si="3"/>
        <v>0</v>
      </c>
      <c r="N22" s="181">
        <v>0</v>
      </c>
      <c r="O22" s="181">
        <f t="shared" si="4"/>
        <v>0</v>
      </c>
      <c r="P22" s="181">
        <v>0</v>
      </c>
      <c r="Q22" s="181">
        <f t="shared" si="5"/>
        <v>0</v>
      </c>
      <c r="R22" s="181"/>
      <c r="S22" s="181" t="s">
        <v>124</v>
      </c>
      <c r="T22" s="182" t="s">
        <v>110</v>
      </c>
      <c r="U22" s="160">
        <v>0</v>
      </c>
      <c r="V22" s="160">
        <f t="shared" si="6"/>
        <v>0</v>
      </c>
      <c r="W22" s="160"/>
      <c r="X22" s="160" t="s">
        <v>111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112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5">
      <c r="A23" s="162" t="s">
        <v>104</v>
      </c>
      <c r="B23" s="163" t="s">
        <v>75</v>
      </c>
      <c r="C23" s="184" t="s">
        <v>28</v>
      </c>
      <c r="D23" s="164"/>
      <c r="E23" s="165"/>
      <c r="F23" s="166"/>
      <c r="G23" s="166">
        <f>SUMIF(AG24:AG27,"&lt;&gt;NOR",G24:G27)</f>
        <v>0</v>
      </c>
      <c r="H23" s="166"/>
      <c r="I23" s="166">
        <f>SUM(I24:I27)</f>
        <v>0</v>
      </c>
      <c r="J23" s="166"/>
      <c r="K23" s="166">
        <f>SUM(K24:K27)</f>
        <v>0</v>
      </c>
      <c r="L23" s="166"/>
      <c r="M23" s="166">
        <f>SUM(M24:M27)</f>
        <v>0</v>
      </c>
      <c r="N23" s="166"/>
      <c r="O23" s="166">
        <f>SUM(O24:O27)</f>
        <v>0</v>
      </c>
      <c r="P23" s="166"/>
      <c r="Q23" s="166">
        <f>SUM(Q24:Q27)</f>
        <v>0</v>
      </c>
      <c r="R23" s="166"/>
      <c r="S23" s="166"/>
      <c r="T23" s="167"/>
      <c r="U23" s="161"/>
      <c r="V23" s="161">
        <f>SUM(V24:V27)</f>
        <v>0</v>
      </c>
      <c r="W23" s="161"/>
      <c r="X23" s="161"/>
      <c r="AG23" t="s">
        <v>105</v>
      </c>
    </row>
    <row r="24" spans="1:60" outlineLevel="1" x14ac:dyDescent="0.25">
      <c r="A24" s="168">
        <v>11</v>
      </c>
      <c r="B24" s="169" t="s">
        <v>139</v>
      </c>
      <c r="C24" s="185" t="s">
        <v>140</v>
      </c>
      <c r="D24" s="170" t="s">
        <v>108</v>
      </c>
      <c r="E24" s="171">
        <v>1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3"/>
      <c r="S24" s="173" t="s">
        <v>109</v>
      </c>
      <c r="T24" s="174" t="s">
        <v>110</v>
      </c>
      <c r="U24" s="160">
        <v>0</v>
      </c>
      <c r="V24" s="160">
        <f>ROUND(E24*U24,2)</f>
        <v>0</v>
      </c>
      <c r="W24" s="160"/>
      <c r="X24" s="160" t="s">
        <v>111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112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58"/>
      <c r="B25" s="159"/>
      <c r="C25" s="248" t="s">
        <v>141</v>
      </c>
      <c r="D25" s="249"/>
      <c r="E25" s="249"/>
      <c r="F25" s="249"/>
      <c r="G25" s="249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113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75" t="str">
        <f>C25</f>
        <v>Náklady na vyhotovení dokumentace skutečného provedení stavby a její předání objednateli v požadované formě a požadovaném počtu.</v>
      </c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68">
        <v>12</v>
      </c>
      <c r="B26" s="169" t="s">
        <v>142</v>
      </c>
      <c r="C26" s="185" t="s">
        <v>143</v>
      </c>
      <c r="D26" s="170" t="s">
        <v>108</v>
      </c>
      <c r="E26" s="171">
        <v>1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3"/>
      <c r="S26" s="173" t="s">
        <v>109</v>
      </c>
      <c r="T26" s="174" t="s">
        <v>110</v>
      </c>
      <c r="U26" s="160">
        <v>0</v>
      </c>
      <c r="V26" s="160">
        <f>ROUND(E26*U26,2)</f>
        <v>0</v>
      </c>
      <c r="W26" s="160"/>
      <c r="X26" s="160" t="s">
        <v>111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112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58"/>
      <c r="B27" s="159"/>
      <c r="C27" s="248" t="s">
        <v>144</v>
      </c>
      <c r="D27" s="249"/>
      <c r="E27" s="249"/>
      <c r="F27" s="249"/>
      <c r="G27" s="249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113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75" t="str">
        <f>C27</f>
        <v>Náklady na provedení skutečného zaměření stavby v rozsahu nezbytném pro zápis změny do katastru nemovitostí.</v>
      </c>
      <c r="BB27" s="151"/>
      <c r="BC27" s="151"/>
      <c r="BD27" s="151"/>
      <c r="BE27" s="151"/>
      <c r="BF27" s="151"/>
      <c r="BG27" s="151"/>
      <c r="BH27" s="151"/>
    </row>
    <row r="28" spans="1:60" x14ac:dyDescent="0.25">
      <c r="A28" s="3"/>
      <c r="B28" s="4"/>
      <c r="C28" s="187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v>15</v>
      </c>
      <c r="AF28">
        <v>21</v>
      </c>
      <c r="AG28" t="s">
        <v>91</v>
      </c>
    </row>
    <row r="29" spans="1:60" x14ac:dyDescent="0.25">
      <c r="A29" s="154"/>
      <c r="B29" s="155" t="s">
        <v>29</v>
      </c>
      <c r="C29" s="188"/>
      <c r="D29" s="156"/>
      <c r="E29" s="157"/>
      <c r="F29" s="157"/>
      <c r="G29" s="183">
        <f>G8+G23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f>SUMIF(L7:L27,AE28,G7:G27)</f>
        <v>0</v>
      </c>
      <c r="AF29">
        <f>SUMIF(L7:L27,AF28,G7:G27)</f>
        <v>0</v>
      </c>
      <c r="AG29" t="s">
        <v>145</v>
      </c>
    </row>
    <row r="30" spans="1:60" x14ac:dyDescent="0.25">
      <c r="C30" s="189"/>
      <c r="D30" s="10"/>
      <c r="AG30" t="s">
        <v>147</v>
      </c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QHZM7bdGrleUFcIzqXYluJs+1FnCE802SG/GlfyF83cZMmiDOFQLgLBRSqiMkI8f4LMtGzkWFWzXGQxT0pr3ig==" saltValue="GcbBQUha6qnCUn5cjW31LQ==" spinCount="100000" sheet="1"/>
  <mergeCells count="10">
    <mergeCell ref="C13:G13"/>
    <mergeCell ref="C15:G15"/>
    <mergeCell ref="C25:G25"/>
    <mergeCell ref="C27:G27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5" customWidth="1"/>
    <col min="3" max="3" width="63.33203125" style="125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1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0" t="s">
        <v>148</v>
      </c>
      <c r="B1" s="250"/>
      <c r="C1" s="250"/>
      <c r="D1" s="250"/>
      <c r="E1" s="250"/>
      <c r="F1" s="250"/>
      <c r="G1" s="250"/>
      <c r="AG1" t="s">
        <v>77</v>
      </c>
    </row>
    <row r="2" spans="1:60" ht="24.9" customHeight="1" x14ac:dyDescent="0.25">
      <c r="A2" s="143" t="s">
        <v>7</v>
      </c>
      <c r="B2" s="49" t="s">
        <v>43</v>
      </c>
      <c r="C2" s="251" t="s">
        <v>44</v>
      </c>
      <c r="D2" s="252"/>
      <c r="E2" s="252"/>
      <c r="F2" s="252"/>
      <c r="G2" s="253"/>
      <c r="AG2" t="s">
        <v>78</v>
      </c>
    </row>
    <row r="3" spans="1:60" ht="24.9" customHeight="1" x14ac:dyDescent="0.25">
      <c r="A3" s="143" t="s">
        <v>8</v>
      </c>
      <c r="B3" s="49" t="s">
        <v>47</v>
      </c>
      <c r="C3" s="251" t="s">
        <v>44</v>
      </c>
      <c r="D3" s="252"/>
      <c r="E3" s="252"/>
      <c r="F3" s="252"/>
      <c r="G3" s="253"/>
      <c r="AC3" s="125" t="s">
        <v>78</v>
      </c>
      <c r="AG3" t="s">
        <v>81</v>
      </c>
    </row>
    <row r="4" spans="1:60" ht="24.9" customHeight="1" x14ac:dyDescent="0.25">
      <c r="A4" s="144" t="s">
        <v>9</v>
      </c>
      <c r="B4" s="145" t="s">
        <v>47</v>
      </c>
      <c r="C4" s="254" t="s">
        <v>50</v>
      </c>
      <c r="D4" s="255"/>
      <c r="E4" s="255"/>
      <c r="F4" s="255"/>
      <c r="G4" s="256"/>
      <c r="AG4" t="s">
        <v>82</v>
      </c>
    </row>
    <row r="5" spans="1:60" x14ac:dyDescent="0.25">
      <c r="D5" s="10"/>
    </row>
    <row r="6" spans="1:60" ht="39.6" x14ac:dyDescent="0.25">
      <c r="A6" s="147" t="s">
        <v>83</v>
      </c>
      <c r="B6" s="149" t="s">
        <v>84</v>
      </c>
      <c r="C6" s="149" t="s">
        <v>85</v>
      </c>
      <c r="D6" s="148" t="s">
        <v>86</v>
      </c>
      <c r="E6" s="147" t="s">
        <v>87</v>
      </c>
      <c r="F6" s="146" t="s">
        <v>88</v>
      </c>
      <c r="G6" s="147" t="s">
        <v>29</v>
      </c>
      <c r="H6" s="150" t="s">
        <v>30</v>
      </c>
      <c r="I6" s="150" t="s">
        <v>89</v>
      </c>
      <c r="J6" s="150" t="s">
        <v>31</v>
      </c>
      <c r="K6" s="150" t="s">
        <v>90</v>
      </c>
      <c r="L6" s="150" t="s">
        <v>91</v>
      </c>
      <c r="M6" s="150" t="s">
        <v>92</v>
      </c>
      <c r="N6" s="150" t="s">
        <v>93</v>
      </c>
      <c r="O6" s="150" t="s">
        <v>94</v>
      </c>
      <c r="P6" s="150" t="s">
        <v>95</v>
      </c>
      <c r="Q6" s="150" t="s">
        <v>96</v>
      </c>
      <c r="R6" s="150" t="s">
        <v>97</v>
      </c>
      <c r="S6" s="150" t="s">
        <v>98</v>
      </c>
      <c r="T6" s="150" t="s">
        <v>99</v>
      </c>
      <c r="U6" s="150" t="s">
        <v>100</v>
      </c>
      <c r="V6" s="150" t="s">
        <v>101</v>
      </c>
      <c r="W6" s="150" t="s">
        <v>102</v>
      </c>
      <c r="X6" s="150" t="s">
        <v>103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2" t="s">
        <v>104</v>
      </c>
      <c r="B8" s="163" t="s">
        <v>57</v>
      </c>
      <c r="C8" s="184" t="s">
        <v>58</v>
      </c>
      <c r="D8" s="164"/>
      <c r="E8" s="165"/>
      <c r="F8" s="166"/>
      <c r="G8" s="166">
        <f>SUMIF(AG9:AG57,"&lt;&gt;NOR",G9:G57)</f>
        <v>0</v>
      </c>
      <c r="H8" s="166"/>
      <c r="I8" s="166">
        <f>SUM(I9:I57)</f>
        <v>0</v>
      </c>
      <c r="J8" s="166"/>
      <c r="K8" s="166">
        <f>SUM(K9:K57)</f>
        <v>0</v>
      </c>
      <c r="L8" s="166"/>
      <c r="M8" s="166">
        <f>SUM(M9:M57)</f>
        <v>0</v>
      </c>
      <c r="N8" s="166"/>
      <c r="O8" s="166">
        <f>SUM(O9:O57)</f>
        <v>1.2</v>
      </c>
      <c r="P8" s="166"/>
      <c r="Q8" s="166">
        <f>SUM(Q9:Q57)</f>
        <v>0</v>
      </c>
      <c r="R8" s="166"/>
      <c r="S8" s="166"/>
      <c r="T8" s="167"/>
      <c r="U8" s="161"/>
      <c r="V8" s="161">
        <f>SUM(V9:V57)</f>
        <v>7009.52</v>
      </c>
      <c r="W8" s="161"/>
      <c r="X8" s="161"/>
      <c r="AG8" t="s">
        <v>105</v>
      </c>
    </row>
    <row r="9" spans="1:60" outlineLevel="1" x14ac:dyDescent="0.25">
      <c r="A9" s="168">
        <v>1</v>
      </c>
      <c r="B9" s="169" t="s">
        <v>149</v>
      </c>
      <c r="C9" s="185" t="s">
        <v>150</v>
      </c>
      <c r="D9" s="170" t="s">
        <v>151</v>
      </c>
      <c r="E9" s="171">
        <v>7062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 t="s">
        <v>152</v>
      </c>
      <c r="S9" s="173" t="s">
        <v>109</v>
      </c>
      <c r="T9" s="174" t="s">
        <v>153</v>
      </c>
      <c r="U9" s="160">
        <v>9.2999999999999999E-2</v>
      </c>
      <c r="V9" s="160">
        <f>ROUND(E9*U9,2)</f>
        <v>656.77</v>
      </c>
      <c r="W9" s="160"/>
      <c r="X9" s="160" t="s">
        <v>154</v>
      </c>
      <c r="Y9" s="151"/>
      <c r="Z9" s="151"/>
      <c r="AA9" s="151"/>
      <c r="AB9" s="151"/>
      <c r="AC9" s="151"/>
      <c r="AD9" s="151"/>
      <c r="AE9" s="151"/>
      <c r="AF9" s="151"/>
      <c r="AG9" s="151" t="s">
        <v>155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1" outlineLevel="1" x14ac:dyDescent="0.25">
      <c r="A10" s="158"/>
      <c r="B10" s="159"/>
      <c r="C10" s="259" t="s">
        <v>156</v>
      </c>
      <c r="D10" s="260"/>
      <c r="E10" s="260"/>
      <c r="F10" s="260"/>
      <c r="G10" s="2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157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5" t="str">
        <f>C10</f>
        <v>s odstraněním kořenů a s případným nutným odklizením křovin a stromů na hromady na vzdálenost do 50 m nebo s naložením na dopravní prostředek, do sklonu terénu 1 : 5,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68">
        <v>2</v>
      </c>
      <c r="B11" s="169" t="s">
        <v>158</v>
      </c>
      <c r="C11" s="185" t="s">
        <v>159</v>
      </c>
      <c r="D11" s="170" t="s">
        <v>151</v>
      </c>
      <c r="E11" s="171">
        <v>7062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3">
        <v>5.0000000000000002E-5</v>
      </c>
      <c r="O11" s="173">
        <f>ROUND(E11*N11,2)</f>
        <v>0.35</v>
      </c>
      <c r="P11" s="173">
        <v>0</v>
      </c>
      <c r="Q11" s="173">
        <f>ROUND(E11*P11,2)</f>
        <v>0</v>
      </c>
      <c r="R11" s="173" t="s">
        <v>152</v>
      </c>
      <c r="S11" s="173" t="s">
        <v>109</v>
      </c>
      <c r="T11" s="174" t="s">
        <v>153</v>
      </c>
      <c r="U11" s="160">
        <v>0.03</v>
      </c>
      <c r="V11" s="160">
        <f>ROUND(E11*U11,2)</f>
        <v>211.86</v>
      </c>
      <c r="W11" s="160"/>
      <c r="X11" s="160" t="s">
        <v>154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155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8"/>
      <c r="B12" s="159"/>
      <c r="C12" s="259" t="s">
        <v>160</v>
      </c>
      <c r="D12" s="260"/>
      <c r="E12" s="260"/>
      <c r="F12" s="260"/>
      <c r="G12" s="2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157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8"/>
      <c r="B13" s="159"/>
      <c r="C13" s="261" t="s">
        <v>161</v>
      </c>
      <c r="D13" s="262"/>
      <c r="E13" s="262"/>
      <c r="F13" s="262"/>
      <c r="G13" s="262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157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58"/>
      <c r="B14" s="159"/>
      <c r="C14" s="257" t="s">
        <v>162</v>
      </c>
      <c r="D14" s="258"/>
      <c r="E14" s="258"/>
      <c r="F14" s="258"/>
      <c r="G14" s="258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113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0.399999999999999" outlineLevel="1" x14ac:dyDescent="0.25">
      <c r="A15" s="168">
        <v>3</v>
      </c>
      <c r="B15" s="169" t="s">
        <v>163</v>
      </c>
      <c r="C15" s="185" t="s">
        <v>164</v>
      </c>
      <c r="D15" s="170" t="s">
        <v>165</v>
      </c>
      <c r="E15" s="171">
        <v>40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3" t="s">
        <v>152</v>
      </c>
      <c r="S15" s="173" t="s">
        <v>109</v>
      </c>
      <c r="T15" s="174" t="s">
        <v>153</v>
      </c>
      <c r="U15" s="160">
        <v>0.20300000000000001</v>
      </c>
      <c r="V15" s="160">
        <f>ROUND(E15*U15,2)</f>
        <v>8.1199999999999992</v>
      </c>
      <c r="W15" s="160"/>
      <c r="X15" s="160" t="s">
        <v>154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155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58"/>
      <c r="B16" s="159"/>
      <c r="C16" s="259" t="s">
        <v>166</v>
      </c>
      <c r="D16" s="260"/>
      <c r="E16" s="260"/>
      <c r="F16" s="260"/>
      <c r="G16" s="2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157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75" t="str">
        <f>C16</f>
        <v>na vzdálenost od hladiny vody v jímce po výšku roviny proložené osou nejvyššího bodu výtlačného potrubí. Včetně odpadní potrubí v délce do 20 m.</v>
      </c>
      <c r="BB16" s="151"/>
      <c r="BC16" s="151"/>
      <c r="BD16" s="151"/>
      <c r="BE16" s="151"/>
      <c r="BF16" s="151"/>
      <c r="BG16" s="151"/>
      <c r="BH16" s="151"/>
    </row>
    <row r="17" spans="1:60" ht="20.399999999999999" outlineLevel="1" x14ac:dyDescent="0.25">
      <c r="A17" s="168">
        <v>4</v>
      </c>
      <c r="B17" s="169" t="s">
        <v>167</v>
      </c>
      <c r="C17" s="185" t="s">
        <v>168</v>
      </c>
      <c r="D17" s="170" t="s">
        <v>169</v>
      </c>
      <c r="E17" s="171">
        <v>5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3" t="s">
        <v>152</v>
      </c>
      <c r="S17" s="173" t="s">
        <v>109</v>
      </c>
      <c r="T17" s="174" t="s">
        <v>153</v>
      </c>
      <c r="U17" s="160">
        <v>0</v>
      </c>
      <c r="V17" s="160">
        <f>ROUND(E17*U17,2)</f>
        <v>0</v>
      </c>
      <c r="W17" s="160"/>
      <c r="X17" s="160" t="s">
        <v>154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155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1" outlineLevel="1" x14ac:dyDescent="0.25">
      <c r="A18" s="158"/>
      <c r="B18" s="159"/>
      <c r="C18" s="259" t="s">
        <v>170</v>
      </c>
      <c r="D18" s="260"/>
      <c r="E18" s="260"/>
      <c r="F18" s="260"/>
      <c r="G18" s="2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157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75" t="str">
        <f>C18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68">
        <v>5</v>
      </c>
      <c r="B19" s="169" t="s">
        <v>171</v>
      </c>
      <c r="C19" s="185" t="s">
        <v>172</v>
      </c>
      <c r="D19" s="170" t="s">
        <v>173</v>
      </c>
      <c r="E19" s="171">
        <v>1582.91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3" t="s">
        <v>152</v>
      </c>
      <c r="S19" s="173" t="s">
        <v>109</v>
      </c>
      <c r="T19" s="174" t="s">
        <v>153</v>
      </c>
      <c r="U19" s="160">
        <v>1.8089999999999999</v>
      </c>
      <c r="V19" s="160">
        <f>ROUND(E19*U19,2)</f>
        <v>2863.48</v>
      </c>
      <c r="W19" s="160"/>
      <c r="X19" s="160" t="s">
        <v>154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155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58"/>
      <c r="B20" s="159"/>
      <c r="C20" s="259" t="s">
        <v>174</v>
      </c>
      <c r="D20" s="260"/>
      <c r="E20" s="260"/>
      <c r="F20" s="260"/>
      <c r="G20" s="2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157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68">
        <v>6</v>
      </c>
      <c r="B21" s="169" t="s">
        <v>175</v>
      </c>
      <c r="C21" s="185" t="s">
        <v>176</v>
      </c>
      <c r="D21" s="170" t="s">
        <v>173</v>
      </c>
      <c r="E21" s="171">
        <v>395.72750000000002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3" t="s">
        <v>152</v>
      </c>
      <c r="S21" s="173" t="s">
        <v>109</v>
      </c>
      <c r="T21" s="174" t="s">
        <v>153</v>
      </c>
      <c r="U21" s="160">
        <v>0.27</v>
      </c>
      <c r="V21" s="160">
        <f>ROUND(E21*U21,2)</f>
        <v>106.85</v>
      </c>
      <c r="W21" s="160"/>
      <c r="X21" s="160" t="s">
        <v>154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155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58"/>
      <c r="B22" s="159"/>
      <c r="C22" s="259" t="s">
        <v>174</v>
      </c>
      <c r="D22" s="260"/>
      <c r="E22" s="260"/>
      <c r="F22" s="260"/>
      <c r="G22" s="2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157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58"/>
      <c r="B23" s="159"/>
      <c r="C23" s="192" t="s">
        <v>177</v>
      </c>
      <c r="D23" s="190"/>
      <c r="E23" s="191">
        <v>395.72750000000002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178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68">
        <v>7</v>
      </c>
      <c r="B24" s="169" t="s">
        <v>179</v>
      </c>
      <c r="C24" s="185" t="s">
        <v>180</v>
      </c>
      <c r="D24" s="170" t="s">
        <v>173</v>
      </c>
      <c r="E24" s="171">
        <v>3.64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3" t="s">
        <v>152</v>
      </c>
      <c r="S24" s="173" t="s">
        <v>109</v>
      </c>
      <c r="T24" s="174" t="s">
        <v>153</v>
      </c>
      <c r="U24" s="160">
        <v>0.12</v>
      </c>
      <c r="V24" s="160">
        <f>ROUND(E24*U24,2)</f>
        <v>0.44</v>
      </c>
      <c r="W24" s="160"/>
      <c r="X24" s="160" t="s">
        <v>154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155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1" outlineLevel="1" x14ac:dyDescent="0.25">
      <c r="A25" s="158"/>
      <c r="B25" s="159"/>
      <c r="C25" s="259" t="s">
        <v>181</v>
      </c>
      <c r="D25" s="260"/>
      <c r="E25" s="260"/>
      <c r="F25" s="260"/>
      <c r="G25" s="2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157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75" t="str">
        <f>C25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58"/>
      <c r="B26" s="159"/>
      <c r="C26" s="192" t="s">
        <v>182</v>
      </c>
      <c r="D26" s="190"/>
      <c r="E26" s="191">
        <v>3.64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178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68">
        <v>8</v>
      </c>
      <c r="B27" s="169" t="s">
        <v>183</v>
      </c>
      <c r="C27" s="185" t="s">
        <v>184</v>
      </c>
      <c r="D27" s="170" t="s">
        <v>173</v>
      </c>
      <c r="E27" s="171">
        <v>0.91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3" t="s">
        <v>152</v>
      </c>
      <c r="S27" s="173" t="s">
        <v>109</v>
      </c>
      <c r="T27" s="174" t="s">
        <v>153</v>
      </c>
      <c r="U27" s="160">
        <v>4.3099999999999999E-2</v>
      </c>
      <c r="V27" s="160">
        <f>ROUND(E27*U27,2)</f>
        <v>0.04</v>
      </c>
      <c r="W27" s="160"/>
      <c r="X27" s="160" t="s">
        <v>154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155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1" outlineLevel="1" x14ac:dyDescent="0.25">
      <c r="A28" s="158"/>
      <c r="B28" s="159"/>
      <c r="C28" s="259" t="s">
        <v>181</v>
      </c>
      <c r="D28" s="260"/>
      <c r="E28" s="260"/>
      <c r="F28" s="260"/>
      <c r="G28" s="2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157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75" t="str">
        <f>C28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58"/>
      <c r="B29" s="159"/>
      <c r="C29" s="192" t="s">
        <v>185</v>
      </c>
      <c r="D29" s="190"/>
      <c r="E29" s="191">
        <v>0.91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178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68">
        <v>9</v>
      </c>
      <c r="B30" s="169" t="s">
        <v>186</v>
      </c>
      <c r="C30" s="185" t="s">
        <v>187</v>
      </c>
      <c r="D30" s="170" t="s">
        <v>173</v>
      </c>
      <c r="E30" s="171">
        <v>41.534999999999997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3" t="s">
        <v>152</v>
      </c>
      <c r="S30" s="173" t="s">
        <v>109</v>
      </c>
      <c r="T30" s="174" t="s">
        <v>188</v>
      </c>
      <c r="U30" s="160">
        <v>4.7279999999999998</v>
      </c>
      <c r="V30" s="160">
        <f>ROUND(E30*U30,2)</f>
        <v>196.38</v>
      </c>
      <c r="W30" s="160"/>
      <c r="X30" s="160" t="s">
        <v>154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155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58"/>
      <c r="B31" s="159"/>
      <c r="C31" s="259" t="s">
        <v>189</v>
      </c>
      <c r="D31" s="260"/>
      <c r="E31" s="260"/>
      <c r="F31" s="260"/>
      <c r="G31" s="2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157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58"/>
      <c r="B32" s="159"/>
      <c r="C32" s="257" t="s">
        <v>190</v>
      </c>
      <c r="D32" s="258"/>
      <c r="E32" s="258"/>
      <c r="F32" s="258"/>
      <c r="G32" s="258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113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58"/>
      <c r="B33" s="159"/>
      <c r="C33" s="257" t="s">
        <v>191</v>
      </c>
      <c r="D33" s="258"/>
      <c r="E33" s="258"/>
      <c r="F33" s="258"/>
      <c r="G33" s="258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113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58"/>
      <c r="B34" s="159"/>
      <c r="C34" s="257" t="s">
        <v>192</v>
      </c>
      <c r="D34" s="258"/>
      <c r="E34" s="258"/>
      <c r="F34" s="258"/>
      <c r="G34" s="258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113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58"/>
      <c r="B35" s="159"/>
      <c r="C35" s="192" t="s">
        <v>193</v>
      </c>
      <c r="D35" s="190"/>
      <c r="E35" s="191">
        <v>41.534999999999997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178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68">
        <v>10</v>
      </c>
      <c r="B36" s="169" t="s">
        <v>194</v>
      </c>
      <c r="C36" s="185" t="s">
        <v>195</v>
      </c>
      <c r="D36" s="170" t="s">
        <v>173</v>
      </c>
      <c r="E36" s="171">
        <v>1599.0450000000001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3" t="s">
        <v>152</v>
      </c>
      <c r="S36" s="173" t="s">
        <v>109</v>
      </c>
      <c r="T36" s="174" t="s">
        <v>153</v>
      </c>
      <c r="U36" s="160">
        <v>1.0999999999999999E-2</v>
      </c>
      <c r="V36" s="160">
        <f>ROUND(E36*U36,2)</f>
        <v>17.59</v>
      </c>
      <c r="W36" s="160"/>
      <c r="X36" s="160" t="s">
        <v>154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155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58"/>
      <c r="B37" s="159"/>
      <c r="C37" s="259" t="s">
        <v>196</v>
      </c>
      <c r="D37" s="260"/>
      <c r="E37" s="260"/>
      <c r="F37" s="260"/>
      <c r="G37" s="2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157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30.6" outlineLevel="1" x14ac:dyDescent="0.25">
      <c r="A38" s="168">
        <v>11</v>
      </c>
      <c r="B38" s="169" t="s">
        <v>197</v>
      </c>
      <c r="C38" s="185" t="s">
        <v>198</v>
      </c>
      <c r="D38" s="170" t="s">
        <v>173</v>
      </c>
      <c r="E38" s="171">
        <v>23985.599999999999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3">
        <v>0</v>
      </c>
      <c r="O38" s="173">
        <f>ROUND(E38*N38,2)</f>
        <v>0</v>
      </c>
      <c r="P38" s="173">
        <v>0</v>
      </c>
      <c r="Q38" s="173">
        <f>ROUND(E38*P38,2)</f>
        <v>0</v>
      </c>
      <c r="R38" s="173" t="s">
        <v>152</v>
      </c>
      <c r="S38" s="173" t="s">
        <v>109</v>
      </c>
      <c r="T38" s="174" t="s">
        <v>153</v>
      </c>
      <c r="U38" s="160">
        <v>0</v>
      </c>
      <c r="V38" s="160">
        <f>ROUND(E38*U38,2)</f>
        <v>0</v>
      </c>
      <c r="W38" s="160"/>
      <c r="X38" s="160" t="s">
        <v>154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155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58"/>
      <c r="B39" s="159"/>
      <c r="C39" s="259" t="s">
        <v>196</v>
      </c>
      <c r="D39" s="260"/>
      <c r="E39" s="260"/>
      <c r="F39" s="260"/>
      <c r="G39" s="2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157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58"/>
      <c r="B40" s="159"/>
      <c r="C40" s="192" t="s">
        <v>199</v>
      </c>
      <c r="D40" s="190"/>
      <c r="E40" s="191">
        <v>23985.599999999999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178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0.399999999999999" outlineLevel="1" x14ac:dyDescent="0.25">
      <c r="A41" s="168">
        <v>12</v>
      </c>
      <c r="B41" s="169" t="s">
        <v>200</v>
      </c>
      <c r="C41" s="185" t="s">
        <v>201</v>
      </c>
      <c r="D41" s="170" t="s">
        <v>173</v>
      </c>
      <c r="E41" s="171">
        <v>1599.0450000000001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3" t="s">
        <v>152</v>
      </c>
      <c r="S41" s="173" t="s">
        <v>109</v>
      </c>
      <c r="T41" s="174" t="s">
        <v>153</v>
      </c>
      <c r="U41" s="160">
        <v>5.2999999999999999E-2</v>
      </c>
      <c r="V41" s="160">
        <f>ROUND(E41*U41,2)</f>
        <v>84.75</v>
      </c>
      <c r="W41" s="160"/>
      <c r="X41" s="160" t="s">
        <v>154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155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58"/>
      <c r="B42" s="159"/>
      <c r="C42" s="192" t="s">
        <v>202</v>
      </c>
      <c r="D42" s="190"/>
      <c r="E42" s="191">
        <v>1599.0450000000001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178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68">
        <v>13</v>
      </c>
      <c r="B43" s="169" t="s">
        <v>203</v>
      </c>
      <c r="C43" s="185" t="s">
        <v>204</v>
      </c>
      <c r="D43" s="170" t="s">
        <v>173</v>
      </c>
      <c r="E43" s="171">
        <v>25.4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3">
        <v>0</v>
      </c>
      <c r="O43" s="173">
        <f>ROUND(E43*N43,2)</f>
        <v>0</v>
      </c>
      <c r="P43" s="173">
        <v>0</v>
      </c>
      <c r="Q43" s="173">
        <f>ROUND(E43*P43,2)</f>
        <v>0</v>
      </c>
      <c r="R43" s="173" t="s">
        <v>152</v>
      </c>
      <c r="S43" s="173" t="s">
        <v>109</v>
      </c>
      <c r="T43" s="174" t="s">
        <v>153</v>
      </c>
      <c r="U43" s="160">
        <v>0.20200000000000001</v>
      </c>
      <c r="V43" s="160">
        <f>ROUND(E43*U43,2)</f>
        <v>5.13</v>
      </c>
      <c r="W43" s="160"/>
      <c r="X43" s="160" t="s">
        <v>154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155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58"/>
      <c r="B44" s="159"/>
      <c r="C44" s="259" t="s">
        <v>205</v>
      </c>
      <c r="D44" s="260"/>
      <c r="E44" s="260"/>
      <c r="F44" s="260"/>
      <c r="G44" s="2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157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58"/>
      <c r="B45" s="159"/>
      <c r="C45" s="257" t="s">
        <v>206</v>
      </c>
      <c r="D45" s="258"/>
      <c r="E45" s="258"/>
      <c r="F45" s="258"/>
      <c r="G45" s="258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113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5">
      <c r="A46" s="168">
        <v>14</v>
      </c>
      <c r="B46" s="169" t="s">
        <v>207</v>
      </c>
      <c r="C46" s="185" t="s">
        <v>208</v>
      </c>
      <c r="D46" s="170" t="s">
        <v>151</v>
      </c>
      <c r="E46" s="171">
        <v>14197.7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21</v>
      </c>
      <c r="M46" s="173">
        <f>G46*(1+L46/100)</f>
        <v>0</v>
      </c>
      <c r="N46" s="173">
        <v>0</v>
      </c>
      <c r="O46" s="173">
        <f>ROUND(E46*N46,2)</f>
        <v>0</v>
      </c>
      <c r="P46" s="173">
        <v>0</v>
      </c>
      <c r="Q46" s="173">
        <f>ROUND(E46*P46,2)</f>
        <v>0</v>
      </c>
      <c r="R46" s="173" t="s">
        <v>209</v>
      </c>
      <c r="S46" s="173" t="s">
        <v>109</v>
      </c>
      <c r="T46" s="174" t="s">
        <v>153</v>
      </c>
      <c r="U46" s="160">
        <v>7.2999999999999995E-2</v>
      </c>
      <c r="V46" s="160">
        <f>ROUND(E46*U46,2)</f>
        <v>1036.43</v>
      </c>
      <c r="W46" s="160"/>
      <c r="X46" s="160" t="s">
        <v>154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155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58"/>
      <c r="B47" s="159"/>
      <c r="C47" s="259" t="s">
        <v>210</v>
      </c>
      <c r="D47" s="260"/>
      <c r="E47" s="260"/>
      <c r="F47" s="260"/>
      <c r="G47" s="2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157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68">
        <v>15</v>
      </c>
      <c r="B48" s="169" t="s">
        <v>211</v>
      </c>
      <c r="C48" s="185" t="s">
        <v>212</v>
      </c>
      <c r="D48" s="170" t="s">
        <v>151</v>
      </c>
      <c r="E48" s="171">
        <v>36.4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3" t="s">
        <v>213</v>
      </c>
      <c r="S48" s="173" t="s">
        <v>109</v>
      </c>
      <c r="T48" s="174" t="s">
        <v>153</v>
      </c>
      <c r="U48" s="160">
        <v>0.12</v>
      </c>
      <c r="V48" s="160">
        <f>ROUND(E48*U48,2)</f>
        <v>4.37</v>
      </c>
      <c r="W48" s="160"/>
      <c r="X48" s="160" t="s">
        <v>154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155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5">
      <c r="A49" s="158"/>
      <c r="B49" s="159"/>
      <c r="C49" s="259" t="s">
        <v>214</v>
      </c>
      <c r="D49" s="260"/>
      <c r="E49" s="260"/>
      <c r="F49" s="260"/>
      <c r="G49" s="2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157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5">
      <c r="A50" s="158"/>
      <c r="B50" s="159"/>
      <c r="C50" s="261" t="s">
        <v>215</v>
      </c>
      <c r="D50" s="262"/>
      <c r="E50" s="262"/>
      <c r="F50" s="262"/>
      <c r="G50" s="262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157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58"/>
      <c r="B51" s="159"/>
      <c r="C51" s="192" t="s">
        <v>216</v>
      </c>
      <c r="D51" s="190"/>
      <c r="E51" s="191">
        <v>36.4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178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5">
      <c r="A52" s="168">
        <v>16</v>
      </c>
      <c r="B52" s="169" t="s">
        <v>217</v>
      </c>
      <c r="C52" s="185" t="s">
        <v>218</v>
      </c>
      <c r="D52" s="170" t="s">
        <v>151</v>
      </c>
      <c r="E52" s="171">
        <v>14197.7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3" t="s">
        <v>152</v>
      </c>
      <c r="S52" s="173" t="s">
        <v>109</v>
      </c>
      <c r="T52" s="174" t="s">
        <v>153</v>
      </c>
      <c r="U52" s="160">
        <v>0.128</v>
      </c>
      <c r="V52" s="160">
        <f>ROUND(E52*U52,2)</f>
        <v>1817.31</v>
      </c>
      <c r="W52" s="160"/>
      <c r="X52" s="160" t="s">
        <v>154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155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58"/>
      <c r="B53" s="159"/>
      <c r="C53" s="259" t="s">
        <v>219</v>
      </c>
      <c r="D53" s="260"/>
      <c r="E53" s="260"/>
      <c r="F53" s="260"/>
      <c r="G53" s="2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157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5">
      <c r="A54" s="168">
        <v>17</v>
      </c>
      <c r="B54" s="169" t="s">
        <v>220</v>
      </c>
      <c r="C54" s="185" t="s">
        <v>221</v>
      </c>
      <c r="D54" s="170" t="s">
        <v>222</v>
      </c>
      <c r="E54" s="171">
        <v>3198.09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3">
        <v>0</v>
      </c>
      <c r="O54" s="173">
        <f>ROUND(E54*N54,2)</f>
        <v>0</v>
      </c>
      <c r="P54" s="173">
        <v>0</v>
      </c>
      <c r="Q54" s="173">
        <f>ROUND(E54*P54,2)</f>
        <v>0</v>
      </c>
      <c r="R54" s="173" t="s">
        <v>152</v>
      </c>
      <c r="S54" s="173" t="s">
        <v>109</v>
      </c>
      <c r="T54" s="174" t="s">
        <v>110</v>
      </c>
      <c r="U54" s="160">
        <v>0</v>
      </c>
      <c r="V54" s="160">
        <f>ROUND(E54*U54,2)</f>
        <v>0</v>
      </c>
      <c r="W54" s="160"/>
      <c r="X54" s="160" t="s">
        <v>154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155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58"/>
      <c r="B55" s="159"/>
      <c r="C55" s="192" t="s">
        <v>223</v>
      </c>
      <c r="D55" s="190"/>
      <c r="E55" s="191">
        <v>3198.09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178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68">
        <v>18</v>
      </c>
      <c r="B56" s="169" t="s">
        <v>224</v>
      </c>
      <c r="C56" s="185" t="s">
        <v>225</v>
      </c>
      <c r="D56" s="170" t="s">
        <v>226</v>
      </c>
      <c r="E56" s="171">
        <v>851.86199999999997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3">
        <v>1E-3</v>
      </c>
      <c r="O56" s="173">
        <f>ROUND(E56*N56,2)</f>
        <v>0.85</v>
      </c>
      <c r="P56" s="173">
        <v>0</v>
      </c>
      <c r="Q56" s="173">
        <f>ROUND(E56*P56,2)</f>
        <v>0</v>
      </c>
      <c r="R56" s="173" t="s">
        <v>227</v>
      </c>
      <c r="S56" s="173" t="s">
        <v>109</v>
      </c>
      <c r="T56" s="174" t="s">
        <v>153</v>
      </c>
      <c r="U56" s="160">
        <v>0</v>
      </c>
      <c r="V56" s="160">
        <f>ROUND(E56*U56,2)</f>
        <v>0</v>
      </c>
      <c r="W56" s="160"/>
      <c r="X56" s="160" t="s">
        <v>228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229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58"/>
      <c r="B57" s="159"/>
      <c r="C57" s="192" t="s">
        <v>230</v>
      </c>
      <c r="D57" s="190"/>
      <c r="E57" s="191">
        <v>851.86199999999997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178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x14ac:dyDescent="0.25">
      <c r="A58" s="162" t="s">
        <v>104</v>
      </c>
      <c r="B58" s="163" t="s">
        <v>63</v>
      </c>
      <c r="C58" s="184" t="s">
        <v>64</v>
      </c>
      <c r="D58" s="164"/>
      <c r="E58" s="165"/>
      <c r="F58" s="166"/>
      <c r="G58" s="166">
        <f>SUMIF(AG59:AG65,"&lt;&gt;NOR",G59:G65)</f>
        <v>0</v>
      </c>
      <c r="H58" s="166"/>
      <c r="I58" s="166">
        <f>SUM(I59:I65)</f>
        <v>0</v>
      </c>
      <c r="J58" s="166"/>
      <c r="K58" s="166">
        <f>SUM(K59:K65)</f>
        <v>0</v>
      </c>
      <c r="L58" s="166"/>
      <c r="M58" s="166">
        <f>SUM(M59:M65)</f>
        <v>0</v>
      </c>
      <c r="N58" s="166"/>
      <c r="O58" s="166">
        <f>SUM(O59:O65)</f>
        <v>25.73</v>
      </c>
      <c r="P58" s="166"/>
      <c r="Q58" s="166">
        <f>SUM(Q59:Q65)</f>
        <v>0</v>
      </c>
      <c r="R58" s="166"/>
      <c r="S58" s="166"/>
      <c r="T58" s="167"/>
      <c r="U58" s="161"/>
      <c r="V58" s="161">
        <f>SUM(V59:V65)</f>
        <v>31.86</v>
      </c>
      <c r="W58" s="161"/>
      <c r="X58" s="161"/>
      <c r="AG58" t="s">
        <v>105</v>
      </c>
    </row>
    <row r="59" spans="1:60" outlineLevel="1" x14ac:dyDescent="0.25">
      <c r="A59" s="176">
        <v>19</v>
      </c>
      <c r="B59" s="177" t="s">
        <v>231</v>
      </c>
      <c r="C59" s="186" t="s">
        <v>232</v>
      </c>
      <c r="D59" s="178" t="s">
        <v>151</v>
      </c>
      <c r="E59" s="179">
        <v>28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21</v>
      </c>
      <c r="M59" s="181">
        <f>G59*(1+L59/100)</f>
        <v>0</v>
      </c>
      <c r="N59" s="181">
        <v>0.39374999999999999</v>
      </c>
      <c r="O59" s="181">
        <f>ROUND(E59*N59,2)</f>
        <v>11.03</v>
      </c>
      <c r="P59" s="181">
        <v>0</v>
      </c>
      <c r="Q59" s="181">
        <f>ROUND(E59*P59,2)</f>
        <v>0</v>
      </c>
      <c r="R59" s="181" t="s">
        <v>233</v>
      </c>
      <c r="S59" s="181" t="s">
        <v>109</v>
      </c>
      <c r="T59" s="182" t="s">
        <v>153</v>
      </c>
      <c r="U59" s="160">
        <v>0.248</v>
      </c>
      <c r="V59" s="160">
        <f>ROUND(E59*U59,2)</f>
        <v>6.94</v>
      </c>
      <c r="W59" s="160"/>
      <c r="X59" s="160" t="s">
        <v>154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155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68">
        <v>20</v>
      </c>
      <c r="B60" s="169" t="s">
        <v>234</v>
      </c>
      <c r="C60" s="185" t="s">
        <v>235</v>
      </c>
      <c r="D60" s="170" t="s">
        <v>151</v>
      </c>
      <c r="E60" s="171">
        <v>28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3">
        <v>0.31878000000000001</v>
      </c>
      <c r="O60" s="173">
        <f>ROUND(E60*N60,2)</f>
        <v>8.93</v>
      </c>
      <c r="P60" s="173">
        <v>0</v>
      </c>
      <c r="Q60" s="173">
        <f>ROUND(E60*P60,2)</f>
        <v>0</v>
      </c>
      <c r="R60" s="173" t="s">
        <v>233</v>
      </c>
      <c r="S60" s="173" t="s">
        <v>109</v>
      </c>
      <c r="T60" s="174" t="s">
        <v>153</v>
      </c>
      <c r="U60" s="160">
        <v>0.192</v>
      </c>
      <c r="V60" s="160">
        <f>ROUND(E60*U60,2)</f>
        <v>5.38</v>
      </c>
      <c r="W60" s="160"/>
      <c r="X60" s="160" t="s">
        <v>154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155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58"/>
      <c r="B61" s="159"/>
      <c r="C61" s="248" t="s">
        <v>236</v>
      </c>
      <c r="D61" s="249"/>
      <c r="E61" s="249"/>
      <c r="F61" s="249"/>
      <c r="G61" s="249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113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5">
      <c r="A62" s="168">
        <v>21</v>
      </c>
      <c r="B62" s="169" t="s">
        <v>237</v>
      </c>
      <c r="C62" s="185" t="s">
        <v>238</v>
      </c>
      <c r="D62" s="170" t="s">
        <v>151</v>
      </c>
      <c r="E62" s="171">
        <v>28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21</v>
      </c>
      <c r="M62" s="173">
        <f>G62*(1+L62/100)</f>
        <v>0</v>
      </c>
      <c r="N62" s="173">
        <v>2.0639999999999999E-2</v>
      </c>
      <c r="O62" s="173">
        <f>ROUND(E62*N62,2)</f>
        <v>0.57999999999999996</v>
      </c>
      <c r="P62" s="173">
        <v>0</v>
      </c>
      <c r="Q62" s="173">
        <f>ROUND(E62*P62,2)</f>
        <v>0</v>
      </c>
      <c r="R62" s="173"/>
      <c r="S62" s="173" t="s">
        <v>109</v>
      </c>
      <c r="T62" s="174" t="s">
        <v>153</v>
      </c>
      <c r="U62" s="160">
        <v>0.69799999999999995</v>
      </c>
      <c r="V62" s="160">
        <f>ROUND(E62*U62,2)</f>
        <v>19.54</v>
      </c>
      <c r="W62" s="160"/>
      <c r="X62" s="160" t="s">
        <v>154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155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58"/>
      <c r="B63" s="159"/>
      <c r="C63" s="192" t="s">
        <v>239</v>
      </c>
      <c r="D63" s="190"/>
      <c r="E63" s="191">
        <v>28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178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68">
        <v>22</v>
      </c>
      <c r="B64" s="169" t="s">
        <v>240</v>
      </c>
      <c r="C64" s="185" t="s">
        <v>241</v>
      </c>
      <c r="D64" s="170" t="s">
        <v>242</v>
      </c>
      <c r="E64" s="171">
        <v>115.36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73">
        <v>4.4999999999999998E-2</v>
      </c>
      <c r="O64" s="173">
        <f>ROUND(E64*N64,2)</f>
        <v>5.19</v>
      </c>
      <c r="P64" s="173">
        <v>0</v>
      </c>
      <c r="Q64" s="173">
        <f>ROUND(E64*P64,2)</f>
        <v>0</v>
      </c>
      <c r="R64" s="173" t="s">
        <v>227</v>
      </c>
      <c r="S64" s="173" t="s">
        <v>109</v>
      </c>
      <c r="T64" s="174" t="s">
        <v>153</v>
      </c>
      <c r="U64" s="160">
        <v>0</v>
      </c>
      <c r="V64" s="160">
        <f>ROUND(E64*U64,2)</f>
        <v>0</v>
      </c>
      <c r="W64" s="160"/>
      <c r="X64" s="160" t="s">
        <v>228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229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58"/>
      <c r="B65" s="159"/>
      <c r="C65" s="192" t="s">
        <v>243</v>
      </c>
      <c r="D65" s="190"/>
      <c r="E65" s="191">
        <v>115.36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178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5">
      <c r="A66" s="162" t="s">
        <v>104</v>
      </c>
      <c r="B66" s="163" t="s">
        <v>67</v>
      </c>
      <c r="C66" s="184" t="s">
        <v>68</v>
      </c>
      <c r="D66" s="164"/>
      <c r="E66" s="165"/>
      <c r="F66" s="166"/>
      <c r="G66" s="166">
        <f>SUMIF(AG67:AG70,"&lt;&gt;NOR",G67:G70)</f>
        <v>0</v>
      </c>
      <c r="H66" s="166"/>
      <c r="I66" s="166">
        <f>SUM(I67:I70)</f>
        <v>0</v>
      </c>
      <c r="J66" s="166"/>
      <c r="K66" s="166">
        <f>SUM(K67:K70)</f>
        <v>0</v>
      </c>
      <c r="L66" s="166"/>
      <c r="M66" s="166">
        <f>SUM(M67:M70)</f>
        <v>0</v>
      </c>
      <c r="N66" s="166"/>
      <c r="O66" s="166">
        <f>SUM(O67:O70)</f>
        <v>0.02</v>
      </c>
      <c r="P66" s="166"/>
      <c r="Q66" s="166">
        <f>SUM(Q67:Q70)</f>
        <v>17.13</v>
      </c>
      <c r="R66" s="166"/>
      <c r="S66" s="166"/>
      <c r="T66" s="167"/>
      <c r="U66" s="161"/>
      <c r="V66" s="161">
        <f>SUM(V67:V70)</f>
        <v>54.99</v>
      </c>
      <c r="W66" s="161"/>
      <c r="X66" s="161"/>
      <c r="AG66" t="s">
        <v>105</v>
      </c>
    </row>
    <row r="67" spans="1:60" outlineLevel="1" x14ac:dyDescent="0.25">
      <c r="A67" s="168">
        <v>23</v>
      </c>
      <c r="B67" s="169" t="s">
        <v>244</v>
      </c>
      <c r="C67" s="185" t="s">
        <v>245</v>
      </c>
      <c r="D67" s="170" t="s">
        <v>173</v>
      </c>
      <c r="E67" s="171">
        <v>7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73">
        <v>2.33E-3</v>
      </c>
      <c r="O67" s="173">
        <f>ROUND(E67*N67,2)</f>
        <v>0.02</v>
      </c>
      <c r="P67" s="173">
        <v>2.4470000000000001</v>
      </c>
      <c r="Q67" s="173">
        <f>ROUND(E67*P67,2)</f>
        <v>17.13</v>
      </c>
      <c r="R67" s="173" t="s">
        <v>233</v>
      </c>
      <c r="S67" s="173" t="s">
        <v>109</v>
      </c>
      <c r="T67" s="174" t="s">
        <v>153</v>
      </c>
      <c r="U67" s="160">
        <v>7.8559999999999999</v>
      </c>
      <c r="V67" s="160">
        <f>ROUND(E67*U67,2)</f>
        <v>54.99</v>
      </c>
      <c r="W67" s="160"/>
      <c r="X67" s="160" t="s">
        <v>154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155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5">
      <c r="A68" s="158"/>
      <c r="B68" s="159"/>
      <c r="C68" s="259" t="s">
        <v>246</v>
      </c>
      <c r="D68" s="260"/>
      <c r="E68" s="260"/>
      <c r="F68" s="260"/>
      <c r="G68" s="2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157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75" t="str">
        <f>C68</f>
        <v>s naložením vybouraných hmot a suti na dopravní prostředek nebo s odklizením na hromady do vzdálenosti 20 m</v>
      </c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58"/>
      <c r="B69" s="159"/>
      <c r="C69" s="257" t="s">
        <v>247</v>
      </c>
      <c r="D69" s="258"/>
      <c r="E69" s="258"/>
      <c r="F69" s="258"/>
      <c r="G69" s="258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113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75" t="str">
        <f>C69</f>
        <v>Včetně bourání geotextilií, výplně otvorů tvárnic, drenáží, trubek a dilatačních prvků apod. zabudovaných v bouraných konstrukcích.</v>
      </c>
      <c r="BB69" s="151"/>
      <c r="BC69" s="151"/>
      <c r="BD69" s="151"/>
      <c r="BE69" s="151"/>
      <c r="BF69" s="151"/>
      <c r="BG69" s="151"/>
      <c r="BH69" s="151"/>
    </row>
    <row r="70" spans="1:60" outlineLevel="1" x14ac:dyDescent="0.25">
      <c r="A70" s="158"/>
      <c r="B70" s="159"/>
      <c r="C70" s="192" t="s">
        <v>248</v>
      </c>
      <c r="D70" s="190"/>
      <c r="E70" s="191">
        <v>7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178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x14ac:dyDescent="0.25">
      <c r="A71" s="162" t="s">
        <v>104</v>
      </c>
      <c r="B71" s="163" t="s">
        <v>69</v>
      </c>
      <c r="C71" s="184" t="s">
        <v>70</v>
      </c>
      <c r="D71" s="164"/>
      <c r="E71" s="165"/>
      <c r="F71" s="166"/>
      <c r="G71" s="166">
        <f>SUMIF(AG72:AG73,"&lt;&gt;NOR",G72:G73)</f>
        <v>0</v>
      </c>
      <c r="H71" s="166"/>
      <c r="I71" s="166">
        <f>SUM(I72:I73)</f>
        <v>0</v>
      </c>
      <c r="J71" s="166"/>
      <c r="K71" s="166">
        <f>SUM(K72:K73)</f>
        <v>0</v>
      </c>
      <c r="L71" s="166"/>
      <c r="M71" s="166">
        <f>SUM(M72:M73)</f>
        <v>0</v>
      </c>
      <c r="N71" s="166"/>
      <c r="O71" s="166">
        <f>SUM(O72:O73)</f>
        <v>0</v>
      </c>
      <c r="P71" s="166"/>
      <c r="Q71" s="166">
        <f>SUM(Q72:Q73)</f>
        <v>0</v>
      </c>
      <c r="R71" s="166"/>
      <c r="S71" s="166"/>
      <c r="T71" s="167"/>
      <c r="U71" s="161"/>
      <c r="V71" s="161">
        <f>SUM(V72:V73)</f>
        <v>6.25</v>
      </c>
      <c r="W71" s="161"/>
      <c r="X71" s="161"/>
      <c r="AG71" t="s">
        <v>105</v>
      </c>
    </row>
    <row r="72" spans="1:60" outlineLevel="1" x14ac:dyDescent="0.25">
      <c r="A72" s="168">
        <v>24</v>
      </c>
      <c r="B72" s="169" t="s">
        <v>249</v>
      </c>
      <c r="C72" s="185" t="s">
        <v>250</v>
      </c>
      <c r="D72" s="170" t="s">
        <v>222</v>
      </c>
      <c r="E72" s="171">
        <v>26.941230000000001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3" t="s">
        <v>233</v>
      </c>
      <c r="S72" s="173" t="s">
        <v>109</v>
      </c>
      <c r="T72" s="174" t="s">
        <v>153</v>
      </c>
      <c r="U72" s="160">
        <v>0.23200000000000001</v>
      </c>
      <c r="V72" s="160">
        <f>ROUND(E72*U72,2)</f>
        <v>6.25</v>
      </c>
      <c r="W72" s="160"/>
      <c r="X72" s="160" t="s">
        <v>251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252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5">
      <c r="A73" s="158"/>
      <c r="B73" s="159"/>
      <c r="C73" s="259" t="s">
        <v>253</v>
      </c>
      <c r="D73" s="260"/>
      <c r="E73" s="260"/>
      <c r="F73" s="260"/>
      <c r="G73" s="2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157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x14ac:dyDescent="0.25">
      <c r="A74" s="162" t="s">
        <v>104</v>
      </c>
      <c r="B74" s="163" t="s">
        <v>71</v>
      </c>
      <c r="C74" s="184" t="s">
        <v>72</v>
      </c>
      <c r="D74" s="164"/>
      <c r="E74" s="165"/>
      <c r="F74" s="166"/>
      <c r="G74" s="166">
        <f>SUMIF(AG75:AG85,"&lt;&gt;NOR",G75:G85)</f>
        <v>0</v>
      </c>
      <c r="H74" s="166"/>
      <c r="I74" s="166">
        <f>SUM(I75:I85)</f>
        <v>0</v>
      </c>
      <c r="J74" s="166"/>
      <c r="K74" s="166">
        <f>SUM(K75:K85)</f>
        <v>0</v>
      </c>
      <c r="L74" s="166"/>
      <c r="M74" s="166">
        <f>SUM(M75:M85)</f>
        <v>0</v>
      </c>
      <c r="N74" s="166"/>
      <c r="O74" s="166">
        <f>SUM(O75:O85)</f>
        <v>0</v>
      </c>
      <c r="P74" s="166"/>
      <c r="Q74" s="166">
        <f>SUM(Q75:Q85)</f>
        <v>0</v>
      </c>
      <c r="R74" s="166"/>
      <c r="S74" s="166"/>
      <c r="T74" s="167"/>
      <c r="U74" s="161"/>
      <c r="V74" s="161">
        <f>SUM(V75:V85)</f>
        <v>11.12</v>
      </c>
      <c r="W74" s="161"/>
      <c r="X74" s="161"/>
      <c r="AG74" t="s">
        <v>105</v>
      </c>
    </row>
    <row r="75" spans="1:60" ht="20.399999999999999" outlineLevel="1" x14ac:dyDescent="0.25">
      <c r="A75" s="168">
        <v>25</v>
      </c>
      <c r="B75" s="169" t="s">
        <v>254</v>
      </c>
      <c r="C75" s="185" t="s">
        <v>255</v>
      </c>
      <c r="D75" s="170" t="s">
        <v>222</v>
      </c>
      <c r="E75" s="171">
        <v>17.129000000000001</v>
      </c>
      <c r="F75" s="172"/>
      <c r="G75" s="173">
        <f>ROUND(E75*F75,2)</f>
        <v>0</v>
      </c>
      <c r="H75" s="172"/>
      <c r="I75" s="173">
        <f>ROUND(E75*H75,2)</f>
        <v>0</v>
      </c>
      <c r="J75" s="172"/>
      <c r="K75" s="173">
        <f>ROUND(E75*J75,2)</f>
        <v>0</v>
      </c>
      <c r="L75" s="173">
        <v>21</v>
      </c>
      <c r="M75" s="173">
        <f>G75*(1+L75/100)</f>
        <v>0</v>
      </c>
      <c r="N75" s="173">
        <v>0</v>
      </c>
      <c r="O75" s="173">
        <f>ROUND(E75*N75,2)</f>
        <v>0</v>
      </c>
      <c r="P75" s="173">
        <v>0</v>
      </c>
      <c r="Q75" s="173">
        <f>ROUND(E75*P75,2)</f>
        <v>0</v>
      </c>
      <c r="R75" s="173" t="s">
        <v>233</v>
      </c>
      <c r="S75" s="173" t="s">
        <v>109</v>
      </c>
      <c r="T75" s="174" t="s">
        <v>153</v>
      </c>
      <c r="U75" s="160">
        <v>0.64900000000000002</v>
      </c>
      <c r="V75" s="160">
        <f>ROUND(E75*U75,2)</f>
        <v>11.12</v>
      </c>
      <c r="W75" s="160"/>
      <c r="X75" s="160" t="s">
        <v>256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257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5">
      <c r="A76" s="158"/>
      <c r="B76" s="159"/>
      <c r="C76" s="259" t="s">
        <v>258</v>
      </c>
      <c r="D76" s="260"/>
      <c r="E76" s="260"/>
      <c r="F76" s="260"/>
      <c r="G76" s="2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157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0.399999999999999" outlineLevel="1" x14ac:dyDescent="0.25">
      <c r="A77" s="168">
        <v>26</v>
      </c>
      <c r="B77" s="169" t="s">
        <v>259</v>
      </c>
      <c r="C77" s="185" t="s">
        <v>260</v>
      </c>
      <c r="D77" s="170" t="s">
        <v>222</v>
      </c>
      <c r="E77" s="171">
        <v>17.129000000000001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21</v>
      </c>
      <c r="M77" s="173">
        <f>G77*(1+L77/100)</f>
        <v>0</v>
      </c>
      <c r="N77" s="173">
        <v>0</v>
      </c>
      <c r="O77" s="173">
        <f>ROUND(E77*N77,2)</f>
        <v>0</v>
      </c>
      <c r="P77" s="173">
        <v>0</v>
      </c>
      <c r="Q77" s="173">
        <f>ROUND(E77*P77,2)</f>
        <v>0</v>
      </c>
      <c r="R77" s="173" t="s">
        <v>233</v>
      </c>
      <c r="S77" s="173" t="s">
        <v>109</v>
      </c>
      <c r="T77" s="174" t="s">
        <v>153</v>
      </c>
      <c r="U77" s="160">
        <v>0</v>
      </c>
      <c r="V77" s="160">
        <f>ROUND(E77*U77,2)</f>
        <v>0</v>
      </c>
      <c r="W77" s="160"/>
      <c r="X77" s="160" t="s">
        <v>256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257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5">
      <c r="A78" s="158"/>
      <c r="B78" s="159"/>
      <c r="C78" s="259" t="s">
        <v>261</v>
      </c>
      <c r="D78" s="260"/>
      <c r="E78" s="260"/>
      <c r="F78" s="260"/>
      <c r="G78" s="2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157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58"/>
      <c r="B79" s="159"/>
      <c r="C79" s="257" t="s">
        <v>262</v>
      </c>
      <c r="D79" s="258"/>
      <c r="E79" s="258"/>
      <c r="F79" s="258"/>
      <c r="G79" s="258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113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5">
      <c r="A80" s="158"/>
      <c r="B80" s="159"/>
      <c r="C80" s="257" t="s">
        <v>263</v>
      </c>
      <c r="D80" s="258"/>
      <c r="E80" s="258"/>
      <c r="F80" s="258"/>
      <c r="G80" s="258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113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1" outlineLevel="1" x14ac:dyDescent="0.25">
      <c r="A81" s="158"/>
      <c r="B81" s="159"/>
      <c r="C81" s="257" t="s">
        <v>264</v>
      </c>
      <c r="D81" s="258"/>
      <c r="E81" s="258"/>
      <c r="F81" s="258"/>
      <c r="G81" s="258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113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75" t="str">
        <f>C81</f>
        <v>- při vodorovné dopravě po vodě : vyložení na hromady na suchu nebo na přeložení na dopravní prostředek na suchu do 15 m vodorovně a současně do 4 m svisle,</v>
      </c>
      <c r="BB81" s="151"/>
      <c r="BC81" s="151"/>
      <c r="BD81" s="151"/>
      <c r="BE81" s="151"/>
      <c r="BF81" s="151"/>
      <c r="BG81" s="151"/>
      <c r="BH81" s="151"/>
    </row>
    <row r="82" spans="1:60" outlineLevel="1" x14ac:dyDescent="0.25">
      <c r="A82" s="158"/>
      <c r="B82" s="159"/>
      <c r="C82" s="257" t="s">
        <v>265</v>
      </c>
      <c r="D82" s="258"/>
      <c r="E82" s="258"/>
      <c r="F82" s="258"/>
      <c r="G82" s="258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113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30.6" outlineLevel="1" x14ac:dyDescent="0.25">
      <c r="A83" s="168">
        <v>27</v>
      </c>
      <c r="B83" s="169" t="s">
        <v>266</v>
      </c>
      <c r="C83" s="185" t="s">
        <v>267</v>
      </c>
      <c r="D83" s="170" t="s">
        <v>222</v>
      </c>
      <c r="E83" s="171">
        <v>325.45100000000002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21</v>
      </c>
      <c r="M83" s="173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3" t="s">
        <v>233</v>
      </c>
      <c r="S83" s="173" t="s">
        <v>109</v>
      </c>
      <c r="T83" s="174" t="s">
        <v>153</v>
      </c>
      <c r="U83" s="160">
        <v>0</v>
      </c>
      <c r="V83" s="160">
        <f>ROUND(E83*U83,2)</f>
        <v>0</v>
      </c>
      <c r="W83" s="160"/>
      <c r="X83" s="160" t="s">
        <v>256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257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5">
      <c r="A84" s="158"/>
      <c r="B84" s="159"/>
      <c r="C84" s="259" t="s">
        <v>261</v>
      </c>
      <c r="D84" s="260"/>
      <c r="E84" s="260"/>
      <c r="F84" s="260"/>
      <c r="G84" s="2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157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5">
      <c r="A85" s="168">
        <v>28</v>
      </c>
      <c r="B85" s="169" t="s">
        <v>268</v>
      </c>
      <c r="C85" s="185" t="s">
        <v>269</v>
      </c>
      <c r="D85" s="170" t="s">
        <v>222</v>
      </c>
      <c r="E85" s="171">
        <v>17.129000000000001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21</v>
      </c>
      <c r="M85" s="173">
        <f>G85*(1+L85/100)</f>
        <v>0</v>
      </c>
      <c r="N85" s="173">
        <v>0</v>
      </c>
      <c r="O85" s="173">
        <f>ROUND(E85*N85,2)</f>
        <v>0</v>
      </c>
      <c r="P85" s="173">
        <v>0</v>
      </c>
      <c r="Q85" s="173">
        <f>ROUND(E85*P85,2)</f>
        <v>0</v>
      </c>
      <c r="R85" s="173" t="s">
        <v>270</v>
      </c>
      <c r="S85" s="173" t="s">
        <v>109</v>
      </c>
      <c r="T85" s="174" t="s">
        <v>110</v>
      </c>
      <c r="U85" s="160">
        <v>0</v>
      </c>
      <c r="V85" s="160">
        <f>ROUND(E85*U85,2)</f>
        <v>0</v>
      </c>
      <c r="W85" s="160"/>
      <c r="X85" s="160" t="s">
        <v>256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257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5">
      <c r="A86" s="3"/>
      <c r="B86" s="4"/>
      <c r="C86" s="187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E86">
        <v>15</v>
      </c>
      <c r="AF86">
        <v>21</v>
      </c>
      <c r="AG86" t="s">
        <v>91</v>
      </c>
    </row>
    <row r="87" spans="1:60" x14ac:dyDescent="0.25">
      <c r="A87" s="154"/>
      <c r="B87" s="155" t="s">
        <v>29</v>
      </c>
      <c r="C87" s="188"/>
      <c r="D87" s="156"/>
      <c r="E87" s="157"/>
      <c r="F87" s="157"/>
      <c r="G87" s="183">
        <f>G8+G58+G66+G71+G74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E87">
        <f>SUMIF(L7:L85,AE86,G7:G85)</f>
        <v>0</v>
      </c>
      <c r="AF87">
        <f>SUMIF(L7:L85,AF86,G7:G85)</f>
        <v>0</v>
      </c>
      <c r="AG87" t="s">
        <v>145</v>
      </c>
    </row>
    <row r="88" spans="1:60" x14ac:dyDescent="0.25">
      <c r="C88" s="189"/>
      <c r="D88" s="10"/>
      <c r="AG88" t="s">
        <v>147</v>
      </c>
    </row>
    <row r="89" spans="1:60" x14ac:dyDescent="0.25">
      <c r="D89" s="10"/>
    </row>
    <row r="90" spans="1:60" x14ac:dyDescent="0.25">
      <c r="D90" s="10"/>
    </row>
    <row r="91" spans="1:60" x14ac:dyDescent="0.25">
      <c r="D91" s="10"/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gbfpmWTIBadyPqUBx9dHQ6Xofb5/QnJmOdgIgUi7zeO15oFIumn54GzvTCP0M4ablH95jCSAnRMUcUuJffritQ==" saltValue="4pmTYqNsaCBoQ+GF2DYbSQ==" spinCount="100000" sheet="1"/>
  <mergeCells count="37">
    <mergeCell ref="C12:G12"/>
    <mergeCell ref="A1:G1"/>
    <mergeCell ref="C2:G2"/>
    <mergeCell ref="C3:G3"/>
    <mergeCell ref="C4:G4"/>
    <mergeCell ref="C10:G10"/>
    <mergeCell ref="C34:G34"/>
    <mergeCell ref="C13:G13"/>
    <mergeCell ref="C14:G14"/>
    <mergeCell ref="C16:G16"/>
    <mergeCell ref="C18:G18"/>
    <mergeCell ref="C20:G20"/>
    <mergeCell ref="C22:G22"/>
    <mergeCell ref="C25:G25"/>
    <mergeCell ref="C28:G28"/>
    <mergeCell ref="C31:G31"/>
    <mergeCell ref="C32:G32"/>
    <mergeCell ref="C33:G33"/>
    <mergeCell ref="C73:G73"/>
    <mergeCell ref="C37:G37"/>
    <mergeCell ref="C39:G39"/>
    <mergeCell ref="C44:G44"/>
    <mergeCell ref="C45:G45"/>
    <mergeCell ref="C47:G47"/>
    <mergeCell ref="C49:G49"/>
    <mergeCell ref="C50:G50"/>
    <mergeCell ref="C53:G53"/>
    <mergeCell ref="C61:G61"/>
    <mergeCell ref="C68:G68"/>
    <mergeCell ref="C69:G69"/>
    <mergeCell ref="C84:G84"/>
    <mergeCell ref="C76:G76"/>
    <mergeCell ref="C78:G78"/>
    <mergeCell ref="C79:G79"/>
    <mergeCell ref="C80:G80"/>
    <mergeCell ref="C81:G81"/>
    <mergeCell ref="C82:G8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5" customWidth="1"/>
    <col min="3" max="3" width="63.33203125" style="125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1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0" t="s">
        <v>148</v>
      </c>
      <c r="B1" s="250"/>
      <c r="C1" s="250"/>
      <c r="D1" s="250"/>
      <c r="E1" s="250"/>
      <c r="F1" s="250"/>
      <c r="G1" s="250"/>
      <c r="AG1" t="s">
        <v>77</v>
      </c>
    </row>
    <row r="2" spans="1:60" ht="24.9" customHeight="1" x14ac:dyDescent="0.25">
      <c r="A2" s="143" t="s">
        <v>7</v>
      </c>
      <c r="B2" s="49" t="s">
        <v>43</v>
      </c>
      <c r="C2" s="251" t="s">
        <v>44</v>
      </c>
      <c r="D2" s="252"/>
      <c r="E2" s="252"/>
      <c r="F2" s="252"/>
      <c r="G2" s="253"/>
      <c r="AG2" t="s">
        <v>78</v>
      </c>
    </row>
    <row r="3" spans="1:60" ht="24.9" customHeight="1" x14ac:dyDescent="0.25">
      <c r="A3" s="143" t="s">
        <v>8</v>
      </c>
      <c r="B3" s="49" t="s">
        <v>47</v>
      </c>
      <c r="C3" s="251" t="s">
        <v>44</v>
      </c>
      <c r="D3" s="252"/>
      <c r="E3" s="252"/>
      <c r="F3" s="252"/>
      <c r="G3" s="253"/>
      <c r="AC3" s="125" t="s">
        <v>78</v>
      </c>
      <c r="AG3" t="s">
        <v>81</v>
      </c>
    </row>
    <row r="4" spans="1:60" ht="24.9" customHeight="1" x14ac:dyDescent="0.25">
      <c r="A4" s="144" t="s">
        <v>9</v>
      </c>
      <c r="B4" s="145" t="s">
        <v>51</v>
      </c>
      <c r="C4" s="254" t="s">
        <v>52</v>
      </c>
      <c r="D4" s="255"/>
      <c r="E4" s="255"/>
      <c r="F4" s="255"/>
      <c r="G4" s="256"/>
      <c r="AG4" t="s">
        <v>82</v>
      </c>
    </row>
    <row r="5" spans="1:60" x14ac:dyDescent="0.25">
      <c r="D5" s="10"/>
    </row>
    <row r="6" spans="1:60" ht="39.6" x14ac:dyDescent="0.25">
      <c r="A6" s="147" t="s">
        <v>83</v>
      </c>
      <c r="B6" s="149" t="s">
        <v>84</v>
      </c>
      <c r="C6" s="149" t="s">
        <v>85</v>
      </c>
      <c r="D6" s="148" t="s">
        <v>86</v>
      </c>
      <c r="E6" s="147" t="s">
        <v>87</v>
      </c>
      <c r="F6" s="146" t="s">
        <v>88</v>
      </c>
      <c r="G6" s="147" t="s">
        <v>29</v>
      </c>
      <c r="H6" s="150" t="s">
        <v>30</v>
      </c>
      <c r="I6" s="150" t="s">
        <v>89</v>
      </c>
      <c r="J6" s="150" t="s">
        <v>31</v>
      </c>
      <c r="K6" s="150" t="s">
        <v>90</v>
      </c>
      <c r="L6" s="150" t="s">
        <v>91</v>
      </c>
      <c r="M6" s="150" t="s">
        <v>92</v>
      </c>
      <c r="N6" s="150" t="s">
        <v>93</v>
      </c>
      <c r="O6" s="150" t="s">
        <v>94</v>
      </c>
      <c r="P6" s="150" t="s">
        <v>95</v>
      </c>
      <c r="Q6" s="150" t="s">
        <v>96</v>
      </c>
      <c r="R6" s="150" t="s">
        <v>97</v>
      </c>
      <c r="S6" s="150" t="s">
        <v>98</v>
      </c>
      <c r="T6" s="150" t="s">
        <v>99</v>
      </c>
      <c r="U6" s="150" t="s">
        <v>100</v>
      </c>
      <c r="V6" s="150" t="s">
        <v>101</v>
      </c>
      <c r="W6" s="150" t="s">
        <v>102</v>
      </c>
      <c r="X6" s="150" t="s">
        <v>103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2" t="s">
        <v>104</v>
      </c>
      <c r="B8" s="163" t="s">
        <v>57</v>
      </c>
      <c r="C8" s="184" t="s">
        <v>58</v>
      </c>
      <c r="D8" s="164"/>
      <c r="E8" s="165"/>
      <c r="F8" s="166"/>
      <c r="G8" s="166">
        <f>SUMIF(AG9:AG43,"&lt;&gt;NOR",G9:G43)</f>
        <v>0</v>
      </c>
      <c r="H8" s="166"/>
      <c r="I8" s="166">
        <f>SUM(I9:I43)</f>
        <v>0</v>
      </c>
      <c r="J8" s="166"/>
      <c r="K8" s="166">
        <f>SUM(K9:K43)</f>
        <v>0</v>
      </c>
      <c r="L8" s="166"/>
      <c r="M8" s="166">
        <f>SUM(M9:M43)</f>
        <v>0</v>
      </c>
      <c r="N8" s="166"/>
      <c r="O8" s="166">
        <f>SUM(O9:O43)</f>
        <v>1.81</v>
      </c>
      <c r="P8" s="166"/>
      <c r="Q8" s="166">
        <f>SUM(Q9:Q43)</f>
        <v>0</v>
      </c>
      <c r="R8" s="166"/>
      <c r="S8" s="166"/>
      <c r="T8" s="167"/>
      <c r="U8" s="161"/>
      <c r="V8" s="161">
        <f>SUM(V9:V43)</f>
        <v>835.5200000000001</v>
      </c>
      <c r="W8" s="161"/>
      <c r="X8" s="161"/>
      <c r="AG8" t="s">
        <v>105</v>
      </c>
    </row>
    <row r="9" spans="1:60" outlineLevel="1" x14ac:dyDescent="0.25">
      <c r="A9" s="168">
        <v>1</v>
      </c>
      <c r="B9" s="169" t="s">
        <v>271</v>
      </c>
      <c r="C9" s="185" t="s">
        <v>272</v>
      </c>
      <c r="D9" s="170" t="s">
        <v>273</v>
      </c>
      <c r="E9" s="171">
        <v>115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1.5720000000000001E-2</v>
      </c>
      <c r="O9" s="173">
        <f>ROUND(E9*N9,2)</f>
        <v>1.81</v>
      </c>
      <c r="P9" s="173">
        <v>0</v>
      </c>
      <c r="Q9" s="173">
        <f>ROUND(E9*P9,2)</f>
        <v>0</v>
      </c>
      <c r="R9" s="173" t="s">
        <v>152</v>
      </c>
      <c r="S9" s="173" t="s">
        <v>109</v>
      </c>
      <c r="T9" s="174" t="s">
        <v>153</v>
      </c>
      <c r="U9" s="160">
        <v>0.64500000000000002</v>
      </c>
      <c r="V9" s="160">
        <f>ROUND(E9*U9,2)</f>
        <v>74.180000000000007</v>
      </c>
      <c r="W9" s="160"/>
      <c r="X9" s="160" t="s">
        <v>154</v>
      </c>
      <c r="Y9" s="151"/>
      <c r="Z9" s="151"/>
      <c r="AA9" s="151"/>
      <c r="AB9" s="151"/>
      <c r="AC9" s="151"/>
      <c r="AD9" s="151"/>
      <c r="AE9" s="151"/>
      <c r="AF9" s="151"/>
      <c r="AG9" s="151" t="s">
        <v>155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1" outlineLevel="1" x14ac:dyDescent="0.25">
      <c r="A10" s="158"/>
      <c r="B10" s="159"/>
      <c r="C10" s="259" t="s">
        <v>274</v>
      </c>
      <c r="D10" s="260"/>
      <c r="E10" s="260"/>
      <c r="F10" s="260"/>
      <c r="G10" s="2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157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5" t="str">
        <f>C10</f>
        <v>získané při čerpání, potrubím nebo žlaby. Montáž, demontáž a opotřebení potrubí nebo žlabu a jeho utěsnění po dobu provozu. Včetně nutné podpěrné konstrukce.</v>
      </c>
      <c r="BB10" s="151"/>
      <c r="BC10" s="151"/>
      <c r="BD10" s="151"/>
      <c r="BE10" s="151"/>
      <c r="BF10" s="151"/>
      <c r="BG10" s="151"/>
      <c r="BH10" s="151"/>
    </row>
    <row r="11" spans="1:60" ht="20.399999999999999" outlineLevel="1" x14ac:dyDescent="0.25">
      <c r="A11" s="168">
        <v>2</v>
      </c>
      <c r="B11" s="169" t="s">
        <v>163</v>
      </c>
      <c r="C11" s="185" t="s">
        <v>164</v>
      </c>
      <c r="D11" s="170" t="s">
        <v>165</v>
      </c>
      <c r="E11" s="171">
        <v>160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3" t="s">
        <v>152</v>
      </c>
      <c r="S11" s="173" t="s">
        <v>109</v>
      </c>
      <c r="T11" s="174" t="s">
        <v>153</v>
      </c>
      <c r="U11" s="160">
        <v>0.20300000000000001</v>
      </c>
      <c r="V11" s="160">
        <f>ROUND(E11*U11,2)</f>
        <v>32.479999999999997</v>
      </c>
      <c r="W11" s="160"/>
      <c r="X11" s="160" t="s">
        <v>154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155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8"/>
      <c r="B12" s="159"/>
      <c r="C12" s="259" t="s">
        <v>166</v>
      </c>
      <c r="D12" s="260"/>
      <c r="E12" s="260"/>
      <c r="F12" s="260"/>
      <c r="G12" s="2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157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75" t="str">
        <f>C12</f>
        <v>na vzdálenost od hladiny vody v jímce po výšku roviny proložené osou nejvyššího bodu výtlačného potrubí. Včetně odpadní potrubí v délce do 20 m.</v>
      </c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8"/>
      <c r="B13" s="159"/>
      <c r="C13" s="192" t="s">
        <v>275</v>
      </c>
      <c r="D13" s="190"/>
      <c r="E13" s="191">
        <v>160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178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0.399999999999999" outlineLevel="1" x14ac:dyDescent="0.25">
      <c r="A14" s="168">
        <v>3</v>
      </c>
      <c r="B14" s="169" t="s">
        <v>167</v>
      </c>
      <c r="C14" s="185" t="s">
        <v>168</v>
      </c>
      <c r="D14" s="170" t="s">
        <v>169</v>
      </c>
      <c r="E14" s="171">
        <v>20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3" t="s">
        <v>152</v>
      </c>
      <c r="S14" s="173" t="s">
        <v>109</v>
      </c>
      <c r="T14" s="174" t="s">
        <v>153</v>
      </c>
      <c r="U14" s="160">
        <v>0</v>
      </c>
      <c r="V14" s="160">
        <f>ROUND(E14*U14,2)</f>
        <v>0</v>
      </c>
      <c r="W14" s="160"/>
      <c r="X14" s="160" t="s">
        <v>154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155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1" outlineLevel="1" x14ac:dyDescent="0.25">
      <c r="A15" s="158"/>
      <c r="B15" s="159"/>
      <c r="C15" s="259" t="s">
        <v>170</v>
      </c>
      <c r="D15" s="260"/>
      <c r="E15" s="260"/>
      <c r="F15" s="260"/>
      <c r="G15" s="2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157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75" t="str">
        <f>C15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68">
        <v>4</v>
      </c>
      <c r="B16" s="169" t="s">
        <v>179</v>
      </c>
      <c r="C16" s="185" t="s">
        <v>180</v>
      </c>
      <c r="D16" s="170" t="s">
        <v>173</v>
      </c>
      <c r="E16" s="171">
        <v>16.940000000000001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3">
        <v>0</v>
      </c>
      <c r="O16" s="173">
        <f>ROUND(E16*N16,2)</f>
        <v>0</v>
      </c>
      <c r="P16" s="173">
        <v>0</v>
      </c>
      <c r="Q16" s="173">
        <f>ROUND(E16*P16,2)</f>
        <v>0</v>
      </c>
      <c r="R16" s="173" t="s">
        <v>152</v>
      </c>
      <c r="S16" s="173" t="s">
        <v>109</v>
      </c>
      <c r="T16" s="174" t="s">
        <v>153</v>
      </c>
      <c r="U16" s="160">
        <v>0.12</v>
      </c>
      <c r="V16" s="160">
        <f>ROUND(E16*U16,2)</f>
        <v>2.0299999999999998</v>
      </c>
      <c r="W16" s="160"/>
      <c r="X16" s="160" t="s">
        <v>154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155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1" outlineLevel="1" x14ac:dyDescent="0.25">
      <c r="A17" s="158"/>
      <c r="B17" s="159"/>
      <c r="C17" s="259" t="s">
        <v>181</v>
      </c>
      <c r="D17" s="260"/>
      <c r="E17" s="260"/>
      <c r="F17" s="260"/>
      <c r="G17" s="2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157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75" t="str">
        <f>C17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58"/>
      <c r="B18" s="159"/>
      <c r="C18" s="192" t="s">
        <v>276</v>
      </c>
      <c r="D18" s="190"/>
      <c r="E18" s="191">
        <v>4.9400000000000004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178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58"/>
      <c r="B19" s="159"/>
      <c r="C19" s="192" t="s">
        <v>277</v>
      </c>
      <c r="D19" s="190"/>
      <c r="E19" s="191">
        <v>12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178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68">
        <v>5</v>
      </c>
      <c r="B20" s="169" t="s">
        <v>183</v>
      </c>
      <c r="C20" s="185" t="s">
        <v>184</v>
      </c>
      <c r="D20" s="170" t="s">
        <v>173</v>
      </c>
      <c r="E20" s="171">
        <v>4.2350000000000003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3" t="s">
        <v>152</v>
      </c>
      <c r="S20" s="173" t="s">
        <v>109</v>
      </c>
      <c r="T20" s="174" t="s">
        <v>153</v>
      </c>
      <c r="U20" s="160">
        <v>4.3099999999999999E-2</v>
      </c>
      <c r="V20" s="160">
        <f>ROUND(E20*U20,2)</f>
        <v>0.18</v>
      </c>
      <c r="W20" s="160"/>
      <c r="X20" s="160" t="s">
        <v>154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155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1" outlineLevel="1" x14ac:dyDescent="0.25">
      <c r="A21" s="158"/>
      <c r="B21" s="159"/>
      <c r="C21" s="259" t="s">
        <v>181</v>
      </c>
      <c r="D21" s="260"/>
      <c r="E21" s="260"/>
      <c r="F21" s="260"/>
      <c r="G21" s="2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157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75" t="str">
        <f>C21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58"/>
      <c r="B22" s="159"/>
      <c r="C22" s="192" t="s">
        <v>278</v>
      </c>
      <c r="D22" s="190"/>
      <c r="E22" s="191">
        <v>4.2350000000000003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178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68">
        <v>6</v>
      </c>
      <c r="B23" s="169" t="s">
        <v>279</v>
      </c>
      <c r="C23" s="185" t="s">
        <v>280</v>
      </c>
      <c r="D23" s="170" t="s">
        <v>173</v>
      </c>
      <c r="E23" s="171">
        <v>3.6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3" t="s">
        <v>152</v>
      </c>
      <c r="S23" s="173" t="s">
        <v>109</v>
      </c>
      <c r="T23" s="174" t="s">
        <v>153</v>
      </c>
      <c r="U23" s="160">
        <v>3.5329999999999999</v>
      </c>
      <c r="V23" s="160">
        <f>ROUND(E23*U23,2)</f>
        <v>12.72</v>
      </c>
      <c r="W23" s="160"/>
      <c r="X23" s="160" t="s">
        <v>154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155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58"/>
      <c r="B24" s="159"/>
      <c r="C24" s="259" t="s">
        <v>281</v>
      </c>
      <c r="D24" s="260"/>
      <c r="E24" s="260"/>
      <c r="F24" s="260"/>
      <c r="G24" s="2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157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58"/>
      <c r="B25" s="159"/>
      <c r="C25" s="192" t="s">
        <v>282</v>
      </c>
      <c r="D25" s="190"/>
      <c r="E25" s="191">
        <v>3.6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178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68">
        <v>7</v>
      </c>
      <c r="B26" s="169" t="s">
        <v>186</v>
      </c>
      <c r="C26" s="185" t="s">
        <v>187</v>
      </c>
      <c r="D26" s="170" t="s">
        <v>173</v>
      </c>
      <c r="E26" s="171">
        <v>148.71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3" t="s">
        <v>152</v>
      </c>
      <c r="S26" s="173" t="s">
        <v>109</v>
      </c>
      <c r="T26" s="174" t="s">
        <v>188</v>
      </c>
      <c r="U26" s="160">
        <v>4.7279999999999998</v>
      </c>
      <c r="V26" s="160">
        <f>ROUND(E26*U26,2)</f>
        <v>703.1</v>
      </c>
      <c r="W26" s="160"/>
      <c r="X26" s="160" t="s">
        <v>154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155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58"/>
      <c r="B27" s="159"/>
      <c r="C27" s="259" t="s">
        <v>189</v>
      </c>
      <c r="D27" s="260"/>
      <c r="E27" s="260"/>
      <c r="F27" s="260"/>
      <c r="G27" s="2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157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58"/>
      <c r="B28" s="159"/>
      <c r="C28" s="257" t="s">
        <v>190</v>
      </c>
      <c r="D28" s="258"/>
      <c r="E28" s="258"/>
      <c r="F28" s="258"/>
      <c r="G28" s="258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113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58"/>
      <c r="B29" s="159"/>
      <c r="C29" s="257" t="s">
        <v>191</v>
      </c>
      <c r="D29" s="258"/>
      <c r="E29" s="258"/>
      <c r="F29" s="258"/>
      <c r="G29" s="258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113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58"/>
      <c r="B30" s="159"/>
      <c r="C30" s="257" t="s">
        <v>192</v>
      </c>
      <c r="D30" s="258"/>
      <c r="E30" s="258"/>
      <c r="F30" s="258"/>
      <c r="G30" s="258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113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58"/>
      <c r="B31" s="159"/>
      <c r="C31" s="192" t="s">
        <v>283</v>
      </c>
      <c r="D31" s="190"/>
      <c r="E31" s="191">
        <v>53.55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178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58"/>
      <c r="B32" s="159"/>
      <c r="C32" s="192" t="s">
        <v>284</v>
      </c>
      <c r="D32" s="190"/>
      <c r="E32" s="191">
        <v>46.41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178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58"/>
      <c r="B33" s="159"/>
      <c r="C33" s="192" t="s">
        <v>285</v>
      </c>
      <c r="D33" s="190"/>
      <c r="E33" s="191">
        <v>38.85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178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58"/>
      <c r="B34" s="159"/>
      <c r="C34" s="192" t="s">
        <v>286</v>
      </c>
      <c r="D34" s="190"/>
      <c r="E34" s="191">
        <v>9.9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178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68">
        <v>8</v>
      </c>
      <c r="B35" s="169" t="s">
        <v>194</v>
      </c>
      <c r="C35" s="185" t="s">
        <v>287</v>
      </c>
      <c r="D35" s="170" t="s">
        <v>173</v>
      </c>
      <c r="E35" s="171">
        <v>169.25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21</v>
      </c>
      <c r="M35" s="173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3" t="s">
        <v>152</v>
      </c>
      <c r="S35" s="173" t="s">
        <v>109</v>
      </c>
      <c r="T35" s="174" t="s">
        <v>153</v>
      </c>
      <c r="U35" s="160">
        <v>1.0999999999999999E-2</v>
      </c>
      <c r="V35" s="160">
        <f>ROUND(E35*U35,2)</f>
        <v>1.86</v>
      </c>
      <c r="W35" s="160"/>
      <c r="X35" s="160" t="s">
        <v>154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155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58"/>
      <c r="B36" s="159"/>
      <c r="C36" s="259" t="s">
        <v>196</v>
      </c>
      <c r="D36" s="260"/>
      <c r="E36" s="260"/>
      <c r="F36" s="260"/>
      <c r="G36" s="2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157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30.6" outlineLevel="1" x14ac:dyDescent="0.25">
      <c r="A37" s="168">
        <v>9</v>
      </c>
      <c r="B37" s="169" t="s">
        <v>197</v>
      </c>
      <c r="C37" s="185" t="s">
        <v>198</v>
      </c>
      <c r="D37" s="170" t="s">
        <v>173</v>
      </c>
      <c r="E37" s="171">
        <v>2538.75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3" t="s">
        <v>152</v>
      </c>
      <c r="S37" s="173" t="s">
        <v>109</v>
      </c>
      <c r="T37" s="174" t="s">
        <v>153</v>
      </c>
      <c r="U37" s="160">
        <v>0</v>
      </c>
      <c r="V37" s="160">
        <f>ROUND(E37*U37,2)</f>
        <v>0</v>
      </c>
      <c r="W37" s="160"/>
      <c r="X37" s="160" t="s">
        <v>154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155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58"/>
      <c r="B38" s="159"/>
      <c r="C38" s="259" t="s">
        <v>196</v>
      </c>
      <c r="D38" s="260"/>
      <c r="E38" s="260"/>
      <c r="F38" s="260"/>
      <c r="G38" s="2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157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58"/>
      <c r="B39" s="159"/>
      <c r="C39" s="192" t="s">
        <v>288</v>
      </c>
      <c r="D39" s="190"/>
      <c r="E39" s="191">
        <v>2538.75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178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0.399999999999999" outlineLevel="1" x14ac:dyDescent="0.25">
      <c r="A40" s="168">
        <v>10</v>
      </c>
      <c r="B40" s="169" t="s">
        <v>200</v>
      </c>
      <c r="C40" s="185" t="s">
        <v>201</v>
      </c>
      <c r="D40" s="170" t="s">
        <v>173</v>
      </c>
      <c r="E40" s="171">
        <v>169.25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3">
        <v>0</v>
      </c>
      <c r="O40" s="173">
        <f>ROUND(E40*N40,2)</f>
        <v>0</v>
      </c>
      <c r="P40" s="173">
        <v>0</v>
      </c>
      <c r="Q40" s="173">
        <f>ROUND(E40*P40,2)</f>
        <v>0</v>
      </c>
      <c r="R40" s="173" t="s">
        <v>152</v>
      </c>
      <c r="S40" s="173" t="s">
        <v>109</v>
      </c>
      <c r="T40" s="174" t="s">
        <v>153</v>
      </c>
      <c r="U40" s="160">
        <v>5.2999999999999999E-2</v>
      </c>
      <c r="V40" s="160">
        <f>ROUND(E40*U40,2)</f>
        <v>8.9700000000000006</v>
      </c>
      <c r="W40" s="160"/>
      <c r="X40" s="160" t="s">
        <v>154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155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58"/>
      <c r="B41" s="159"/>
      <c r="C41" s="192" t="s">
        <v>289</v>
      </c>
      <c r="D41" s="190"/>
      <c r="E41" s="191">
        <v>169.25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178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68">
        <v>11</v>
      </c>
      <c r="B42" s="169" t="s">
        <v>220</v>
      </c>
      <c r="C42" s="185" t="s">
        <v>221</v>
      </c>
      <c r="D42" s="170" t="s">
        <v>222</v>
      </c>
      <c r="E42" s="171">
        <v>338.5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3" t="s">
        <v>152</v>
      </c>
      <c r="S42" s="173" t="s">
        <v>109</v>
      </c>
      <c r="T42" s="174" t="s">
        <v>110</v>
      </c>
      <c r="U42" s="160">
        <v>0</v>
      </c>
      <c r="V42" s="160">
        <f>ROUND(E42*U42,2)</f>
        <v>0</v>
      </c>
      <c r="W42" s="160"/>
      <c r="X42" s="160" t="s">
        <v>154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155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58"/>
      <c r="B43" s="159"/>
      <c r="C43" s="192" t="s">
        <v>290</v>
      </c>
      <c r="D43" s="190"/>
      <c r="E43" s="191">
        <v>338.5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178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5">
      <c r="A44" s="162" t="s">
        <v>104</v>
      </c>
      <c r="B44" s="163" t="s">
        <v>59</v>
      </c>
      <c r="C44" s="184" t="s">
        <v>60</v>
      </c>
      <c r="D44" s="164"/>
      <c r="E44" s="165"/>
      <c r="F44" s="166"/>
      <c r="G44" s="166">
        <f>SUMIF(AG45:AG51,"&lt;&gt;NOR",G45:G51)</f>
        <v>0</v>
      </c>
      <c r="H44" s="166"/>
      <c r="I44" s="166">
        <f>SUM(I45:I51)</f>
        <v>0</v>
      </c>
      <c r="J44" s="166"/>
      <c r="K44" s="166">
        <f>SUM(K45:K51)</f>
        <v>0</v>
      </c>
      <c r="L44" s="166"/>
      <c r="M44" s="166">
        <f>SUM(M45:M51)</f>
        <v>0</v>
      </c>
      <c r="N44" s="166"/>
      <c r="O44" s="166">
        <f>SUM(O45:O51)</f>
        <v>23.009999999999998</v>
      </c>
      <c r="P44" s="166"/>
      <c r="Q44" s="166">
        <f>SUM(Q45:Q51)</f>
        <v>0</v>
      </c>
      <c r="R44" s="166"/>
      <c r="S44" s="166"/>
      <c r="T44" s="167"/>
      <c r="U44" s="161"/>
      <c r="V44" s="161">
        <f>SUM(V45:V51)</f>
        <v>2.73</v>
      </c>
      <c r="W44" s="161"/>
      <c r="X44" s="161"/>
      <c r="AG44" t="s">
        <v>105</v>
      </c>
    </row>
    <row r="45" spans="1:60" outlineLevel="1" x14ac:dyDescent="0.25">
      <c r="A45" s="176">
        <v>12</v>
      </c>
      <c r="B45" s="177" t="s">
        <v>291</v>
      </c>
      <c r="C45" s="186" t="s">
        <v>292</v>
      </c>
      <c r="D45" s="178" t="s">
        <v>273</v>
      </c>
      <c r="E45" s="179">
        <v>1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21</v>
      </c>
      <c r="M45" s="181">
        <f>G45*(1+L45/100)</f>
        <v>0</v>
      </c>
      <c r="N45" s="181">
        <v>2.4639999999999999E-2</v>
      </c>
      <c r="O45" s="181">
        <f>ROUND(E45*N45,2)</f>
        <v>0.02</v>
      </c>
      <c r="P45" s="181">
        <v>0</v>
      </c>
      <c r="Q45" s="181">
        <f>ROUND(E45*P45,2)</f>
        <v>0</v>
      </c>
      <c r="R45" s="181"/>
      <c r="S45" s="181" t="s">
        <v>109</v>
      </c>
      <c r="T45" s="182" t="s">
        <v>293</v>
      </c>
      <c r="U45" s="160">
        <v>2.19</v>
      </c>
      <c r="V45" s="160">
        <f>ROUND(E45*U45,2)</f>
        <v>2.19</v>
      </c>
      <c r="W45" s="160"/>
      <c r="X45" s="160" t="s">
        <v>154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155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5">
      <c r="A46" s="168">
        <v>13</v>
      </c>
      <c r="B46" s="169" t="s">
        <v>294</v>
      </c>
      <c r="C46" s="185" t="s">
        <v>295</v>
      </c>
      <c r="D46" s="170" t="s">
        <v>173</v>
      </c>
      <c r="E46" s="171">
        <v>0.23549999999999999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21</v>
      </c>
      <c r="M46" s="173">
        <f>G46*(1+L46/100)</f>
        <v>0</v>
      </c>
      <c r="N46" s="173">
        <v>2.004</v>
      </c>
      <c r="O46" s="173">
        <f>ROUND(E46*N46,2)</f>
        <v>0.47</v>
      </c>
      <c r="P46" s="173">
        <v>0</v>
      </c>
      <c r="Q46" s="173">
        <f>ROUND(E46*P46,2)</f>
        <v>0</v>
      </c>
      <c r="R46" s="173"/>
      <c r="S46" s="173" t="s">
        <v>109</v>
      </c>
      <c r="T46" s="174" t="s">
        <v>293</v>
      </c>
      <c r="U46" s="160">
        <v>2.2799999999999998</v>
      </c>
      <c r="V46" s="160">
        <f>ROUND(E46*U46,2)</f>
        <v>0.54</v>
      </c>
      <c r="W46" s="160"/>
      <c r="X46" s="160" t="s">
        <v>154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155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58"/>
      <c r="B47" s="159"/>
      <c r="C47" s="192" t="s">
        <v>296</v>
      </c>
      <c r="D47" s="190"/>
      <c r="E47" s="191">
        <v>0.23549999999999999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178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76">
        <v>14</v>
      </c>
      <c r="B48" s="177" t="s">
        <v>297</v>
      </c>
      <c r="C48" s="186" t="s">
        <v>298</v>
      </c>
      <c r="D48" s="178" t="s">
        <v>127</v>
      </c>
      <c r="E48" s="179">
        <v>1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81">
        <v>0</v>
      </c>
      <c r="O48" s="181">
        <f>ROUND(E48*N48,2)</f>
        <v>0</v>
      </c>
      <c r="P48" s="181">
        <v>0</v>
      </c>
      <c r="Q48" s="181">
        <f>ROUND(E48*P48,2)</f>
        <v>0</v>
      </c>
      <c r="R48" s="181"/>
      <c r="S48" s="181" t="s">
        <v>124</v>
      </c>
      <c r="T48" s="182" t="s">
        <v>110</v>
      </c>
      <c r="U48" s="160">
        <v>0</v>
      </c>
      <c r="V48" s="160">
        <f>ROUND(E48*U48,2)</f>
        <v>0</v>
      </c>
      <c r="W48" s="160"/>
      <c r="X48" s="160" t="s">
        <v>154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155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5">
      <c r="A49" s="168">
        <v>15</v>
      </c>
      <c r="B49" s="169" t="s">
        <v>299</v>
      </c>
      <c r="C49" s="185" t="s">
        <v>300</v>
      </c>
      <c r="D49" s="170" t="s">
        <v>222</v>
      </c>
      <c r="E49" s="171">
        <v>21.78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21</v>
      </c>
      <c r="M49" s="173">
        <f>G49*(1+L49/100)</f>
        <v>0</v>
      </c>
      <c r="N49" s="173">
        <v>1</v>
      </c>
      <c r="O49" s="173">
        <f>ROUND(E49*N49,2)</f>
        <v>21.78</v>
      </c>
      <c r="P49" s="173">
        <v>0</v>
      </c>
      <c r="Q49" s="173">
        <f>ROUND(E49*P49,2)</f>
        <v>0</v>
      </c>
      <c r="R49" s="173" t="s">
        <v>227</v>
      </c>
      <c r="S49" s="173" t="s">
        <v>109</v>
      </c>
      <c r="T49" s="174" t="s">
        <v>293</v>
      </c>
      <c r="U49" s="160">
        <v>0</v>
      </c>
      <c r="V49" s="160">
        <f>ROUND(E49*U49,2)</f>
        <v>0</v>
      </c>
      <c r="W49" s="160"/>
      <c r="X49" s="160" t="s">
        <v>228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229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5">
      <c r="A50" s="158"/>
      <c r="B50" s="159"/>
      <c r="C50" s="192" t="s">
        <v>301</v>
      </c>
      <c r="D50" s="190"/>
      <c r="E50" s="191">
        <v>21.78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178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76">
        <v>16</v>
      </c>
      <c r="B51" s="177" t="s">
        <v>302</v>
      </c>
      <c r="C51" s="186" t="s">
        <v>303</v>
      </c>
      <c r="D51" s="178" t="s">
        <v>242</v>
      </c>
      <c r="E51" s="179">
        <v>1</v>
      </c>
      <c r="F51" s="180"/>
      <c r="G51" s="181">
        <f>ROUND(E51*F51,2)</f>
        <v>0</v>
      </c>
      <c r="H51" s="180"/>
      <c r="I51" s="181">
        <f>ROUND(E51*H51,2)</f>
        <v>0</v>
      </c>
      <c r="J51" s="180"/>
      <c r="K51" s="181">
        <f>ROUND(E51*J51,2)</f>
        <v>0</v>
      </c>
      <c r="L51" s="181">
        <v>21</v>
      </c>
      <c r="M51" s="181">
        <f>G51*(1+L51/100)</f>
        <v>0</v>
      </c>
      <c r="N51" s="181">
        <v>0.74</v>
      </c>
      <c r="O51" s="181">
        <f>ROUND(E51*N51,2)</f>
        <v>0.74</v>
      </c>
      <c r="P51" s="181">
        <v>0</v>
      </c>
      <c r="Q51" s="181">
        <f>ROUND(E51*P51,2)</f>
        <v>0</v>
      </c>
      <c r="R51" s="181" t="s">
        <v>227</v>
      </c>
      <c r="S51" s="181" t="s">
        <v>109</v>
      </c>
      <c r="T51" s="182" t="s">
        <v>293</v>
      </c>
      <c r="U51" s="160">
        <v>0</v>
      </c>
      <c r="V51" s="160">
        <f>ROUND(E51*U51,2)</f>
        <v>0</v>
      </c>
      <c r="W51" s="160"/>
      <c r="X51" s="160" t="s">
        <v>228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229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5">
      <c r="A52" s="162" t="s">
        <v>104</v>
      </c>
      <c r="B52" s="163" t="s">
        <v>61</v>
      </c>
      <c r="C52" s="184" t="s">
        <v>62</v>
      </c>
      <c r="D52" s="164"/>
      <c r="E52" s="165"/>
      <c r="F52" s="166"/>
      <c r="G52" s="166">
        <f>SUMIF(AG53:AG57,"&lt;&gt;NOR",G53:G57)</f>
        <v>0</v>
      </c>
      <c r="H52" s="166"/>
      <c r="I52" s="166">
        <f>SUM(I53:I57)</f>
        <v>0</v>
      </c>
      <c r="J52" s="166"/>
      <c r="K52" s="166">
        <f>SUM(K53:K57)</f>
        <v>0</v>
      </c>
      <c r="L52" s="166"/>
      <c r="M52" s="166">
        <f>SUM(M53:M57)</f>
        <v>0</v>
      </c>
      <c r="N52" s="166"/>
      <c r="O52" s="166">
        <f>SUM(O53:O57)</f>
        <v>11.760000000000002</v>
      </c>
      <c r="P52" s="166"/>
      <c r="Q52" s="166">
        <f>SUM(Q53:Q57)</f>
        <v>0</v>
      </c>
      <c r="R52" s="166"/>
      <c r="S52" s="166"/>
      <c r="T52" s="167"/>
      <c r="U52" s="161"/>
      <c r="V52" s="161">
        <f>SUM(V53:V57)</f>
        <v>23.479999999999997</v>
      </c>
      <c r="W52" s="161"/>
      <c r="X52" s="161"/>
      <c r="AG52" t="s">
        <v>105</v>
      </c>
    </row>
    <row r="53" spans="1:60" outlineLevel="1" x14ac:dyDescent="0.25">
      <c r="A53" s="168">
        <v>17</v>
      </c>
      <c r="B53" s="169" t="s">
        <v>304</v>
      </c>
      <c r="C53" s="185" t="s">
        <v>305</v>
      </c>
      <c r="D53" s="170" t="s">
        <v>173</v>
      </c>
      <c r="E53" s="171">
        <v>3.96</v>
      </c>
      <c r="F53" s="172"/>
      <c r="G53" s="173">
        <f>ROUND(E53*F53,2)</f>
        <v>0</v>
      </c>
      <c r="H53" s="172"/>
      <c r="I53" s="173">
        <f>ROUND(E53*H53,2)</f>
        <v>0</v>
      </c>
      <c r="J53" s="172"/>
      <c r="K53" s="173">
        <f>ROUND(E53*J53,2)</f>
        <v>0</v>
      </c>
      <c r="L53" s="173">
        <v>21</v>
      </c>
      <c r="M53" s="173">
        <f>G53*(1+L53/100)</f>
        <v>0</v>
      </c>
      <c r="N53" s="173">
        <v>2.9559700000000002</v>
      </c>
      <c r="O53" s="173">
        <f>ROUND(E53*N53,2)</f>
        <v>11.71</v>
      </c>
      <c r="P53" s="173">
        <v>0</v>
      </c>
      <c r="Q53" s="173">
        <f>ROUND(E53*P53,2)</f>
        <v>0</v>
      </c>
      <c r="R53" s="173" t="s">
        <v>233</v>
      </c>
      <c r="S53" s="173" t="s">
        <v>109</v>
      </c>
      <c r="T53" s="174" t="s">
        <v>153</v>
      </c>
      <c r="U53" s="160">
        <v>3.8820000000000001</v>
      </c>
      <c r="V53" s="160">
        <f>ROUND(E53*U53,2)</f>
        <v>15.37</v>
      </c>
      <c r="W53" s="160"/>
      <c r="X53" s="160" t="s">
        <v>154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155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5">
      <c r="A54" s="158"/>
      <c r="B54" s="159"/>
      <c r="C54" s="192" t="s">
        <v>306</v>
      </c>
      <c r="D54" s="190"/>
      <c r="E54" s="191">
        <v>3.96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178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68">
        <v>18</v>
      </c>
      <c r="B55" s="169" t="s">
        <v>307</v>
      </c>
      <c r="C55" s="185" t="s">
        <v>308</v>
      </c>
      <c r="D55" s="170" t="s">
        <v>151</v>
      </c>
      <c r="E55" s="171">
        <v>3.2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3">
        <v>1.4500000000000001E-2</v>
      </c>
      <c r="O55" s="173">
        <f>ROUND(E55*N55,2)</f>
        <v>0.05</v>
      </c>
      <c r="P55" s="173">
        <v>0</v>
      </c>
      <c r="Q55" s="173">
        <f>ROUND(E55*P55,2)</f>
        <v>0</v>
      </c>
      <c r="R55" s="173" t="s">
        <v>233</v>
      </c>
      <c r="S55" s="173" t="s">
        <v>109</v>
      </c>
      <c r="T55" s="174" t="s">
        <v>153</v>
      </c>
      <c r="U55" s="160">
        <v>1.9059999999999999</v>
      </c>
      <c r="V55" s="160">
        <f>ROUND(E55*U55,2)</f>
        <v>6.1</v>
      </c>
      <c r="W55" s="160"/>
      <c r="X55" s="160" t="s">
        <v>154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155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58"/>
      <c r="B56" s="159"/>
      <c r="C56" s="192" t="s">
        <v>309</v>
      </c>
      <c r="D56" s="190"/>
      <c r="E56" s="191">
        <v>3.2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178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76">
        <v>19</v>
      </c>
      <c r="B57" s="177" t="s">
        <v>310</v>
      </c>
      <c r="C57" s="186" t="s">
        <v>311</v>
      </c>
      <c r="D57" s="178" t="s">
        <v>151</v>
      </c>
      <c r="E57" s="179">
        <v>3.2</v>
      </c>
      <c r="F57" s="180"/>
      <c r="G57" s="181">
        <f>ROUND(E57*F57,2)</f>
        <v>0</v>
      </c>
      <c r="H57" s="180"/>
      <c r="I57" s="181">
        <f>ROUND(E57*H57,2)</f>
        <v>0</v>
      </c>
      <c r="J57" s="180"/>
      <c r="K57" s="181">
        <f>ROUND(E57*J57,2)</f>
        <v>0</v>
      </c>
      <c r="L57" s="181">
        <v>21</v>
      </c>
      <c r="M57" s="181">
        <f>G57*(1+L57/100)</f>
        <v>0</v>
      </c>
      <c r="N57" s="181">
        <v>9.6000000000000002E-4</v>
      </c>
      <c r="O57" s="181">
        <f>ROUND(E57*N57,2)</f>
        <v>0</v>
      </c>
      <c r="P57" s="181">
        <v>0</v>
      </c>
      <c r="Q57" s="181">
        <f>ROUND(E57*P57,2)</f>
        <v>0</v>
      </c>
      <c r="R57" s="181" t="s">
        <v>233</v>
      </c>
      <c r="S57" s="181" t="s">
        <v>109</v>
      </c>
      <c r="T57" s="182" t="s">
        <v>153</v>
      </c>
      <c r="U57" s="160">
        <v>0.628</v>
      </c>
      <c r="V57" s="160">
        <f>ROUND(E57*U57,2)</f>
        <v>2.0099999999999998</v>
      </c>
      <c r="W57" s="160"/>
      <c r="X57" s="160" t="s">
        <v>154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155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x14ac:dyDescent="0.25">
      <c r="A58" s="162" t="s">
        <v>104</v>
      </c>
      <c r="B58" s="163" t="s">
        <v>63</v>
      </c>
      <c r="C58" s="184" t="s">
        <v>64</v>
      </c>
      <c r="D58" s="164"/>
      <c r="E58" s="165"/>
      <c r="F58" s="166"/>
      <c r="G58" s="166">
        <f>SUMIF(AG59:AG71,"&lt;&gt;NOR",G59:G71)</f>
        <v>0</v>
      </c>
      <c r="H58" s="166"/>
      <c r="I58" s="166">
        <f>SUM(I59:I71)</f>
        <v>0</v>
      </c>
      <c r="J58" s="166"/>
      <c r="K58" s="166">
        <f>SUM(K59:K71)</f>
        <v>0</v>
      </c>
      <c r="L58" s="166"/>
      <c r="M58" s="166">
        <f>SUM(M59:M71)</f>
        <v>0</v>
      </c>
      <c r="N58" s="166"/>
      <c r="O58" s="166">
        <f>SUM(O59:O71)</f>
        <v>409.73</v>
      </c>
      <c r="P58" s="166"/>
      <c r="Q58" s="166">
        <f>SUM(Q59:Q71)</f>
        <v>0</v>
      </c>
      <c r="R58" s="166"/>
      <c r="S58" s="166"/>
      <c r="T58" s="167"/>
      <c r="U58" s="161"/>
      <c r="V58" s="161">
        <f>SUM(V59:V71)</f>
        <v>514.61</v>
      </c>
      <c r="W58" s="161"/>
      <c r="X58" s="161"/>
      <c r="AG58" t="s">
        <v>105</v>
      </c>
    </row>
    <row r="59" spans="1:60" ht="20.399999999999999" outlineLevel="1" x14ac:dyDescent="0.25">
      <c r="A59" s="176">
        <v>20</v>
      </c>
      <c r="B59" s="177" t="s">
        <v>231</v>
      </c>
      <c r="C59" s="186" t="s">
        <v>312</v>
      </c>
      <c r="D59" s="178" t="s">
        <v>151</v>
      </c>
      <c r="E59" s="179">
        <v>414.5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21</v>
      </c>
      <c r="M59" s="181">
        <f>G59*(1+L59/100)</f>
        <v>0</v>
      </c>
      <c r="N59" s="181">
        <v>0.39374999999999999</v>
      </c>
      <c r="O59" s="181">
        <f>ROUND(E59*N59,2)</f>
        <v>163.21</v>
      </c>
      <c r="P59" s="181">
        <v>0</v>
      </c>
      <c r="Q59" s="181">
        <f>ROUND(E59*P59,2)</f>
        <v>0</v>
      </c>
      <c r="R59" s="181" t="s">
        <v>233</v>
      </c>
      <c r="S59" s="181" t="s">
        <v>109</v>
      </c>
      <c r="T59" s="182" t="s">
        <v>153</v>
      </c>
      <c r="U59" s="160">
        <v>0.248</v>
      </c>
      <c r="V59" s="160">
        <f>ROUND(E59*U59,2)</f>
        <v>102.8</v>
      </c>
      <c r="W59" s="160"/>
      <c r="X59" s="160" t="s">
        <v>154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155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68">
        <v>21</v>
      </c>
      <c r="B60" s="169" t="s">
        <v>234</v>
      </c>
      <c r="C60" s="185" t="s">
        <v>313</v>
      </c>
      <c r="D60" s="170" t="s">
        <v>151</v>
      </c>
      <c r="E60" s="171">
        <v>414.5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3">
        <v>0.31878000000000001</v>
      </c>
      <c r="O60" s="173">
        <f>ROUND(E60*N60,2)</f>
        <v>132.13</v>
      </c>
      <c r="P60" s="173">
        <v>0</v>
      </c>
      <c r="Q60" s="173">
        <f>ROUND(E60*P60,2)</f>
        <v>0</v>
      </c>
      <c r="R60" s="173" t="s">
        <v>233</v>
      </c>
      <c r="S60" s="173" t="s">
        <v>109</v>
      </c>
      <c r="T60" s="174" t="s">
        <v>153</v>
      </c>
      <c r="U60" s="160">
        <v>0.192</v>
      </c>
      <c r="V60" s="160">
        <f>ROUND(E60*U60,2)</f>
        <v>79.58</v>
      </c>
      <c r="W60" s="160"/>
      <c r="X60" s="160" t="s">
        <v>154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155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58"/>
      <c r="B61" s="159"/>
      <c r="C61" s="248" t="s">
        <v>236</v>
      </c>
      <c r="D61" s="249"/>
      <c r="E61" s="249"/>
      <c r="F61" s="249"/>
      <c r="G61" s="249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113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5">
      <c r="A62" s="168">
        <v>22</v>
      </c>
      <c r="B62" s="169" t="s">
        <v>314</v>
      </c>
      <c r="C62" s="185" t="s">
        <v>315</v>
      </c>
      <c r="D62" s="170" t="s">
        <v>173</v>
      </c>
      <c r="E62" s="171">
        <v>12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21</v>
      </c>
      <c r="M62" s="173">
        <f>G62*(1+L62/100)</f>
        <v>0</v>
      </c>
      <c r="N62" s="173">
        <v>2.4148700000000001</v>
      </c>
      <c r="O62" s="173">
        <f>ROUND(E62*N62,2)</f>
        <v>28.98</v>
      </c>
      <c r="P62" s="173">
        <v>0</v>
      </c>
      <c r="Q62" s="173">
        <f>ROUND(E62*P62,2)</f>
        <v>0</v>
      </c>
      <c r="R62" s="173" t="s">
        <v>233</v>
      </c>
      <c r="S62" s="173" t="s">
        <v>109</v>
      </c>
      <c r="T62" s="174" t="s">
        <v>153</v>
      </c>
      <c r="U62" s="160">
        <v>2.4260000000000002</v>
      </c>
      <c r="V62" s="160">
        <f>ROUND(E62*U62,2)</f>
        <v>29.11</v>
      </c>
      <c r="W62" s="160"/>
      <c r="X62" s="160" t="s">
        <v>154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155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58"/>
      <c r="B63" s="159"/>
      <c r="C63" s="259" t="s">
        <v>316</v>
      </c>
      <c r="D63" s="260"/>
      <c r="E63" s="260"/>
      <c r="F63" s="260"/>
      <c r="G63" s="2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157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58"/>
      <c r="B64" s="159"/>
      <c r="C64" s="192" t="s">
        <v>317</v>
      </c>
      <c r="D64" s="190"/>
      <c r="E64" s="191">
        <v>12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178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68">
        <v>23</v>
      </c>
      <c r="B65" s="169" t="s">
        <v>318</v>
      </c>
      <c r="C65" s="185" t="s">
        <v>319</v>
      </c>
      <c r="D65" s="170" t="s">
        <v>151</v>
      </c>
      <c r="E65" s="171">
        <v>30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3">
        <v>0</v>
      </c>
      <c r="O65" s="173">
        <f>ROUND(E65*N65,2)</f>
        <v>0</v>
      </c>
      <c r="P65" s="173">
        <v>0</v>
      </c>
      <c r="Q65" s="173">
        <f>ROUND(E65*P65,2)</f>
        <v>0</v>
      </c>
      <c r="R65" s="173" t="s">
        <v>233</v>
      </c>
      <c r="S65" s="173" t="s">
        <v>109</v>
      </c>
      <c r="T65" s="174" t="s">
        <v>153</v>
      </c>
      <c r="U65" s="160">
        <v>0.46</v>
      </c>
      <c r="V65" s="160">
        <f>ROUND(E65*U65,2)</f>
        <v>13.8</v>
      </c>
      <c r="W65" s="160"/>
      <c r="X65" s="160" t="s">
        <v>154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155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5">
      <c r="A66" s="158"/>
      <c r="B66" s="159"/>
      <c r="C66" s="259" t="s">
        <v>316</v>
      </c>
      <c r="D66" s="260"/>
      <c r="E66" s="260"/>
      <c r="F66" s="260"/>
      <c r="G66" s="2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157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68">
        <v>24</v>
      </c>
      <c r="B67" s="169" t="s">
        <v>237</v>
      </c>
      <c r="C67" s="185" t="s">
        <v>238</v>
      </c>
      <c r="D67" s="170" t="s">
        <v>151</v>
      </c>
      <c r="E67" s="171">
        <v>414.5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73">
        <v>2.0639999999999999E-2</v>
      </c>
      <c r="O67" s="173">
        <f>ROUND(E67*N67,2)</f>
        <v>8.56</v>
      </c>
      <c r="P67" s="173">
        <v>0</v>
      </c>
      <c r="Q67" s="173">
        <f>ROUND(E67*P67,2)</f>
        <v>0</v>
      </c>
      <c r="R67" s="173"/>
      <c r="S67" s="173" t="s">
        <v>109</v>
      </c>
      <c r="T67" s="174" t="s">
        <v>153</v>
      </c>
      <c r="U67" s="160">
        <v>0.69799999999999995</v>
      </c>
      <c r="V67" s="160">
        <f>ROUND(E67*U67,2)</f>
        <v>289.32</v>
      </c>
      <c r="W67" s="160"/>
      <c r="X67" s="160" t="s">
        <v>154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155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5">
      <c r="A68" s="158"/>
      <c r="B68" s="159"/>
      <c r="C68" s="248" t="s">
        <v>320</v>
      </c>
      <c r="D68" s="249"/>
      <c r="E68" s="249"/>
      <c r="F68" s="249"/>
      <c r="G68" s="249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113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58"/>
      <c r="B69" s="159"/>
      <c r="C69" s="192" t="s">
        <v>321</v>
      </c>
      <c r="D69" s="190"/>
      <c r="E69" s="191">
        <v>414.5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178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5">
      <c r="A70" s="168">
        <v>25</v>
      </c>
      <c r="B70" s="169" t="s">
        <v>240</v>
      </c>
      <c r="C70" s="185" t="s">
        <v>241</v>
      </c>
      <c r="D70" s="170" t="s">
        <v>242</v>
      </c>
      <c r="E70" s="171">
        <v>1707.74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3">
        <v>4.4999999999999998E-2</v>
      </c>
      <c r="O70" s="173">
        <f>ROUND(E70*N70,2)</f>
        <v>76.849999999999994</v>
      </c>
      <c r="P70" s="173">
        <v>0</v>
      </c>
      <c r="Q70" s="173">
        <f>ROUND(E70*P70,2)</f>
        <v>0</v>
      </c>
      <c r="R70" s="173" t="s">
        <v>227</v>
      </c>
      <c r="S70" s="173" t="s">
        <v>109</v>
      </c>
      <c r="T70" s="174" t="s">
        <v>153</v>
      </c>
      <c r="U70" s="160">
        <v>0</v>
      </c>
      <c r="V70" s="160">
        <f>ROUND(E70*U70,2)</f>
        <v>0</v>
      </c>
      <c r="W70" s="160"/>
      <c r="X70" s="160" t="s">
        <v>228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229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58"/>
      <c r="B71" s="159"/>
      <c r="C71" s="192" t="s">
        <v>322</v>
      </c>
      <c r="D71" s="190"/>
      <c r="E71" s="191">
        <v>1707.74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178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5">
      <c r="A72" s="162" t="s">
        <v>104</v>
      </c>
      <c r="B72" s="163" t="s">
        <v>65</v>
      </c>
      <c r="C72" s="184" t="s">
        <v>66</v>
      </c>
      <c r="D72" s="164"/>
      <c r="E72" s="165"/>
      <c r="F72" s="166"/>
      <c r="G72" s="166">
        <f>SUMIF(AG73:AG75,"&lt;&gt;NOR",G73:G75)</f>
        <v>0</v>
      </c>
      <c r="H72" s="166"/>
      <c r="I72" s="166">
        <f>SUM(I73:I75)</f>
        <v>0</v>
      </c>
      <c r="J72" s="166"/>
      <c r="K72" s="166">
        <f>SUM(K73:K75)</f>
        <v>0</v>
      </c>
      <c r="L72" s="166"/>
      <c r="M72" s="166">
        <f>SUM(M73:M75)</f>
        <v>0</v>
      </c>
      <c r="N72" s="166"/>
      <c r="O72" s="166">
        <f>SUM(O73:O75)</f>
        <v>0.05</v>
      </c>
      <c r="P72" s="166"/>
      <c r="Q72" s="166">
        <f>SUM(Q73:Q75)</f>
        <v>0</v>
      </c>
      <c r="R72" s="166"/>
      <c r="S72" s="166"/>
      <c r="T72" s="167"/>
      <c r="U72" s="161"/>
      <c r="V72" s="161">
        <f>SUM(V73:V75)</f>
        <v>5.5</v>
      </c>
      <c r="W72" s="161"/>
      <c r="X72" s="161"/>
      <c r="AG72" t="s">
        <v>105</v>
      </c>
    </row>
    <row r="73" spans="1:60" outlineLevel="1" x14ac:dyDescent="0.25">
      <c r="A73" s="176">
        <v>26</v>
      </c>
      <c r="B73" s="177" t="s">
        <v>323</v>
      </c>
      <c r="C73" s="186" t="s">
        <v>324</v>
      </c>
      <c r="D73" s="178" t="s">
        <v>273</v>
      </c>
      <c r="E73" s="179">
        <v>110</v>
      </c>
      <c r="F73" s="180"/>
      <c r="G73" s="181">
        <f>ROUND(E73*F73,2)</f>
        <v>0</v>
      </c>
      <c r="H73" s="180"/>
      <c r="I73" s="181">
        <f>ROUND(E73*H73,2)</f>
        <v>0</v>
      </c>
      <c r="J73" s="180"/>
      <c r="K73" s="181">
        <f>ROUND(E73*J73,2)</f>
        <v>0</v>
      </c>
      <c r="L73" s="181">
        <v>21</v>
      </c>
      <c r="M73" s="181">
        <f>G73*(1+L73/100)</f>
        <v>0</v>
      </c>
      <c r="N73" s="181">
        <v>0</v>
      </c>
      <c r="O73" s="181">
        <f>ROUND(E73*N73,2)</f>
        <v>0</v>
      </c>
      <c r="P73" s="181">
        <v>0</v>
      </c>
      <c r="Q73" s="181">
        <f>ROUND(E73*P73,2)</f>
        <v>0</v>
      </c>
      <c r="R73" s="181"/>
      <c r="S73" s="181" t="s">
        <v>109</v>
      </c>
      <c r="T73" s="182" t="s">
        <v>293</v>
      </c>
      <c r="U73" s="160">
        <v>0.05</v>
      </c>
      <c r="V73" s="160">
        <f>ROUND(E73*U73,2)</f>
        <v>5.5</v>
      </c>
      <c r="W73" s="160"/>
      <c r="X73" s="160" t="s">
        <v>154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155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5">
      <c r="A74" s="168">
        <v>27</v>
      </c>
      <c r="B74" s="169" t="s">
        <v>325</v>
      </c>
      <c r="C74" s="185" t="s">
        <v>326</v>
      </c>
      <c r="D74" s="170" t="s">
        <v>273</v>
      </c>
      <c r="E74" s="171">
        <v>111.1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3">
        <v>4.8000000000000001E-4</v>
      </c>
      <c r="O74" s="173">
        <f>ROUND(E74*N74,2)</f>
        <v>0.05</v>
      </c>
      <c r="P74" s="173">
        <v>0</v>
      </c>
      <c r="Q74" s="173">
        <f>ROUND(E74*P74,2)</f>
        <v>0</v>
      </c>
      <c r="R74" s="173" t="s">
        <v>227</v>
      </c>
      <c r="S74" s="173" t="s">
        <v>109</v>
      </c>
      <c r="T74" s="174" t="s">
        <v>153</v>
      </c>
      <c r="U74" s="160">
        <v>0</v>
      </c>
      <c r="V74" s="160">
        <f>ROUND(E74*U74,2)</f>
        <v>0</v>
      </c>
      <c r="W74" s="160"/>
      <c r="X74" s="160" t="s">
        <v>228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229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5">
      <c r="A75" s="158"/>
      <c r="B75" s="159"/>
      <c r="C75" s="192" t="s">
        <v>327</v>
      </c>
      <c r="D75" s="190"/>
      <c r="E75" s="191">
        <v>111.1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178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5">
      <c r="A76" s="162" t="s">
        <v>104</v>
      </c>
      <c r="B76" s="163" t="s">
        <v>67</v>
      </c>
      <c r="C76" s="184" t="s">
        <v>68</v>
      </c>
      <c r="D76" s="164"/>
      <c r="E76" s="165"/>
      <c r="F76" s="166"/>
      <c r="G76" s="166">
        <f>SUMIF(AG77:AG80,"&lt;&gt;NOR",G77:G80)</f>
        <v>0</v>
      </c>
      <c r="H76" s="166"/>
      <c r="I76" s="166">
        <f>SUM(I77:I80)</f>
        <v>0</v>
      </c>
      <c r="J76" s="166"/>
      <c r="K76" s="166">
        <f>SUM(K77:K80)</f>
        <v>0</v>
      </c>
      <c r="L76" s="166"/>
      <c r="M76" s="166">
        <f>SUM(M77:M80)</f>
        <v>0</v>
      </c>
      <c r="N76" s="166"/>
      <c r="O76" s="166">
        <f>SUM(O77:O80)</f>
        <v>0.19</v>
      </c>
      <c r="P76" s="166"/>
      <c r="Q76" s="166">
        <f>SUM(Q77:Q80)</f>
        <v>200.92</v>
      </c>
      <c r="R76" s="166"/>
      <c r="S76" s="166"/>
      <c r="T76" s="167"/>
      <c r="U76" s="161"/>
      <c r="V76" s="161">
        <f>SUM(V77:V80)</f>
        <v>645.05999999999995</v>
      </c>
      <c r="W76" s="161"/>
      <c r="X76" s="161"/>
      <c r="AG76" t="s">
        <v>105</v>
      </c>
    </row>
    <row r="77" spans="1:60" outlineLevel="1" x14ac:dyDescent="0.25">
      <c r="A77" s="168">
        <v>28</v>
      </c>
      <c r="B77" s="169" t="s">
        <v>244</v>
      </c>
      <c r="C77" s="185" t="s">
        <v>245</v>
      </c>
      <c r="D77" s="170" t="s">
        <v>173</v>
      </c>
      <c r="E77" s="171">
        <v>82.11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21</v>
      </c>
      <c r="M77" s="173">
        <f>G77*(1+L77/100)</f>
        <v>0</v>
      </c>
      <c r="N77" s="173">
        <v>2.33E-3</v>
      </c>
      <c r="O77" s="173">
        <f>ROUND(E77*N77,2)</f>
        <v>0.19</v>
      </c>
      <c r="P77" s="173">
        <v>2.4470000000000001</v>
      </c>
      <c r="Q77" s="173">
        <f>ROUND(E77*P77,2)</f>
        <v>200.92</v>
      </c>
      <c r="R77" s="173" t="s">
        <v>233</v>
      </c>
      <c r="S77" s="173" t="s">
        <v>109</v>
      </c>
      <c r="T77" s="174" t="s">
        <v>110</v>
      </c>
      <c r="U77" s="160">
        <v>7.8559999999999999</v>
      </c>
      <c r="V77" s="160">
        <f>ROUND(E77*U77,2)</f>
        <v>645.05999999999995</v>
      </c>
      <c r="W77" s="160"/>
      <c r="X77" s="160" t="s">
        <v>154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155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5">
      <c r="A78" s="158"/>
      <c r="B78" s="159"/>
      <c r="C78" s="259" t="s">
        <v>246</v>
      </c>
      <c r="D78" s="260"/>
      <c r="E78" s="260"/>
      <c r="F78" s="260"/>
      <c r="G78" s="2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157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75" t="str">
        <f>C78</f>
        <v>s naložením vybouraných hmot a suti na dopravní prostředek nebo s odklizením na hromady do vzdálenosti 20 m</v>
      </c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58"/>
      <c r="B79" s="159"/>
      <c r="C79" s="257" t="s">
        <v>247</v>
      </c>
      <c r="D79" s="258"/>
      <c r="E79" s="258"/>
      <c r="F79" s="258"/>
      <c r="G79" s="258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113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75" t="str">
        <f>C79</f>
        <v>Včetně bourání geotextilií, výplně otvorů tvárnic, drenáží, trubek a dilatačních prvků apod. zabudovaných v bouraných konstrukcích.</v>
      </c>
      <c r="BB79" s="151"/>
      <c r="BC79" s="151"/>
      <c r="BD79" s="151"/>
      <c r="BE79" s="151"/>
      <c r="BF79" s="151"/>
      <c r="BG79" s="151"/>
      <c r="BH79" s="151"/>
    </row>
    <row r="80" spans="1:60" outlineLevel="1" x14ac:dyDescent="0.25">
      <c r="A80" s="158"/>
      <c r="B80" s="159"/>
      <c r="C80" s="192" t="s">
        <v>328</v>
      </c>
      <c r="D80" s="190"/>
      <c r="E80" s="191">
        <v>82.11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178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x14ac:dyDescent="0.25">
      <c r="A81" s="162" t="s">
        <v>104</v>
      </c>
      <c r="B81" s="163" t="s">
        <v>69</v>
      </c>
      <c r="C81" s="184" t="s">
        <v>70</v>
      </c>
      <c r="D81" s="164"/>
      <c r="E81" s="165"/>
      <c r="F81" s="166"/>
      <c r="G81" s="166">
        <f>SUMIF(AG82:AG83,"&lt;&gt;NOR",G82:G83)</f>
        <v>0</v>
      </c>
      <c r="H81" s="166"/>
      <c r="I81" s="166">
        <f>SUM(I82:I83)</f>
        <v>0</v>
      </c>
      <c r="J81" s="166"/>
      <c r="K81" s="166">
        <f>SUM(K82:K83)</f>
        <v>0</v>
      </c>
      <c r="L81" s="166"/>
      <c r="M81" s="166">
        <f>SUM(M82:M83)</f>
        <v>0</v>
      </c>
      <c r="N81" s="166"/>
      <c r="O81" s="166">
        <f>SUM(O82:O83)</f>
        <v>0</v>
      </c>
      <c r="P81" s="166"/>
      <c r="Q81" s="166">
        <f>SUM(Q82:Q83)</f>
        <v>0</v>
      </c>
      <c r="R81" s="166"/>
      <c r="S81" s="166"/>
      <c r="T81" s="167"/>
      <c r="U81" s="161"/>
      <c r="V81" s="161">
        <f>SUM(V82:V83)</f>
        <v>103.6</v>
      </c>
      <c r="W81" s="161"/>
      <c r="X81" s="161"/>
      <c r="AG81" t="s">
        <v>105</v>
      </c>
    </row>
    <row r="82" spans="1:60" outlineLevel="1" x14ac:dyDescent="0.25">
      <c r="A82" s="168">
        <v>29</v>
      </c>
      <c r="B82" s="169" t="s">
        <v>249</v>
      </c>
      <c r="C82" s="185" t="s">
        <v>250</v>
      </c>
      <c r="D82" s="170" t="s">
        <v>222</v>
      </c>
      <c r="E82" s="171">
        <v>446.54984000000002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21</v>
      </c>
      <c r="M82" s="173">
        <f>G82*(1+L82/100)</f>
        <v>0</v>
      </c>
      <c r="N82" s="173">
        <v>0</v>
      </c>
      <c r="O82" s="173">
        <f>ROUND(E82*N82,2)</f>
        <v>0</v>
      </c>
      <c r="P82" s="173">
        <v>0</v>
      </c>
      <c r="Q82" s="173">
        <f>ROUND(E82*P82,2)</f>
        <v>0</v>
      </c>
      <c r="R82" s="173" t="s">
        <v>233</v>
      </c>
      <c r="S82" s="173" t="s">
        <v>109</v>
      </c>
      <c r="T82" s="174" t="s">
        <v>153</v>
      </c>
      <c r="U82" s="160">
        <v>0.23200000000000001</v>
      </c>
      <c r="V82" s="160">
        <f>ROUND(E82*U82,2)</f>
        <v>103.6</v>
      </c>
      <c r="W82" s="160"/>
      <c r="X82" s="160" t="s">
        <v>251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252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5">
      <c r="A83" s="158"/>
      <c r="B83" s="159"/>
      <c r="C83" s="259" t="s">
        <v>253</v>
      </c>
      <c r="D83" s="260"/>
      <c r="E83" s="260"/>
      <c r="F83" s="260"/>
      <c r="G83" s="2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157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5">
      <c r="A84" s="162" t="s">
        <v>104</v>
      </c>
      <c r="B84" s="163" t="s">
        <v>71</v>
      </c>
      <c r="C84" s="184" t="s">
        <v>72</v>
      </c>
      <c r="D84" s="164"/>
      <c r="E84" s="165"/>
      <c r="F84" s="166"/>
      <c r="G84" s="166">
        <f>SUMIF(AG85:AG95,"&lt;&gt;NOR",G85:G95)</f>
        <v>0</v>
      </c>
      <c r="H84" s="166"/>
      <c r="I84" s="166">
        <f>SUM(I85:I95)</f>
        <v>0</v>
      </c>
      <c r="J84" s="166"/>
      <c r="K84" s="166">
        <f>SUM(K85:K95)</f>
        <v>0</v>
      </c>
      <c r="L84" s="166"/>
      <c r="M84" s="166">
        <f>SUM(M85:M95)</f>
        <v>0</v>
      </c>
      <c r="N84" s="166"/>
      <c r="O84" s="166">
        <f>SUM(O85:O95)</f>
        <v>0</v>
      </c>
      <c r="P84" s="166"/>
      <c r="Q84" s="166">
        <f>SUM(Q85:Q95)</f>
        <v>0</v>
      </c>
      <c r="R84" s="166"/>
      <c r="S84" s="166"/>
      <c r="T84" s="167"/>
      <c r="U84" s="161"/>
      <c r="V84" s="161">
        <f>SUM(V85:V95)</f>
        <v>130.4</v>
      </c>
      <c r="W84" s="161"/>
      <c r="X84" s="161"/>
      <c r="AG84" t="s">
        <v>105</v>
      </c>
    </row>
    <row r="85" spans="1:60" outlineLevel="1" x14ac:dyDescent="0.25">
      <c r="A85" s="168">
        <v>30</v>
      </c>
      <c r="B85" s="169" t="s">
        <v>254</v>
      </c>
      <c r="C85" s="185" t="s">
        <v>329</v>
      </c>
      <c r="D85" s="170" t="s">
        <v>222</v>
      </c>
      <c r="E85" s="171">
        <v>200.92317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21</v>
      </c>
      <c r="M85" s="173">
        <f>G85*(1+L85/100)</f>
        <v>0</v>
      </c>
      <c r="N85" s="173">
        <v>0</v>
      </c>
      <c r="O85" s="173">
        <f>ROUND(E85*N85,2)</f>
        <v>0</v>
      </c>
      <c r="P85" s="173">
        <v>0</v>
      </c>
      <c r="Q85" s="173">
        <f>ROUND(E85*P85,2)</f>
        <v>0</v>
      </c>
      <c r="R85" s="173" t="s">
        <v>233</v>
      </c>
      <c r="S85" s="173" t="s">
        <v>109</v>
      </c>
      <c r="T85" s="174" t="s">
        <v>153</v>
      </c>
      <c r="U85" s="160">
        <v>0.64900000000000002</v>
      </c>
      <c r="V85" s="160">
        <f>ROUND(E85*U85,2)</f>
        <v>130.4</v>
      </c>
      <c r="W85" s="160"/>
      <c r="X85" s="160" t="s">
        <v>256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257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5">
      <c r="A86" s="158"/>
      <c r="B86" s="159"/>
      <c r="C86" s="259" t="s">
        <v>258</v>
      </c>
      <c r="D86" s="260"/>
      <c r="E86" s="260"/>
      <c r="F86" s="260"/>
      <c r="G86" s="2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157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0.399999999999999" outlineLevel="1" x14ac:dyDescent="0.25">
      <c r="A87" s="168">
        <v>31</v>
      </c>
      <c r="B87" s="169" t="s">
        <v>259</v>
      </c>
      <c r="C87" s="185" t="s">
        <v>330</v>
      </c>
      <c r="D87" s="170" t="s">
        <v>222</v>
      </c>
      <c r="E87" s="171">
        <v>200.92317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21</v>
      </c>
      <c r="M87" s="173">
        <f>G87*(1+L87/100)</f>
        <v>0</v>
      </c>
      <c r="N87" s="173">
        <v>0</v>
      </c>
      <c r="O87" s="173">
        <f>ROUND(E87*N87,2)</f>
        <v>0</v>
      </c>
      <c r="P87" s="173">
        <v>0</v>
      </c>
      <c r="Q87" s="173">
        <f>ROUND(E87*P87,2)</f>
        <v>0</v>
      </c>
      <c r="R87" s="173" t="s">
        <v>233</v>
      </c>
      <c r="S87" s="173" t="s">
        <v>109</v>
      </c>
      <c r="T87" s="174" t="s">
        <v>153</v>
      </c>
      <c r="U87" s="160">
        <v>0</v>
      </c>
      <c r="V87" s="160">
        <f>ROUND(E87*U87,2)</f>
        <v>0</v>
      </c>
      <c r="W87" s="160"/>
      <c r="X87" s="160" t="s">
        <v>256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257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5">
      <c r="A88" s="158"/>
      <c r="B88" s="159"/>
      <c r="C88" s="259" t="s">
        <v>261</v>
      </c>
      <c r="D88" s="260"/>
      <c r="E88" s="260"/>
      <c r="F88" s="260"/>
      <c r="G88" s="2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157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5">
      <c r="A89" s="158"/>
      <c r="B89" s="159"/>
      <c r="C89" s="257" t="s">
        <v>262</v>
      </c>
      <c r="D89" s="258"/>
      <c r="E89" s="258"/>
      <c r="F89" s="258"/>
      <c r="G89" s="258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113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5">
      <c r="A90" s="158"/>
      <c r="B90" s="159"/>
      <c r="C90" s="257" t="s">
        <v>263</v>
      </c>
      <c r="D90" s="258"/>
      <c r="E90" s="258"/>
      <c r="F90" s="258"/>
      <c r="G90" s="258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113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1" outlineLevel="1" x14ac:dyDescent="0.25">
      <c r="A91" s="158"/>
      <c r="B91" s="159"/>
      <c r="C91" s="257" t="s">
        <v>264</v>
      </c>
      <c r="D91" s="258"/>
      <c r="E91" s="258"/>
      <c r="F91" s="258"/>
      <c r="G91" s="258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113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75" t="str">
        <f>C91</f>
        <v>- při vodorovné dopravě po vodě : vyložení na hromady na suchu nebo na přeložení na dopravní prostředek na suchu do 15 m vodorovně a současně do 4 m svisle,</v>
      </c>
      <c r="BB91" s="151"/>
      <c r="BC91" s="151"/>
      <c r="BD91" s="151"/>
      <c r="BE91" s="151"/>
      <c r="BF91" s="151"/>
      <c r="BG91" s="151"/>
      <c r="BH91" s="151"/>
    </row>
    <row r="92" spans="1:60" outlineLevel="1" x14ac:dyDescent="0.25">
      <c r="A92" s="158"/>
      <c r="B92" s="159"/>
      <c r="C92" s="257" t="s">
        <v>265</v>
      </c>
      <c r="D92" s="258"/>
      <c r="E92" s="258"/>
      <c r="F92" s="258"/>
      <c r="G92" s="258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113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30.6" outlineLevel="1" x14ac:dyDescent="0.25">
      <c r="A93" s="168">
        <v>32</v>
      </c>
      <c r="B93" s="169" t="s">
        <v>266</v>
      </c>
      <c r="C93" s="185" t="s">
        <v>267</v>
      </c>
      <c r="D93" s="170" t="s">
        <v>222</v>
      </c>
      <c r="E93" s="171">
        <v>3817.5402300000001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21</v>
      </c>
      <c r="M93" s="173">
        <f>G93*(1+L93/100)</f>
        <v>0</v>
      </c>
      <c r="N93" s="173">
        <v>0</v>
      </c>
      <c r="O93" s="173">
        <f>ROUND(E93*N93,2)</f>
        <v>0</v>
      </c>
      <c r="P93" s="173">
        <v>0</v>
      </c>
      <c r="Q93" s="173">
        <f>ROUND(E93*P93,2)</f>
        <v>0</v>
      </c>
      <c r="R93" s="173" t="s">
        <v>233</v>
      </c>
      <c r="S93" s="173" t="s">
        <v>109</v>
      </c>
      <c r="T93" s="174" t="s">
        <v>153</v>
      </c>
      <c r="U93" s="160">
        <v>0</v>
      </c>
      <c r="V93" s="160">
        <f>ROUND(E93*U93,2)</f>
        <v>0</v>
      </c>
      <c r="W93" s="160"/>
      <c r="X93" s="160" t="s">
        <v>256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257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5">
      <c r="A94" s="158"/>
      <c r="B94" s="159"/>
      <c r="C94" s="259" t="s">
        <v>261</v>
      </c>
      <c r="D94" s="260"/>
      <c r="E94" s="260"/>
      <c r="F94" s="260"/>
      <c r="G94" s="2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157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5">
      <c r="A95" s="168">
        <v>33</v>
      </c>
      <c r="B95" s="169" t="s">
        <v>268</v>
      </c>
      <c r="C95" s="185" t="s">
        <v>269</v>
      </c>
      <c r="D95" s="170" t="s">
        <v>222</v>
      </c>
      <c r="E95" s="171">
        <v>200.92317</v>
      </c>
      <c r="F95" s="172"/>
      <c r="G95" s="173">
        <f>ROUND(E95*F95,2)</f>
        <v>0</v>
      </c>
      <c r="H95" s="172"/>
      <c r="I95" s="173">
        <f>ROUND(E95*H95,2)</f>
        <v>0</v>
      </c>
      <c r="J95" s="172"/>
      <c r="K95" s="173">
        <f>ROUND(E95*J95,2)</f>
        <v>0</v>
      </c>
      <c r="L95" s="173">
        <v>21</v>
      </c>
      <c r="M95" s="173">
        <f>G95*(1+L95/100)</f>
        <v>0</v>
      </c>
      <c r="N95" s="173">
        <v>0</v>
      </c>
      <c r="O95" s="173">
        <f>ROUND(E95*N95,2)</f>
        <v>0</v>
      </c>
      <c r="P95" s="173">
        <v>0</v>
      </c>
      <c r="Q95" s="173">
        <f>ROUND(E95*P95,2)</f>
        <v>0</v>
      </c>
      <c r="R95" s="173" t="s">
        <v>270</v>
      </c>
      <c r="S95" s="173" t="s">
        <v>109</v>
      </c>
      <c r="T95" s="174" t="s">
        <v>110</v>
      </c>
      <c r="U95" s="160">
        <v>0</v>
      </c>
      <c r="V95" s="160">
        <f>ROUND(E95*U95,2)</f>
        <v>0</v>
      </c>
      <c r="W95" s="160"/>
      <c r="X95" s="160" t="s">
        <v>256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257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5">
      <c r="A96" s="3"/>
      <c r="B96" s="4"/>
      <c r="C96" s="187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AE96">
        <v>15</v>
      </c>
      <c r="AF96">
        <v>21</v>
      </c>
      <c r="AG96" t="s">
        <v>91</v>
      </c>
    </row>
    <row r="97" spans="1:33" x14ac:dyDescent="0.25">
      <c r="A97" s="154"/>
      <c r="B97" s="155" t="s">
        <v>29</v>
      </c>
      <c r="C97" s="188"/>
      <c r="D97" s="156"/>
      <c r="E97" s="157"/>
      <c r="F97" s="157"/>
      <c r="G97" s="183">
        <f>G8+G44+G52+G58+G72+G76+G81+G84</f>
        <v>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E97">
        <f>SUMIF(L7:L95,AE96,G7:G95)</f>
        <v>0</v>
      </c>
      <c r="AF97">
        <f>SUMIF(L7:L95,AF96,G7:G95)</f>
        <v>0</v>
      </c>
      <c r="AG97" t="s">
        <v>145</v>
      </c>
    </row>
    <row r="98" spans="1:33" x14ac:dyDescent="0.25">
      <c r="C98" s="189"/>
      <c r="D98" s="10"/>
      <c r="AG98" t="s">
        <v>147</v>
      </c>
    </row>
    <row r="99" spans="1:33" x14ac:dyDescent="0.25">
      <c r="D99" s="10"/>
    </row>
    <row r="100" spans="1:33" x14ac:dyDescent="0.25">
      <c r="D100" s="10"/>
    </row>
    <row r="101" spans="1:33" x14ac:dyDescent="0.25">
      <c r="D101" s="10"/>
    </row>
    <row r="102" spans="1:33" x14ac:dyDescent="0.25">
      <c r="D102" s="10"/>
    </row>
    <row r="103" spans="1:33" x14ac:dyDescent="0.25">
      <c r="D103" s="10"/>
    </row>
    <row r="104" spans="1:33" x14ac:dyDescent="0.25">
      <c r="D104" s="10"/>
    </row>
    <row r="105" spans="1:33" x14ac:dyDescent="0.25">
      <c r="D105" s="10"/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ZZ/SanDrfZ9zDE8Wx9Uh1Jnj3s2u3XQ3c3ArbR9dK5dnqWO0iTafd/xSzB7T/4QgMvJ1OCbhhIqQWR7z2et2tw==" saltValue="M1NYBQHP2NH1sy6c1GRjpA==" spinCount="100000" sheet="1"/>
  <mergeCells count="30">
    <mergeCell ref="C12:G12"/>
    <mergeCell ref="A1:G1"/>
    <mergeCell ref="C2:G2"/>
    <mergeCell ref="C3:G3"/>
    <mergeCell ref="C4:G4"/>
    <mergeCell ref="C10:G10"/>
    <mergeCell ref="C63:G63"/>
    <mergeCell ref="C15:G15"/>
    <mergeCell ref="C17:G17"/>
    <mergeCell ref="C21:G21"/>
    <mergeCell ref="C24:G24"/>
    <mergeCell ref="C27:G27"/>
    <mergeCell ref="C28:G28"/>
    <mergeCell ref="C29:G29"/>
    <mergeCell ref="C30:G30"/>
    <mergeCell ref="C36:G36"/>
    <mergeCell ref="C38:G38"/>
    <mergeCell ref="C61:G61"/>
    <mergeCell ref="C94:G94"/>
    <mergeCell ref="C66:G66"/>
    <mergeCell ref="C68:G68"/>
    <mergeCell ref="C78:G78"/>
    <mergeCell ref="C79:G79"/>
    <mergeCell ref="C83:G83"/>
    <mergeCell ref="C86:G86"/>
    <mergeCell ref="C88:G88"/>
    <mergeCell ref="C89:G89"/>
    <mergeCell ref="C90:G90"/>
    <mergeCell ref="C91:G91"/>
    <mergeCell ref="C92:G9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000 001 Naklady</vt:lpstr>
      <vt:lpstr>001 001 Pol</vt:lpstr>
      <vt:lpstr>001 002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'000 001 Naklady'!Názvy_tisku</vt:lpstr>
      <vt:lpstr>'001 001 Pol'!Názvy_tisku</vt:lpstr>
      <vt:lpstr>'001 002 Pol'!Názvy_tisku</vt:lpstr>
      <vt:lpstr>oadresa</vt:lpstr>
      <vt:lpstr>Stavba!Objednatel</vt:lpstr>
      <vt:lpstr>Stavba!Objekt</vt:lpstr>
      <vt:lpstr>'000 001 Naklady'!Oblast_tisku</vt:lpstr>
      <vt:lpstr>'001 001 Pol'!Oblast_tisku</vt:lpstr>
      <vt:lpstr>'001 002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Turanová Dana</cp:lastModifiedBy>
  <cp:lastPrinted>2019-03-19T12:27:02Z</cp:lastPrinted>
  <dcterms:created xsi:type="dcterms:W3CDTF">2009-04-08T07:15:50Z</dcterms:created>
  <dcterms:modified xsi:type="dcterms:W3CDTF">2020-06-05T13:06:52Z</dcterms:modified>
</cp:coreProperties>
</file>