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6" yWindow="600" windowWidth="23256" windowHeight="11952" activeTab="0"/>
  </bookViews>
  <sheets>
    <sheet name="Rekapitulace stavby" sheetId="1" r:id="rId1"/>
    <sheet name="2508_1 - SO 01 Rekonstruk..." sheetId="2" r:id="rId2"/>
    <sheet name="2508_2 - SO 02 Úpravy ve ..." sheetId="3" r:id="rId3"/>
    <sheet name="2508_3 - SO 03 Úpravy ve ..." sheetId="4" r:id="rId4"/>
    <sheet name="2508_4 - SO 04 Úpravy v o..." sheetId="5" r:id="rId5"/>
    <sheet name="2508_5 - SO 05 Sjezd do n..." sheetId="6" r:id="rId6"/>
    <sheet name="2508_6 - SO 06 Přístupová..." sheetId="7" r:id="rId7"/>
    <sheet name="2508_7 - Ostatní náklady" sheetId="8" r:id="rId8"/>
    <sheet name="SO 08 - Oprava dlažby na PB" sheetId="11" r:id="rId9"/>
  </sheets>
  <externalReferences>
    <externalReference r:id="rId12"/>
  </externalReferences>
  <definedNames>
    <definedName name="_xlnm._FilterDatabase" localSheetId="8" hidden="1">'SO 08 - Oprava dlažby na PB'!$C$87:$K$607</definedName>
    <definedName name="_xlnm.Print_Area" localSheetId="1">'2508_1 - SO 01 Rekonstruk...'!$C$4:$Q$70,'2508_1 - SO 01 Rekonstruk...'!$C$76:$Q$103,'2508_1 - SO 01 Rekonstruk...'!$C$109:$Q$539</definedName>
    <definedName name="_xlnm.Print_Area" localSheetId="2">'2508_2 - SO 02 Úpravy ve ...'!$C$4:$Q$70,'2508_2 - SO 02 Úpravy ve ...'!$C$76:$Q$99,'2508_2 - SO 02 Úpravy ve ...'!$C$105:$Q$225</definedName>
    <definedName name="_xlnm.Print_Area" localSheetId="3">'2508_3 - SO 03 Úpravy ve ...'!$C$4:$Q$70,'2508_3 - SO 03 Úpravy ve ...'!$C$76:$Q$103,'2508_3 - SO 03 Úpravy ve ...'!$C$109:$Q$493</definedName>
    <definedName name="_xlnm.Print_Area" localSheetId="4">'2508_4 - SO 04 Úpravy v o...'!$C$4:$Q$70,'2508_4 - SO 04 Úpravy v o...'!$C$76:$Q$99,'2508_4 - SO 04 Úpravy v o...'!$C$105:$Q$175</definedName>
    <definedName name="_xlnm.Print_Area" localSheetId="5">'2508_5 - SO 05 Sjezd do n...'!$C$4:$Q$70,'2508_5 - SO 05 Sjezd do n...'!$C$76:$Q$97,'2508_5 - SO 05 Sjezd do n...'!$C$103:$Q$181</definedName>
    <definedName name="_xlnm.Print_Area" localSheetId="6">'2508_6 - SO 06 Přístupová...'!$C$4:$Q$70,'2508_6 - SO 06 Přístupová...'!$C$76:$Q$97,'2508_6 - SO 06 Přístupová...'!$C$103:$Q$154</definedName>
    <definedName name="_xlnm.Print_Area" localSheetId="7">'2508_7 - Ostatní náklady'!$C$4:$Q$70,'2508_7 - Ostatní náklady'!$C$76:$Q$96,'2508_7 - Ostatní náklady'!$C$102:$Q$141</definedName>
    <definedName name="_xlnm.Print_Area" localSheetId="0">'Rekapitulace stavby'!$C$4:$AP$70,'Rekapitulace stavby'!$C$76:$AP$98</definedName>
    <definedName name="_xlnm.Print_Area" localSheetId="8">'SO 08 - Oprava dlažby na PB'!$C$4:$J$36,'SO 08 - Oprava dlažby na PB'!$C$42:$J$69,'SO 08 - Oprava dlažby na PB'!$C$75:$K$607</definedName>
    <definedName name="_xlnm.Print_Titles" localSheetId="0">'Rekapitulace stavby'!$85:$85</definedName>
    <definedName name="_xlnm.Print_Titles" localSheetId="1">'2508_1 - SO 01 Rekonstruk...'!$119:$119</definedName>
    <definedName name="_xlnm.Print_Titles" localSheetId="2">'2508_2 - SO 02 Úpravy ve ...'!$115:$115</definedName>
    <definedName name="_xlnm.Print_Titles" localSheetId="3">'2508_3 - SO 03 Úpravy ve ...'!$119:$119</definedName>
    <definedName name="_xlnm.Print_Titles" localSheetId="4">'2508_4 - SO 04 Úpravy v o...'!$115:$115</definedName>
    <definedName name="_xlnm.Print_Titles" localSheetId="5">'2508_5 - SO 05 Sjezd do n...'!$113:$113</definedName>
    <definedName name="_xlnm.Print_Titles" localSheetId="6">'2508_6 - SO 06 Přístupová...'!$113:$113</definedName>
    <definedName name="_xlnm.Print_Titles" localSheetId="7">'2508_7 - Ostatní náklady'!$112:$112</definedName>
    <definedName name="_xlnm.Print_Titles" localSheetId="8">'SO 08 - Oprava dlažby na PB'!$87:$87</definedName>
  </definedNames>
  <calcPr calcId="145621"/>
</workbook>
</file>

<file path=xl/sharedStrings.xml><?xml version="1.0" encoding="utf-8"?>
<sst xmlns="http://schemas.openxmlformats.org/spreadsheetml/2006/main" count="13816" uniqueCount="2096">
  <si>
    <t>2012</t>
  </si>
  <si>
    <t>List obsahuje:</t>
  </si>
  <si>
    <t>1) Souhrnný list stavby</t>
  </si>
  <si>
    <t>2) Rekapitulace objektů</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</si>
  <si>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</si>
  <si>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</si>
  <si>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</si>
  <si>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</si>
  <si>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</si>
  <si>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</si>
  <si>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</si>
  <si>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</si>
  <si>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</si>
  <si>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</si>
  <si>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0,001</t>
  </si>
  <si>
    <t>Kód:</t>
  </si>
  <si>
    <t>2508_DPS</t>
  </si>
  <si>
    <t>Stavba:</t>
  </si>
  <si>
    <t>JKSO:</t>
  </si>
  <si>
    <t/>
  </si>
  <si>
    <t>CC-CZ:</t>
  </si>
  <si>
    <t>Místo:</t>
  </si>
  <si>
    <t>Stichovice</t>
  </si>
  <si>
    <t>Datum:</t>
  </si>
  <si>
    <t>Objednatel:</t>
  </si>
  <si>
    <t>IČ:</t>
  </si>
  <si>
    <t>Povodí Moravy s.p.</t>
  </si>
  <si>
    <t>DIČ:</t>
  </si>
  <si>
    <t>Zhotovitel:</t>
  </si>
  <si>
    <t xml:space="preserve"> </t>
  </si>
  <si>
    <t>Projektant:</t>
  </si>
  <si>
    <t>VODNÍ DÍLA-TBD a.s.</t>
  </si>
  <si>
    <t>True</t>
  </si>
  <si>
    <t>Zpracovatel:</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</si>
  <si>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</si>
  <si>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</si>
  <si>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</si>
  <si>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</si>
  <si>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</si>
  <si>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</si>
  <si>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</si>
  <si>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</si>
  <si>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</si>
  <si>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</si>
  <si>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</si>
  <si>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</si>
  <si>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</si>
  <si>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</si>
  <si>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</si>
  <si>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</si>
  <si>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</si>
  <si>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</si>
  <si>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</si>
  <si>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</si>
  <si>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</si>
  <si>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</si>
  <si>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</si>
  <si>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</si>
  <si>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</si>
  <si>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</si>
  <si>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</si>
  <si>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</si>
  <si>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</si>
  <si>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</si>
  <si>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</si>
  <si>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</si>
  <si>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</si>
  <si>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</si>
  <si>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</si>
  <si>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</si>
  <si>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</si>
  <si>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</si>
  <si>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</si>
  <si>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</si>
  <si>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</si>
  <si>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</si>
  <si>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</si>
  <si>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{4d6ca30b-8731-400d-8049-b5fdf5b66550}</t>
  </si>
  <si>
    <t>{00000000-0000-0000-0000-000000000000}</t>
  </si>
  <si>
    <t>/</t>
  </si>
  <si>
    <t>2508_1</t>
  </si>
  <si>
    <t>SO 01 Rekonstrukce bezpečnostního přelivu</t>
  </si>
  <si>
    <t>1</t>
  </si>
  <si>
    <t>{7fcba57e-75d2-433b-bbf6-4bea1b9a6621}</t>
  </si>
  <si>
    <t>2508_2</t>
  </si>
  <si>
    <t>SO 02 Úpravy ve spadišti a odpadním kanálu od přelivu</t>
  </si>
  <si>
    <t>{b531fb53-830f-4da0-9099-79914b029c18}</t>
  </si>
  <si>
    <t>2508_3</t>
  </si>
  <si>
    <t>SO 03 Úpravy ve vývaru I, II a odpadním korytě</t>
  </si>
  <si>
    <t>{cf2b81b0-6b60-4575-a562-7ede6e91a92e}</t>
  </si>
  <si>
    <t>2508_4</t>
  </si>
  <si>
    <t>SO 04 Úpravy v odpadní štole</t>
  </si>
  <si>
    <t>{e1e4f244-0904-474f-a93f-d52596449a37}</t>
  </si>
  <si>
    <t>2508_5</t>
  </si>
  <si>
    <t>SO 05 Sjezd do nádrže</t>
  </si>
  <si>
    <t>{5b5d8851-d0af-457d-8a45-167a9ead59ad}</t>
  </si>
  <si>
    <t>2508_6</t>
  </si>
  <si>
    <t>SO 06 Přístupová cesta k bezpečnostnímu přelivu</t>
  </si>
  <si>
    <t>{c0ce33df-a2bd-4e4a-b7ac-5010892a6977}</t>
  </si>
  <si>
    <t>2508_7</t>
  </si>
  <si>
    <t>Ostatní náklady</t>
  </si>
  <si>
    <t>{70397cc6-b21c-4ce4-9e45-3d6d395be36e}</t>
  </si>
  <si>
    <t>2) Ostatní náklady ze souhrnného listu</t>
  </si>
  <si>
    <t>Procent. zadání
[% nákladů rozpočtu]</t>
  </si>
  <si>
    <t>Zařazení nákladů</t>
  </si>
  <si>
    <t>Celkové náklady za stavbu 1) + 2)</t>
  </si>
  <si>
    <t>1) Krycí list rozpočtu</t>
  </si>
  <si>
    <t>2) Rekapitulace rozpočtu</t>
  </si>
  <si>
    <t>3) Rozpočet</t>
  </si>
  <si>
    <t>Zpět na list:</t>
  </si>
  <si>
    <t>Rekapitulace stavby</t>
  </si>
  <si>
    <t>obklad</t>
  </si>
  <si>
    <t>obklad BP</t>
  </si>
  <si>
    <t>m2</t>
  </si>
  <si>
    <t>255,842</t>
  </si>
  <si>
    <t>2</t>
  </si>
  <si>
    <t>bed_rov</t>
  </si>
  <si>
    <t>539,771</t>
  </si>
  <si>
    <t>KRYCÍ LIST ROZPOČTU</t>
  </si>
  <si>
    <t>bed_zak</t>
  </si>
  <si>
    <t>bednění zakřivené</t>
  </si>
  <si>
    <t>202,677</t>
  </si>
  <si>
    <t>vykop</t>
  </si>
  <si>
    <t>Výkop-zemina</t>
  </si>
  <si>
    <t>362,16</t>
  </si>
  <si>
    <t>zásyp</t>
  </si>
  <si>
    <t>Zásyp propustný</t>
  </si>
  <si>
    <t>m3</t>
  </si>
  <si>
    <t>142,2</t>
  </si>
  <si>
    <t>Objekt:</t>
  </si>
  <si>
    <t>2508_1 - SO 01 Rekonstrukce bezpečnostního přelivu</t>
  </si>
  <si>
    <t>zemkam</t>
  </si>
  <si>
    <t>Přebytečný výkop (zemina + skála)</t>
  </si>
  <si>
    <t>742,153</t>
  </si>
  <si>
    <t>opr_dlažba</t>
  </si>
  <si>
    <t>Oprava dlažby a schodů, přespárování</t>
  </si>
  <si>
    <t>359,6</t>
  </si>
  <si>
    <t>rozdlazba</t>
  </si>
  <si>
    <t>Rozebraná dlažba</t>
  </si>
  <si>
    <t>274,75</t>
  </si>
  <si>
    <t>skala06</t>
  </si>
  <si>
    <t>Výlom skála tř. 6</t>
  </si>
  <si>
    <t>102,525</t>
  </si>
  <si>
    <t>Náklady z rozpočtu</t>
  </si>
  <si>
    <t>REKAPITULACE ROZPOČTU</t>
  </si>
  <si>
    <t>Kód - Popis</t>
  </si>
  <si>
    <t>Cena celkem [CZK]</t>
  </si>
  <si>
    <t>1) Náklady z rozpočtu</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</si>
  <si>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</si>
  <si>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</si>
  <si>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</si>
  <si>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</si>
  <si>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</si>
  <si>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</si>
  <si>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</si>
  <si>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</si>
  <si>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997 - Přesun sutě</t>
  </si>
  <si>
    <t xml:space="preserve">    998 - Přesun hmot</t>
  </si>
  <si>
    <t>PSV - Práce a dodávky PSV</t>
  </si>
  <si>
    <t xml:space="preserve">    767 - Konstrukce zámečnické</t>
  </si>
  <si>
    <t>2) Ostatní náklady</t>
  </si>
  <si>
    <t>ROZPOČET</t>
  </si>
  <si>
    <t>PČ</t>
  </si>
  <si>
    <t>Typ</t>
  </si>
  <si>
    <t>Popis</t>
  </si>
  <si>
    <t>MJ</t>
  </si>
  <si>
    <t>Množství</t>
  </si>
  <si>
    <t>J.cena [CZK]</t>
  </si>
  <si>
    <t>Poznámka</t>
  </si>
  <si>
    <t>J. Nh [h]</t>
  </si>
  <si>
    <t>Nh celkem [h]</t>
  </si>
  <si>
    <t>J. hmotnost
[t]</t>
  </si>
  <si>
    <t>Hmotnost
celkem [t]</t>
  </si>
  <si>
    <t>J. suť [t]</t>
  </si>
  <si>
    <t>Suť Celkem [t]</t>
  </si>
  <si>
    <t>ROZPOCET</t>
  </si>
  <si>
    <t>K</t>
  </si>
  <si>
    <t>111201101</t>
  </si>
  <si>
    <t>Odstranění křovin a stromů průměru kmene do 100 mm i s kořeny z celkové plochy do 1000 m2</t>
  </si>
  <si>
    <t>4</t>
  </si>
  <si>
    <t>1513932366</t>
  </si>
  <si>
    <t>"pata svahu-pod silnicí, TZ"210</t>
  </si>
  <si>
    <t>VV</t>
  </si>
  <si>
    <t>111201401</t>
  </si>
  <si>
    <t>Spálení křovin a stromů průměru kmene do 100 mm</t>
  </si>
  <si>
    <t>-202407339</t>
  </si>
  <si>
    <t>3</t>
  </si>
  <si>
    <t>112101101</t>
  </si>
  <si>
    <t>Odstranění stromů listnatých průměru kmene do 300 mm</t>
  </si>
  <si>
    <t>kus</t>
  </si>
  <si>
    <t>743093097</t>
  </si>
  <si>
    <t>"pata svahu-pod silnicí, dle TZ"3</t>
  </si>
  <si>
    <t>112101102</t>
  </si>
  <si>
    <t>Odstranění stromů listnatých průměru kmene do 500 mm</t>
  </si>
  <si>
    <t>441078900</t>
  </si>
  <si>
    <t>"pata svahu-pod silnicí, dle TZ"1+1+2</t>
  </si>
  <si>
    <t>5</t>
  </si>
  <si>
    <t>112101122</t>
  </si>
  <si>
    <t>Odstranění stromů jehličnatých průměru kmene do 500 mm</t>
  </si>
  <si>
    <t>750181828</t>
  </si>
  <si>
    <t>"pata svahu-pod silnicí, dle TZ"4</t>
  </si>
  <si>
    <t>6</t>
  </si>
  <si>
    <t>112101121</t>
  </si>
  <si>
    <t>Odstranění stromů jehličnatých průměru kmene do 300 mm</t>
  </si>
  <si>
    <t>-576595749</t>
  </si>
  <si>
    <t>7</t>
  </si>
  <si>
    <t>112101123</t>
  </si>
  <si>
    <t>Odstranění stromů jehličnatých průměru kmene do 700 mm</t>
  </si>
  <si>
    <t>-1266699859</t>
  </si>
  <si>
    <t>"pata svahu-pod silnicí, dle TZ"4+4</t>
  </si>
  <si>
    <t>8</t>
  </si>
  <si>
    <t>112111111</t>
  </si>
  <si>
    <t>Spálení větví všech druhů stromů</t>
  </si>
  <si>
    <t>-971469750</t>
  </si>
  <si>
    <t>9</t>
  </si>
  <si>
    <t>112201101</t>
  </si>
  <si>
    <t>Odstranění pařezů D do 300 mm</t>
  </si>
  <si>
    <t>-329198951</t>
  </si>
  <si>
    <t>3+1</t>
  </si>
  <si>
    <t>10</t>
  </si>
  <si>
    <t>112201102</t>
  </si>
  <si>
    <t>Odstranění pařezů D do 500 mm</t>
  </si>
  <si>
    <t>1643539402</t>
  </si>
  <si>
    <t>4+4+1</t>
  </si>
  <si>
    <t>11</t>
  </si>
  <si>
    <t>112201103</t>
  </si>
  <si>
    <t>Odstranění pařezů D do 700 mm</t>
  </si>
  <si>
    <t>927579438</t>
  </si>
  <si>
    <t>3+4</t>
  </si>
  <si>
    <t>12</t>
  </si>
  <si>
    <t>112211111</t>
  </si>
  <si>
    <t>Spálení pařezu D do 0,3 m</t>
  </si>
  <si>
    <t>-231597449</t>
  </si>
  <si>
    <t>13</t>
  </si>
  <si>
    <t>112211112</t>
  </si>
  <si>
    <t>Spálení pařezu D do 0,5 m</t>
  </si>
  <si>
    <t>1079549830</t>
  </si>
  <si>
    <t>14</t>
  </si>
  <si>
    <t>112211113</t>
  </si>
  <si>
    <t>Spálení pařezu D do 1,0 m</t>
  </si>
  <si>
    <t>2045452546</t>
  </si>
  <si>
    <t>113105113</t>
  </si>
  <si>
    <t>Rozebrání dlažeb z lomového kamene kladených na MC vyspárované MC</t>
  </si>
  <si>
    <t>-503361556</t>
  </si>
  <si>
    <t>"předpolí BP (B2), příl. D.2.1.4+C.3"260</t>
  </si>
  <si>
    <t>"nad spadištní zdí u zav. bloku"5</t>
  </si>
  <si>
    <t>"schody u bloku 0"0,7*6,5+0,4*6,5*2</t>
  </si>
  <si>
    <t>Součet</t>
  </si>
  <si>
    <t>16</t>
  </si>
  <si>
    <t>114203202</t>
  </si>
  <si>
    <t>Očištění lomového kamene nebo betonových tvárnic od malty</t>
  </si>
  <si>
    <t>-904011576</t>
  </si>
  <si>
    <t>"rozebraná kamenná dlažba"rozdlazba*0,3</t>
  </si>
  <si>
    <t>"stáv. kce BP - obklad líce (B2)"rozobklad</t>
  </si>
  <si>
    <t>17</t>
  </si>
  <si>
    <t>114203301</t>
  </si>
  <si>
    <t>Třídění lomového kamene nebo betonových tvárnic podle druhu, velikosti nebo tvaru</t>
  </si>
  <si>
    <t>348637285</t>
  </si>
  <si>
    <t>18</t>
  </si>
  <si>
    <t>115101202</t>
  </si>
  <si>
    <t>Čerpání vody na dopravní výšku do 10 m průměrný přítok do 1000 l/min</t>
  </si>
  <si>
    <t>hod</t>
  </si>
  <si>
    <t>1958894494</t>
  </si>
  <si>
    <t>"odvod vody ze stavební jámy při realizaci bloků 0-10"30*16</t>
  </si>
  <si>
    <t>19</t>
  </si>
  <si>
    <t>115101302</t>
  </si>
  <si>
    <t>Pohotovost čerpací soupravy pro dopravní výšku do 10 m přítok do 1000 l/min</t>
  </si>
  <si>
    <t>den</t>
  </si>
  <si>
    <t>1590515876</t>
  </si>
  <si>
    <t>20</t>
  </si>
  <si>
    <t>121101103</t>
  </si>
  <si>
    <t>Sejmutí ornice s přemístěním na vzdálenost do 250 m</t>
  </si>
  <si>
    <t>-742295092</t>
  </si>
  <si>
    <t>"plocha v předpolí BP (rampa), příl. C.3"150*0,2</t>
  </si>
  <si>
    <t>122201102</t>
  </si>
  <si>
    <t>Odkopávky a prokopávky nezapažené v hornině tř. 3 objem do 1000 m3</t>
  </si>
  <si>
    <t>-816965751</t>
  </si>
  <si>
    <t>"zemina, BP, příl. D.2.1.4"250</t>
  </si>
  <si>
    <t>"zemina, blok 0 v PB zavázání"4,8*4+3*2,5+5*2,5</t>
  </si>
  <si>
    <t>"skála, schody"1,5*11*0,8</t>
  </si>
  <si>
    <t>"rampa v předpolí BP"0,9*8,3*8</t>
  </si>
  <si>
    <t>22</t>
  </si>
  <si>
    <t>122201109</t>
  </si>
  <si>
    <t>Příplatek za lepivost u odkopávek v hornině tř. 1 až 3</t>
  </si>
  <si>
    <t>-1030814264</t>
  </si>
  <si>
    <t>vykop*0,3</t>
  </si>
  <si>
    <t>23</t>
  </si>
  <si>
    <t>122301101</t>
  </si>
  <si>
    <t>Odkopávky a prokopávky nezapažené v hornině tř. 4 objem do 100 m3</t>
  </si>
  <si>
    <t>-829984642</t>
  </si>
  <si>
    <t>"silniční zábradlí-patky, příl. D.2.5.1"24*0,2*0,2*pi*0,8</t>
  </si>
  <si>
    <t>24</t>
  </si>
  <si>
    <t>122301109</t>
  </si>
  <si>
    <t>Příplatek za lepivost u odkopávek nezapažených v hornině tř. 4</t>
  </si>
  <si>
    <t>-1627564127</t>
  </si>
  <si>
    <t>2,413*0,3</t>
  </si>
  <si>
    <t>25</t>
  </si>
  <si>
    <t>122401102</t>
  </si>
  <si>
    <t>Odkopávky a prokopávky nezapažené v hornině tř. 5 objem do 1000 m3</t>
  </si>
  <si>
    <t>1751498733</t>
  </si>
  <si>
    <t>"výlom, skála tř. 5, 70% kubatury"</t>
  </si>
  <si>
    <t>"skála, BP, příl. D.2.1.4"(290-30)*0,7</t>
  </si>
  <si>
    <t>"skála, blok 0"(5,2*3,5+6,6*3,5+4*2,5+3*2,5)*0,7</t>
  </si>
  <si>
    <t>"skála, schody"(1,5*0,3*11)*0,7</t>
  </si>
  <si>
    <t>"rampa v předpolí BP"(7,5*8*0,3)*0,7</t>
  </si>
  <si>
    <t>skala05</t>
  </si>
  <si>
    <t>26</t>
  </si>
  <si>
    <t>122501102</t>
  </si>
  <si>
    <t>Odkopávky a prokopávky nezapažené v hornině tř. 6 objem do 1000 m3</t>
  </si>
  <si>
    <t>2076142484</t>
  </si>
  <si>
    <t>"výlom, skála tř. 6, 30% kubatury"</t>
  </si>
  <si>
    <t>"skála, BP, příl. D.2.1.4"(290-30)*0,3</t>
  </si>
  <si>
    <t>"skála, blok 0"(5,2*3,5+6,6*3,5+4*2,5+3*2,5)*0,3</t>
  </si>
  <si>
    <t>"skála, schody"(1,5*0,3*11)*0,3</t>
  </si>
  <si>
    <t>"rampa v předpolí BP"(7,5*8*0,3)*0,3</t>
  </si>
  <si>
    <t>27</t>
  </si>
  <si>
    <t>128501101</t>
  </si>
  <si>
    <t>Dolamování na dně odkopávek a prokopávek v hornině tř. 6</t>
  </si>
  <si>
    <t>1241991643</t>
  </si>
  <si>
    <t>"výkop-skála, dočištění, BP, příl. D.2.1.4"290-260</t>
  </si>
  <si>
    <t>28</t>
  </si>
  <si>
    <t>155213612</t>
  </si>
  <si>
    <t>Trn z injekčních zavrtávacích tyčí D 32 mm l 3 m včetně vrtu D 51 mm prováděný horolezecky</t>
  </si>
  <si>
    <t>267645564</t>
  </si>
  <si>
    <t>"skalní svah za blokem 0, příl. D.2.1.5, 1 ks/2 m2"35/4+3</t>
  </si>
  <si>
    <t>"skála za blokem 10, příl. D.2.1.4 a D.2.3.1, 1 ks/2 m2"20/4+3</t>
  </si>
  <si>
    <t>29</t>
  </si>
  <si>
    <t>155214111</t>
  </si>
  <si>
    <t>Montáž ocelové sítě na skalní stěnu prováděná horolezeckou technikou</t>
  </si>
  <si>
    <t>-1209642020</t>
  </si>
  <si>
    <t>"skalní svah za blokem 0, příl. D.2.1.5"35</t>
  </si>
  <si>
    <t>"skála za blokem 10, příl. D.2.1.4 a D.2.3.1"20</t>
  </si>
  <si>
    <t>sit</t>
  </si>
  <si>
    <t>30</t>
  </si>
  <si>
    <t>M</t>
  </si>
  <si>
    <t>313191530</t>
  </si>
  <si>
    <t>síť na skálu s okem 6x8 cm, HEAVILY ZINC COATED NETTING, 50x2, pr.dr. 2,7</t>
  </si>
  <si>
    <t>900073034</t>
  </si>
  <si>
    <t>"skalní svah za blokem 0 a 10, ztratné 20%"sit*1,2</t>
  </si>
  <si>
    <t>31</t>
  </si>
  <si>
    <t>162301151</t>
  </si>
  <si>
    <t>Vodorovné přemístění výkopku/sypaniny z hornin tř. 5 až 7 do 500 m</t>
  </si>
  <si>
    <t>-1960626692</t>
  </si>
  <si>
    <t>"kamenitý materiál-vybouraný, pro sjezd k BP pro SO 05"180</t>
  </si>
  <si>
    <t>"kamenná dlažba z mezideponie, využito 90 % "rozdlazba*0,9*0,3</t>
  </si>
  <si>
    <t>32</t>
  </si>
  <si>
    <t>162701105</t>
  </si>
  <si>
    <t>Vodorovné přemístění do 10000 m výkopku/sypaniny z horniny tř. 1 až 4</t>
  </si>
  <si>
    <t>-1633805857</t>
  </si>
  <si>
    <t>"přebytečný výkopek-odvoz na skládku"vykop+2,413</t>
  </si>
  <si>
    <t>33</t>
  </si>
  <si>
    <t>162701155</t>
  </si>
  <si>
    <t>Vodorovné přemístění do 10000 m výkopku/sypaniny z horniny tř. 5 až 7</t>
  </si>
  <si>
    <t>1191257359</t>
  </si>
  <si>
    <t>"kamenná dlažba z mezideponie na skládku, nevyužito 100 % "rozdlazba*0,1*0,3</t>
  </si>
  <si>
    <t>"přebytečný výkopek"skala05+skala06+30</t>
  </si>
  <si>
    <t>34</t>
  </si>
  <si>
    <t>167101151</t>
  </si>
  <si>
    <t>Nakládání výkopku z hornin tř. 5 až 7 do 100 m3</t>
  </si>
  <si>
    <t>1726165102</t>
  </si>
  <si>
    <t>"kamenná dlažba z mezideponie, využito 90 % "rozdlazba*0,3</t>
  </si>
  <si>
    <t>35</t>
  </si>
  <si>
    <t>171201201</t>
  </si>
  <si>
    <t>Uložení sypaniny na skládky</t>
  </si>
  <si>
    <t>719791047</t>
  </si>
  <si>
    <t>"přebytečná zemina, skála, nepoužitá dlažba-odvoz na skládku s poplatkem"362,16+379,993</t>
  </si>
  <si>
    <t>36</t>
  </si>
  <si>
    <t>171201211</t>
  </si>
  <si>
    <t>Poplatek za uložení stavebního odpadu - zeminy a kameniva na skládce</t>
  </si>
  <si>
    <t>t</t>
  </si>
  <si>
    <t>-1489948736</t>
  </si>
  <si>
    <t>zemkam*2,0</t>
  </si>
  <si>
    <t>37</t>
  </si>
  <si>
    <t>174101101</t>
  </si>
  <si>
    <t>Zásyp jam, šachet rýh nebo kolem objektů sypaninou se zhutněním</t>
  </si>
  <si>
    <t>-2085783086</t>
  </si>
  <si>
    <t>"zásyp rýhy podél BP"95</t>
  </si>
  <si>
    <t>"zásyp u bloku 0"7*4,6+1,5*10</t>
  </si>
  <si>
    <t>38</t>
  </si>
  <si>
    <t>583441970</t>
  </si>
  <si>
    <t>štěrkodrť frakce 0-63</t>
  </si>
  <si>
    <t>-1486582022</t>
  </si>
  <si>
    <t>zásyp*2,0</t>
  </si>
  <si>
    <t>39</t>
  </si>
  <si>
    <t>175111101</t>
  </si>
  <si>
    <t>Obsypání potrubí ručně sypaninou bez prohození sítem, uloženou do 3 m</t>
  </si>
  <si>
    <t>1950721815</t>
  </si>
  <si>
    <t>"obsyp drenážního potrubí, kam. 4/8 mm, příl. D.2.1.4"(31,3+32,9+3,2)*(0,5-0,15)</t>
  </si>
  <si>
    <t>40</t>
  </si>
  <si>
    <t>583438100</t>
  </si>
  <si>
    <t>kamenivo drcené hrubé frakce 4-8</t>
  </si>
  <si>
    <t>-352033216</t>
  </si>
  <si>
    <t>"obsyp drenážního potrubí, příl. D.2.1.4"(31,3+32,9+3,2)*(0,5-0,15)*2,0</t>
  </si>
  <si>
    <t>41</t>
  </si>
  <si>
    <t>181102302</t>
  </si>
  <si>
    <t>Úprava pláně v zářezech se zhutněním</t>
  </si>
  <si>
    <t>265685084</t>
  </si>
  <si>
    <t>"rampa  předpolí před KD"65</t>
  </si>
  <si>
    <t>42</t>
  </si>
  <si>
    <t>181202305</t>
  </si>
  <si>
    <t>Úprava pláně na násypech se zhutněním</t>
  </si>
  <si>
    <t>-1669798237</t>
  </si>
  <si>
    <t>"v předpolí před KD+podél schodů"250</t>
  </si>
  <si>
    <t>43</t>
  </si>
  <si>
    <t>181301105</t>
  </si>
  <si>
    <t>Rozprostření ornice tl vrstvy do 300 mm pl do 500 m2 v rovině nebo ve svahu do 1:5</t>
  </si>
  <si>
    <t>-1714324000</t>
  </si>
  <si>
    <t>"přebytečná ornice - rozprostření na pozemku PM"150-20*0,1</t>
  </si>
  <si>
    <t>44</t>
  </si>
  <si>
    <t>181411121</t>
  </si>
  <si>
    <t>Založení lučního trávníku výsevem plochy do 1000 m2 v rovině a ve svahu do 1:5</t>
  </si>
  <si>
    <t>-482281416</t>
  </si>
  <si>
    <t>45</t>
  </si>
  <si>
    <t>181411123</t>
  </si>
  <si>
    <t>Založení lučního trávníku výsevem plochy do 1000 m2 ve svahu do 1:1</t>
  </si>
  <si>
    <t>477621660</t>
  </si>
  <si>
    <t>46</t>
  </si>
  <si>
    <t>005724700</t>
  </si>
  <si>
    <t>osivo směs travní univerzál</t>
  </si>
  <si>
    <t>kg</t>
  </si>
  <si>
    <t>1937767353</t>
  </si>
  <si>
    <t>(148+40)*0,025</t>
  </si>
  <si>
    <t>47</t>
  </si>
  <si>
    <t>182101101</t>
  </si>
  <si>
    <t>Svahování v zářezech v hornině tř. 1 až 4</t>
  </si>
  <si>
    <t>-334331151</t>
  </si>
  <si>
    <t>"úprava výkopu v předpolí BP"60</t>
  </si>
  <si>
    <t>"rampa u BP"20</t>
  </si>
  <si>
    <t>48</t>
  </si>
  <si>
    <t>182301121</t>
  </si>
  <si>
    <t>Rozprostření ornice pl do 500 m2 ve svahu přes 1:5 tl vrstvy do 100 mm</t>
  </si>
  <si>
    <t>-409047198</t>
  </si>
  <si>
    <t>49</t>
  </si>
  <si>
    <t>183115114</t>
  </si>
  <si>
    <t>Hloubení jamek bez výměny půdy zeminy tř 1 až 4 objem do 0,02 m3 ve svahu do 1:1</t>
  </si>
  <si>
    <t>-2075803479</t>
  </si>
  <si>
    <t>"liniová výsadba keřů podél silnice, příl. C.3"27</t>
  </si>
  <si>
    <t>50</t>
  </si>
  <si>
    <t>184102411</t>
  </si>
  <si>
    <t>Výsadba keře bez balu v do 1 m do jamky se zalitím ve svahu do 1:2</t>
  </si>
  <si>
    <t>-532809254</t>
  </si>
  <si>
    <t>51</t>
  </si>
  <si>
    <t>103911000</t>
  </si>
  <si>
    <t>kůra mulčovací VL</t>
  </si>
  <si>
    <t>861785232</t>
  </si>
  <si>
    <t>"liniová výsadba keřů podél silnice, příl. C.3"25*1,5*0,08</t>
  </si>
  <si>
    <t>52</t>
  </si>
  <si>
    <t>184911423</t>
  </si>
  <si>
    <t>Mulčování rostlin kůrou tl. do 0,1 m ve svahu do 1:1</t>
  </si>
  <si>
    <t>2015600715</t>
  </si>
  <si>
    <t>"liniová výsadba keřů podél silnice, příl. C.3"25*1,5</t>
  </si>
  <si>
    <t>53</t>
  </si>
  <si>
    <t>10012R</t>
  </si>
  <si>
    <t>Sazenice keře</t>
  </si>
  <si>
    <t>ks</t>
  </si>
  <si>
    <t>303709764</t>
  </si>
  <si>
    <t>"sazenice, ztratné 5%"</t>
  </si>
  <si>
    <t>"ptačí zob obecný"11*1,05</t>
  </si>
  <si>
    <t>"trnka obecná"7*1,05</t>
  </si>
  <si>
    <t>"zimolez obecný"9*1,05</t>
  </si>
  <si>
    <t>54</t>
  </si>
  <si>
    <t>185804311</t>
  </si>
  <si>
    <t>Zalití rostlin vodou plocha do 20 m2</t>
  </si>
  <si>
    <t>503859672</t>
  </si>
  <si>
    <t>0,005*2*27</t>
  </si>
  <si>
    <t>55</t>
  </si>
  <si>
    <t>275316231</t>
  </si>
  <si>
    <t>Základové pátky z prostého betonu pro prostředí s mrazovými cykly tř. C 25/30</t>
  </si>
  <si>
    <t>243988935</t>
  </si>
  <si>
    <t>56</t>
  </si>
  <si>
    <t>321213445</t>
  </si>
  <si>
    <t>Zdivo nadzákladové z lomového kamene vodních staveb kyklopské s vyspárováním</t>
  </si>
  <si>
    <t>1366113633</t>
  </si>
  <si>
    <t>"blok 10, příloha D.2.1.4"3,74*(0,5+4,3)*0,4</t>
  </si>
  <si>
    <t>"spadištní zeď u bloku 0, dozdění základ+vrch, "1,2*3,5*1,0</t>
  </si>
  <si>
    <t>57</t>
  </si>
  <si>
    <t>583810770</t>
  </si>
  <si>
    <t>kopák hrubý 30x30x25-60 cm</t>
  </si>
  <si>
    <t>-1435503225</t>
  </si>
  <si>
    <t>"kamenný obklad BP a zavazovacího bloku 0 dle D.2.1.3, ztratné 8%"</t>
  </si>
  <si>
    <t>"blok 0-A až C, příloha D.2.3.1."(18+1,6+4,2)*1,08</t>
  </si>
  <si>
    <t>"blok 1, příloha D.2.1.4"8,59*(0,95+2,4)*1,08</t>
  </si>
  <si>
    <t>"blok 2, příloha D.2.1.4"8,21*(0,95+2,4)*1,08</t>
  </si>
  <si>
    <t>"blok 3, příloha D.2.1.4"9,08*(0,95+2,4)*1,08</t>
  </si>
  <si>
    <t>"blok 4, příloha D.2.1.4"8,6*(0,95+2,4)*1,08</t>
  </si>
  <si>
    <t>"blok 5, příloha D.2.1.4"7,44*(0,95+2,6)*1,08</t>
  </si>
  <si>
    <t>"blok 6, příloha D.2.1.4"7,44*(0,95+2,8)*1,08</t>
  </si>
  <si>
    <t>"blok 7, příloha D.2.1.4"(6,49*2,7+1,3*0,95+5,19*0,5)*1,08</t>
  </si>
  <si>
    <t>"blok 8, příloha D.2.1.4"2,5*(0,5+3,3)*1,08</t>
  </si>
  <si>
    <t>"blok 9, příloha D.2.1.4"3,12*(0,5+3,8)*1,08</t>
  </si>
  <si>
    <t>58</t>
  </si>
  <si>
    <t>321222111</t>
  </si>
  <si>
    <t>Zdění obkladního zdiva vodních staveb řádkového</t>
  </si>
  <si>
    <t>-1165106623</t>
  </si>
  <si>
    <t>"kamenný obklad BP a zavazovacího bloku 0"</t>
  </si>
  <si>
    <t>"blok 0-A až C, příloha D.2.3.1."(18+1,6+4,2)*0,3</t>
  </si>
  <si>
    <t>"blok 1, příloha D.2.1.4"8,59*(0,95+2,4)*0,3</t>
  </si>
  <si>
    <t>"blok 2, příloha D.2.1.4"8,21*(0,95+2,4)*0,3</t>
  </si>
  <si>
    <t>"blok 3, příloha D.2.1.4"9,08*(0,95+2,4)*0,3</t>
  </si>
  <si>
    <t>"blok 4, příloha D.2.1.4"8,6*(0,95+2,4)*0,3</t>
  </si>
  <si>
    <t>"blok 5, příloha D.2.1.4"7,44*(0,95+2,6)*0,3</t>
  </si>
  <si>
    <t>"blok 6, příloha D.2.1.4"7,44*(0,95+2,8)*0,3</t>
  </si>
  <si>
    <t>"blok 7, příloha D.2.1.4"(6,49*2,7+1,3*0,95+5,19*0,5)*0,3</t>
  </si>
  <si>
    <t>"blok 8, příloha D.2.1.4"2,5*(0,5+3,3)*0,3</t>
  </si>
  <si>
    <t>"blok 9, příloha D.2.1.4"3,12*(0,5+3,8)*0,3</t>
  </si>
  <si>
    <t>obklad_rad</t>
  </si>
  <si>
    <t>59</t>
  </si>
  <si>
    <t>321321116</t>
  </si>
  <si>
    <t>Konstrukce vodních staveb ze ŽB mrazuvzdorného tř. C 30/37</t>
  </si>
  <si>
    <t>-1060507588</t>
  </si>
  <si>
    <t>"blok 0, A až C, příl. D.2.3.1"24,2+5,8+7,2</t>
  </si>
  <si>
    <t>"blok 0-A, dobetonávka, příl. D.2.3.1.1"2,0*0,35+1,7*0,6*0,4</t>
  </si>
  <si>
    <t>"blok 0-C, dobetonávka, příl. D.2.3.1.3"3,0*0,35</t>
  </si>
  <si>
    <t>"bloky 1 až 9, příloha D.2.3.2-10"52,4+50,1+57,0+55,2+50,0+50,8+45,5+20,2+29,8</t>
  </si>
  <si>
    <t>"blok 10, příloha D.2.3.11"37,7</t>
  </si>
  <si>
    <t>"boční schody u bloku 0 S1 až S4, příl. D.2.3.13"1,5+2,1+2,1+2,6</t>
  </si>
  <si>
    <t>"blok 0, římsa, příl. D.2.3.14"4,3</t>
  </si>
  <si>
    <t>"blok 10, římsa, příl. D.2.3.15"1,3</t>
  </si>
  <si>
    <t>"vyplnění nadvýlomu (zvětralá skála) viz TZ, předpoklad"5</t>
  </si>
  <si>
    <t>Mezisoučet</t>
  </si>
  <si>
    <t>"obklad stěn BP-bloky 1-10 a zav. bloku 0"</t>
  </si>
  <si>
    <t>"blok 0,A-C, příloha D.2.3.1."(18+1,6+4,2)*0,1</t>
  </si>
  <si>
    <t>"blok 1, příloha D.2.1.4"8,59*(0,95+2,4)*0,1</t>
  </si>
  <si>
    <t>"blok 2, příloha D.2.1.4"8,21*(0,95+2,4)*0,1</t>
  </si>
  <si>
    <t>"blok 3, příloha D.2.1.4"9,08*(0,95+2,4)*0,1</t>
  </si>
  <si>
    <t>"blok 4, příloha D.2.1.4"8,6*(0,95+2,4)*0,1</t>
  </si>
  <si>
    <t>"blok 5, příloha D.2.1.4"7,44*(0,95+2,6)*0,1</t>
  </si>
  <si>
    <t>"blok 6, příloha D.2.1.4"7,44*(0,95+2,8)*0,1</t>
  </si>
  <si>
    <t>"blok 7, příloha D.2.1.4"(6,49*2,7+1,3*0,95+5,19*0,5)*0,1</t>
  </si>
  <si>
    <t>"blok 8, příloha D.2.1.4"2,5*(0,5+3,3)*0,1</t>
  </si>
  <si>
    <t>"blok 9, příloha D.2.1.4"3,12*(0,5+3,8)*0,1</t>
  </si>
  <si>
    <t>"blok 10, příloha D.2.1.4"3,74*(0,5+4,3)*0,1</t>
  </si>
  <si>
    <t>60</t>
  </si>
  <si>
    <t>009R</t>
  </si>
  <si>
    <t>Kamenořezy na korunu BP, výroba + dodávka</t>
  </si>
  <si>
    <t>-995288807</t>
  </si>
  <si>
    <t>"kamenné prvky dle příl. D.2.3.12"23,9</t>
  </si>
  <si>
    <t>61</t>
  </si>
  <si>
    <t>326010R</t>
  </si>
  <si>
    <t>Osazení kamenořezů na CM25 (vč. malty, bez pořízení kamene)</t>
  </si>
  <si>
    <t>-864911606</t>
  </si>
  <si>
    <t>"BP, koruna přelivu, příl. D.2.3.12"(61,1+0,37)*0,51</t>
  </si>
  <si>
    <t>62</t>
  </si>
  <si>
    <t>321351010</t>
  </si>
  <si>
    <t>Bednění konstrukcí vodních staveb rovinné - zřízení</t>
  </si>
  <si>
    <t>-810418951</t>
  </si>
  <si>
    <t>"blok 0-A (základ+vrch), příl. D.2.3.1.1"30,8*2+3,3+4,5+1,1*2</t>
  </si>
  <si>
    <t>"blok 0-B (základ+vrch), příl. D.2.3.1.2"6,7*2+4,5+1,0+0,6</t>
  </si>
  <si>
    <t>"blok 0-C (základ+vrch), příl. D.2.3.1.3"9,4*2+4,9+1,0+0,4</t>
  </si>
  <si>
    <t>"blok 0-A, dobetonávka, příl. D.2.3.1.1"2,0+(0,6+0,4)*1,7</t>
  </si>
  <si>
    <t>"blok 0-C, dobetonávka, příl. D.2.3.1.3"3,0+1,5*0,35</t>
  </si>
  <si>
    <t>"blok 1 (základ+vrch), příl. D.2.3.2"8,59*(2*1,1+2,4*2)+6,1</t>
  </si>
  <si>
    <t>"blok 2 (základ+vrch), příl. D.2.3.3"8,21*(2*1,1+2,4*2)+6,1</t>
  </si>
  <si>
    <t>"blok 4 (základ+vrch), příl. D.2.3.5"8,6*(2*1,1+2,6*2)+6,5</t>
  </si>
  <si>
    <t>"blok 7 (základ+vrch), příl. D.2.3.8"6,49*(2*1,1+2,8*2)+6,9</t>
  </si>
  <si>
    <t>"blok 8 (základ+vrch), příl. D.2.3.9"2,5*(2*1,1+3,4*2)+8,2</t>
  </si>
  <si>
    <t>"blok 9 (základ+vrch), příl. D.2.3.10"3,12*(2*1,1+4,1*2)+9,6</t>
  </si>
  <si>
    <t>"blok 10 (základ+vrch), příl. D.2.3.11"1,1*(0,8+2,6)+0,6*4,5+2,4*4,5+0,9*4,5/2+15,5</t>
  </si>
  <si>
    <t>"boční schody u bloku 0 S1, příl. D.2.3.13"7,4*2+0,2*1,0*2</t>
  </si>
  <si>
    <t>"boční schody u bloku 0 S2, příl. D.2.3.13"5*2+0,4*2</t>
  </si>
  <si>
    <t>"boční schody u bloku 0 S3, příl. D.2.3.13"5+2,3+0,2*1,0+0,32*0,55</t>
  </si>
  <si>
    <t>"boční schody u bloku 0 S4, příl. D.2.3.13"4,2+2,2+0,4</t>
  </si>
  <si>
    <t>"blok 0, římsa, příl. D.2.3.14"0,35*(3,65*2+6,7+4,75*2-1,8)+0,1*(3,65+6,7+4,75)</t>
  </si>
  <si>
    <t>"blok 10, římsa-část, příl. D.2.3.15"0,35*(1,2+0,7+2,5)+0,1*2,5</t>
  </si>
  <si>
    <t>63</t>
  </si>
  <si>
    <t>321351020</t>
  </si>
  <si>
    <t>Bednění konstrukcí vodních staveb válcově zakřivené - zřízení</t>
  </si>
  <si>
    <t>-1491991818</t>
  </si>
  <si>
    <t>"blok 3 (základ+vrch), příl. D.2.3.4"(7,97+10,2)/2*(2*1,1+2,5*2)+6,3</t>
  </si>
  <si>
    <t>"blok 5 (základ+vrch), příl. D.2.3.6"(8,6+6,28)/2*(2*1,1+2,75*2)+6,8</t>
  </si>
  <si>
    <t>"blok 6 (základ+vrch), příl. D.2.3.7"(8,6+6,28)/2*(2*1,1+2,8*2)+6,9</t>
  </si>
  <si>
    <t>"blok 10, římsa-část, příl. D.2.3.15"0,35*(3,5+1,6)+0,1*1,6</t>
  </si>
  <si>
    <t>64</t>
  </si>
  <si>
    <t>321352010</t>
  </si>
  <si>
    <t>Bednění konstrukcí vodních staveb rovinné - odstranění</t>
  </si>
  <si>
    <t>1266071508</t>
  </si>
  <si>
    <t>65</t>
  </si>
  <si>
    <t>321352020</t>
  </si>
  <si>
    <t>Bednění konstrukcí vodních staveb válcově zakřivené - odstranění</t>
  </si>
  <si>
    <t>-829364981</t>
  </si>
  <si>
    <t>66</t>
  </si>
  <si>
    <t>321366111</t>
  </si>
  <si>
    <t>Výztuž železobetonových konstrukcí vodních staveb z oceli 10 505 D do 12 mm</t>
  </si>
  <si>
    <t>1762708431</t>
  </si>
  <si>
    <t>"blok 0, A až C, příl. D.2.4.1"0,72+0,29+0,35</t>
  </si>
  <si>
    <t>"blok 0-A, dobetonávka (trny), příl. D.2.4.1.1"0,01</t>
  </si>
  <si>
    <t>"blok 0-C, dobetonávka (trny), příl. D.2.4.1.3"0,01</t>
  </si>
  <si>
    <t>"bloky 1 až 9, příloha D.2.4.2-10"1,32+1,25+1,38+1,35+1,2+1,19+1,05+0,52+0,66</t>
  </si>
  <si>
    <t>"blok 10, příloha D.2.4.11"0,86</t>
  </si>
  <si>
    <t>"boční schody u bloku 0 S1 a S2, příl. D.2.4.13"0,29</t>
  </si>
  <si>
    <t>"boční schody u bloku 0 S3, příl. D.2.4.14"0,13</t>
  </si>
  <si>
    <t>"boční schody u bloku 0 S4, příl. D.2.4.15"0,17</t>
  </si>
  <si>
    <t>"blok 0, římsa, příl. D.2.3.14"0,24</t>
  </si>
  <si>
    <t>"blok 10, římsa, příl. D.2.3.15"0,08</t>
  </si>
  <si>
    <t>67</t>
  </si>
  <si>
    <t>321366112</t>
  </si>
  <si>
    <t>Výztuž železobetonových konstrukcí vodních staveb z oceli 10 505 D do 32 mm</t>
  </si>
  <si>
    <t>1924701141</t>
  </si>
  <si>
    <t>"koruna přelivu, příl. D.2.4.12"0,66</t>
  </si>
  <si>
    <t>68</t>
  </si>
  <si>
    <t>316001R</t>
  </si>
  <si>
    <t>Ocelové zábradlí (silniční), dodávka, montáž+osazení vč. povrchové úpravy</t>
  </si>
  <si>
    <t>m</t>
  </si>
  <si>
    <t>-1999948716</t>
  </si>
  <si>
    <t>"silniční zábradlí, příl. D.2.5.1"43,21</t>
  </si>
  <si>
    <t>69</t>
  </si>
  <si>
    <t>316002R</t>
  </si>
  <si>
    <t>Ocelové zábradlí (typ 2), dodávka, montáž+osazení vč. povrchové úpravy</t>
  </si>
  <si>
    <t>-542580910</t>
  </si>
  <si>
    <t>"zábradlí - schody, příl. D.2.1.5 a D.2.5.2"8+3,7</t>
  </si>
  <si>
    <t>"zábradlí - blok 0, příl. D.2.5.2"3,25+6,3+4,35</t>
  </si>
  <si>
    <t>70</t>
  </si>
  <si>
    <t>316003R</t>
  </si>
  <si>
    <t>Ocelová branka dvoukřídlá, dodávka, montáž+osazení vč. povrchové úpravy</t>
  </si>
  <si>
    <t>853761335</t>
  </si>
  <si>
    <t>"ocelová branka před schody, příl. D.2.5.3"1</t>
  </si>
  <si>
    <t>71</t>
  </si>
  <si>
    <t>38276R</t>
  </si>
  <si>
    <t>Vložky do stěn z trub DN 50, PE, dl.  1,0 m vč. osazení do betonu</t>
  </si>
  <si>
    <t>-718923739</t>
  </si>
  <si>
    <t>"odvodňovače v bloku 0-A, příl. D.2.3.1.1"4</t>
  </si>
  <si>
    <t>72</t>
  </si>
  <si>
    <t>451311521</t>
  </si>
  <si>
    <t>Podklad pro dlažbu z betonu prostého mrazuvzdorného tř. C 25/30 vrstva tl nad 100 do 150 mm</t>
  </si>
  <si>
    <t>-57668024</t>
  </si>
  <si>
    <t>"předpolí BP"400</t>
  </si>
  <si>
    <t>"nad spadištní zdí u bloku 0"3,0</t>
  </si>
  <si>
    <t>"schody u bloku 0"(1,1+5,7+1,4+2,4)*1,2</t>
  </si>
  <si>
    <t>"schody v předpolí BP"1,5*0,7</t>
  </si>
  <si>
    <t>73</t>
  </si>
  <si>
    <t>451311521R</t>
  </si>
  <si>
    <t>Podklad pro dlažbu z betonu prostého mrazuvzdorného tř. C 30/37 vrstva tl nad 100 do 150 mm</t>
  </si>
  <si>
    <t>1064157373</t>
  </si>
  <si>
    <t>"podklad v patě BP, ve spadišti"61,1*0,5*0,15</t>
  </si>
  <si>
    <t>74</t>
  </si>
  <si>
    <t>451541111R</t>
  </si>
  <si>
    <t>Lože pod potrubí otevřený výkop z kameniva frakce 4/8 mm</t>
  </si>
  <si>
    <t>1358124464</t>
  </si>
  <si>
    <t>"podsyp drenážního potrubí, příl. D.2.1.4"(31,3+32,9+3,2)*(0,5-0,35)</t>
  </si>
  <si>
    <t>75</t>
  </si>
  <si>
    <t>452311141</t>
  </si>
  <si>
    <t>Podkladní desky z betonu prostého tř. C 16/20 otevřený výkop</t>
  </si>
  <si>
    <t>436724452</t>
  </si>
  <si>
    <t>"blok 0, A až C, příl. D.2.3.1"1,0+0,3+0,4</t>
  </si>
  <si>
    <t>"bloky 1 až 9, příloha D.2.3.2-10"2,6+2,5+2,8+2,6+2,3+2,3+1,9+1,2+1,2</t>
  </si>
  <si>
    <t>"blok 10, příloha D.2.3.11"0,7</t>
  </si>
  <si>
    <t>76</t>
  </si>
  <si>
    <t>452318510</t>
  </si>
  <si>
    <t>Zajišťovací práh z betonu prostého se zvýšenými nároky na prostředí</t>
  </si>
  <si>
    <t>-220508184</t>
  </si>
  <si>
    <t>"práh pod brankou u bloku 0"1,6*1*0,3</t>
  </si>
  <si>
    <t>77</t>
  </si>
  <si>
    <t>457531111</t>
  </si>
  <si>
    <t>Filtrační vrstvy z hrubého drceného kameniva bez zhutnění frakce od 4 až 8 do 22 až 32 mm</t>
  </si>
  <si>
    <t>-367794706</t>
  </si>
  <si>
    <t>"vrstva pod schody u bloku 0"(1,1+5,7+1,4+2,4)*1,2*0,2</t>
  </si>
  <si>
    <t>78</t>
  </si>
  <si>
    <t>457971122</t>
  </si>
  <si>
    <t>Zřízení vrstvy z geotextilie o sklonu přes 10° do 35° š přes 3 do 7,5 m</t>
  </si>
  <si>
    <t>-1026058704</t>
  </si>
  <si>
    <t>"předpolí BP"220*2</t>
  </si>
  <si>
    <t>79</t>
  </si>
  <si>
    <t>693112430</t>
  </si>
  <si>
    <t>textilie netkaná MOKRUTEX HQ PP 300 g/m2</t>
  </si>
  <si>
    <t>808400927</t>
  </si>
  <si>
    <t>"v předpolí BP, příl. D.2.1.4, +5% překryvy"2*220*1,05</t>
  </si>
  <si>
    <t>80</t>
  </si>
  <si>
    <t>465210122</t>
  </si>
  <si>
    <t>Schody z lomového kamene na maltu cementovou s vyspárováním tl 250 mm</t>
  </si>
  <si>
    <t>738897216</t>
  </si>
  <si>
    <t>81</t>
  </si>
  <si>
    <t>465511523</t>
  </si>
  <si>
    <t>Dlažba z lomového kamene do malty s vyplněním spár maltou a vyspárováním plocha nad 20 m2 tl 300 mm</t>
  </si>
  <si>
    <t>-206104481</t>
  </si>
  <si>
    <t>82</t>
  </si>
  <si>
    <t>465511524</t>
  </si>
  <si>
    <t>Dlažba z lomového kamene do malty s vyplněním spár maltou a vyspárováním plocha nad 20 m2 tl 400 mm</t>
  </si>
  <si>
    <t>-1586695271</t>
  </si>
  <si>
    <t>"předpolí BP, 10% rezerva dodávky kamenů"(400-rozdlazba*0,9)*1,1</t>
  </si>
  <si>
    <t>83</t>
  </si>
  <si>
    <t>465511524R</t>
  </si>
  <si>
    <t>Dlažba z lomového kamene do malty s vyplněním spár maltou a vyspárováním plocha nad 20 m2 tl 400 mm (bez pořízení kamene)</t>
  </si>
  <si>
    <t>1678534714</t>
  </si>
  <si>
    <t>"předpolí BP"rozdlazba*0,9</t>
  </si>
  <si>
    <t>84</t>
  </si>
  <si>
    <t>871228111</t>
  </si>
  <si>
    <t>Kladení drenážního potrubí z tvrdého PVC průměru do 150 mm</t>
  </si>
  <si>
    <t>-1721897134</t>
  </si>
  <si>
    <t>"pravá větev, příl. D.2.1.2"31,3</t>
  </si>
  <si>
    <t>"levá větev, příl. D.2.1.2"32,9</t>
  </si>
  <si>
    <t>"vyustění do nádrže, příl. C.3"3,2</t>
  </si>
  <si>
    <t>85</t>
  </si>
  <si>
    <t>286112250</t>
  </si>
  <si>
    <t>trubka drenážní flexibilní PipeLife D 160 mm</t>
  </si>
  <si>
    <t>-1562688193</t>
  </si>
  <si>
    <t>"v předpolí BP"(31,3+32,9+3,2)*1,05</t>
  </si>
  <si>
    <t>86</t>
  </si>
  <si>
    <t>286001R</t>
  </si>
  <si>
    <t>T-KUS DN160 PVC vč. osazení</t>
  </si>
  <si>
    <t>-108193021</t>
  </si>
  <si>
    <t>"napojení větví drenáže"1</t>
  </si>
  <si>
    <t>87</t>
  </si>
  <si>
    <t>286002R</t>
  </si>
  <si>
    <t>ZÁTKA DN160 PVC vč. osazení</t>
  </si>
  <si>
    <t>735802553</t>
  </si>
  <si>
    <t>88</t>
  </si>
  <si>
    <t>286003R</t>
  </si>
  <si>
    <t>VÝT.KUS+KLAPKA DN160 PVC vč. osazení</t>
  </si>
  <si>
    <t>-25368358</t>
  </si>
  <si>
    <t>89</t>
  </si>
  <si>
    <t>286004R</t>
  </si>
  <si>
    <t>Potrubí DN400 z PVC, dl. 200 mm + osazení</t>
  </si>
  <si>
    <t>421735839</t>
  </si>
  <si>
    <t>"silniční zábradlí-patky, příl. D.2.5.1"24</t>
  </si>
  <si>
    <t>90</t>
  </si>
  <si>
    <t>9_311R</t>
  </si>
  <si>
    <t>Penetrační nátěr betonu dilatační spáry na bázi epoxid - polyuretanové pryskyřice (např. SIKA PRIMER 3N), komplet</t>
  </si>
  <si>
    <t>-1862367640</t>
  </si>
  <si>
    <t>"úprava dil. spáry, penetrační nátěr"uzavreni_spary*2*0,1</t>
  </si>
  <si>
    <t>91</t>
  </si>
  <si>
    <t>9_312R</t>
  </si>
  <si>
    <t>Uzavření dil. spáry PU tmelem (např. SIKAFLEX PRO 3WF), komplet</t>
  </si>
  <si>
    <t>20276255</t>
  </si>
  <si>
    <t>"uzavření dil. spáry bude provedeno na viditelných částech konstrukce"</t>
  </si>
  <si>
    <t>"blok 0, A-B, A-C, příl. D.2.3.1"1,5+1,5</t>
  </si>
  <si>
    <t>"styky bloků 0-1,....,9-10"5,8+5,2+5,2+5,2+5,5+5,5+5,5+6,1+6,5+6,5</t>
  </si>
  <si>
    <t>"blok 0, římsa, příl. D.2.3.14"(0,9+0,45)*2</t>
  </si>
  <si>
    <t>"mezi kamenořezy"1,9*9</t>
  </si>
  <si>
    <t>uzavreni_spary</t>
  </si>
  <si>
    <t>92</t>
  </si>
  <si>
    <t>911121111</t>
  </si>
  <si>
    <t>Montáž zábradlí ocelového přichyceného vruty do betonového podkladu</t>
  </si>
  <si>
    <t>-513634618</t>
  </si>
  <si>
    <t xml:space="preserve">"sil. zábradlí nad spadištěm-zpětná montáž"10 </t>
  </si>
  <si>
    <t>93</t>
  </si>
  <si>
    <t>931991112</t>
  </si>
  <si>
    <t>Zřízení těsnění dilatační spáry gumovým nebo PVC pásem ve stěně</t>
  </si>
  <si>
    <t>-1081389979</t>
  </si>
  <si>
    <t>"blok 0, A-B, A-C, příl. D.2.3.1"4,4+5,5</t>
  </si>
  <si>
    <t>"styky bloků 0-1,....,9-10"3,4+3,4+3,5+3,6+3,75+3,8+3,8+4,35+5,0+5,55</t>
  </si>
  <si>
    <t>94</t>
  </si>
  <si>
    <t>562846400</t>
  </si>
  <si>
    <t>pás těsnící PVC do dilatačních spar betonových konstrukcí vnitřní D 240</t>
  </si>
  <si>
    <t>-1963555880</t>
  </si>
  <si>
    <t>"styky bloků 1-2,....,9-10, ztratné 5%"(3,4+3,5+3,6+3,75+3,8+3,8+4,35+5,0+5,55)*1,05</t>
  </si>
  <si>
    <t>95</t>
  </si>
  <si>
    <t>562846530</t>
  </si>
  <si>
    <t>pás těsnící PVC do dilatačních spar betonových konstrukcí rohový DA 120/120 EA</t>
  </si>
  <si>
    <t>-1921852351</t>
  </si>
  <si>
    <t>"styk bloků 0-1"3,4</t>
  </si>
  <si>
    <t>96</t>
  </si>
  <si>
    <t>941111121</t>
  </si>
  <si>
    <t>Montáž lešení řadového trubkového lehkého s podlahami zatížení do 200 kg/m2 š do 1,2 m v do 10 m</t>
  </si>
  <si>
    <t>-59629608</t>
  </si>
  <si>
    <t>"stavba BP, bloky 0-10"(65+6,7+3,7+2,6)*2</t>
  </si>
  <si>
    <t>97</t>
  </si>
  <si>
    <t>941111231</t>
  </si>
  <si>
    <t>Příplatek k lešení řadovému trubkovému lehkému s podlahami š 1,5 m v 10 m za první a ZKD den použití</t>
  </si>
  <si>
    <t>-38247183</t>
  </si>
  <si>
    <t>"předpoklad pronájmu 120 dní, plocha 20x2"120*40</t>
  </si>
  <si>
    <t>98</t>
  </si>
  <si>
    <t>941111821</t>
  </si>
  <si>
    <t>Demontáž lešení řadového trubkového lehkého s podlahami zatížení do 200 kg/m2 š do 1,2 m v do 10 m</t>
  </si>
  <si>
    <t>1244554200</t>
  </si>
  <si>
    <t>99</t>
  </si>
  <si>
    <t>953312112</t>
  </si>
  <si>
    <t>Vložky do svislých dilatačních spár z fasádních polystyrénových desek tl 20 mm</t>
  </si>
  <si>
    <t>275257113</t>
  </si>
  <si>
    <t>"blok 0, A-B, A-C, příl. D.2.3.1"5,5+6</t>
  </si>
  <si>
    <t>"styky bloků 0-1,....,9-10"8,9+8,2+8,5+8,8+9,0+9,0+9,1+10,212+12,3</t>
  </si>
  <si>
    <t>"blok 0, římsa, příl. D.2.3.14"0,9*0,35*2</t>
  </si>
  <si>
    <t>"mezi kamenořezy"0,6*9</t>
  </si>
  <si>
    <t>100</t>
  </si>
  <si>
    <t>953333118</t>
  </si>
  <si>
    <t>PVC těsnící pás do pracovních spar betonových kcí vnitřní š 190 mm</t>
  </si>
  <si>
    <t>-1096656158</t>
  </si>
  <si>
    <t>"blok 0, příl. D.2.3.1"3,6+5,8+1+1,6+1+2,3</t>
  </si>
  <si>
    <t>"bloky 0 až 10, příl. D.2.3.2 až D.2.3.11"8,59*2+8,21*2+9,08*2+8,6*2+7,44*2+7,44*2+6,49*2+2,5*2+3,12*2+2,9+3,3</t>
  </si>
  <si>
    <t>101</t>
  </si>
  <si>
    <t>961043111</t>
  </si>
  <si>
    <t>Bourání základů z betonu proloženého kamenem</t>
  </si>
  <si>
    <t>-82151855</t>
  </si>
  <si>
    <t>"stáv. kce BP"290*0,3</t>
  </si>
  <si>
    <t>"stáv. zavazovací blok BP v PB, příl. D.2.1.5"12,2*0,8*1,0</t>
  </si>
  <si>
    <t>"spad. zeď u bloku 0, příl. D.2.1.5"2,0*1,0*1,0</t>
  </si>
  <si>
    <t>102</t>
  </si>
  <si>
    <t>961044111</t>
  </si>
  <si>
    <t>Bourání základů z betonu prostého</t>
  </si>
  <si>
    <t>-2120523771</t>
  </si>
  <si>
    <t xml:space="preserve">"zav. PB blok-římsa"6,5*0,4 </t>
  </si>
  <si>
    <t>103</t>
  </si>
  <si>
    <t>962022491</t>
  </si>
  <si>
    <t>Bourání zdiva nadzákladového kamenného na MC přes 1 m3</t>
  </si>
  <si>
    <t>-722575368</t>
  </si>
  <si>
    <t>"stáv. kce BP, příl. D.2.1.4"290*0,7</t>
  </si>
  <si>
    <t>"stáv. zavazovací blok BP v PB, příl. D.2.1.5"12,2*0,6*2,0</t>
  </si>
  <si>
    <t>"spad. zeď u bloku 0, příl. D.2.1.5"2,4*2,5*1,0</t>
  </si>
  <si>
    <t>104</t>
  </si>
  <si>
    <t>966052121</t>
  </si>
  <si>
    <t>Bourání sloupků a vzpěr ŽB plotových s betonovou patkou</t>
  </si>
  <si>
    <t>431396394</t>
  </si>
  <si>
    <t>"plot pod silnicí u BP"75/2,5</t>
  </si>
  <si>
    <t>105</t>
  </si>
  <si>
    <t>966071822</t>
  </si>
  <si>
    <t>Rozebrání oplocení z drátěného pletiva se čtvercovými oky výšky do 2,0 m</t>
  </si>
  <si>
    <t>412650113</t>
  </si>
  <si>
    <t>"plot pod silnicí u BP"75</t>
  </si>
  <si>
    <t>106</t>
  </si>
  <si>
    <t>9772R01</t>
  </si>
  <si>
    <t xml:space="preserve">Řezání kamenné dlažby hl. do 200 mm </t>
  </si>
  <si>
    <t>-298881273</t>
  </si>
  <si>
    <t>"napojení na dno spadiště, dle TZ"62,0</t>
  </si>
  <si>
    <t>107</t>
  </si>
  <si>
    <t>981511113</t>
  </si>
  <si>
    <t>Demolice konstrukcí objektů z kamenného zdiva postupným rozebíráním</t>
  </si>
  <si>
    <t>454591520</t>
  </si>
  <si>
    <t>rozobklad</t>
  </si>
  <si>
    <t>"stáv. kce BP - obklad líce (B2), příl. D.2.1.4"200*0,35</t>
  </si>
  <si>
    <t>108</t>
  </si>
  <si>
    <t>985131111</t>
  </si>
  <si>
    <t>Očištění ploch stěn, rubu kleneb a podlah tlakovou vodou</t>
  </si>
  <si>
    <t>350404884</t>
  </si>
  <si>
    <t>"očištění skalního výlomu BP, bloky 0-10"(3+2*1,1)*61,1+50+7+15+10</t>
  </si>
  <si>
    <t>109</t>
  </si>
  <si>
    <t>985142211</t>
  </si>
  <si>
    <t>Vysekání spojovací hmoty ze spár zdiva hl přes 40 mm dl do 6 m/m2</t>
  </si>
  <si>
    <t>1267524352</t>
  </si>
  <si>
    <t>"stávající svah před přelivem po lavičku na kótě 271,50 m n.m., příl. C.3"350</t>
  </si>
  <si>
    <t>"stávající schody do nádrže"12*0,8</t>
  </si>
  <si>
    <t>110</t>
  </si>
  <si>
    <t>985232111</t>
  </si>
  <si>
    <t>Hloubkové spárování zdiva aktivovanou maltou spára hl do 80 mm dl do 6 m/m2</t>
  </si>
  <si>
    <t>-221562396</t>
  </si>
  <si>
    <t>111</t>
  </si>
  <si>
    <t>985232113R</t>
  </si>
  <si>
    <t>Hloubkové spárování koruny přelivu CM (mezi kamenořezy), materiál+práce</t>
  </si>
  <si>
    <t>-788130107</t>
  </si>
  <si>
    <t>"BP, koruna přelivu, příl. D.2.3.12"(61,1+0,37)*0,6*pi</t>
  </si>
  <si>
    <t>112</t>
  </si>
  <si>
    <t>985233111</t>
  </si>
  <si>
    <t>Úprava spár po spárování zdiva uhlazením spára dl do 6 m/m2</t>
  </si>
  <si>
    <t>-2111348944</t>
  </si>
  <si>
    <t>"kamenný obklad BP a zavazovacího bloku 0"obklad_rad/0,3</t>
  </si>
  <si>
    <t>"oprava dlažby v předpolí BP"opr_dlažba</t>
  </si>
  <si>
    <t>113</t>
  </si>
  <si>
    <t>130210110</t>
  </si>
  <si>
    <t>tyč ocelová žebírková, výztuž do betonu, zn.oceli BSt 500S, v tyčích, D 8 mm</t>
  </si>
  <si>
    <t>-1631747449</t>
  </si>
  <si>
    <t>obklad*2*0,3*0,395*0,001</t>
  </si>
  <si>
    <t>114</t>
  </si>
  <si>
    <t>985331112</t>
  </si>
  <si>
    <t>Dodatečné vlepování betonářské výztuže D 10 mm do cementové aktivované malty včetně vyvrtání otvoru</t>
  </si>
  <si>
    <t>382599707</t>
  </si>
  <si>
    <t>"trny jsou započteny do výztuže jednotlivých bloků"</t>
  </si>
  <si>
    <t>"blok 0-A, dobetonávka, příl. D.2.3.1.1"(8+4)*0,25</t>
  </si>
  <si>
    <t>"blok 0-C, dobetonávka, příl. D.2.3.1.3"12*0,25</t>
  </si>
  <si>
    <t>"blok 10, příloha D.2.4.11"35*0,3</t>
  </si>
  <si>
    <t>"boční schody u bloku 0 S3, příl. D.2.4.14"9*0,3</t>
  </si>
  <si>
    <t>"boční schody u bloku 0 S4, příl. D.2.4.15"15*0,3</t>
  </si>
  <si>
    <t>"blok 0, římsa, příl. D.2.3.14"68*0,25</t>
  </si>
  <si>
    <t>"blok 10, římsa, příl. D.2.3.15"18*0,25</t>
  </si>
  <si>
    <t>115</t>
  </si>
  <si>
    <t>985331211</t>
  </si>
  <si>
    <t>Dodatečné vlepování betonářské výztuže D 8 mm do chemické malty včetně vyvrtání otvoru</t>
  </si>
  <si>
    <t>-1726919717</t>
  </si>
  <si>
    <t>"hustota dle příl. D.2.1.3 min. 2 ks/m2"</t>
  </si>
  <si>
    <t>obklad*2,5*0,2</t>
  </si>
  <si>
    <t>116</t>
  </si>
  <si>
    <t>997013501</t>
  </si>
  <si>
    <t>Odvoz suti a vybouraných hmot na skládku nebo meziskládku do 1 km se složením</t>
  </si>
  <si>
    <t>-915580201</t>
  </si>
  <si>
    <t>"odvoz na skládku, vzdálenost 10 km"</t>
  </si>
  <si>
    <t>"kamenná dlažba rozebraná(podklad) - na skládku"rozdlazba*0,15*2,4</t>
  </si>
  <si>
    <t>"bourání-zdivo"(98,76+223,64)*2,4</t>
  </si>
  <si>
    <t>"bourání-beton"2,6*2,4</t>
  </si>
  <si>
    <t>"kamenitý materiál pro sjezd v rámci SO 05"-220</t>
  </si>
  <si>
    <t>"odvoz na deponii, vzdálenost 21 km"</t>
  </si>
  <si>
    <t>"stáv. kce BP - obklad líce (B2) - na deponii"rozobklad*2,4</t>
  </si>
  <si>
    <t>"kamenná dlažba rozebraná (kámen) - na deponii do 500 m"rozdlazba*0,30*2,4</t>
  </si>
  <si>
    <t>117</t>
  </si>
  <si>
    <t>997013509</t>
  </si>
  <si>
    <t>Příplatek k odvozu suti a vybouraných hmot na skládku ZKD 1 km přes 1 km</t>
  </si>
  <si>
    <t>-1375858747</t>
  </si>
  <si>
    <t>"kamenná dlažba rozebraná(podklad) - na skládku"rozdlazba*0,15*2,4*9</t>
  </si>
  <si>
    <t>"bourání-zdivo"(98,76+223,64-220)*2,4*9</t>
  </si>
  <si>
    <t>"bourání-beton"2,6*9*2,4</t>
  </si>
  <si>
    <t>"stáv. kce BP - obklad líce (B2) - na deponii"rozobklad*2,4*20</t>
  </si>
  <si>
    <t>118</t>
  </si>
  <si>
    <t>997013801</t>
  </si>
  <si>
    <t>Poplatek za uložení na skládce (skládkovné) stavebního odpadu betonového kód odpadu 170 101</t>
  </si>
  <si>
    <t>-607778314</t>
  </si>
  <si>
    <t>119</t>
  </si>
  <si>
    <t>998322011</t>
  </si>
  <si>
    <t>Přesun hmot pro hráze přehradní zděné, betonové a železobetonové</t>
  </si>
  <si>
    <t>-1005804218</t>
  </si>
  <si>
    <t>120</t>
  </si>
  <si>
    <t>767161813</t>
  </si>
  <si>
    <t>Demontáž zábradlí rovného nerozebíratelného hmotnosti 1m zábradlí do 20 kg</t>
  </si>
  <si>
    <t>501204699</t>
  </si>
  <si>
    <t>"schodišťové zábradlí u bloku 0"6,5</t>
  </si>
  <si>
    <t>121</t>
  </si>
  <si>
    <t>767161814</t>
  </si>
  <si>
    <t>Demontáž zábradlí rovného nerozebíratelného hmotnosti 1m zábradlí přes 20 kg</t>
  </si>
  <si>
    <t>-1251632468</t>
  </si>
  <si>
    <t xml:space="preserve">"sil. zábradlí nad spadištěm-dočasně"10 </t>
  </si>
  <si>
    <t>bedrov</t>
  </si>
  <si>
    <t>bednění rov</t>
  </si>
  <si>
    <t>52,374</t>
  </si>
  <si>
    <t>bedzak</t>
  </si>
  <si>
    <t>bed zak</t>
  </si>
  <si>
    <t>9,24</t>
  </si>
  <si>
    <t>sanace02</t>
  </si>
  <si>
    <t>sanace 02</t>
  </si>
  <si>
    <t>1655</t>
  </si>
  <si>
    <t>2508_2 - SO 02 Úpravy ve spadišti a odpadním kanálu od přelivu</t>
  </si>
  <si>
    <t>121101101</t>
  </si>
  <si>
    <t>Sejmutí ornice s přemístěním na vzdálenost do 50 m</t>
  </si>
  <si>
    <t>-1502842108</t>
  </si>
  <si>
    <t>"vzdušní líc u chodů, příl. C.3"6*0,2</t>
  </si>
  <si>
    <t>2113567757</t>
  </si>
  <si>
    <t>1074221750</t>
  </si>
  <si>
    <t>6*0,3</t>
  </si>
  <si>
    <t>162301102</t>
  </si>
  <si>
    <t>Vodorovné přemístění do 1000 m výkopku/sypaniny z horniny tř. 1 až 4</t>
  </si>
  <si>
    <t>-1872924885</t>
  </si>
  <si>
    <t>"ornice-vzdušní líc u chodů, příl. C.3"6*0,2</t>
  </si>
  <si>
    <t>1866194961</t>
  </si>
  <si>
    <t>"přebytečný výkop-odvoz na skládku"1,2</t>
  </si>
  <si>
    <t>167101101</t>
  </si>
  <si>
    <t>Nakládání výkopku z hornin tř. 1 až 4 do 100 m3</t>
  </si>
  <si>
    <t>-1487795035</t>
  </si>
  <si>
    <t>-1797978414</t>
  </si>
  <si>
    <t>"přebytečný výkop"1,2</t>
  </si>
  <si>
    <t>439561705</t>
  </si>
  <si>
    <t>8543905</t>
  </si>
  <si>
    <t>"vrch PB spadištní zdi BP, příl. D.2.5.1"36,75</t>
  </si>
  <si>
    <t>-1720004137</t>
  </si>
  <si>
    <t>"navýšení LB zdi, příl. D.2.1.2"0,7*3,3+0,25*13</t>
  </si>
  <si>
    <t>-489238134</t>
  </si>
  <si>
    <t>"LB zeď, příl. D.2.1.2+dobetonávka (+20%)"6,0*1,2</t>
  </si>
  <si>
    <t>"PB zeď, příl. D.2.1.3+dobetonávka (+20%)"15,2*1,2</t>
  </si>
  <si>
    <t>1783374720</t>
  </si>
  <si>
    <t>"LB zeď, příl. D.2.1.2"(20,43-3,78)*0,35*2+(1,1+0,5)*0,35+5*0,35*0,7</t>
  </si>
  <si>
    <t>"PB zeď, příl. D.2.1.3"(33,88+24,01-8,02)*0,35*2+1*0,35+15*0,7*0,35</t>
  </si>
  <si>
    <t>1262957185</t>
  </si>
  <si>
    <t>"LB zeď, příl. D.2.1.2"3,78*0,35*2+2*0,7*0,35</t>
  </si>
  <si>
    <t>"PB zeď, příl. D.2.1.3"8,02*0,35*2+2*0,7*0,35</t>
  </si>
  <si>
    <t>721144283</t>
  </si>
  <si>
    <t>-1028540304</t>
  </si>
  <si>
    <t>-373756484</t>
  </si>
  <si>
    <t>"LB zeď, příl. D.2.4.1"0,32</t>
  </si>
  <si>
    <t>"PB zeď, příl. D.2.4.2"0,88</t>
  </si>
  <si>
    <t>451311511</t>
  </si>
  <si>
    <t>Podklad pro dlažbu z betonu prostého mrazuvzdorného tř. C 25/30 vrstva tl do 100 mm</t>
  </si>
  <si>
    <t>232570847</t>
  </si>
  <si>
    <t>"KD mezi schody a LB zdí"6</t>
  </si>
  <si>
    <t>465513327</t>
  </si>
  <si>
    <t>Dlažba z lomového kamene na cementovou maltu s vyspárováním tl 300 mm pro hydromeliorace</t>
  </si>
  <si>
    <t>-543245994</t>
  </si>
  <si>
    <t>-1719709161</t>
  </si>
  <si>
    <t>sanace02-1050+100</t>
  </si>
  <si>
    <t>1136649458</t>
  </si>
  <si>
    <t>(sanace02-1050+100)*90</t>
  </si>
  <si>
    <t>1588751992</t>
  </si>
  <si>
    <t>962042321</t>
  </si>
  <si>
    <t>Bourání zdiva nadzákladového z betonu prostého přes 1 m3</t>
  </si>
  <si>
    <t>-923504378</t>
  </si>
  <si>
    <t>"LB římsa, příl. D.2.1.2+odstranění podkladu (+20%)" 0,35*(6,8*1,1+2,4*1,0+13*0,7)*1,2</t>
  </si>
  <si>
    <t>"PB římsa, příl. D.2.1.3+odstranění podkladu (+20%)" 0,35*(35,4*0,7+6,8*1,0+17,2*0,7)*1,2</t>
  </si>
  <si>
    <t>bour02</t>
  </si>
  <si>
    <t>985121222</t>
  </si>
  <si>
    <t>Tryskání degradovaného betonu líce kleneb vodou pod tlakem do 1250 barů</t>
  </si>
  <si>
    <t>-1231335145</t>
  </si>
  <si>
    <t>"koruna zdi pod římsou-PB, dle TZ"33,9*0,7+17,2*0,7+6,8*0,7</t>
  </si>
  <si>
    <t>"koruna zdi pod římsou-LB, dle TZ"6,8*1,1+14*0,7</t>
  </si>
  <si>
    <t>985141211</t>
  </si>
  <si>
    <t>Vyčištění trhlin a dutin ve zdivu š do 50 mm hl do 150 mm</t>
  </si>
  <si>
    <t>-783669123</t>
  </si>
  <si>
    <t>"dutiny ve zdivu, předpoklad 10% plochy, délka spar 6 m/m2"sanace02*0,1*6</t>
  </si>
  <si>
    <t>1823083003</t>
  </si>
  <si>
    <t>"sanace zdiva a kamenné dlažby, dle TZ a příl. C.3"</t>
  </si>
  <si>
    <t>"LB zeď"240</t>
  </si>
  <si>
    <t>"PB zeď"270</t>
  </si>
  <si>
    <t>"dno spadiště a odp. kanálu"1050</t>
  </si>
  <si>
    <t xml:space="preserve">"KD nad spadištěm BP"95 </t>
  </si>
  <si>
    <t>985211111</t>
  </si>
  <si>
    <t>Vyklínování uvolněných kamenů ve zdivu se spárami dl do 6 m/m2</t>
  </si>
  <si>
    <t>187800076</t>
  </si>
  <si>
    <t>"výměna uvolněných kamenů, předpoklad 5% plochy"sanace02*0,05</t>
  </si>
  <si>
    <t>"zajištění uvolněných kamenů při odstranění výplní spar, předpoklad 20% plochy"sanace02*0,2</t>
  </si>
  <si>
    <t>985221111</t>
  </si>
  <si>
    <t>Doplnění zdiva kamenem do aktivované malty se spárami dl do 6 m/m2</t>
  </si>
  <si>
    <t>608775638</t>
  </si>
  <si>
    <t>"výměna uvolněných kamenů, předpoklad 5% plochy"sanace02*0,05*0,35</t>
  </si>
  <si>
    <t>"uvolněné kameny při odstranění výplní spar, předpoklad 20% plochy"sanace02*0,2*0,35</t>
  </si>
  <si>
    <t>583807620</t>
  </si>
  <si>
    <t>kámen lomový pro zdivo kyklopské tl 20 cm</t>
  </si>
  <si>
    <t>225318338</t>
  </si>
  <si>
    <t>442841135</t>
  </si>
  <si>
    <t>1204613446</t>
  </si>
  <si>
    <t>985331212</t>
  </si>
  <si>
    <t>Dodatečné vlepování betonářské výztuže D 10 mm do chemické malty včetně vyvrtání otvoru</t>
  </si>
  <si>
    <t>-1133562389</t>
  </si>
  <si>
    <t>"trny, LB zeď, propojení stáv. a nová kce, 2 ks/m, dl. 0,5 m"17,2*0,25</t>
  </si>
  <si>
    <t>"LB zeď, kotvení římsy, příl. D.2.4.1"(12+18+18+8+50)*0,25</t>
  </si>
  <si>
    <t>"PB zeď, kotvení římsy, příl. D.2.4.2"(18+90+18+180)*0,25</t>
  </si>
  <si>
    <t>130210120</t>
  </si>
  <si>
    <t>tyč ocelová žebírková, výztuž do betonu, zn.oceli BSt 500S, v tyčích, D 10 mm</t>
  </si>
  <si>
    <t>-838821853</t>
  </si>
  <si>
    <t>"trny, LB zeď, propojení stáv. a nová kce, 2 ks/m, dl. 0,5 m"17,2*0,5*0,617*0,001</t>
  </si>
  <si>
    <t>-144676392</t>
  </si>
  <si>
    <t>"římsy"bour02*2,4</t>
  </si>
  <si>
    <t>"malta ze spár"sanace02*6*0,05*0,1*2,4</t>
  </si>
  <si>
    <t>380945862</t>
  </si>
  <si>
    <t>"římsy"bour02*2,4*9</t>
  </si>
  <si>
    <t>2144025638</t>
  </si>
  <si>
    <t>998321011</t>
  </si>
  <si>
    <t>Přesun hmot pro hráze přehradní zemní a kamenité</t>
  </si>
  <si>
    <t>860660771</t>
  </si>
  <si>
    <t>bed03</t>
  </si>
  <si>
    <t>Bednění_rov SO 03</t>
  </si>
  <si>
    <t>278,79</t>
  </si>
  <si>
    <t>bedz03</t>
  </si>
  <si>
    <t>BEDso03ZAK</t>
  </si>
  <si>
    <t>15,113</t>
  </si>
  <si>
    <t>diluz03</t>
  </si>
  <si>
    <t>uzav. dilat03</t>
  </si>
  <si>
    <t>35,22</t>
  </si>
  <si>
    <t>skdol5</t>
  </si>
  <si>
    <t>skála dolam5</t>
  </si>
  <si>
    <t>29,6</t>
  </si>
  <si>
    <t>skdol6</t>
  </si>
  <si>
    <t>skála dolam6</t>
  </si>
  <si>
    <t>12,8</t>
  </si>
  <si>
    <t>2508_3 - SO 03 Úpravy ve vývaru I, II a odpadním korytě</t>
  </si>
  <si>
    <t>skvyk5</t>
  </si>
  <si>
    <t>Skálavyk5</t>
  </si>
  <si>
    <t>91,56</t>
  </si>
  <si>
    <t>skvyk6</t>
  </si>
  <si>
    <t>Skálavyk6</t>
  </si>
  <si>
    <t>39,24</t>
  </si>
  <si>
    <t>bourzak</t>
  </si>
  <si>
    <t>Bourání základu</t>
  </si>
  <si>
    <t>37,4</t>
  </si>
  <si>
    <t>bourzb</t>
  </si>
  <si>
    <t>Bourání ŽB</t>
  </si>
  <si>
    <t>135,6</t>
  </si>
  <si>
    <t>bourzd</t>
  </si>
  <si>
    <t>Bourání zdivo</t>
  </si>
  <si>
    <t>bourvzb</t>
  </si>
  <si>
    <t>Bourání vrchní stavby žb</t>
  </si>
  <si>
    <t>20,9</t>
  </si>
  <si>
    <t>sanace</t>
  </si>
  <si>
    <t>plocha sanace</t>
  </si>
  <si>
    <t>625,227</t>
  </si>
  <si>
    <t xml:space="preserve">    783 - Dokončovací práce - nátěry</t>
  </si>
  <si>
    <t>1154060171</t>
  </si>
  <si>
    <t>"koruna prahu I, příl. D.2.1.6"4*2,09</t>
  </si>
  <si>
    <t>"návodní strana prahu I, šikmina, příl. D.2.2.1"2,6*15</t>
  </si>
  <si>
    <t>"prostor pod prahem I, příloha D.2.2.1"4*3,8</t>
  </si>
  <si>
    <t>"prostor pod prahem II, příloha D.2.2.2+C.3, 40% plochy"62*0,4</t>
  </si>
  <si>
    <t>-356822219</t>
  </si>
  <si>
    <t>"rozebraná kamenná dlažba"rozdlazba*0,35</t>
  </si>
  <si>
    <t>-1340918637</t>
  </si>
  <si>
    <t>-437439140</t>
  </si>
  <si>
    <t>"odvod vody ze stavební jámy"60*16</t>
  </si>
  <si>
    <t>-887556859</t>
  </si>
  <si>
    <t>122401101</t>
  </si>
  <si>
    <t>Odkopávky a prokopávky nezapažené v hornině tř. 5 objem do 100 m3</t>
  </si>
  <si>
    <t>-176361272</t>
  </si>
  <si>
    <t>"pod prahem II, příl. D.2.2.2"(20,5*4+1,8*4)*0,7</t>
  </si>
  <si>
    <t>"pod ŽB blokem v patě LB zdi ve vývaru II a odp. korytě, příl. D.2.2.3"(31,8+11,2)*0,8*0,7</t>
  </si>
  <si>
    <t>"pro žlab v ose vývaru II"(24*0,3)*0,7</t>
  </si>
  <si>
    <t>122501101</t>
  </si>
  <si>
    <t>Odkopávky a prokopávky nezapažené v hornině tř. 6 objem do 100 m3</t>
  </si>
  <si>
    <t>-914866270</t>
  </si>
  <si>
    <t>"pod prahem II, příl. D.2.2.2"(20,5*4+1,8*4)*0,3</t>
  </si>
  <si>
    <t>"pod ŽB blokem v patě LB zdi ve vývaru II a odp. korytě, příl. D.2.2.3"(31,8+11,2)*0,8*0,3</t>
  </si>
  <si>
    <t>"pro žlab v ose vývaru II"(24*0,3)*0,3</t>
  </si>
  <si>
    <t>128401101</t>
  </si>
  <si>
    <t>Dolamování na dně odkopávek a prokopávek v hornině tř. 5</t>
  </si>
  <si>
    <t>945243177</t>
  </si>
  <si>
    <t>"práh vývaru I-pod bet. základem, příl. D.2.2.1"(2,5*4*0,4)*0,7</t>
  </si>
  <si>
    <t>"dno vývaru I-pod žb dnem, příl. D.2.2.1"35*0,7</t>
  </si>
  <si>
    <t>"pod ŽB blokem v patě LB zdi ve vývaru II a odp. korytě, příl. D.2.2.3"2</t>
  </si>
  <si>
    <t>"pro žlab v ose vývaru II"0,3</t>
  </si>
  <si>
    <t>1128587843</t>
  </si>
  <si>
    <t>"práh vývaru I-pod bet. základem, příl. D.2.2.1"(2,5*4*0,4)*0,3</t>
  </si>
  <si>
    <t>"dno vývaru I-pod žb dnem, příl. D.2.2.1"35*0,3</t>
  </si>
  <si>
    <t>"pod ŽB blokem v patě LB zdi ve vývaru II a odp. korytě, příl. D.2.2.3"1</t>
  </si>
  <si>
    <t>"pro žlab v ose vývaru II"0,1</t>
  </si>
  <si>
    <t>-346761800</t>
  </si>
  <si>
    <t>"rozebraná dlažba"rozdlazba*0,35</t>
  </si>
  <si>
    <t>"kamen pro dlažbu - z deponie, využitelnost 90%"rozdlazba*0,35*0,9</t>
  </si>
  <si>
    <t>-391906091</t>
  </si>
  <si>
    <t>"rozebraná dlažba, 10% nevhodné+podklad"rozdlazba*(0,15+0,35*0,1)</t>
  </si>
  <si>
    <t>-880567513</t>
  </si>
  <si>
    <t>1328817144</t>
  </si>
  <si>
    <t>-1966680666</t>
  </si>
  <si>
    <t>"rozebraná dlažba, 10% nevhodné+podklad"rozdlazba*(0,15+0,35*0,1)*2,4</t>
  </si>
  <si>
    <t>1896272666</t>
  </si>
  <si>
    <t>"v prostoru prahu I a II, příl. D.2.1.6 a D.2.1.7"4*(0,2+7)</t>
  </si>
  <si>
    <t>-634775988</t>
  </si>
  <si>
    <t>"v prostoru prahu I a II, příl. D.2.1.6 a D.2.1.7"4*(0,2+7)*2</t>
  </si>
  <si>
    <t>R001</t>
  </si>
  <si>
    <t>Příjezd na staveniště, zřízení + odstranění</t>
  </si>
  <si>
    <t>kpl</t>
  </si>
  <si>
    <t>-920493388</t>
  </si>
  <si>
    <t>"příjezd na stavbu, dle specifikace v TZ, kap. 3.4.1.1"1</t>
  </si>
  <si>
    <t>R002</t>
  </si>
  <si>
    <t>Stavební jímka, zřízení + odstranění</t>
  </si>
  <si>
    <t>-1898180561</t>
  </si>
  <si>
    <t>"zřízení stavební jínky v korytě Hloučely, dle specifikace v TZ, kap. 3.4.1.3"1</t>
  </si>
  <si>
    <t>R003</t>
  </si>
  <si>
    <t>Převedení vody potrubím DN do 600, zřízení+odstranění</t>
  </si>
  <si>
    <t>-1133362340</t>
  </si>
  <si>
    <t>"převední vody přes stavbu, dle specifikace v TZ, kap. 3.4.1.2"1</t>
  </si>
  <si>
    <t>2001R</t>
  </si>
  <si>
    <t>Zřízení plošiny (konstrukce) pro realizaci tyčových kotev vč. odstranění</t>
  </si>
  <si>
    <t>-1167976530</t>
  </si>
  <si>
    <t>"zajištění LB zdi-plošina, dle TZ"1</t>
  </si>
  <si>
    <t>2002R</t>
  </si>
  <si>
    <t>Zřízení zhlaví kotvy na líc LB zdi, mat. + zřízení</t>
  </si>
  <si>
    <t>-1959553955</t>
  </si>
  <si>
    <t>"zajištění LB zdi, příl. D.2.1.2+D.2.1.5, TZ"16</t>
  </si>
  <si>
    <t>225112114</t>
  </si>
  <si>
    <t>Vrty maloprofilové jádrové D do 56 mm úklon přes 45° hl do 25 m hor. III a IV</t>
  </si>
  <si>
    <t>-1264850313</t>
  </si>
  <si>
    <t>"zajištění LB zdi, příl. D.2.1.2+D.2.1.5, předpoklad 30% tř. 3 a 4, rezerva 10%"180*0,3*1,1</t>
  </si>
  <si>
    <t>225112116</t>
  </si>
  <si>
    <t>Vrty maloprofilové jádrové D do 56 mm úklon přes 45° hl do 25 m hor. V a VI</t>
  </si>
  <si>
    <t>60466160</t>
  </si>
  <si>
    <t>"zajištění LB zdi, příl. D.2.1.2+D.2.1.5, předpoklad 30% tř. 3 a 4, rezerva 10%"180*0,7*1,1</t>
  </si>
  <si>
    <t>281604111</t>
  </si>
  <si>
    <t>Injektování aktivovanými směsmi nízkotlaké vzestupné tlakem do 0,6 MPa</t>
  </si>
  <si>
    <t>-1969673085</t>
  </si>
  <si>
    <t>"zajištění LB zdi, příl. D.2.1.2+D.2.1.5, injektáž vrtu, 2,0 m/hod"180*1,1/2</t>
  </si>
  <si>
    <t>585211300</t>
  </si>
  <si>
    <t>cement portlandský CEM I 42.5 R VL</t>
  </si>
  <si>
    <t>-1586509504</t>
  </si>
  <si>
    <t>"zajištění LB zdi, příl. D.2.1.2+D.2.1.5, spotřeba cementu 1,0 t/m3"</t>
  </si>
  <si>
    <t>"výplň vrtu"(PI*(180*1,1)*(0.028*0.028-0,016*0,016))</t>
  </si>
  <si>
    <t>"výplň okolí vrtu na vzdálenost 0,15 m od stěny vrtu, pórovitost 30%"(PI*(180*1,1)*(0,178*0.178-0,028*0,028))*0,3</t>
  </si>
  <si>
    <t>153811112</t>
  </si>
  <si>
    <t>Osazení kotvy tyčové dl přes 5 m D přes 28 do 32 mm</t>
  </si>
  <si>
    <t>228839697</t>
  </si>
  <si>
    <t>"zajištění LB zdi, příl. D.2.1.2+D.2.1.5, rezerva 10%"156*1,1</t>
  </si>
  <si>
    <t>130214030</t>
  </si>
  <si>
    <t>tyč kotevní celozávitová CKT D 32 mm ST 500 S</t>
  </si>
  <si>
    <t>-1050220563</t>
  </si>
  <si>
    <t>130214090</t>
  </si>
  <si>
    <t>matice pro CKT D 32 mm ST 500 S</t>
  </si>
  <si>
    <t>-748520730</t>
  </si>
  <si>
    <t>"zajištění LB zdi, příl. D.2.1.2+D.2.1.5"16</t>
  </si>
  <si>
    <t>130214040</t>
  </si>
  <si>
    <t>tyč kotevní celozávitová CKT D 40 mm ST 500 S</t>
  </si>
  <si>
    <t>884329389</t>
  </si>
  <si>
    <t>"zajištění LB zdi, příl. D.2.1.2+D.2.1.5, rezerva 10%"24*1,1</t>
  </si>
  <si>
    <t>130214200</t>
  </si>
  <si>
    <t>podložka pro CKT 200x200x30 mm</t>
  </si>
  <si>
    <t>1038153533</t>
  </si>
  <si>
    <t>1538111R01</t>
  </si>
  <si>
    <t>Osazení kotvy tyčové dl přes 5 m D 38 mm</t>
  </si>
  <si>
    <t>1860220675</t>
  </si>
  <si>
    <t>153811197</t>
  </si>
  <si>
    <t>Příplatek ke kotvám tyčovým za antikorozní úpravu trvalých kotev</t>
  </si>
  <si>
    <t>-1242276202</t>
  </si>
  <si>
    <t>"zajištění LB zdi, dle TZ, rezerva 10%"180*1,1</t>
  </si>
  <si>
    <t>-736968633</t>
  </si>
  <si>
    <t>"koruna prahu I, příl. D.2.1.6"4*0,95</t>
  </si>
  <si>
    <t>"koruna prahu I, příl. D.2.1.6, doplnění 5% plochy"(6,6+5,6)*2,09*0,5*0,05</t>
  </si>
  <si>
    <t>583810860R.1</t>
  </si>
  <si>
    <t>kámen lomový upravený, žula (vč. dopravy a dodatečného opracování)</t>
  </si>
  <si>
    <t>357410069</t>
  </si>
  <si>
    <t>"položka obsahuje i opracování kamene na rozměry pro konkrétní místo použití"</t>
  </si>
  <si>
    <t>"koruna prahu I, příl. D.2.1.6, ztratné 5%"(4+6,6+5,6)*2,09*0,40*2,6*0,05</t>
  </si>
  <si>
    <t>1928604024</t>
  </si>
  <si>
    <t>"rozražeče, příl. D.2.3.1"4,5*7</t>
  </si>
  <si>
    <t>"dno vývaru I, příl. D.2.3.2 až D.2.3.4"31,2+24,7+68,9</t>
  </si>
  <si>
    <t>"ŽB zeď v patě LB zdi, vývar II+odp. koryto, příl. D.2.3.5 a D.2.3.6"49,1+14,9</t>
  </si>
  <si>
    <t>"práh vývaru I, příl. D.2.1.6"21,6</t>
  </si>
  <si>
    <t>"práh vývaru II, příl. D.2.1.7"9,4</t>
  </si>
  <si>
    <t>"dobetonávka-klín ve vývaru I"0,4*(5,9+5,1)</t>
  </si>
  <si>
    <t>"vyplnění nadvýlomu (zvětralá skála) viz TZ, předpoklad"20</t>
  </si>
  <si>
    <t>-595914713</t>
  </si>
  <si>
    <t>"rozražeče, příl. D.2.3.1"7*(4*2+1,15*(2,2+0,7+2,6))</t>
  </si>
  <si>
    <t>"dno vývaru I-1, příl. D.2.3.2"10,6*0,7+1,37*(2*1+1+6,5)+1,23*0,7</t>
  </si>
  <si>
    <t>"dno vývaru I-2, příl. D.2.3.3"12,6*0,7+1,37*1</t>
  </si>
  <si>
    <t>"dno vývaru I-3, příl. D.2.3.4"6*2+0,5*2+1,37*4,5+3,0*(5,9+5,1)</t>
  </si>
  <si>
    <t>"ŽB zeď v patě LB zdi, vývar II, příl. D.2.3.5"0,8*(8,81*2+3,51)+1,6*3</t>
  </si>
  <si>
    <t>"ŽB zeď v patě LB zdi, odp. koryto, příl. D.2.3.6"11,3*0,5+1,4*2</t>
  </si>
  <si>
    <t>"práh vývaru I, příl. D.2.1.6"2,43*4*2+1,74*0,3*3</t>
  </si>
  <si>
    <t>"práh vývaru II, příl. D.2.1.7"1,93*2*4+2*1,14*(2*0,5+0,3)</t>
  </si>
  <si>
    <t>"dobetonávka-klín ve vývaru I"(1,8+0,5)*(5,9+5,1)</t>
  </si>
  <si>
    <t>-960516811</t>
  </si>
  <si>
    <t>"dno vývaru I-2, příl. D.2.3.3"1,37*3,9</t>
  </si>
  <si>
    <t>"dno vývaru I-3, příl. D.2.3.4"1,37*1,0</t>
  </si>
  <si>
    <t>"ŽB zeď v patě LB zdi, vývar II, příl. D.2.3.5"0,8*(6,3+4,2)</t>
  </si>
  <si>
    <t>-672209916</t>
  </si>
  <si>
    <t>-2030737782</t>
  </si>
  <si>
    <t>-1999183606</t>
  </si>
  <si>
    <t>"rozražeče, příl. D.2.4.1"0,02</t>
  </si>
  <si>
    <t>"dno vývaru I-1, příl. D.2.4.2"0,33+0,03</t>
  </si>
  <si>
    <t>"dno vývaru I-2, příl. D.2.4.3"0,02+0,18</t>
  </si>
  <si>
    <t>"dno vývaru I-3, příl. D.2.4.4"0,02+0,21</t>
  </si>
  <si>
    <t>"ŽB zeď v patě LB zdi, vývar II, příl. D.2.4.5"0,09+1,79</t>
  </si>
  <si>
    <t>"ŽB zeď v patě LB zdi, odp. koryto, příl. D.2.4.6"0,03+0,61</t>
  </si>
  <si>
    <t>"práh vývaru II, příl. D.2.4.7"0,29</t>
  </si>
  <si>
    <t>357290658</t>
  </si>
  <si>
    <t>"rozražeče, příl. D.2.4.1"0,55-0,10-0,01</t>
  </si>
  <si>
    <t>"dno vývaru I-1, příl. D.2.4.2"1,74</t>
  </si>
  <si>
    <t>"dno vývaru I-2, příl. D.2.4.3"1,98</t>
  </si>
  <si>
    <t>"dno vývaru I-3, příl. D.2.4.4"3,56</t>
  </si>
  <si>
    <t>"ŽB zeď v patě LB zdi, vývar II, příl. D.2.4.5"0,32</t>
  </si>
  <si>
    <t>"ŽB zeď v patě LB zdi, odp. koryto, příl. D.2.4.6"0,12</t>
  </si>
  <si>
    <t>"práh vývaru I, příl. D.2.4.7"0,08</t>
  </si>
  <si>
    <t>"práh vývaru II, příl. D.2.4.7"0,05</t>
  </si>
  <si>
    <t>321368211</t>
  </si>
  <si>
    <t>Výztuž železobetonových konstrukcí vodních staveb ze svařovaných sítí</t>
  </si>
  <si>
    <t>117856416</t>
  </si>
  <si>
    <t>"rozražeče, příl. D.2.4.1"0,11</t>
  </si>
  <si>
    <t>"dno vývaru I-1, příl. D.2.4.2"0,28</t>
  </si>
  <si>
    <t>"dno vývaru I-2, příl. D.2.4.3"0,32</t>
  </si>
  <si>
    <t>"dno vývaru I-3, příl. D.2.4.4"0,27</t>
  </si>
  <si>
    <t>-887175381</t>
  </si>
  <si>
    <t>"dno pod propustí prahu I, příl. D.2.1.6"3,7*4</t>
  </si>
  <si>
    <t>"prostor před propustí vývaru II, příl. D.2.1.7"4*2</t>
  </si>
  <si>
    <t>"prostor pod prahem II, příloha D.2.1.7+C.3"62</t>
  </si>
  <si>
    <t>10415211</t>
  </si>
  <si>
    <t>"dno vývaru II, příl. D.2.1.1"24*1,0</t>
  </si>
  <si>
    <t>451311531</t>
  </si>
  <si>
    <t>Podklad pro dlažbu z betonu prostého mrazuvzdorného tř. C 25/30 vrstva tl nad 150 do 200 mm</t>
  </si>
  <si>
    <t>1369125555</t>
  </si>
  <si>
    <t>"návodní strana prahu I, šikmina, příl. D.2.1.6"45</t>
  </si>
  <si>
    <t>-1479729084</t>
  </si>
  <si>
    <t>"rozražeče, příl. D.2.3.1"0,3*7</t>
  </si>
  <si>
    <t>"dno vývaru I, příl. D.2.3.2 až D.2.3.4"3,3+3,5+6,9</t>
  </si>
  <si>
    <t>"ŽB zeď v patě LB zdi, vývar II+odp. koryto, příl. D.2.3.5 a D.2.3.6"3,9+1,4</t>
  </si>
  <si>
    <t>"práh vývaru I, příl. D.2.1.6"1,0</t>
  </si>
  <si>
    <t>"práh vývaru II, příl. D.2.1.7"0,8</t>
  </si>
  <si>
    <t>1945901852</t>
  </si>
  <si>
    <t>"prostor pod prahem II, příloha D.2.1.1+D.2.1.4"1,0*0,6*20,8</t>
  </si>
  <si>
    <t>463212111</t>
  </si>
  <si>
    <t>Rovnanina z lomového kamene upraveného s vyklínováním spár úlomky kamene</t>
  </si>
  <si>
    <t>1734913128</t>
  </si>
  <si>
    <t>"prostor pod prahem II, příloha D.2.1.7+C.3"19,6*3,0*0,6</t>
  </si>
  <si>
    <t>463212191</t>
  </si>
  <si>
    <t>Příplatek za vypracováni líce rovnaniny</t>
  </si>
  <si>
    <t>1499071595</t>
  </si>
  <si>
    <t>"prostor pod prahem II, příloha D.2.1.7+C.3"19,6*3,0</t>
  </si>
  <si>
    <t>465511513</t>
  </si>
  <si>
    <t>Dlažba z lomového kamene do malty s vyplněním spár maltou a vyspárováním plocha do 20 m2 tl 300 mm</t>
  </si>
  <si>
    <t>334596760</t>
  </si>
  <si>
    <t>"dno pod propustí prahu I, příl. D.2.1.6"3,7*4*0,2</t>
  </si>
  <si>
    <t>465511513R</t>
  </si>
  <si>
    <t>Dlažba z lomového kamene do malty s vyplněním spár maltou a vyspárováním plocha do 20 m2 tl 300 mm (bez pořízení kamene)</t>
  </si>
  <si>
    <t>1617299833</t>
  </si>
  <si>
    <t>"dno pod propustí prahu I, příl. D.2.1.6, využitelnost kamene 80%"3,7*4*0,8</t>
  </si>
  <si>
    <t>1637449948</t>
  </si>
  <si>
    <t>"prostor pod prahem II, příloha D.2.1.7+C.3"62*0,7</t>
  </si>
  <si>
    <t>465511523R</t>
  </si>
  <si>
    <t>Dlažba z lomového kamene do malty s vyplněním spár maltou a vyspárováním plocha nad 20 m2 tl 300 mm (bez pořízení kamene)</t>
  </si>
  <si>
    <t>410339288</t>
  </si>
  <si>
    <t>"prostor pod prahem II, příloha D.2.1.7+C.3, využitelnost kamene 30%"62*0,3</t>
  </si>
  <si>
    <t>-1927734714</t>
  </si>
  <si>
    <t>"návodní strana prahu I, šikmina, příl. D.2.1.6, celk. plocha 45 m2"45-31,2</t>
  </si>
  <si>
    <t>212756003</t>
  </si>
  <si>
    <t>"návodní strana prahu I, šikmina, příl. D.2.1.6, celk. plocha 45 m2, využití kamene 80%"39*0,8</t>
  </si>
  <si>
    <t>465928122</t>
  </si>
  <si>
    <t>Kladení dlažby dna melioračních kanálů ze žlabů hmotnosti nad 60 kg na sucho se zalitím spár maltou</t>
  </si>
  <si>
    <t>-968540100</t>
  </si>
  <si>
    <t>"dno vývaru II, příl. D.2.1.1"24/0,5</t>
  </si>
  <si>
    <t>592277280</t>
  </si>
  <si>
    <t>žlab betonový odvodňovací TBZ 50/65/16 51 x 65 x 15,7 cm</t>
  </si>
  <si>
    <t>-1875054195</t>
  </si>
  <si>
    <t>"dno vývaru II, příl. D.2.1.1, 5% ztratné"24/0,5*1,05</t>
  </si>
  <si>
    <t>894411311</t>
  </si>
  <si>
    <t>Osazení železobetonových dílců pro šachty skruží rovných</t>
  </si>
  <si>
    <t>1359884999</t>
  </si>
  <si>
    <t>"dno vývaru I-2, příl. D.2.3.3, jímka"2</t>
  </si>
  <si>
    <t>320101111</t>
  </si>
  <si>
    <t>Osazení betonových a železobetonových prefabrikátů hmotnosti do 1000 kg</t>
  </si>
  <si>
    <t>2011926486</t>
  </si>
  <si>
    <t>"propust, práh I, příl. D.2.1.6"0,7</t>
  </si>
  <si>
    <t>"propust, práh II, příl. D.2.1.7"0,2</t>
  </si>
  <si>
    <t>59385001R</t>
  </si>
  <si>
    <t>energokanál tvaru U ENK 239/85/50 U 239x69x42 cm</t>
  </si>
  <si>
    <t>895646299</t>
  </si>
  <si>
    <t>"propust, práh I, příl. D.2.1.6"2</t>
  </si>
  <si>
    <t>"propust, práh II, příl. D.2.1.7"1</t>
  </si>
  <si>
    <t>592240010</t>
  </si>
  <si>
    <t>dílec betonový pro vstupní šachty SR-F PS 100x50x9 cm</t>
  </si>
  <si>
    <t>-327291627</t>
  </si>
  <si>
    <t>"dno vývaru I-2, příl. D.2.3.3, jímka"1</t>
  </si>
  <si>
    <t>592240000</t>
  </si>
  <si>
    <t>dílec betonový pro vstupní šachty SR-F PS 100x25x9 cm</t>
  </si>
  <si>
    <t>-1933222699</t>
  </si>
  <si>
    <t>1657702327</t>
  </si>
  <si>
    <t>diluz03*0,1*2</t>
  </si>
  <si>
    <t>879016218</t>
  </si>
  <si>
    <t>"dno vývaru I a LB blok, příl. D.2.3.2 až D.2.3.4"9,5+1,37+1,0+11,53+1,37+1,0</t>
  </si>
  <si>
    <t>"ŽB zeď v patě LB zdi, vývar II, příl. D.2.3.5"3*(0,8*2+0,85)</t>
  </si>
  <si>
    <t>"ŽB zeď v patě LB zdi, odp. koryto, příl. D.2.3.6"0,8*2+0,5</t>
  </si>
  <si>
    <t>-880612755</t>
  </si>
  <si>
    <t>"dno vývaru I a LB blok, příl. D.2.3.2 až D.2.3.4"9,9+1,72+11,9+1,72</t>
  </si>
  <si>
    <t>"ŽB zeď v patě LB zdi, vývar II, příl. D.2.3.5"1,5*3</t>
  </si>
  <si>
    <t>"ŽB zeď v patě LB zdi, odp. koryto, příl. D.2.3.6"1,2</t>
  </si>
  <si>
    <t>1520204065</t>
  </si>
  <si>
    <t>934956125</t>
  </si>
  <si>
    <t>Hradítka z dubového dřeva tl 60 mm</t>
  </si>
  <si>
    <t>1091795651</t>
  </si>
  <si>
    <t>"práh I, příl. D.2.1.6"0,9*0,2*3</t>
  </si>
  <si>
    <t>-1225789400</t>
  </si>
  <si>
    <t>-1187013800</t>
  </si>
  <si>
    <t>sanace*5*30</t>
  </si>
  <si>
    <t>-1423881638</t>
  </si>
  <si>
    <t>-195263163</t>
  </si>
  <si>
    <t>"dno vývaru I a LB blok, příl. D.2.3.2 až D.2.3.4"10,6*0,7+1,37*1,0+12,6*0,7+1,37*1,0</t>
  </si>
  <si>
    <t>"ŽB zeď v patě LB zdi, vývar II, příl. D.2.3.5"1,6*3</t>
  </si>
  <si>
    <t>"ŽB zeď v patě LB zdi, odp. koryto, příl. D.2.3.6"1,4</t>
  </si>
  <si>
    <t>953333115</t>
  </si>
  <si>
    <t>PVC těsnící pás do pracovních spar betonových kcí vnitřní š 150 mm</t>
  </si>
  <si>
    <t>-23217802</t>
  </si>
  <si>
    <t>"dno vývaru I vs. LB přizdívka, příl. D.2.3.2 až D.2.3.4"6,4+3,9+5,4</t>
  </si>
  <si>
    <t>"ŽB zeď v patě LB zdi, vývar II, příl. D.2.3.5"31,8</t>
  </si>
  <si>
    <t>"ŽB zeď v patě LB zdi, odp. koryto, příl. D.2.3.6"11,2</t>
  </si>
  <si>
    <t>953334212</t>
  </si>
  <si>
    <t>Bobtnavý pásek do pracovních spar betonových kcí akrylový 20 x 10 mm</t>
  </si>
  <si>
    <t>-301554807</t>
  </si>
  <si>
    <t>"rozražeče, příl. D.2.3.1"7*2*(2,45+1,15)</t>
  </si>
  <si>
    <t>"dno vývaru I-3, příl. D.2.3.4"2*5,1</t>
  </si>
  <si>
    <t>"práh vývaru I" 4*2</t>
  </si>
  <si>
    <t>"práh vývaru II" 4*2</t>
  </si>
  <si>
    <t>953943124</t>
  </si>
  <si>
    <t>Osazování výrobků do 30 kg/kus do betonu bez jejich dodání</t>
  </si>
  <si>
    <t>-932779254</t>
  </si>
  <si>
    <t>"U profily, práh I, příl. D.2.1.6"3</t>
  </si>
  <si>
    <t>"U profily, práh II, příl. D.2.1.7"6</t>
  </si>
  <si>
    <t>953943125</t>
  </si>
  <si>
    <t>Osazování výrobků do 120 kg/kus do betonu bez jejich dodání</t>
  </si>
  <si>
    <t>-2065914073</t>
  </si>
  <si>
    <t>"rám vtokové mříže, příl. D.2.5.1"1</t>
  </si>
  <si>
    <t>953961216</t>
  </si>
  <si>
    <t>Kotvy chemickou patronou M 24 hl 210 mm do betonu, ŽB nebo kamene s vyvrtáním otvoru</t>
  </si>
  <si>
    <t>1591863413</t>
  </si>
  <si>
    <t>"jímka ve vývaru-kotvení zákrytové desky do ŽB, příl. D.2.5.2"4</t>
  </si>
  <si>
    <t>-1846697990</t>
  </si>
  <si>
    <t>"práh vývaru I-základ, příl. D.2.2.1"2,9*4</t>
  </si>
  <si>
    <t>"přibetonávka LB zdi ve vývaru II a odp. korytě, příl. D.2.2.3"(31,8+11,2)*0,6</t>
  </si>
  <si>
    <t>961055111</t>
  </si>
  <si>
    <t>Bourání základů ze ŽB</t>
  </si>
  <si>
    <t>-1233295717</t>
  </si>
  <si>
    <t>"dno vývaru I, příl. D.2.2.1"130</t>
  </si>
  <si>
    <t>"práh vývaru II-základ, příl. D.2.2.2"1,4*4</t>
  </si>
  <si>
    <t>-499933426</t>
  </si>
  <si>
    <t>"práh vývaru I-vrch, příl. D.2.2.1"3*4</t>
  </si>
  <si>
    <t>1426209175</t>
  </si>
  <si>
    <t>"koruna prahu I, nový obklad, min. 2 ks/m2"2,09*4*3*0,4*0,395*0,001</t>
  </si>
  <si>
    <t>962052211</t>
  </si>
  <si>
    <t>Bourání zdiva nadzákladového ze ŽB přes 1 m3</t>
  </si>
  <si>
    <t>1270581364</t>
  </si>
  <si>
    <t>"rozražeče ve vývaru I, příl. D.2.2.1"7*2*1,15</t>
  </si>
  <si>
    <t>"práh vývaru II, příl. D.2.2.2"1,2*4</t>
  </si>
  <si>
    <t>977211111</t>
  </si>
  <si>
    <t>Řezání ŽB kcí hl do 200 mm stěnovou pilou do průměru výztuže 16 mm</t>
  </si>
  <si>
    <t>847278868</t>
  </si>
  <si>
    <t>"úprava délky energokanálu v prahu vývaru I a II"1,5*2</t>
  </si>
  <si>
    <t>"práh II, v místě napojení na stáv. práh, příl. D.2.2.2"1,12*2+1,0+0,5*2</t>
  </si>
  <si>
    <t>-358732373</t>
  </si>
  <si>
    <t>-40811047</t>
  </si>
  <si>
    <t>"dno vývaru I, příl. D.2.2.1"150+4*2,2</t>
  </si>
  <si>
    <t>"dno vývar II"4*3,8+24*1,0+4*4+1,3*31,8</t>
  </si>
  <si>
    <t>"dno-odpadní koryto pod prahem II"11,3*1,3+6,6*20</t>
  </si>
  <si>
    <t>669626426</t>
  </si>
  <si>
    <t>"dutiny ve zdivu, předpoklad 10% san. plochy resp. 40% plochy PB zdi , délka spar 6 m/m2"sanace*0,1*6+130*0,3*6</t>
  </si>
  <si>
    <t>685604333</t>
  </si>
  <si>
    <t>"vysekání spar na hloubku min. 100 mm"</t>
  </si>
  <si>
    <t>"koruna prahu I-sanace, příl. D.2.1.6"2,09*(6,7+5,6)</t>
  </si>
  <si>
    <t>"povodní a návodní strana prahu I-sanace, příl. D.2.1.6"(1,9+0,5)*(6,7+5,6)</t>
  </si>
  <si>
    <t>"LB zeď"390</t>
  </si>
  <si>
    <t>"PB zeď"130</t>
  </si>
  <si>
    <t>"skluz pod štolou SV"50</t>
  </si>
  <si>
    <t>-390188084</t>
  </si>
  <si>
    <t>"výměna uvolněných kamenů, předpoklad 5% plochy"sanace*0,05</t>
  </si>
  <si>
    <t>"zajištění uvolněných kamenů při odstranění výplní spar, předpoklad 20% plochy"sanace*0,2</t>
  </si>
  <si>
    <t>-315064923</t>
  </si>
  <si>
    <t>"výměna uvolněných kamenů, předpoklad 5% plochy"sanace*0,05*0,35</t>
  </si>
  <si>
    <t>"uvolněné kameny při odstranění výplní spar, předpoklad 20% plochy"sanace*0,2*0,35</t>
  </si>
  <si>
    <t>1324707959</t>
  </si>
  <si>
    <t>-236875734</t>
  </si>
  <si>
    <t>sanace-25,707</t>
  </si>
  <si>
    <t>Hloubkové spárování koruny prahu I aktivovanou maltou (mezi kam. bloky), materiál+práce</t>
  </si>
  <si>
    <t>-1388347955</t>
  </si>
  <si>
    <t>"koruna prahu I, stáv. obklad, viz TZ"(16,3-4)*2,09</t>
  </si>
  <si>
    <t>"koruna prahu I, nový obklad, viz TZ"4*2,09</t>
  </si>
  <si>
    <t>608587536</t>
  </si>
  <si>
    <t>985331111</t>
  </si>
  <si>
    <t>Dodatečné vlepování betonářské výztuže D 8 mm do cementové aktivované malty včetně vyvrtání otvoru</t>
  </si>
  <si>
    <t>1645761803</t>
  </si>
  <si>
    <t>"koruna prahu I, nový obklad, min. 2 ks/m2"2,09*4*3*0,4</t>
  </si>
  <si>
    <t>501187252</t>
  </si>
  <si>
    <t>"trny jsou započteny do výztuže jednotlivých bloků, 3 ks/m2"</t>
  </si>
  <si>
    <t>"dno vývaru I, příl. D.2.4.2 až D.2.4.4"(44+25+67)*0,3</t>
  </si>
  <si>
    <t>"ŽB zeď v patě LB zdi, vývar II, příl. D.2.4.5"144*0,3</t>
  </si>
  <si>
    <t>"ŽB zeď v patě LB zdi, odp. koryto, příl. D.2.4.6"42*0,3</t>
  </si>
  <si>
    <t>"práh II, příl. D.2.4.8"15*0,3</t>
  </si>
  <si>
    <t>985331119</t>
  </si>
  <si>
    <t>Dodatečné vlepování betonářské výztuže D 25 mm do cementové aktivované malty včetně vyvrtání otvoru</t>
  </si>
  <si>
    <t>-1541311836</t>
  </si>
  <si>
    <t>"kotvení rozražečů do skal. podloží, příl. D.2.4.1"8*7*0,8</t>
  </si>
  <si>
    <t>552423R01</t>
  </si>
  <si>
    <t>Vtoková mříž, 0,78x1,8 m vč. povrchové úpravy, dodávka + osazení</t>
  </si>
  <si>
    <t>-708695706</t>
  </si>
  <si>
    <t>"vtoková mříž vč. rámu, příl. D.2.5.1"1</t>
  </si>
  <si>
    <t>552423R02</t>
  </si>
  <si>
    <t>Zákrytová deska, 1,4x1,4 m, ocelová vč. povrchové úpravy, dodávka+osazení</t>
  </si>
  <si>
    <t>-9293566</t>
  </si>
  <si>
    <t>553001R</t>
  </si>
  <si>
    <t>Ocelové výrobky (rámy, mříže, U a L profily), komplet. dodávka</t>
  </si>
  <si>
    <t>-1364587043</t>
  </si>
  <si>
    <t>"U profily, práh I, příl. D.2.1.6"4,22*10,22</t>
  </si>
  <si>
    <t>"pracny, práh I, příl. D.2.1.6"6*0,29</t>
  </si>
  <si>
    <t>"U profily, práh II, příl. D.2.1.7"6,48*10,22</t>
  </si>
  <si>
    <t>"pracny, práh II, příl. D.2.1.7"12*0,29</t>
  </si>
  <si>
    <t>985411111</t>
  </si>
  <si>
    <t>Beztlakové zalití trhlin a dutin ve zdivu aktivovanou maltou</t>
  </si>
  <si>
    <t>1095647997</t>
  </si>
  <si>
    <t>"dutiny ve zdivu, předpoklad 10% san. plochy resp. 40% plochy PB zdi , délka spar 6 m/m2"sanace*0,1*6*0,1*0,3+130*0,3*6*0,1*0,3</t>
  </si>
  <si>
    <t>-2065950668</t>
  </si>
  <si>
    <t>"skála-odvoz na skládku"(skvyk5+skvyk6+skdol5+skdol6)*2,6</t>
  </si>
  <si>
    <t>"beton+zdivo-odvoz na skládku"(bourzak+bourzb+bourzd+bourvzb)*2,4</t>
  </si>
  <si>
    <t>"malta ze spár"sanace*6*0,05*0,1*2,4</t>
  </si>
  <si>
    <t>"sanace, poškozený kámen, 5%"sanace*0,05*0,35*2,5</t>
  </si>
  <si>
    <t>1909003669</t>
  </si>
  <si>
    <t>"skála-odvoz na skládku"(skvyk5+skvyk6+skdol5+skdol6)*2,6*9</t>
  </si>
  <si>
    <t>"beton+zdivo-odvoz na skládku"(bourzak+bourzb+bourzd+bourvzb)*2,4*9</t>
  </si>
  <si>
    <t>"malta ze spár"sanace*6*0,05*0,1*2,4*9</t>
  </si>
  <si>
    <t>"sanace, poškozený kámen, 5%"sanace*0,05*0,35*2,5*9</t>
  </si>
  <si>
    <t>709557321</t>
  </si>
  <si>
    <t>"skála"(skvyk5+skvyk6+skdol5+skdol6)*2,6</t>
  </si>
  <si>
    <t>"beton+zdivo"(bourzak+bourzd)*2,4</t>
  </si>
  <si>
    <t>997013802</t>
  </si>
  <si>
    <t>Poplatek za uložení na skládce (skládkovné) stavebního odpadu železobetonového kód odpadu 170 101</t>
  </si>
  <si>
    <t>-422756273</t>
  </si>
  <si>
    <t>"ŽB"(bourzb+bourvzb)*2,4</t>
  </si>
  <si>
    <t>352495938</t>
  </si>
  <si>
    <t>78_001R</t>
  </si>
  <si>
    <t>Žárové stříkání ocelových prvků, Zn min. 70 um, kpl. dodávka</t>
  </si>
  <si>
    <t>-1326390011</t>
  </si>
  <si>
    <t>"vtoková mříž vč.rámu"70+40</t>
  </si>
  <si>
    <t>"profily U"10,22*(4,22+6,48)</t>
  </si>
  <si>
    <t>"zákrytová deska"157</t>
  </si>
  <si>
    <t>sanace04</t>
  </si>
  <si>
    <t>46,75</t>
  </si>
  <si>
    <t>2508_4 - SO 04 Úpravy v odpadní štole</t>
  </si>
  <si>
    <t>119001401</t>
  </si>
  <si>
    <t>Dočasné zajištění potrubí ocelového nebo litinového DN do 200</t>
  </si>
  <si>
    <t>499655243</t>
  </si>
  <si>
    <t>"vodovodní potrubí, příl. D.2.1.1"27</t>
  </si>
  <si>
    <t>1662925503</t>
  </si>
  <si>
    <t>34,7*4+23</t>
  </si>
  <si>
    <t>2070870755</t>
  </si>
  <si>
    <t>(34,7*4+23)*60</t>
  </si>
  <si>
    <t>-774095985</t>
  </si>
  <si>
    <t>977151114</t>
  </si>
  <si>
    <t>Jádrové vrty diamantovými korunkami do D 60 mm do stavebních materiálů</t>
  </si>
  <si>
    <t>1403804730</t>
  </si>
  <si>
    <t>"odvodňovací vrty DN 50, příl. D.2.1.1+rezerva 10%"12*1,1</t>
  </si>
  <si>
    <t>977151214</t>
  </si>
  <si>
    <t>Jádrové vrty dovrchní diamantovými korunkami do D 60 mm do stavebních materiálů</t>
  </si>
  <si>
    <t>1834424950</t>
  </si>
  <si>
    <t>"odvodňovací vrty DN 50, příl. D.2.1.1+rezerva 10%"8*1,1</t>
  </si>
  <si>
    <t>-713695605</t>
  </si>
  <si>
    <t>"štola, příl. D.2.1.1"475</t>
  </si>
  <si>
    <t>"portál, příl. D.2.1.1"23</t>
  </si>
  <si>
    <t>985121911</t>
  </si>
  <si>
    <t>Příplatek k tryskání degradovaného betonu za práci ve stísněném prostoru</t>
  </si>
  <si>
    <t>1371073598</t>
  </si>
  <si>
    <t>-871369735</t>
  </si>
  <si>
    <t>"dutiny ve zdivu, předpoklad 10% sanované plochy, délka spar 6 m/m2"sanace04*0,1*6</t>
  </si>
  <si>
    <t>1084677941</t>
  </si>
  <si>
    <t>"štola, předpoklad 5%, příl. D.2.1.1"475*0,05</t>
  </si>
  <si>
    <t>"portál, předpoklad 100%,příl. D.2.1.1"23</t>
  </si>
  <si>
    <t>635956198</t>
  </si>
  <si>
    <t>"výměna uvolněných kamenů, předpoklad 5% plochy"sanace04*0,05</t>
  </si>
  <si>
    <t>1928110794</t>
  </si>
  <si>
    <t>"výměna uvolněných kamenů, předpoklad 5% sanované plochy"sanace04*0,05*0,4</t>
  </si>
  <si>
    <t>583810860R</t>
  </si>
  <si>
    <t>kámen lomový upravený (vč. dopravy a dodatečného opracování)</t>
  </si>
  <si>
    <t>1083479030</t>
  </si>
  <si>
    <t>"výměna uvolněných kamenů, předpoklad 5% plochy"sanace04*0,05*0,4*2,7</t>
  </si>
  <si>
    <t>-1226620108</t>
  </si>
  <si>
    <t>-589743987</t>
  </si>
  <si>
    <t>2142836050</t>
  </si>
  <si>
    <t>"odvrty"(PI*0.025*0.025*(2*10*1,1))*2,4</t>
  </si>
  <si>
    <t>"malta ze spár"sanace04*6*0,05*0,1*2,4</t>
  </si>
  <si>
    <t>-991149503</t>
  </si>
  <si>
    <t>"odvrty"(PI*0.025*0.025*(2*10*1,1))*2,4*9</t>
  </si>
  <si>
    <t>"malta ze spár"sanace04*6*0,05*0,1*2,4*9</t>
  </si>
  <si>
    <t>275181914</t>
  </si>
  <si>
    <t>1992022814</t>
  </si>
  <si>
    <t>767996703</t>
  </si>
  <si>
    <t>Demontáž atypických zámečnických konstrukcí řezáním hmotnosti jednotlivých dílů do 250 kg</t>
  </si>
  <si>
    <t>-330309457</t>
  </si>
  <si>
    <t>"stáv. ocel. mříž na výtoku ze štoly-předpoklad"200</t>
  </si>
  <si>
    <t>316004R</t>
  </si>
  <si>
    <t>Ocelová mříž dvoukřídlá, 2x 1,7*2,0 m, dodávka, montáž+osazení vč. povrchové úpravy</t>
  </si>
  <si>
    <t>1947430686</t>
  </si>
  <si>
    <t>"mříž dle příl. D.2.5.1, m=200 kg"1</t>
  </si>
  <si>
    <t>2508_5 - SO 05 Sjezd do nádrže</t>
  </si>
  <si>
    <t>113151111</t>
  </si>
  <si>
    <t>Rozebrání zpevněných ploch ze silničních dílců</t>
  </si>
  <si>
    <t>-172711248</t>
  </si>
  <si>
    <t>113152112</t>
  </si>
  <si>
    <t>Odstranění podkladů zpevněných ploch z kameniva drceného</t>
  </si>
  <si>
    <t>1483445784</t>
  </si>
  <si>
    <t>"štěrkopísek"210*0,15</t>
  </si>
  <si>
    <t>-742161695</t>
  </si>
  <si>
    <t>450*0,3</t>
  </si>
  <si>
    <t>122201101</t>
  </si>
  <si>
    <t>Odkopávky a prokopávky nezapažené v hornině tř. 3 objem do 100 m3</t>
  </si>
  <si>
    <t>-494507359</t>
  </si>
  <si>
    <t>"výkop ve svahu pod silnicí"50</t>
  </si>
  <si>
    <t>1604671977</t>
  </si>
  <si>
    <t>50*0,3</t>
  </si>
  <si>
    <t>162301101</t>
  </si>
  <si>
    <t>Vodorovné přemístění do 500 m výkopku/sypaniny z horniny tř. 1 až 4</t>
  </si>
  <si>
    <t>1466119511</t>
  </si>
  <si>
    <t>"ornice-pro zpětné rozprostření"450*0,3</t>
  </si>
  <si>
    <t>483548267</t>
  </si>
  <si>
    <t>"mat. pro násyp z mezideponie (z SO 01)"220</t>
  </si>
  <si>
    <t>1942729108</t>
  </si>
  <si>
    <t>1557915715</t>
  </si>
  <si>
    <t>"násyp-odvoz na skládku po rozebrání"200</t>
  </si>
  <si>
    <t>"štěrkopísek-odvoz na skládku po rozebrání"210*0,15</t>
  </si>
  <si>
    <t>167101152</t>
  </si>
  <si>
    <t>Nakládání výkopku z hornin tř. 5 až 7 přes 100 m3</t>
  </si>
  <si>
    <t>-924937908</t>
  </si>
  <si>
    <t>"sjezd-rozebrání"200</t>
  </si>
  <si>
    <t>167103101</t>
  </si>
  <si>
    <t>Nakládání výkopku ze zemin schopných zúrodnění</t>
  </si>
  <si>
    <t>1449785243</t>
  </si>
  <si>
    <t>171101121</t>
  </si>
  <si>
    <t>Uložení sypaniny z hornin nesoudržných kamenitých do násypů zhutněných</t>
  </si>
  <si>
    <t>1766019335</t>
  </si>
  <si>
    <t>"mat. pro násyp z mezideponie (z SO 01), po zhutnění"200</t>
  </si>
  <si>
    <t>-2068525816</t>
  </si>
  <si>
    <t>"násyp- po rozebrání"200</t>
  </si>
  <si>
    <t>"štěrkopísek-po rozebrání"210*0,15</t>
  </si>
  <si>
    <t>-370919283</t>
  </si>
  <si>
    <t>"násyp- po rozebrání"200*2,0</t>
  </si>
  <si>
    <t>"štěrkopísek-po rozebrání"210*0,15*1,9</t>
  </si>
  <si>
    <t>"výkop ve svahu pod silnicí"50*1,8</t>
  </si>
  <si>
    <t>181301115</t>
  </si>
  <si>
    <t>Rozprostření ornice tl vrstvy do 300 mm pl přes 500 m2 v rovině nebo ve svahu do 1:5</t>
  </si>
  <si>
    <t>755691534</t>
  </si>
  <si>
    <t>"ornice-pro zpětné rozprostření"450*0,5</t>
  </si>
  <si>
    <t>770105690</t>
  </si>
  <si>
    <t>450*0,5</t>
  </si>
  <si>
    <t>-1442678144</t>
  </si>
  <si>
    <t>450*0,025</t>
  </si>
  <si>
    <t>181411122</t>
  </si>
  <si>
    <t>Založení lučního trávníku výsevem plochy do 1000 m2 ve svahu do 1:2</t>
  </si>
  <si>
    <t>-501850397</t>
  </si>
  <si>
    <t>957407190</t>
  </si>
  <si>
    <t>"def. úprava svahu pod silnicí"130</t>
  </si>
  <si>
    <t>182301125</t>
  </si>
  <si>
    <t>Rozprostření ornice pl do 500 m2 ve svahu přes 1:5 tl vrstvy do 300 mm</t>
  </si>
  <si>
    <t>-830505601</t>
  </si>
  <si>
    <t>291111111</t>
  </si>
  <si>
    <t>Podklad pro zpevněné plochy z kameniva drceného 0 až 63 mm</t>
  </si>
  <si>
    <t>-496267400</t>
  </si>
  <si>
    <t>210*0,15</t>
  </si>
  <si>
    <t>291211111</t>
  </si>
  <si>
    <t>Zřízení plochy ze silničních panelů do lože tl 50 mm z kameniva</t>
  </si>
  <si>
    <t>1293271132</t>
  </si>
  <si>
    <t>593813200</t>
  </si>
  <si>
    <t>panel silniční IZD 120/100 300x200x15 cm</t>
  </si>
  <si>
    <t>1541476531</t>
  </si>
  <si>
    <t>"opotřebení panelů 25%, zbývající vratné množství (75 %) bude dodáno na stavbu na náklady dodavatele"</t>
  </si>
  <si>
    <t>176/(2*3)*0,25</t>
  </si>
  <si>
    <t>277446073</t>
  </si>
  <si>
    <t>"poškozené panely - 25% plochy"176*0,15*2,5*0,25</t>
  </si>
  <si>
    <t>803523683</t>
  </si>
  <si>
    <t>"poškozené panely - 25% plochy"176*0,15*2,5*0,25*9</t>
  </si>
  <si>
    <t>1222850297</t>
  </si>
  <si>
    <t>998225111</t>
  </si>
  <si>
    <t>Přesun hmot pro pozemní komunikace s krytem z kamene, monolitickým betonovým nebo živičným</t>
  </si>
  <si>
    <t>-727973294</t>
  </si>
  <si>
    <t>2508_6 - SO 06 Přístupová cesta k bezpečnostnímu přelivu</t>
  </si>
  <si>
    <t>-1583988069</t>
  </si>
  <si>
    <t>234*3</t>
  </si>
  <si>
    <t>-1085161105</t>
  </si>
  <si>
    <t>234*0,15*4</t>
  </si>
  <si>
    <t>1465382032</t>
  </si>
  <si>
    <t>"předpokládaná dl. 234,0 m, šířka 4,0 m"234*4,0*0,3</t>
  </si>
  <si>
    <t>1184285756</t>
  </si>
  <si>
    <t>"ornice-pro zpětné rozprostření"280,8</t>
  </si>
  <si>
    <t>1533108046</t>
  </si>
  <si>
    <t>"podkladní šp-odvoz"140,4</t>
  </si>
  <si>
    <t>-107303478</t>
  </si>
  <si>
    <t>-1314322291</t>
  </si>
  <si>
    <t>1214416293</t>
  </si>
  <si>
    <t>"podkladní šp-odvoz"140,4*1,8</t>
  </si>
  <si>
    <t>-508531749</t>
  </si>
  <si>
    <t>"ornice-pro zpětné rozprostření"280,8/0,3</t>
  </si>
  <si>
    <t>-600633927</t>
  </si>
  <si>
    <t>-2115745144</t>
  </si>
  <si>
    <t>936*0,025</t>
  </si>
  <si>
    <t>1363467631</t>
  </si>
  <si>
    <t>1968096635</t>
  </si>
  <si>
    <t>-1212627645</t>
  </si>
  <si>
    <t>700/(2*3)*0,25</t>
  </si>
  <si>
    <t>1471158470</t>
  </si>
  <si>
    <t>"poškozené panely - 25% plochy"702*0,15*2,5*0,25</t>
  </si>
  <si>
    <t>1324752102</t>
  </si>
  <si>
    <t>"poškozené panely - 25% plochy"702*0,15*2,5*0,25*9</t>
  </si>
  <si>
    <t>1947388408</t>
  </si>
  <si>
    <t>920685007</t>
  </si>
  <si>
    <t>2508_7 - Ostatní náklady</t>
  </si>
  <si>
    <t>VRN - Vedlejší rozpočtové náklady</t>
  </si>
  <si>
    <t xml:space="preserve">    VRN1 - Průzkumné, geodetické a projektové práce</t>
  </si>
  <si>
    <t xml:space="preserve">    VRN3 - Zařízení staveniště</t>
  </si>
  <si>
    <t xml:space="preserve">    VRN4 - Inženýrská činnost</t>
  </si>
  <si>
    <t>0101R</t>
  </si>
  <si>
    <t>Dopracování a schválení havarijního plánu</t>
  </si>
  <si>
    <t>1024</t>
  </si>
  <si>
    <t>350840790</t>
  </si>
  <si>
    <t>"dopracování HP"1</t>
  </si>
  <si>
    <t>0102R</t>
  </si>
  <si>
    <t>Dopracování a schválení povodňového plánu</t>
  </si>
  <si>
    <t>-1604061814</t>
  </si>
  <si>
    <t>"dopracování PP"1</t>
  </si>
  <si>
    <t>0103R</t>
  </si>
  <si>
    <t>Pasportizace technického stavu příjezdových komunikací před a po dokončení stavby</t>
  </si>
  <si>
    <t>-1293752793</t>
  </si>
  <si>
    <t>0104R</t>
  </si>
  <si>
    <t>Geodetické zaměření vybudovaného díla</t>
  </si>
  <si>
    <t>-2044269865</t>
  </si>
  <si>
    <t>0105R</t>
  </si>
  <si>
    <t>Fotodokumnetace postupu prací</t>
  </si>
  <si>
    <t>1033728425</t>
  </si>
  <si>
    <t>0106R</t>
  </si>
  <si>
    <t>Úprava projektové dokumentace dle skutečných rozměrů po provedení výkopových prací</t>
  </si>
  <si>
    <t>-231497845</t>
  </si>
  <si>
    <t>0107R</t>
  </si>
  <si>
    <t>Výrobní dokumentace zhotovitele</t>
  </si>
  <si>
    <t>-1785189546</t>
  </si>
  <si>
    <t>0108R</t>
  </si>
  <si>
    <t>Vytyčení dotčených IS</t>
  </si>
  <si>
    <t>224485493</t>
  </si>
  <si>
    <t>012103000</t>
  </si>
  <si>
    <t>Geodetické práce před výstavbou</t>
  </si>
  <si>
    <t>1906543754</t>
  </si>
  <si>
    <t>013254000</t>
  </si>
  <si>
    <t>Dokumentace skutečného provedení stavby</t>
  </si>
  <si>
    <t>-468514307</t>
  </si>
  <si>
    <t>0301R</t>
  </si>
  <si>
    <t>Ochrana staveniště před srážkovými vodami</t>
  </si>
  <si>
    <t>313065559</t>
  </si>
  <si>
    <t>030001000</t>
  </si>
  <si>
    <t>Zařízení staveniště</t>
  </si>
  <si>
    <t>-1193690270</t>
  </si>
  <si>
    <t>0302R</t>
  </si>
  <si>
    <t>Ochrana stávajících inženýrských sítí na staveništi</t>
  </si>
  <si>
    <t>1472192091</t>
  </si>
  <si>
    <t>0303R</t>
  </si>
  <si>
    <t>Opravy, údržba a průběžné čištění komunikací užívaných v průběhu výstavby (včetně zpětného předání správcům)</t>
  </si>
  <si>
    <t>-1542898502</t>
  </si>
  <si>
    <t>031002000</t>
  </si>
  <si>
    <t>Související práce pro zařízení staveniště</t>
  </si>
  <si>
    <t>-1976781324</t>
  </si>
  <si>
    <t>033002000</t>
  </si>
  <si>
    <t>Připojení staveniště na inženýrské sítě</t>
  </si>
  <si>
    <t>-667163012</t>
  </si>
  <si>
    <t>039002000</t>
  </si>
  <si>
    <t>Zrušení zařízení staveniště</t>
  </si>
  <si>
    <t>-1422308645</t>
  </si>
  <si>
    <t>0402R</t>
  </si>
  <si>
    <t>480945347</t>
  </si>
  <si>
    <t>0403R</t>
  </si>
  <si>
    <t>Zkoušky použitelných materiálů</t>
  </si>
  <si>
    <t>-298813647</t>
  </si>
  <si>
    <t>0404R</t>
  </si>
  <si>
    <t>Programy kontrolních zkoušek stavebních dodávek</t>
  </si>
  <si>
    <t>1918554939</t>
  </si>
  <si>
    <t>0401R</t>
  </si>
  <si>
    <t>Zajištění biologického dozoru</t>
  </si>
  <si>
    <t>-62717404</t>
  </si>
  <si>
    <t>0,0318*3,14*(7,1+6,3+5,1+51+28+27)</t>
  </si>
  <si>
    <t>0,051*3,14*(7,1+7,7+6,3+7,7+5,1+6,6+51+38,5+28+22+27+20,9)</t>
  </si>
  <si>
    <t>žárový pozink zábradlí</t>
  </si>
  <si>
    <t>viz D.1.b.6</t>
  </si>
  <si>
    <t>CS ÚRS 2017 01</t>
  </si>
  <si>
    <t>Žárové stříkání ocelových konstrukcí slitinou zinacor ZnAl, tloušťky 50 μm, třídy III</t>
  </si>
  <si>
    <t>789421513</t>
  </si>
  <si>
    <t>Povrchové úpravy ocelových konstrukcí a technologických zařízení</t>
  </si>
  <si>
    <t>789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</si>
  <si>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</si>
  <si>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PSC</t>
  </si>
  <si>
    <t>Přesun hmot pro zámečnické konstrukce stanovený z hmotnosti přesunovaného materiálu vodorovná dopravní vzdálenost do 50 m v objektech výšky do 6 m</t>
  </si>
  <si>
    <t>998767101</t>
  </si>
  <si>
    <t>specifikace k pol.767995111</t>
  </si>
  <si>
    <t>Poznámka k položce:
šrouby, matice, podložky</t>
  </si>
  <si>
    <t>P</t>
  </si>
  <si>
    <t>soub</t>
  </si>
  <si>
    <t>spojovací materiál</t>
  </si>
  <si>
    <t>130101R1</t>
  </si>
  <si>
    <t>6,28*0,2*(7+7+6)*0,001</t>
  </si>
  <si>
    <t>6,28kg/m</t>
  </si>
  <si>
    <t>tyč ocelová plochá, v jakosti 11 375, 80 x 10  mm</t>
  </si>
  <si>
    <t>130102720</t>
  </si>
  <si>
    <t>6,28*0,2*(7+7+6)</t>
  </si>
  <si>
    <t>osazení ploché oceli na chem. kotvu (80/10)</t>
  </si>
  <si>
    <t>viz D.1.a, D.1.b.6</t>
  </si>
  <si>
    <t xml:space="preserve">Poznámka k souboru cen:
1. Určení cen se řídí hmotností jednotlivě montovaného dílu konstrukce. </t>
  </si>
  <si>
    <t>Montáž ostatních atypických zámečnických konstrukcí hmotnosti do 5 kg</t>
  </si>
  <si>
    <t>767995111</t>
  </si>
  <si>
    <t>81+21</t>
  </si>
  <si>
    <t>odstranění stáv. zábradlí</t>
  </si>
  <si>
    <t>Demontáž zábradlí rovného nerozebíratelný spoj hmotnosti 1 m zábradlí přes 20 kg</t>
  </si>
  <si>
    <t>Konstrukce zámečnické</t>
  </si>
  <si>
    <t>767</t>
  </si>
  <si>
    <t>Práce a dodávky PSV</t>
  </si>
  <si>
    <t>PSV</t>
  </si>
  <si>
    <t xml:space="preserve">Poznámka k souboru cen:
1. Ceny jsou určeny pro jakoukoliv konstrukčně-materiálovou charakteristiku. </t>
  </si>
  <si>
    <t>Přesun hmot pro úpravy vodních toků a kanály, hráze rybníků apod. dopravní vzdálenost do 500 m</t>
  </si>
  <si>
    <t>998332011</t>
  </si>
  <si>
    <t>Přesun hmot</t>
  </si>
  <si>
    <t>998</t>
  </si>
  <si>
    <t>405</t>
  </si>
  <si>
    <t>odvoz provizorní rampy</t>
  </si>
  <si>
    <t>viz D.1.a</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</si>
  <si>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</si>
  <si>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Vodorovná doprava suti a vybouraných hmot bez naložení, s vyložením a hrubým urovnáním nakládání nebo překládání na dopravní prostředek při vodorovné dopravě suti a vybouraných hmot</t>
  </si>
  <si>
    <t>997321611</t>
  </si>
  <si>
    <t>405*9</t>
  </si>
  <si>
    <t>odvoz štěrkodrti z rampy na skládku</t>
  </si>
  <si>
    <t>2,55*9</t>
  </si>
  <si>
    <t>odvoz odstraněného zábradlí dle investora</t>
  </si>
  <si>
    <t>2,2*2,5*9</t>
  </si>
  <si>
    <t>odvoz na skládku do 10km</t>
  </si>
  <si>
    <t>Vodorovná doprava suti a vybouraných hmot bez naložení, s vyložením a hrubým urovnáním po suchu, na vzdálenost Příplatek k cenám za každý další i započatý 1 km přes 1 km</t>
  </si>
  <si>
    <t>997321519</t>
  </si>
  <si>
    <t>odvoz štěrkodrti z provizorní rampy na skládku</t>
  </si>
  <si>
    <t>2,55</t>
  </si>
  <si>
    <t>odvoz odstraněného zábradlí na dle investora</t>
  </si>
  <si>
    <t>2,2*2,5</t>
  </si>
  <si>
    <t>odvoz beton. kvádrů na skládku</t>
  </si>
  <si>
    <t>viz D.1.a, D.1.b.1, -b.5</t>
  </si>
  <si>
    <t>Vodorovná doprava suti a vybouraných hmot bez naložení, s vyložením a hrubým urovnáním po suchu, na vzdálenost do 1 km</t>
  </si>
  <si>
    <t>997321511</t>
  </si>
  <si>
    <t>33,75*2,5</t>
  </si>
  <si>
    <t>21,6*2,5</t>
  </si>
  <si>
    <t>3,3*2,5</t>
  </si>
  <si>
    <t>170*2,5</t>
  </si>
  <si>
    <t>viz D.1.b.5, D.1.a</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</si>
  <si>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</si>
  <si>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Poplatek za uložení stavebního odpadu na skládce (skládkovné) z kameniva</t>
  </si>
  <si>
    <t>997221855</t>
  </si>
  <si>
    <t>30,165*2,5</t>
  </si>
  <si>
    <t>vybouraná schodiště</t>
  </si>
  <si>
    <t>viz D.1.b.7, D.1.b.3, D.1.a</t>
  </si>
  <si>
    <t>Poplatek za uložení stavebního odpadu na skládce (skládkovné) železobetonového</t>
  </si>
  <si>
    <t>997221825</t>
  </si>
  <si>
    <t>1,53*2,2</t>
  </si>
  <si>
    <t>patky zábradlí</t>
  </si>
  <si>
    <t>základy kvádrů</t>
  </si>
  <si>
    <t>5,5</t>
  </si>
  <si>
    <t>beton. kvádry</t>
  </si>
  <si>
    <t>64*2,2</t>
  </si>
  <si>
    <t>beton z lože</t>
  </si>
  <si>
    <t>viz D.1.a, D.1.b.3, -b.5</t>
  </si>
  <si>
    <t>Poplatek za uložení stavebního odpadu na skládce (skládkovné) betonového</t>
  </si>
  <si>
    <t>997221815</t>
  </si>
  <si>
    <t>Přesun sutě</t>
  </si>
  <si>
    <t>997</t>
  </si>
  <si>
    <t>7+7+6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</si>
  <si>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</si>
  <si>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Kotvy chemické s vyvrtáním otvoru kotevní šrouby pro chemické kotvy, velikost M 12, délka 160 mm</t>
  </si>
  <si>
    <t>953965121</t>
  </si>
  <si>
    <t>Kotvy chemické s vyvrtáním otvoru do betonu, železobetonu nebo tvrdého kamene tmel, velikost M 20, hloubka 170 mm</t>
  </si>
  <si>
    <t>953961115</t>
  </si>
  <si>
    <t>35*0,8</t>
  </si>
  <si>
    <t>viz D.1.a, D.1.b.3</t>
  </si>
  <si>
    <t>Vložky svislé do dilatačních spár z polystyrenových desek extrudovaných včetně dodání a osazení, v jakémkoliv zdivu  10 mm</t>
  </si>
  <si>
    <t>9533121R1</t>
  </si>
  <si>
    <t>Poznámka k položce:
Odstranění betonového kvádru o rozměrech 1500x900x800mm s naložením na dopravní prostředek</t>
  </si>
  <si>
    <t>Odstranění betonových kvádrů</t>
  </si>
  <si>
    <t>911381R1</t>
  </si>
  <si>
    <t>Ostatní konstrukce a práce, bourání</t>
  </si>
  <si>
    <t>1075*0,5</t>
  </si>
  <si>
    <t>50%</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</si>
  <si>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</si>
  <si>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Vyplnění spár dosavadních dlažeb cementovou maltou s vyčištěním spár na hloubky do 70 mm dlažby z lomového kamene s vyspárováním</t>
  </si>
  <si>
    <t>636195212</t>
  </si>
  <si>
    <t>18,202</t>
  </si>
  <si>
    <t>viz pol.631311123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</si>
  <si>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</si>
  <si>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Příplatek k cenám mazanin za úpravu povrchu mazaniny přehlazením, mazanina tl. přes 80 do 120 mm</t>
  </si>
  <si>
    <t>631319012</t>
  </si>
  <si>
    <t>0,3*0,1*7,6*2</t>
  </si>
  <si>
    <t>schody km 0,0865</t>
  </si>
  <si>
    <t>0,3*0,1*6,75</t>
  </si>
  <si>
    <t>0,3*0,1*6,3</t>
  </si>
  <si>
    <t>schody km 0,150</t>
  </si>
  <si>
    <t>0,3*0,1*5,9*2</t>
  </si>
  <si>
    <t>schody km 0,1765</t>
  </si>
  <si>
    <t>podkladní beton</t>
  </si>
  <si>
    <t>viz D.1.b.7</t>
  </si>
  <si>
    <t>podkladní beton patky</t>
  </si>
  <si>
    <t>viz D.1.b.5, D.1.b.3</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</si>
  <si>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</si>
  <si>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Mazanina z betonu prostého bez zvýšených nároků na prostředí tl. přes 80 do 120 mm tř. C 12/15</t>
  </si>
  <si>
    <t>631311123</t>
  </si>
  <si>
    <t>Úpravy povrchů, podlahy a osazování výplní</t>
  </si>
  <si>
    <t>375*0,7</t>
  </si>
  <si>
    <t>km 0,132-0,206</t>
  </si>
  <si>
    <t>240*0,7</t>
  </si>
  <si>
    <t>použití původní dlažba</t>
  </si>
  <si>
    <t>Poznámka k položce:
Použita původní vybouraná dlažba</t>
  </si>
  <si>
    <t>Dlažba z lomového kamene lomařsky upraveného na sucho se zalitím spár cementovou maltou, tl. kamene 300 mm, bez materiálu</t>
  </si>
  <si>
    <t>4655123R1</t>
  </si>
  <si>
    <t>375*0,3</t>
  </si>
  <si>
    <t>km 0,131-0,206</t>
  </si>
  <si>
    <t>pomístná oprava doplnění dlažby</t>
  </si>
  <si>
    <t>240*0,3</t>
  </si>
  <si>
    <t>nová dlažba (30%)</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</si>
  <si>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</si>
  <si>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Dlažba z lomového kamene lomařsky upraveného na sucho se zalitím spár cementovou maltou, tl. kamene 300 mm</t>
  </si>
  <si>
    <t>465512327</t>
  </si>
  <si>
    <t>120*3*0,5</t>
  </si>
  <si>
    <t>zřízení provizorní rampy</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</si>
  <si>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</si>
  <si>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Filtrační vrstvy jakékoliv tloušťky a sklonu ze štěrkodrti se zhutněním do 10 pojezdů/m3, frakce od 0-120 do 0-125 mm</t>
  </si>
  <si>
    <t>457542112</t>
  </si>
  <si>
    <t>375</t>
  </si>
  <si>
    <t>240+14</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</si>
  <si>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</si>
  <si>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Podklad z prostého betonu pod dlažbu pro prostředí s mrazovými cykly, ve vrstvě tl. přes 100 do 150 mm</t>
  </si>
  <si>
    <t>Vodorovné konstrukce</t>
  </si>
  <si>
    <t>7,1+6,3+5,1+51+27+27</t>
  </si>
  <si>
    <t>13739/7,1= 1935/m</t>
  </si>
  <si>
    <t>celkem 13739</t>
  </si>
  <si>
    <t>režie a zisk - 8587*0,6=5152</t>
  </si>
  <si>
    <t>zpracování - 6605*0,3=1982</t>
  </si>
  <si>
    <t>trubka podélná 38/4mm  19,5*33,7=3011</t>
  </si>
  <si>
    <t>trubka podélná 51/5mm 43,7*36,2=1582</t>
  </si>
  <si>
    <t>trubka 51/5mm - sloupek  40,5*36,2=2012</t>
  </si>
  <si>
    <t>(váha*cena/kg)</t>
  </si>
  <si>
    <t>specifikace k pol.348171111</t>
  </si>
  <si>
    <t>Zábradlí z ocel. trub sloupek 51/5 , podélná výplň 51/5, 31,8/4</t>
  </si>
  <si>
    <t>553912R1</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</si>
  <si>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</si>
  <si>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Osazení mostního ocelového zábradlí přímo do betonu říms</t>
  </si>
  <si>
    <t>348171111</t>
  </si>
  <si>
    <t>0,8*2</t>
  </si>
  <si>
    <t>prostupy stáv. výustí</t>
  </si>
  <si>
    <t xml:space="preserve">Poznámka k souboru cen:
1. V cenách jsou započteny náklady na nařezání plastového potrubí na potřebnou délku a osazení do bednění bez výřezu bednění, utěsnění prostupu a bednění tmelem před betonáží. </t>
  </si>
  <si>
    <t>Prostup v betonových zdech z plastových trub průměru do DN 400</t>
  </si>
  <si>
    <t>334791117</t>
  </si>
  <si>
    <t>0,9*7,65*1,05*4*7,9*0,001</t>
  </si>
  <si>
    <t>7,65*1,8*1,05*7,9*0,001</t>
  </si>
  <si>
    <t>7,5*1,8*1,05*7,9*0,001</t>
  </si>
  <si>
    <t>7,25*1,05*2*7,9*0,001</t>
  </si>
  <si>
    <t>0,9*6,9*1,05*2*7,9*0,001</t>
  </si>
  <si>
    <t>6,8*1,8*1,05*7,9*0,001</t>
  </si>
  <si>
    <t>7,0*1,8*1,05*7,9*0,001</t>
  </si>
  <si>
    <t>5,9*0,9*1,05*4*7,9*0,001</t>
  </si>
  <si>
    <t>5,85*4,9*1,05*2*7,9*0,001</t>
  </si>
  <si>
    <t>viz D.1.b.7, D.1.a</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</si>
  <si>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</si>
  <si>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</si>
  <si>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542,66</t>
  </si>
  <si>
    <t>viz pol.321351010</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</si>
  <si>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</si>
  <si>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</si>
  <si>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0,2*1,3*16</t>
  </si>
  <si>
    <t>0,65*1,9*2</t>
  </si>
  <si>
    <t>4,6*2</t>
  </si>
  <si>
    <t>0,2*1,3*13</t>
  </si>
  <si>
    <t>6,1*2</t>
  </si>
  <si>
    <t>7,3*2</t>
  </si>
  <si>
    <t>0,19*4,4*10</t>
  </si>
  <si>
    <t>0,7*4,4*4</t>
  </si>
  <si>
    <t>5,6*4</t>
  </si>
  <si>
    <t>"příčné"36*0,8</t>
  </si>
  <si>
    <t>(1+1,05)*206</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</si>
  <si>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</si>
  <si>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"bok"0,3*0,9*7,6*2</t>
  </si>
  <si>
    <t>3,96*1,3</t>
  </si>
  <si>
    <t>"bok"0,27*7,2</t>
  </si>
  <si>
    <t>"bok"7,3*0,3</t>
  </si>
  <si>
    <t>3,7*1,3</t>
  </si>
  <si>
    <t>"boky"0,3*0,9*5,9*2</t>
  </si>
  <si>
    <t>3,95*4,4</t>
  </si>
  <si>
    <t>viz D.b.7</t>
  </si>
  <si>
    <t>155</t>
  </si>
  <si>
    <t>nová beton. patka</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</si>
  <si>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</si>
  <si>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Konstrukce z betonu vodních staveb přehrad, jezů a plavebních komor, spodní stavby vodních elektráren, jader přehrad, odběrných věží a výpustných zařízení, opěrných zdí, šachet, šachtic a ostatních konstrukcí železového pro prostředí s mrazovými cykly tř. C 30/37</t>
  </si>
  <si>
    <t>1075</t>
  </si>
  <si>
    <t xml:space="preserve">Poznámka k souboru cen:
1. Ceny lze použít pouze v souvislosti s použitím položek souboru cen 321 3 . -11 Oprava konstrukce z betonu 2. V cenách nejsou započteny náklady na: a) betonovou konstrukci nahrazující odstraňovanou vrstvu, tyto práce se oceňují cenami souboru cen 32 . 3 . -21 Oprava konstrukce z betonu, b) odklizení suti na vzdálenost přes 3 m; tyto práce se oceňují cenami souboru cen 997 32-12. Svislá doprava suti a vybouraných hmot a 997 32-1 Vodorovné přemístění suti nebo vybouraných hmot části B 01 katalogu s tím, že započtené 3 m se z celkové dopravní vzdálenosti neodečítají, c) uložení suti do násypu nebo na skládku; tyto práce se oceňují cenami katalogu 800-1 Zemní práce. 3. Plocha se stanoví v m2 rozvinuté upravované plochy. </t>
  </si>
  <si>
    <t>Dodatečná úprava ploch betonových konstrukcí s naložením suti na dopravní prostředek nebo s odklizením na hromady do vzdálenosti 3 m přes 4 dny do 28 dnů tvrdnutí betonu očištěním tlakovou vodou</t>
  </si>
  <si>
    <t>320902021</t>
  </si>
  <si>
    <t>Svislé a kompletní konstrukce</t>
  </si>
  <si>
    <t>0,3*0,3*0,8*(35+20+19)</t>
  </si>
  <si>
    <t>základové patky pro osazení zábradlí</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</si>
  <si>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</si>
  <si>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Základy z betonu prostého patky a bloky z betonu kamenem prokládaného tř. C 12/15</t>
  </si>
  <si>
    <t>275311511</t>
  </si>
  <si>
    <t>Zakládání</t>
  </si>
  <si>
    <t>viz D.1.b.5, D.1.b.4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</si>
  <si>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</si>
  <si>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trvalých svahů do projektovaných profilů s potřebným přemístěním výkopku při svahování v zářezech v hornině tř. 1 až 4</t>
  </si>
  <si>
    <t>1600*0,015*1,03</t>
  </si>
  <si>
    <t>specifikace k pol.181451122</t>
  </si>
  <si>
    <t>osivo směs jetelotravní</t>
  </si>
  <si>
    <t>005724800</t>
  </si>
  <si>
    <t>1600</t>
  </si>
  <si>
    <t>úprava dotčených ploch stavbou</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</si>
  <si>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</si>
  <si>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na půdě předem připravené plochy přes 1000 m2 výsevem včetně utažení lučního na svahu přes 1:5 do 1:2</t>
  </si>
  <si>
    <t>181451122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</si>
  <si>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</si>
  <si>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Plošná úprava terénu v zemině tř. 1 až 4 s urovnáním povrchu bez doplnění ornice souvislé plochy přes 500 m2 při nerovnostech terénu přes 50 do 100 mm na svahu přes 1:5 do 1:2</t>
  </si>
  <si>
    <t>181151312</t>
  </si>
  <si>
    <t>118*1,6</t>
  </si>
  <si>
    <t>těžený materiál</t>
  </si>
  <si>
    <t>specifikace k pol.174101101</t>
  </si>
  <si>
    <t>Poznámka k položce:
dle požadavku investora použití štěrkopísku těženého (ne drceného)</t>
  </si>
  <si>
    <t>štěrkopísek netříděný zásypový materiál</t>
  </si>
  <si>
    <t>583312000</t>
  </si>
  <si>
    <t>zásyp štěrkopískem (těženým)</t>
  </si>
  <si>
    <t>2,2</t>
  </si>
  <si>
    <t>odhad zásypu při výskytu kaveren</t>
  </si>
  <si>
    <t>175</t>
  </si>
  <si>
    <t>zpětný zásyp zeminou</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</si>
  <si>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</si>
  <si>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sypaninou z jakékoliv horniny s uložením výkopku ve vrstvách se zhutněním jam, šachet, rýh nebo kolem objektů v těchto vykopávkách</t>
  </si>
  <si>
    <t>68,566*1,8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</si>
  <si>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</si>
  <si>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Uložení sypaniny poplatek za uložení sypaniny na skládce (skládkovné)</t>
  </si>
  <si>
    <t>238,218+2,22+5,328</t>
  </si>
  <si>
    <t>na meziskládku</t>
  </si>
  <si>
    <t>viz. D.1.a</t>
  </si>
  <si>
    <t>"km 0,132-0,206"375*0,3*0,3</t>
  </si>
  <si>
    <t>(25-14)*0,3</t>
  </si>
  <si>
    <t>240*0,3*0,3</t>
  </si>
  <si>
    <t>přebytek dlažby na skládku</t>
  </si>
  <si>
    <t>"km 0,132-0,206" 375*0,3*0,7</t>
  </si>
  <si>
    <t>14*0,3</t>
  </si>
  <si>
    <t>240*0,3*0,7</t>
  </si>
  <si>
    <t>dlažba pro zpětné užití</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</si>
  <si>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</si>
  <si>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Nakládání, skládání a překládání neulehlého výkopku nebo sypaniny nakládání, množství přes 100 m3, z hornin tř. 5 až 7</t>
  </si>
  <si>
    <t>245,766-(175+2,2)</t>
  </si>
  <si>
    <t>odvoz na skládku</t>
  </si>
  <si>
    <t>175+2,2</t>
  </si>
  <si>
    <t>pro zpětný zásyp</t>
  </si>
  <si>
    <t>Nakládání, skládání a překládání neulehlého výkopku nebo sypaniny nakládání, množství přes 100 m3, z hornin tř. 1 až 4</t>
  </si>
  <si>
    <t>167101102</t>
  </si>
  <si>
    <t>1,53</t>
  </si>
  <si>
    <t>30,165</t>
  </si>
  <si>
    <t>"km 0,132-0,206" 375*0,3*0,3</t>
  </si>
  <si>
    <t>přebytek dlažby</t>
  </si>
  <si>
    <t>64,0</t>
  </si>
  <si>
    <t>vybourané lože</t>
  </si>
  <si>
    <t>170</t>
  </si>
  <si>
    <t>odvoz vybourané patky na skládku do 10km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</si>
  <si>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</si>
  <si>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nebo sypaniny po suchu na obvyklém dopravním prostředku, bez naložení výkopku, avšak se složením bez rozhrnutí z horniny tř. 5 až 7 na vzdálenost přes 9 0000 do 10 000 m</t>
  </si>
  <si>
    <t>výkop - zásyp</t>
  </si>
  <si>
    <t>odvoz přebytku zeminy na skládku do 10 km</t>
  </si>
  <si>
    <t>Vodorovné přemístění výkopku nebo sypaniny po suchu na obvyklém dopravním prostředku, bez naložení výkopku, avšak se složením bez rozhrnutí z horniny tř. 1 až 4 na vzdálenost přes 9 000 do 10 000 m</t>
  </si>
  <si>
    <t>"km 0,132-0,206"375*0,3*0,7</t>
  </si>
  <si>
    <t>70%</t>
  </si>
  <si>
    <t>odvoz pro užití zpět</t>
  </si>
  <si>
    <t>25*0,3</t>
  </si>
  <si>
    <t>dlažby</t>
  </si>
  <si>
    <t>odvoz na mezideponii</t>
  </si>
  <si>
    <t>Vodorovné přemístění výkopku nebo sypaniny po suchu na obvyklém dopravním prostředku, bez naložení výkopku, avšak se složením bez rozhrnutí z horniny tř. 5 až 7 na vzdálenost přes 50 do 500 m</t>
  </si>
  <si>
    <t>zpětný zásyp</t>
  </si>
  <si>
    <t>odvoz výkopu na mezideponii</t>
  </si>
  <si>
    <t>Vodorovné přemístění výkopku nebo sypaniny po suchu na obvyklém dopravním prostředku, bez naložení výkopku, avšak se složením bez rozhrnutí z horniny tř. 1 až 4 na vzdálenost přes 50 do 500 m</t>
  </si>
  <si>
    <t>2+2</t>
  </si>
  <si>
    <t>odvoz na místo určené investorem</t>
  </si>
  <si>
    <t>viz D.1.a, C.2</t>
  </si>
  <si>
    <t xml:space="preserve">Poznámka k souboru cen:
1. Průměr kmene i pařezu se měří v místě řezu. 2. Měrná jednotka je 1 strom. </t>
  </si>
  <si>
    <t>Vodorovné přemístění větví, kmenů nebo pařezů s naložením, složením a dopravou do 2000 m pařezů kmenů, průměru přes 100 do 300 mm</t>
  </si>
  <si>
    <t>162201451</t>
  </si>
  <si>
    <t>Vodorovné přemístění větví, kmenů nebo pařezů s naložením, složením a dopravou do 2000 m kmenů stromů listnatých, průměru přes 100 do 300 mm</t>
  </si>
  <si>
    <t>162201441</t>
  </si>
  <si>
    <t>Vodorovné přemístění větví, kmenů nebo pařezů s naložením, složením a dopravou do 2000 m větví stromů jehličnatých, průměru kmene přes 100 do 300 mm</t>
  </si>
  <si>
    <t>162201435</t>
  </si>
  <si>
    <t>výkop pro patky zábradlí</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</si>
  <si>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</si>
  <si>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Hloubení zapažených i nezapažených šachet s případným nutným přemístěním výkopku ve výkopišti v hornině tř. 3 do 100 m3</t>
  </si>
  <si>
    <t>133201101</t>
  </si>
  <si>
    <t>0,3*0,5*7,4*2</t>
  </si>
  <si>
    <t>pro schody km 0,0865</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</si>
  <si>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</si>
  <si>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Hloubení zapažených i nezapažených rýh šířky do 600 mm s urovnáním dna do předepsaného profilu a spádu v hornině tř. 3 do 100 m3</t>
  </si>
  <si>
    <t>132201101</t>
  </si>
  <si>
    <t>234*0,3</t>
  </si>
  <si>
    <t>lepivost 30%</t>
  </si>
  <si>
    <t>viz pol.131201102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</si>
  <si>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</si>
  <si>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Hloubení nezapažených jam a zářezů s urovnáním dna do předepsaného profilu a spádu Příplatek k cenám za lepivost horniny tř. 3</t>
  </si>
  <si>
    <t>131201109</t>
  </si>
  <si>
    <t>0,3*1,9*7,4</t>
  </si>
  <si>
    <t>výkop pro schody po vybour. dlažby</t>
  </si>
  <si>
    <t>pro dlažby</t>
  </si>
  <si>
    <t>200</t>
  </si>
  <si>
    <t>jámy pro patku</t>
  </si>
  <si>
    <t>viz D.1.b.5, -b.4</t>
  </si>
  <si>
    <t>Hloubení nezapažených jam a zářezů s urovnáním dna do předepsaného profilu a spádu v hornině tř. 3 přes 100 do 1 000 m3</t>
  </si>
  <si>
    <t>131201102</t>
  </si>
  <si>
    <t>"bok"0,35*6,2</t>
  </si>
  <si>
    <t>"bok"7,75*0,3</t>
  </si>
  <si>
    <t>vybourání schodiště km 0,150</t>
  </si>
  <si>
    <t>"boky"0,3*1,0*5,8*2</t>
  </si>
  <si>
    <t>vybourání schodiště km 0,17650</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</si>
  <si>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</si>
  <si>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Bourání konstrukcí v odkopávkách a prokopávkách, korytech vodotečí, melioračních kanálech - ručně s přemístěním suti na hromady na vzdálenost do 20 m nebo s naložením na dopravní prostředek z betonu železového nebo předpjatého</t>
  </si>
  <si>
    <t>120901123</t>
  </si>
  <si>
    <t>(102/3)*0,3*0,3*0,5</t>
  </si>
  <si>
    <t>vybourání patek odstranovaného zábradlí</t>
  </si>
  <si>
    <t>vybourání základu kvádrů</t>
  </si>
  <si>
    <t>viz D.1.b.5, D.1.b.3, D.1.a</t>
  </si>
  <si>
    <t>Bourání konstrukcí v odkopávkách a prokopávkách, korytech vodotečí, melioračních kanálech - ručně s přemístěním suti na hromady na vzdálenost do 20 m nebo s naložením na dopravní prostředek z betonu prostého prokládaného kamenem</t>
  </si>
  <si>
    <t>120901122</t>
  </si>
  <si>
    <t>"km 0,132-0,206" 375*0,1</t>
  </si>
  <si>
    <t>25*0,1</t>
  </si>
  <si>
    <t>240*0,1</t>
  </si>
  <si>
    <t>bourání beton. lože</t>
  </si>
  <si>
    <t>Bourání konstrukcí v odkopávkách a prokopávkách, korytech vodotečí, melioračních kanálech - ručně s přemístěním suti na hromady na vzdálenost do 20 m nebo s naložením na dopravní prostředek z betonu prostého neprokládaného</t>
  </si>
  <si>
    <t>120901121</t>
  </si>
  <si>
    <t>odstranění stáv. patky</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</si>
  <si>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</si>
  <si>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120901113</t>
  </si>
  <si>
    <t>5*30</t>
  </si>
  <si>
    <t>5 měs.</t>
  </si>
  <si>
    <t xml:space="preserve">pohotovostní doba po dobu výstavby </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</si>
  <si>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</si>
  <si>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Pohotovost záložní čerpací soupravy pro dopravní výšku do 10 m s uvažovaným průměrným přítokem do 500 l/min</t>
  </si>
  <si>
    <t>115101301</t>
  </si>
  <si>
    <t>pohotovostní čerpání vody dle potřeby</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</si>
  <si>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</si>
  <si>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Čerpání vody na dopravní výšku do 10 m s uvažovaným průměrným přítokem do 500 l/min</t>
  </si>
  <si>
    <t>115101201</t>
  </si>
  <si>
    <t>vytřízení pro použití zpět (vhodných 70%)</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</si>
  <si>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</si>
  <si>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Třídění lomového kamene nebo betonových tvárnic získaných při rozebrání dlažeb, záhozů, rovnanin a soustřeďovacích staveb podle druhu, velikosti nebo tvaru</t>
  </si>
  <si>
    <t>375*0,3*0,7</t>
  </si>
  <si>
    <t>použitých 70% zpět</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</si>
  <si>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</si>
  <si>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Očištění lomového kamene nebo betonových tvárnic získaných při rozebrání dlažeb, záhozů, rovnanin a soustřeďovacích staveb od malty</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</si>
  <si>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</si>
  <si>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dlažeb nebo záhozů s naložením na dopravní prostředek dlažeb z lomového kamene nebo betonových tvárnic do cementové malty se spárami zalitými cementovou maltou</t>
  </si>
  <si>
    <t>114203103</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</si>
  <si>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</si>
  <si>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Odstranění pařezů s jejich vykopáním, vytrháním nebo odstřelením, s přesekáním kořenů průměru přes 100 do 300 mm</t>
  </si>
  <si>
    <t xml:space="preserve">Poznámka k souboru cen: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</si>
  <si>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Kácení stromů s odřezáním kmene a s odvětvením listnatých, průměru kmene přes 100 do 300 mm</t>
  </si>
  <si>
    <t>první sečení osetých ploch</t>
  </si>
  <si>
    <t xml:space="preserve">Poznámka k souboru cen:
1. V cenách jsou započteny i náklady na shrabání a naložení shrabu na dopravní prostředek, odvozem do 20 km a se složením. 2. V cenách nejsou započteny náklady na uložení shrabu na skládku. 3. Z celkové pokosené plochy se neodečítají plochy bez trávního porostu, pokud je jejich plocha menší než 3 m2 jednotlivě. 4. V cenách o sklonu svahu přes 1:1 jsou uvažovány podmínky pro svahy běžně schůdné; bez použití lezeckých technik. V případě použití lezeckých technik se tyto náklady oceňují individuálně. </t>
  </si>
  <si>
    <t>Pokosení trávníku při souvislé ploše přes 1000 do 10000 m2 lučního na svahu přes 1:5 do 1:2</t>
  </si>
  <si>
    <t>111151232</t>
  </si>
  <si>
    <t>Zemní práce</t>
  </si>
  <si>
    <t>Práce a dodávky HSV</t>
  </si>
  <si>
    <t>HSV</t>
  </si>
  <si>
    <t>Náklady soupisu celkem</t>
  </si>
  <si>
    <t>Cenová soustava</t>
  </si>
  <si>
    <t>Uchazeč:</t>
  </si>
  <si>
    <t>Zadavatel:</t>
  </si>
  <si>
    <t>SOUPIS PRACÍ</t>
  </si>
  <si>
    <t xml:space="preserve">    789 - Povrchové úpravy ocelových konstrukcí a technologických zařízení</t>
  </si>
  <si>
    <t xml:space="preserve">    6 - Úpravy povrchů, podlahy a osazování výplní</t>
  </si>
  <si>
    <t>Kód dílu - Popis</t>
  </si>
  <si>
    <t>REKAPITULACE ČLENĚNÍ SOUPISU PRACÍ</t>
  </si>
  <si>
    <t>Výše daně</t>
  </si>
  <si>
    <t>Sazba daně</t>
  </si>
  <si>
    <t>Základ daně</t>
  </si>
  <si>
    <t>AGPOL s.r.o., Jungmannova 153/12, 77900 Olomouc</t>
  </si>
  <si>
    <t>28597044</t>
  </si>
  <si>
    <t>KSO:</t>
  </si>
  <si>
    <t>SO 08 - Oprava dlažby na PB</t>
  </si>
  <si>
    <t>KRYCÍ LIST SOUPISU</t>
  </si>
  <si>
    <t>3) Soupis prací</t>
  </si>
  <si>
    <t>2) Rekapitulace</t>
  </si>
  <si>
    <t>1) Krycí list soupisu</t>
  </si>
  <si>
    <r>
      <t xml:space="preserve">Zajištění slovení a záchranný transfer vodních živočichů (včetně zajištění činnosti oprávněných osob a zřízení norné stěny). </t>
    </r>
    <r>
      <rPr>
        <sz val="8"/>
        <color theme="0" tint="-0.3499799966812134"/>
        <rFont val="Trebuchet MS"/>
        <family val="2"/>
      </rPr>
      <t>Poznámka k položce: V rámci stavby se předpokládá zřízení norné stěny v úsecích po 20 m při realizaci kamenného opevnění PB VD Plumlov. Veškeré náklady na zřízení norné stěny jsou součástí této položky.</t>
    </r>
  </si>
  <si>
    <t>VD Plumlov – rekonstrukce bezp. přelivu a oprava dlažeb</t>
  </si>
  <si>
    <t>SO08</t>
  </si>
  <si>
    <t>Oprava dlažeb na PB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</si>
</sst>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sz val="10"/>
      <color rgb="FF464646"/>
      <name val="Trebuchet MS"/>
      <family val="2"/>
    </font>
    <font>
      <b/>
      <sz val="10"/>
      <name val="Trebuchet MS"/>
      <family val="2"/>
    </font>
    <font>
      <b/>
      <sz val="8"/>
      <color rgb="FF969696"/>
      <name val="Trebuchet MS"/>
      <family val="2"/>
    </font>
    <font>
      <b/>
      <sz val="10"/>
      <color rgb="FF464646"/>
      <name val="Trebuchet MS"/>
      <family val="2"/>
    </font>
    <font>
      <sz val="10"/>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1"/>
    </font>
    <font>
      <b/>
      <sz val="11"/>
      <color rgb="FF003366"/>
      <name val="Trebuchet MS"/>
      <family val="2"/>
    </font>
    <font>
      <sz val="11"/>
      <color rgb="FF003366"/>
      <name val="Trebuchet MS"/>
      <family val="2"/>
    </font>
    <font>
      <sz val="11"/>
      <color rgb="FF969696"/>
      <name val="Trebuchet MS"/>
      <family val="2"/>
    </font>
    <font>
      <sz val="8"/>
      <color rgb="FF000000"/>
      <name val="Trebuchet MS"/>
      <family val="2"/>
    </font>
    <font>
      <b/>
      <sz val="12"/>
      <color rgb="FF800000"/>
      <name val="Trebuchet MS"/>
      <family val="2"/>
    </font>
    <font>
      <b/>
      <sz val="8"/>
      <color rgb="FF800000"/>
      <name val="Trebuchet MS"/>
      <family val="2"/>
    </font>
    <font>
      <sz val="8"/>
      <color rgb="FF960000"/>
      <name val="Trebuchet MS"/>
      <family val="2"/>
    </font>
    <font>
      <b/>
      <sz val="8"/>
      <name val="Trebuchet MS"/>
      <family val="2"/>
    </font>
    <font>
      <i/>
      <sz val="8"/>
      <color rgb="FF0000FF"/>
      <name val="Trebuchet MS"/>
      <family val="2"/>
    </font>
    <font>
      <u val="single"/>
      <sz val="11"/>
      <color theme="10"/>
      <name val="Calibri"/>
      <family val="2"/>
      <scheme val="minor"/>
    </font>
    <font>
      <sz val="10"/>
      <color theme="10"/>
      <name val="Trebuchet MS"/>
      <family val="2"/>
    </font>
    <font>
      <sz val="7"/>
      <color rgb="FF969696"/>
      <name val="Trebuchet MS"/>
      <family val="2"/>
    </font>
    <font>
      <i/>
      <sz val="7"/>
      <color rgb="FF969696"/>
      <name val="Trebuchet MS"/>
      <family val="2"/>
    </font>
    <font>
      <sz val="9"/>
      <color rgb="FF000000"/>
      <name val="Trebuchet MS"/>
      <family val="2"/>
    </font>
    <font>
      <sz val="8"/>
      <color theme="0" tint="-0.3499799966812134"/>
      <name val="Trebuchet MS"/>
      <family val="2"/>
    </font>
  </fonts>
  <fills count="7">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rgb="FFBEBEBE"/>
        <bgColor indexed="64"/>
      </patternFill>
    </fill>
    <fill>
      <patternFill patternType="solid">
        <fgColor rgb="FFFFFFD9"/>
        <bgColor indexed="64"/>
      </patternFill>
    </fill>
    <fill>
      <patternFill patternType="solid">
        <fgColor rgb="FFC0C0C0"/>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000000"/>
      </left>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style="thin">
        <color rgb="FF000000"/>
      </right>
      <top style="hair">
        <color rgb="FF000000"/>
      </top>
      <bottom style="hair">
        <color rgb="FF000000"/>
      </bottom>
    </border>
    <border>
      <left/>
      <right style="thin">
        <color rgb="FF000000"/>
      </right>
      <top style="hair">
        <color rgb="FF969696"/>
      </top>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xf>
  </cellStyleXfs>
  <cellXfs count="617">
    <xf numFmtId="0" fontId="0" fillId="0" borderId="0" xfId="0"/>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0" fillId="2" borderId="0" xfId="0" applyFill="1"/>
    <xf numFmtId="0" fontId="17"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5" xfId="0" applyBorder="1" applyProtection="1">
      <protection/>
    </xf>
    <xf numFmtId="0" fontId="0" fillId="0" borderId="0" xfId="0" applyBorder="1" applyProtection="1">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23" fillId="0" borderId="6"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Border="1" applyProtection="1">
      <protection/>
    </xf>
    <xf numFmtId="0" fontId="0" fillId="0" borderId="10" xfId="0" applyBorder="1" applyProtection="1">
      <protection/>
    </xf>
    <xf numFmtId="0" fontId="24" fillId="0" borderId="11" xfId="0" applyFont="1" applyBorder="1" applyAlignment="1" applyProtection="1">
      <alignment horizontal="left" vertical="center"/>
      <protection/>
    </xf>
    <xf numFmtId="0" fontId="0" fillId="0" borderId="12" xfId="0" applyFont="1" applyBorder="1" applyAlignment="1" applyProtection="1">
      <alignment vertical="center"/>
      <protection/>
    </xf>
    <xf numFmtId="0" fontId="24" fillId="0" borderId="12" xfId="0" applyFont="1" applyBorder="1" applyAlignment="1" applyProtection="1">
      <alignment horizontal="lef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4" fillId="0" borderId="0" xfId="0" applyFont="1" applyBorder="1" applyAlignment="1" applyProtection="1">
      <alignment horizontal="left" vertical="center"/>
      <protection/>
    </xf>
    <xf numFmtId="0" fontId="0" fillId="3" borderId="17" xfId="0" applyFont="1" applyFill="1" applyBorder="1" applyAlignment="1" applyProtection="1">
      <alignment vertical="center"/>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19" fillId="0" borderId="20" xfId="0" applyFont="1" applyBorder="1" applyAlignment="1" applyProtection="1">
      <alignment horizontal="center" vertical="center" wrapText="1"/>
      <protection/>
    </xf>
    <xf numFmtId="0" fontId="0" fillId="0" borderId="6" xfId="0" applyFont="1" applyBorder="1" applyAlignment="1" applyProtection="1">
      <alignment vertical="center"/>
      <protection/>
    </xf>
    <xf numFmtId="0" fontId="27" fillId="0" borderId="0" xfId="0" applyFont="1" applyBorder="1" applyAlignment="1" applyProtection="1">
      <alignment horizontal="left" vertical="center"/>
      <protection/>
    </xf>
    <xf numFmtId="0" fontId="27" fillId="3" borderId="0"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0" fillId="2" borderId="0" xfId="0" applyFill="1" applyProtection="1">
      <protection/>
    </xf>
    <xf numFmtId="0" fontId="33" fillId="0" borderId="0" xfId="0" applyFont="1" applyAlignment="1">
      <alignment horizontal="left" vertical="center"/>
    </xf>
    <xf numFmtId="0" fontId="14" fillId="0" borderId="0"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4" fillId="3" borderId="21" xfId="0" applyFont="1" applyFill="1" applyBorder="1" applyAlignment="1" applyProtection="1">
      <alignment horizontal="left" vertical="center"/>
      <protection/>
    </xf>
    <xf numFmtId="0" fontId="4" fillId="3" borderId="17" xfId="0" applyFont="1" applyFill="1" applyBorder="1" applyAlignment="1" applyProtection="1">
      <alignment horizontal="right" vertical="center"/>
      <protection/>
    </xf>
    <xf numFmtId="0" fontId="4" fillId="3" borderId="17" xfId="0" applyFont="1" applyFill="1" applyBorder="1" applyAlignment="1" applyProtection="1">
      <alignment horizontal="center" vertical="center"/>
      <protection/>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0" fillId="0" borderId="22" xfId="0" applyFont="1" applyBorder="1" applyAlignment="1" applyProtection="1">
      <alignment vertical="center"/>
      <protection/>
    </xf>
    <xf numFmtId="0" fontId="19" fillId="0" borderId="22" xfId="0" applyFont="1" applyBorder="1" applyAlignment="1" applyProtection="1">
      <alignment horizontal="center" vertical="center"/>
      <protection/>
    </xf>
    <xf numFmtId="0" fontId="0" fillId="0" borderId="4" xfId="0" applyFont="1" applyBorder="1" applyAlignment="1" applyProtection="1">
      <alignment horizontal="center" vertical="center" wrapText="1"/>
      <protection/>
    </xf>
    <xf numFmtId="0" fontId="3" fillId="3" borderId="18"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0" fillId="0" borderId="5" xfId="0" applyFont="1" applyBorder="1" applyAlignment="1" applyProtection="1">
      <alignment horizontal="center" vertical="center" wrapText="1"/>
      <protection/>
    </xf>
    <xf numFmtId="166" fontId="36" fillId="0" borderId="7" xfId="0" applyNumberFormat="1" applyFont="1" applyBorder="1" applyAlignment="1" applyProtection="1">
      <alignment/>
      <protection/>
    </xf>
    <xf numFmtId="166" fontId="36" fillId="0" borderId="8"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Border="1" applyAlignment="1" applyProtection="1">
      <alignment/>
      <protection/>
    </xf>
    <xf numFmtId="0" fontId="6" fillId="0" borderId="0" xfId="0" applyFont="1" applyBorder="1" applyAlignment="1" applyProtection="1">
      <alignment horizontal="left"/>
      <protection/>
    </xf>
    <xf numFmtId="0" fontId="8" fillId="0" borderId="5" xfId="0" applyFont="1" applyBorder="1" applyAlignment="1" applyProtection="1">
      <alignment/>
      <protection/>
    </xf>
    <xf numFmtId="0" fontId="8" fillId="0" borderId="9" xfId="0" applyFont="1" applyBorder="1" applyAlignment="1" applyProtection="1">
      <alignment/>
      <protection/>
    </xf>
    <xf numFmtId="166" fontId="8" fillId="0" borderId="0" xfId="0" applyNumberFormat="1" applyFont="1" applyBorder="1" applyAlignment="1" applyProtection="1">
      <alignment/>
      <protection/>
    </xf>
    <xf numFmtId="166" fontId="8" fillId="0" borderId="10"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Border="1" applyAlignment="1" applyProtection="1">
      <alignment horizontal="lef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0" fontId="2" fillId="0" borderId="22" xfId="0" applyFont="1" applyBorder="1" applyAlignment="1" applyProtection="1">
      <alignment horizontal="left" vertical="center"/>
      <protection/>
    </xf>
    <xf numFmtId="166" fontId="2" fillId="0" borderId="0" xfId="0" applyNumberFormat="1" applyFont="1" applyBorder="1" applyAlignment="1" applyProtection="1">
      <alignment vertical="center"/>
      <protection/>
    </xf>
    <xf numFmtId="166" fontId="2" fillId="0" borderId="10"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Border="1" applyAlignment="1" applyProtection="1">
      <alignment horizontal="left" vertical="center"/>
      <protection/>
    </xf>
    <xf numFmtId="167" fontId="9" fillId="0" borderId="0" xfId="0" applyNumberFormat="1" applyFont="1" applyBorder="1" applyAlignment="1" applyProtection="1">
      <alignment vertical="center"/>
      <protection/>
    </xf>
    <xf numFmtId="0" fontId="9" fillId="0" borderId="5" xfId="0" applyFont="1" applyBorder="1" applyAlignment="1" applyProtection="1">
      <alignment vertical="center"/>
      <protection/>
    </xf>
    <xf numFmtId="0" fontId="9" fillId="0" borderId="9"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left" vertical="center"/>
      <protection/>
    </xf>
    <xf numFmtId="167" fontId="10" fillId="0" borderId="0" xfId="0" applyNumberFormat="1" applyFont="1" applyBorder="1" applyAlignment="1" applyProtection="1">
      <alignment vertical="center"/>
      <protection/>
    </xf>
    <xf numFmtId="0" fontId="10" fillId="0" borderId="5" xfId="0" applyFont="1" applyBorder="1" applyAlignment="1" applyProtection="1">
      <alignment vertical="center"/>
      <protection/>
    </xf>
    <xf numFmtId="0" fontId="10" fillId="0" borderId="9" xfId="0" applyFont="1" applyBorder="1" applyAlignment="1" applyProtection="1">
      <alignment vertical="center"/>
      <protection/>
    </xf>
    <xf numFmtId="0" fontId="10" fillId="0" borderId="10"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left" vertical="center"/>
      <protection/>
    </xf>
    <xf numFmtId="0" fontId="11" fillId="0" borderId="5" xfId="0" applyFont="1" applyBorder="1" applyAlignment="1" applyProtection="1">
      <alignment vertical="center"/>
      <protection/>
    </xf>
    <xf numFmtId="0" fontId="11" fillId="0" borderId="9" xfId="0" applyFont="1" applyBorder="1" applyAlignment="1" applyProtection="1">
      <alignment vertical="center"/>
      <protection/>
    </xf>
    <xf numFmtId="0" fontId="11" fillId="0" borderId="10"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0" fontId="9" fillId="0" borderId="11"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13" xfId="0" applyFont="1" applyBorder="1" applyAlignment="1" applyProtection="1">
      <alignment vertical="center"/>
      <protection/>
    </xf>
    <xf numFmtId="0" fontId="2" fillId="0" borderId="12" xfId="0" applyFont="1" applyBorder="1" applyAlignment="1" applyProtection="1">
      <alignment horizontal="center" vertical="center"/>
      <protection/>
    </xf>
    <xf numFmtId="166" fontId="2" fillId="0" borderId="12" xfId="0" applyNumberFormat="1" applyFont="1" applyBorder="1" applyAlignment="1" applyProtection="1">
      <alignment vertical="center"/>
      <protection/>
    </xf>
    <xf numFmtId="166" fontId="2" fillId="0" borderId="13" xfId="0" applyNumberFormat="1" applyFont="1" applyBorder="1" applyAlignment="1" applyProtection="1">
      <alignment vertical="center"/>
      <protection/>
    </xf>
    <xf numFmtId="0" fontId="10" fillId="0" borderId="11"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13" xfId="0" applyFont="1" applyBorder="1" applyAlignment="1" applyProtection="1">
      <alignment vertical="center"/>
      <protection/>
    </xf>
    <xf numFmtId="0" fontId="0" fillId="0" borderId="0" xfId="21">
      <alignment/>
      <protection/>
    </xf>
    <xf numFmtId="0" fontId="40" fillId="0" borderId="0" xfId="20" applyFont="1" applyFill="1" applyAlignment="1" applyProtection="1">
      <alignment vertical="center"/>
      <protection/>
    </xf>
    <xf numFmtId="0" fontId="10" fillId="0" borderId="0" xfId="21" applyFont="1" applyAlignment="1" applyProtection="1">
      <alignment vertical="center"/>
      <protection/>
    </xf>
    <xf numFmtId="167" fontId="10" fillId="0" borderId="0" xfId="21" applyNumberFormat="1" applyFont="1" applyAlignment="1" applyProtection="1">
      <alignment vertical="center"/>
      <protection/>
    </xf>
    <xf numFmtId="0" fontId="10" fillId="0" borderId="0" xfId="21" applyFont="1" applyAlignment="1" applyProtection="1">
      <alignment horizontal="left" vertical="center" wrapText="1"/>
      <protection/>
    </xf>
    <xf numFmtId="0" fontId="10" fillId="0" borderId="0" xfId="21" applyFont="1" applyAlignment="1" applyProtection="1">
      <alignment horizontal="left" vertical="center"/>
      <protection/>
    </xf>
    <xf numFmtId="0" fontId="41" fillId="0" borderId="0" xfId="21" applyFont="1" applyAlignment="1" applyProtection="1">
      <alignment horizontal="left" vertical="center"/>
      <protection/>
    </xf>
    <xf numFmtId="0" fontId="9" fillId="0" borderId="0" xfId="21" applyFont="1" applyAlignment="1" applyProtection="1">
      <alignment vertical="center"/>
      <protection/>
    </xf>
    <xf numFmtId="167" fontId="9" fillId="0" borderId="0" xfId="21" applyNumberFormat="1" applyFont="1" applyAlignment="1" applyProtection="1">
      <alignment vertical="center"/>
      <protection/>
    </xf>
    <xf numFmtId="0" fontId="9" fillId="0" borderId="0" xfId="21" applyFont="1" applyAlignment="1" applyProtection="1">
      <alignment horizontal="left" vertical="center" wrapText="1"/>
      <protection/>
    </xf>
    <xf numFmtId="0" fontId="9" fillId="0" borderId="0" xfId="21" applyFont="1" applyAlignment="1" applyProtection="1">
      <alignment horizontal="left" vertical="center"/>
      <protection/>
    </xf>
    <xf numFmtId="0" fontId="11" fillId="0" borderId="0" xfId="21" applyFont="1" applyAlignment="1" applyProtection="1">
      <alignment vertical="center"/>
      <protection/>
    </xf>
    <xf numFmtId="0" fontId="11" fillId="0" borderId="0" xfId="21" applyFont="1" applyAlignment="1" applyProtection="1">
      <alignment horizontal="left" vertical="center"/>
      <protection/>
    </xf>
    <xf numFmtId="0" fontId="11" fillId="0" borderId="0" xfId="21" applyFont="1" applyAlignment="1" applyProtection="1">
      <alignment horizontal="left" vertical="center" wrapText="1"/>
      <protection/>
    </xf>
    <xf numFmtId="0" fontId="0" fillId="0" borderId="2" xfId="21" applyFont="1" applyBorder="1" applyAlignment="1" applyProtection="1">
      <alignment horizontal="left" vertical="center" wrapText="1"/>
      <protection/>
    </xf>
    <xf numFmtId="4" fontId="0" fillId="0" borderId="2" xfId="21" applyNumberFormat="1" applyFont="1" applyBorder="1" applyAlignment="1" applyProtection="1">
      <alignment vertical="center"/>
      <protection/>
    </xf>
    <xf numFmtId="167" fontId="0" fillId="0" borderId="2" xfId="21" applyNumberFormat="1" applyFont="1" applyBorder="1" applyAlignment="1" applyProtection="1">
      <alignment vertical="center"/>
      <protection/>
    </xf>
    <xf numFmtId="0" fontId="0" fillId="0" borderId="2" xfId="21" applyFont="1" applyBorder="1" applyAlignment="1" applyProtection="1">
      <alignment horizontal="center" vertical="center" wrapText="1"/>
      <protection/>
    </xf>
    <xf numFmtId="49" fontId="0" fillId="0" borderId="2" xfId="21" applyNumberFormat="1" applyFont="1" applyBorder="1" applyAlignment="1" applyProtection="1">
      <alignment horizontal="left" vertical="center" wrapText="1"/>
      <protection/>
    </xf>
    <xf numFmtId="0" fontId="0" fillId="0" borderId="2" xfId="21" applyFont="1" applyBorder="1" applyAlignment="1" applyProtection="1">
      <alignment horizontal="center" vertical="center"/>
      <protection/>
    </xf>
    <xf numFmtId="0" fontId="0" fillId="0" borderId="0" xfId="21" applyFont="1" applyAlignment="1">
      <alignment vertical="center"/>
      <protection/>
    </xf>
    <xf numFmtId="0" fontId="0" fillId="0" borderId="15" xfId="21" applyFont="1" applyBorder="1" applyAlignment="1" applyProtection="1">
      <alignment vertical="center"/>
      <protection/>
    </xf>
    <xf numFmtId="0" fontId="0" fillId="0" borderId="14" xfId="21" applyFont="1" applyBorder="1" applyAlignment="1" applyProtection="1">
      <alignment vertical="center"/>
      <protection/>
    </xf>
    <xf numFmtId="0" fontId="10" fillId="0" borderId="0" xfId="21" applyFont="1" applyAlignment="1">
      <alignment vertical="center"/>
      <protection/>
    </xf>
    <xf numFmtId="0" fontId="10" fillId="0" borderId="4" xfId="21" applyFont="1" applyBorder="1" applyAlignment="1" applyProtection="1">
      <alignment vertical="center"/>
      <protection/>
    </xf>
    <xf numFmtId="0" fontId="9" fillId="0" borderId="0" xfId="21" applyFont="1" applyAlignment="1">
      <alignment vertical="center"/>
      <protection/>
    </xf>
    <xf numFmtId="0" fontId="9" fillId="0" borderId="4" xfId="21" applyFont="1" applyBorder="1" applyAlignment="1" applyProtection="1">
      <alignment vertical="center"/>
      <protection/>
    </xf>
    <xf numFmtId="0" fontId="11" fillId="0" borderId="0" xfId="21" applyFont="1" applyAlignment="1">
      <alignment vertical="center"/>
      <protection/>
    </xf>
    <xf numFmtId="0" fontId="11" fillId="0" borderId="4" xfId="21" applyFont="1" applyBorder="1" applyAlignment="1" applyProtection="1">
      <alignment vertical="center"/>
      <protection/>
    </xf>
    <xf numFmtId="0" fontId="0" fillId="0" borderId="22" xfId="21" applyFont="1" applyBorder="1" applyAlignment="1" applyProtection="1">
      <alignment horizontal="left" vertical="center" wrapText="1"/>
      <protection/>
    </xf>
    <xf numFmtId="4" fontId="0" fillId="0" borderId="22" xfId="21" applyNumberFormat="1" applyFont="1" applyBorder="1" applyAlignment="1" applyProtection="1">
      <alignment vertical="center"/>
      <protection/>
    </xf>
    <xf numFmtId="167" fontId="0" fillId="0" borderId="22" xfId="21" applyNumberFormat="1" applyFont="1" applyBorder="1" applyAlignment="1" applyProtection="1">
      <alignment vertical="center"/>
      <protection/>
    </xf>
    <xf numFmtId="0" fontId="0" fillId="0" borderId="22" xfId="21" applyFont="1" applyBorder="1" applyAlignment="1" applyProtection="1">
      <alignment horizontal="center" vertical="center" wrapText="1"/>
      <protection/>
    </xf>
    <xf numFmtId="49" fontId="0" fillId="0" borderId="22" xfId="21" applyNumberFormat="1" applyFont="1" applyBorder="1" applyAlignment="1" applyProtection="1">
      <alignment horizontal="left" vertical="center" wrapText="1"/>
      <protection/>
    </xf>
    <xf numFmtId="0" fontId="0" fillId="0" borderId="22" xfId="21" applyFont="1" applyBorder="1" applyAlignment="1" applyProtection="1">
      <alignment horizontal="center" vertical="center"/>
      <protection/>
    </xf>
    <xf numFmtId="0" fontId="0" fillId="0" borderId="4" xfId="21" applyFont="1" applyBorder="1" applyAlignment="1" applyProtection="1">
      <alignment vertical="center"/>
      <protection/>
    </xf>
    <xf numFmtId="0" fontId="8" fillId="0" borderId="0" xfId="21" applyFont="1" applyAlignment="1">
      <alignment/>
      <protection/>
    </xf>
    <xf numFmtId="0" fontId="8" fillId="0" borderId="0" xfId="21" applyFont="1" applyAlignment="1" applyProtection="1">
      <alignment/>
      <protection/>
    </xf>
    <xf numFmtId="4" fontId="7" fillId="0" borderId="0" xfId="21" applyNumberFormat="1" applyFont="1" applyFill="1" applyBorder="1" applyAlignment="1" applyProtection="1">
      <alignment/>
      <protection/>
    </xf>
    <xf numFmtId="0" fontId="7" fillId="0" borderId="0" xfId="21" applyFont="1" applyBorder="1" applyAlignment="1" applyProtection="1">
      <alignment horizontal="left"/>
      <protection/>
    </xf>
    <xf numFmtId="0" fontId="8" fillId="0" borderId="0" xfId="21" applyFont="1" applyBorder="1" applyAlignment="1" applyProtection="1">
      <alignment horizontal="left"/>
      <protection/>
    </xf>
    <xf numFmtId="0" fontId="8" fillId="0" borderId="4" xfId="21" applyFont="1" applyBorder="1" applyAlignment="1" applyProtection="1">
      <alignment/>
      <protection/>
    </xf>
    <xf numFmtId="0" fontId="0" fillId="0" borderId="0" xfId="21" applyFont="1" applyAlignment="1" applyProtection="1">
      <alignment vertical="center"/>
      <protection/>
    </xf>
    <xf numFmtId="0" fontId="42" fillId="0" borderId="0" xfId="21" applyFont="1" applyAlignment="1" applyProtection="1">
      <alignment vertical="center" wrapText="1"/>
      <protection/>
    </xf>
    <xf numFmtId="167" fontId="10" fillId="0" borderId="0" xfId="21" applyNumberFormat="1" applyFont="1" applyBorder="1" applyAlignment="1" applyProtection="1">
      <alignment vertical="center"/>
      <protection/>
    </xf>
    <xf numFmtId="0" fontId="10" fillId="0" borderId="0" xfId="21" applyFont="1" applyBorder="1" applyAlignment="1" applyProtection="1">
      <alignment horizontal="left" vertical="center" wrapText="1"/>
      <protection/>
    </xf>
    <xf numFmtId="0" fontId="10" fillId="0" borderId="0" xfId="21" applyFont="1" applyBorder="1" applyAlignment="1" applyProtection="1">
      <alignment horizontal="left" vertical="center"/>
      <protection/>
    </xf>
    <xf numFmtId="0" fontId="41" fillId="0" borderId="0" xfId="21" applyFont="1" applyBorder="1" applyAlignment="1" applyProtection="1">
      <alignment horizontal="left" vertical="center"/>
      <protection/>
    </xf>
    <xf numFmtId="0" fontId="38" fillId="0" borderId="22" xfId="21" applyFont="1" applyBorder="1" applyAlignment="1" applyProtection="1">
      <alignment horizontal="left" vertical="center" wrapText="1"/>
      <protection/>
    </xf>
    <xf numFmtId="4" fontId="38" fillId="0" borderId="22" xfId="21" applyNumberFormat="1" applyFont="1" applyBorder="1" applyAlignment="1" applyProtection="1">
      <alignment vertical="center"/>
      <protection/>
    </xf>
    <xf numFmtId="167" fontId="38" fillId="0" borderId="22" xfId="21" applyNumberFormat="1" applyFont="1" applyBorder="1" applyAlignment="1" applyProtection="1">
      <alignment vertical="center"/>
      <protection/>
    </xf>
    <xf numFmtId="0" fontId="38" fillId="0" borderId="22" xfId="21" applyFont="1" applyBorder="1" applyAlignment="1" applyProtection="1">
      <alignment horizontal="center" vertical="center" wrapText="1"/>
      <protection/>
    </xf>
    <xf numFmtId="49" fontId="38" fillId="0" borderId="22" xfId="21" applyNumberFormat="1" applyFont="1" applyBorder="1" applyAlignment="1" applyProtection="1">
      <alignment horizontal="left" vertical="center" wrapText="1"/>
      <protection/>
    </xf>
    <xf numFmtId="0" fontId="38" fillId="0" borderId="22" xfId="21" applyFont="1" applyBorder="1" applyAlignment="1" applyProtection="1">
      <alignment horizontal="center" vertical="center"/>
      <protection/>
    </xf>
    <xf numFmtId="4" fontId="6" fillId="0" borderId="0" xfId="21" applyNumberFormat="1" applyFont="1" applyFill="1" applyAlignment="1" applyProtection="1">
      <alignment/>
      <protection/>
    </xf>
    <xf numFmtId="0" fontId="6" fillId="0" borderId="0" xfId="21" applyFont="1" applyAlignment="1" applyProtection="1">
      <alignment horizontal="left"/>
      <protection/>
    </xf>
    <xf numFmtId="0" fontId="8" fillId="0" borderId="0" xfId="21" applyFont="1" applyAlignment="1" applyProtection="1">
      <alignment horizontal="left"/>
      <protection/>
    </xf>
    <xf numFmtId="0" fontId="42" fillId="0" borderId="0" xfId="21" applyFont="1" applyAlignment="1" applyProtection="1">
      <alignment vertical="top" wrapText="1"/>
      <protection/>
    </xf>
    <xf numFmtId="4" fontId="27" fillId="0" borderId="0" xfId="21" applyNumberFormat="1" applyFont="1" applyAlignment="1" applyProtection="1">
      <alignment/>
      <protection/>
    </xf>
    <xf numFmtId="0" fontId="27" fillId="0" borderId="0" xfId="21" applyFont="1" applyAlignment="1" applyProtection="1">
      <alignment horizontal="left" vertical="center"/>
      <protection/>
    </xf>
    <xf numFmtId="0" fontId="0" fillId="0" borderId="0" xfId="21" applyFont="1" applyAlignment="1">
      <alignment horizontal="center" vertical="center" wrapText="1"/>
      <protection/>
    </xf>
    <xf numFmtId="0" fontId="3" fillId="3" borderId="20" xfId="21" applyFont="1" applyFill="1" applyBorder="1" applyAlignment="1" applyProtection="1">
      <alignment horizontal="center" vertical="center" wrapText="1"/>
      <protection/>
    </xf>
    <xf numFmtId="0" fontId="3" fillId="3" borderId="19" xfId="21" applyFont="1" applyFill="1" applyBorder="1" applyAlignment="1" applyProtection="1">
      <alignment horizontal="center" vertical="center" wrapText="1"/>
      <protection/>
    </xf>
    <xf numFmtId="0" fontId="43" fillId="3" borderId="19" xfId="21" applyFont="1" applyFill="1" applyBorder="1" applyAlignment="1" applyProtection="1">
      <alignment horizontal="center" vertical="center" wrapText="1"/>
      <protection/>
    </xf>
    <xf numFmtId="0" fontId="3" fillId="3" borderId="18" xfId="21" applyFont="1" applyFill="1" applyBorder="1" applyAlignment="1" applyProtection="1">
      <alignment horizontal="center" vertical="center" wrapText="1"/>
      <protection/>
    </xf>
    <xf numFmtId="0" fontId="0" fillId="0" borderId="4" xfId="21" applyFont="1" applyBorder="1" applyAlignment="1" applyProtection="1">
      <alignment horizontal="center" vertical="center" wrapText="1"/>
      <protection/>
    </xf>
    <xf numFmtId="0" fontId="3" fillId="0" borderId="0" xfId="21" applyFont="1" applyAlignment="1" applyProtection="1">
      <alignment horizontal="left" vertical="center"/>
      <protection/>
    </xf>
    <xf numFmtId="0" fontId="19" fillId="0" borderId="0" xfId="21" applyFont="1" applyAlignment="1" applyProtection="1">
      <alignment horizontal="left" vertical="center"/>
      <protection/>
    </xf>
    <xf numFmtId="165" fontId="3" fillId="0" borderId="0" xfId="21" applyNumberFormat="1" applyFont="1" applyAlignment="1" applyProtection="1">
      <alignment horizontal="left" vertical="center"/>
      <protection/>
    </xf>
    <xf numFmtId="0" fontId="18" fillId="0" borderId="0" xfId="21" applyFont="1" applyAlignment="1" applyProtection="1">
      <alignment horizontal="left" vertical="center"/>
      <protection/>
    </xf>
    <xf numFmtId="0" fontId="0" fillId="0" borderId="2" xfId="21" applyFont="1" applyBorder="1" applyAlignment="1" applyProtection="1">
      <alignment vertical="center"/>
      <protection/>
    </xf>
    <xf numFmtId="0" fontId="0" fillId="0" borderId="1" xfId="21" applyFont="1" applyBorder="1" applyAlignment="1" applyProtection="1">
      <alignment vertical="center"/>
      <protection/>
    </xf>
    <xf numFmtId="0" fontId="0" fillId="0" borderId="16" xfId="21" applyFont="1" applyBorder="1" applyAlignment="1" applyProtection="1">
      <alignment vertical="center"/>
      <protection/>
    </xf>
    <xf numFmtId="0" fontId="0" fillId="0" borderId="5" xfId="21" applyFont="1" applyBorder="1" applyAlignment="1" applyProtection="1">
      <alignment vertical="center"/>
      <protection/>
    </xf>
    <xf numFmtId="0" fontId="0" fillId="0" borderId="0" xfId="21" applyFont="1" applyBorder="1" applyAlignment="1" applyProtection="1">
      <alignment vertical="center"/>
      <protection/>
    </xf>
    <xf numFmtId="0" fontId="7" fillId="0" borderId="0" xfId="21" applyFont="1" applyAlignment="1">
      <alignment vertical="center"/>
      <protection/>
    </xf>
    <xf numFmtId="0" fontId="7" fillId="0" borderId="5" xfId="21" applyFont="1" applyBorder="1" applyAlignment="1" applyProtection="1">
      <alignment vertical="center"/>
      <protection/>
    </xf>
    <xf numFmtId="4" fontId="7" fillId="0" borderId="12" xfId="21" applyNumberFormat="1" applyFont="1" applyBorder="1" applyAlignment="1" applyProtection="1">
      <alignment vertical="center"/>
      <protection/>
    </xf>
    <xf numFmtId="0" fontId="7" fillId="0" borderId="12" xfId="21" applyFont="1" applyBorder="1" applyAlignment="1" applyProtection="1">
      <alignment vertical="center"/>
      <protection/>
    </xf>
    <xf numFmtId="0" fontId="7" fillId="0" borderId="12" xfId="21" applyFont="1" applyBorder="1" applyAlignment="1" applyProtection="1">
      <alignment horizontal="left" vertical="center"/>
      <protection/>
    </xf>
    <xf numFmtId="0" fontId="7" fillId="0" borderId="0" xfId="21" applyFont="1" applyBorder="1" applyAlignment="1" applyProtection="1">
      <alignment vertical="center"/>
      <protection/>
    </xf>
    <xf numFmtId="0" fontId="7" fillId="0" borderId="4" xfId="21" applyFont="1" applyBorder="1" applyAlignment="1" applyProtection="1">
      <alignment vertical="center"/>
      <protection/>
    </xf>
    <xf numFmtId="0" fontId="6" fillId="0" borderId="0" xfId="21" applyFont="1" applyAlignment="1">
      <alignment vertical="center"/>
      <protection/>
    </xf>
    <xf numFmtId="0" fontId="6" fillId="0" borderId="5" xfId="21" applyFont="1" applyBorder="1" applyAlignment="1" applyProtection="1">
      <alignment vertical="center"/>
      <protection/>
    </xf>
    <xf numFmtId="4" fontId="6" fillId="0" borderId="12" xfId="21" applyNumberFormat="1" applyFont="1" applyBorder="1" applyAlignment="1" applyProtection="1">
      <alignment vertical="center"/>
      <protection/>
    </xf>
    <xf numFmtId="0" fontId="6" fillId="0" borderId="12" xfId="21" applyFont="1" applyBorder="1" applyAlignment="1" applyProtection="1">
      <alignment vertical="center"/>
      <protection/>
    </xf>
    <xf numFmtId="0" fontId="6" fillId="0" borderId="12" xfId="21" applyFont="1" applyBorder="1" applyAlignment="1" applyProtection="1">
      <alignment horizontal="left" vertical="center"/>
      <protection/>
    </xf>
    <xf numFmtId="0" fontId="6" fillId="0" borderId="0" xfId="21" applyFont="1" applyBorder="1" applyAlignment="1" applyProtection="1">
      <alignment vertical="center"/>
      <protection/>
    </xf>
    <xf numFmtId="0" fontId="6" fillId="0" borderId="4" xfId="21" applyFont="1" applyBorder="1" applyAlignment="1" applyProtection="1">
      <alignment vertical="center"/>
      <protection/>
    </xf>
    <xf numFmtId="4" fontId="7" fillId="0" borderId="12" xfId="21" applyNumberFormat="1" applyFont="1" applyFill="1" applyBorder="1" applyAlignment="1" applyProtection="1">
      <alignment vertical="center"/>
      <protection/>
    </xf>
    <xf numFmtId="4" fontId="27" fillId="0" borderId="0" xfId="21" applyNumberFormat="1" applyFont="1" applyBorder="1" applyAlignment="1" applyProtection="1">
      <alignment vertical="center"/>
      <protection/>
    </xf>
    <xf numFmtId="0" fontId="34" fillId="0" borderId="0" xfId="21" applyFont="1" applyBorder="1" applyAlignment="1" applyProtection="1">
      <alignment horizontal="left" vertical="center"/>
      <protection/>
    </xf>
    <xf numFmtId="0" fontId="0" fillId="3" borderId="5" xfId="21" applyFont="1" applyFill="1" applyBorder="1" applyAlignment="1" applyProtection="1">
      <alignment vertical="center"/>
      <protection/>
    </xf>
    <xf numFmtId="0" fontId="3" fillId="3" borderId="0" xfId="21" applyFont="1" applyFill="1" applyBorder="1" applyAlignment="1" applyProtection="1">
      <alignment horizontal="right" vertical="center"/>
      <protection/>
    </xf>
    <xf numFmtId="0" fontId="0" fillId="3" borderId="0" xfId="21" applyFont="1" applyFill="1" applyBorder="1" applyAlignment="1" applyProtection="1">
      <alignment vertical="center"/>
      <protection/>
    </xf>
    <xf numFmtId="0" fontId="3" fillId="3" borderId="0" xfId="21" applyFont="1" applyFill="1" applyBorder="1" applyAlignment="1" applyProtection="1">
      <alignment horizontal="left" vertical="center"/>
      <protection/>
    </xf>
    <xf numFmtId="0" fontId="3" fillId="0" borderId="0" xfId="21" applyFont="1" applyBorder="1" applyAlignment="1" applyProtection="1">
      <alignment horizontal="left" vertical="center"/>
      <protection/>
    </xf>
    <xf numFmtId="0" fontId="19" fillId="0" borderId="0" xfId="21" applyFont="1" applyBorder="1" applyAlignment="1" applyProtection="1">
      <alignment horizontal="left" vertical="center"/>
      <protection/>
    </xf>
    <xf numFmtId="165" fontId="3" fillId="0" borderId="0" xfId="21" applyNumberFormat="1" applyFont="1" applyBorder="1" applyAlignment="1" applyProtection="1">
      <alignment horizontal="left" vertical="center"/>
      <protection/>
    </xf>
    <xf numFmtId="0" fontId="18" fillId="0" borderId="0" xfId="21" applyFont="1" applyBorder="1" applyAlignment="1" applyProtection="1">
      <alignment horizontal="left" vertical="center"/>
      <protection/>
    </xf>
    <xf numFmtId="0" fontId="0" fillId="0" borderId="3" xfId="21" applyFont="1" applyBorder="1" applyAlignment="1">
      <alignment vertical="center"/>
      <protection/>
    </xf>
    <xf numFmtId="0" fontId="0" fillId="0" borderId="2" xfId="21" applyFont="1" applyBorder="1" applyAlignment="1">
      <alignment vertical="center"/>
      <protection/>
    </xf>
    <xf numFmtId="0" fontId="0" fillId="0" borderId="1" xfId="21" applyFont="1" applyBorder="1" applyAlignment="1">
      <alignment vertical="center"/>
      <protection/>
    </xf>
    <xf numFmtId="0" fontId="0" fillId="3" borderId="23" xfId="21" applyFont="1" applyFill="1" applyBorder="1" applyAlignment="1" applyProtection="1">
      <alignment vertical="center"/>
      <protection/>
    </xf>
    <xf numFmtId="4" fontId="4" fillId="3" borderId="17" xfId="21" applyNumberFormat="1" applyFont="1" applyFill="1" applyBorder="1" applyAlignment="1" applyProtection="1">
      <alignment vertical="center"/>
      <protection/>
    </xf>
    <xf numFmtId="0" fontId="0" fillId="3" borderId="17" xfId="21" applyFont="1" applyFill="1" applyBorder="1" applyAlignment="1" applyProtection="1">
      <alignment vertical="center"/>
      <protection/>
    </xf>
    <xf numFmtId="0" fontId="4" fillId="3" borderId="17" xfId="21" applyFont="1" applyFill="1" applyBorder="1" applyAlignment="1" applyProtection="1">
      <alignment horizontal="center" vertical="center"/>
      <protection/>
    </xf>
    <xf numFmtId="0" fontId="4" fillId="3" borderId="17" xfId="21" applyFont="1" applyFill="1" applyBorder="1" applyAlignment="1" applyProtection="1">
      <alignment horizontal="right" vertical="center"/>
      <protection/>
    </xf>
    <xf numFmtId="0" fontId="4" fillId="3" borderId="21" xfId="21" applyFont="1" applyFill="1" applyBorder="1" applyAlignment="1" applyProtection="1">
      <alignment horizontal="left" vertical="center"/>
      <protection/>
    </xf>
    <xf numFmtId="4" fontId="2" fillId="0" borderId="0" xfId="21" applyNumberFormat="1" applyFont="1" applyBorder="1" applyAlignment="1" applyProtection="1">
      <alignment vertical="center"/>
      <protection/>
    </xf>
    <xf numFmtId="164" fontId="2" fillId="0" borderId="0" xfId="21" applyNumberFormat="1" applyFont="1" applyBorder="1" applyAlignment="1" applyProtection="1">
      <alignment horizontal="right" vertical="center"/>
      <protection/>
    </xf>
    <xf numFmtId="0" fontId="2" fillId="0" borderId="0" xfId="21" applyFont="1" applyBorder="1" applyAlignment="1" applyProtection="1">
      <alignment horizontal="left" vertical="center"/>
      <protection/>
    </xf>
    <xf numFmtId="0" fontId="2" fillId="0" borderId="0" xfId="21" applyFont="1" applyBorder="1" applyAlignment="1" applyProtection="1">
      <alignment horizontal="right" vertical="center"/>
      <protection/>
    </xf>
    <xf numFmtId="0" fontId="0" fillId="0" borderId="24" xfId="21" applyFont="1" applyBorder="1" applyAlignment="1" applyProtection="1">
      <alignment vertical="center"/>
      <protection/>
    </xf>
    <xf numFmtId="0" fontId="0" fillId="0" borderId="7" xfId="21" applyFont="1" applyBorder="1" applyAlignment="1" applyProtection="1">
      <alignment vertical="center"/>
      <protection/>
    </xf>
    <xf numFmtId="0" fontId="21" fillId="0" borderId="0" xfId="21" applyFont="1" applyBorder="1" applyAlignment="1" applyProtection="1">
      <alignment horizontal="left" vertical="center"/>
      <protection/>
    </xf>
    <xf numFmtId="0" fontId="0" fillId="0" borderId="0" xfId="21" applyFont="1" applyAlignment="1">
      <alignment vertical="center" wrapText="1"/>
      <protection/>
    </xf>
    <xf numFmtId="0" fontId="0" fillId="0" borderId="5" xfId="21" applyFont="1" applyBorder="1" applyAlignment="1" applyProtection="1">
      <alignment vertical="center" wrapText="1"/>
      <protection/>
    </xf>
    <xf numFmtId="0" fontId="0" fillId="0" borderId="0" xfId="21" applyFont="1" applyBorder="1" applyAlignment="1" applyProtection="1">
      <alignment vertical="center" wrapText="1"/>
      <protection/>
    </xf>
    <xf numFmtId="0" fontId="0" fillId="0" borderId="4" xfId="21" applyFont="1" applyBorder="1" applyAlignment="1" applyProtection="1">
      <alignment vertical="center" wrapText="1"/>
      <protection/>
    </xf>
    <xf numFmtId="0" fontId="0" fillId="0" borderId="5" xfId="21" applyBorder="1" applyProtection="1">
      <alignment/>
      <protection/>
    </xf>
    <xf numFmtId="0" fontId="0" fillId="0" borderId="0" xfId="21" applyBorder="1" applyProtection="1">
      <alignment/>
      <protection/>
    </xf>
    <xf numFmtId="0" fontId="0" fillId="0" borderId="4" xfId="21" applyBorder="1" applyProtection="1">
      <alignment/>
      <protection/>
    </xf>
    <xf numFmtId="0" fontId="0" fillId="0" borderId="3" xfId="21" applyBorder="1" applyProtection="1">
      <alignment/>
      <protection/>
    </xf>
    <xf numFmtId="0" fontId="0" fillId="0" borderId="2" xfId="21" applyBorder="1" applyProtection="1">
      <alignment/>
      <protection/>
    </xf>
    <xf numFmtId="0" fontId="0" fillId="0" borderId="1" xfId="21" applyBorder="1" applyProtection="1">
      <alignment/>
      <protection/>
    </xf>
    <xf numFmtId="0" fontId="15" fillId="2" borderId="0" xfId="21" applyFont="1" applyFill="1" applyAlignment="1" applyProtection="1">
      <alignment horizontal="left" vertical="center"/>
      <protection/>
    </xf>
    <xf numFmtId="0" fontId="40" fillId="2" borderId="0" xfId="20" applyFont="1" applyFill="1" applyAlignment="1" applyProtection="1">
      <alignment vertical="center"/>
      <protection/>
    </xf>
    <xf numFmtId="0" fontId="14" fillId="2" borderId="0" xfId="21" applyFont="1" applyFill="1" applyAlignment="1" applyProtection="1">
      <alignment vertical="center"/>
      <protection/>
    </xf>
    <xf numFmtId="0" fontId="0" fillId="2" borderId="0" xfId="21" applyFill="1" applyProtection="1">
      <alignment/>
      <protection/>
    </xf>
    <xf numFmtId="0" fontId="13" fillId="2" borderId="0" xfId="0" applyFont="1" applyFill="1" applyAlignment="1" applyProtection="1">
      <alignment horizontal="left" vertical="center"/>
      <protection hidden="1"/>
    </xf>
    <xf numFmtId="0" fontId="14" fillId="2" borderId="0" xfId="0" applyFont="1" applyFill="1" applyAlignment="1" applyProtection="1">
      <alignment vertical="center"/>
      <protection hidden="1"/>
    </xf>
    <xf numFmtId="0" fontId="15" fillId="2" borderId="0" xfId="0" applyFont="1" applyFill="1" applyAlignment="1" applyProtection="1">
      <alignment horizontal="left" vertical="center"/>
      <protection hidden="1"/>
    </xf>
    <xf numFmtId="0" fontId="16" fillId="2" borderId="0" xfId="20" applyFont="1" applyFill="1" applyAlignment="1" applyProtection="1">
      <alignment vertical="center"/>
      <protection hidden="1"/>
    </xf>
    <xf numFmtId="0" fontId="0" fillId="2" borderId="0" xfId="0" applyFill="1" applyProtection="1">
      <protection hidden="1"/>
    </xf>
    <xf numFmtId="0" fontId="0" fillId="0" borderId="0" xfId="0" applyProtection="1">
      <protection hidden="1"/>
    </xf>
    <xf numFmtId="0" fontId="13" fillId="0" borderId="0" xfId="0" applyFont="1" applyAlignment="1" applyProtection="1">
      <alignment horizontal="left" vertical="center"/>
      <protection hidden="1"/>
    </xf>
    <xf numFmtId="0" fontId="0" fillId="0" borderId="0" xfId="0" applyProtection="1">
      <protection hidden="1"/>
    </xf>
    <xf numFmtId="0" fontId="0" fillId="0" borderId="0" xfId="0" applyFont="1" applyAlignment="1" applyProtection="1">
      <alignment horizontal="left" vertical="center"/>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17" fillId="0" borderId="0" xfId="0" applyFont="1" applyAlignment="1" applyProtection="1">
      <alignment horizontal="left" vertical="center"/>
      <protection hidden="1"/>
    </xf>
    <xf numFmtId="0" fontId="0" fillId="0" borderId="0" xfId="0" applyBorder="1" applyProtection="1">
      <protection hidden="1"/>
    </xf>
    <xf numFmtId="0" fontId="19" fillId="0" borderId="0" xfId="0" applyFont="1" applyBorder="1" applyAlignment="1" applyProtection="1">
      <alignment horizontal="left" vertical="top"/>
      <protection hidden="1"/>
    </xf>
    <xf numFmtId="0" fontId="0" fillId="0" borderId="0" xfId="0" applyBorder="1" applyProtection="1">
      <protection hidden="1"/>
    </xf>
    <xf numFmtId="0" fontId="4" fillId="0" borderId="0" xfId="0" applyFont="1" applyBorder="1" applyAlignment="1" applyProtection="1">
      <alignment horizontal="left" vertical="top"/>
      <protection hidden="1"/>
    </xf>
    <xf numFmtId="0" fontId="19"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0" fillId="0" borderId="25" xfId="0" applyBorder="1" applyProtection="1">
      <protection hidden="1"/>
    </xf>
    <xf numFmtId="0" fontId="20" fillId="0" borderId="0" xfId="0" applyFont="1" applyBorder="1" applyAlignment="1" applyProtection="1">
      <alignment horizontal="left" vertical="center"/>
      <protection hidden="1"/>
    </xf>
    <xf numFmtId="0" fontId="0" fillId="0" borderId="4"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5" xfId="0" applyFont="1" applyBorder="1" applyAlignment="1" applyProtection="1">
      <alignment vertical="center"/>
      <protection hidden="1"/>
    </xf>
    <xf numFmtId="0" fontId="0" fillId="0" borderId="0" xfId="0" applyFont="1" applyAlignment="1" applyProtection="1">
      <alignment vertical="center"/>
      <protection hidden="1"/>
    </xf>
    <xf numFmtId="0" fontId="21" fillId="0" borderId="26" xfId="0" applyFont="1" applyBorder="1" applyAlignment="1" applyProtection="1">
      <alignment horizontal="left" vertical="center"/>
      <protection hidden="1"/>
    </xf>
    <xf numFmtId="0" fontId="0" fillId="0" borderId="26"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0" borderId="0" xfId="0" applyFont="1" applyBorder="1" applyAlignment="1" applyProtection="1">
      <alignment vertical="center"/>
      <protection hidden="1"/>
    </xf>
    <xf numFmtId="0" fontId="2" fillId="0" borderId="0" xfId="0" applyFont="1" applyBorder="1" applyAlignment="1" applyProtection="1">
      <alignment horizontal="center" vertical="center"/>
      <protection hidden="1"/>
    </xf>
    <xf numFmtId="0" fontId="2" fillId="0" borderId="5" xfId="0" applyFont="1" applyBorder="1" applyAlignment="1" applyProtection="1">
      <alignment vertical="center"/>
      <protection hidden="1"/>
    </xf>
    <xf numFmtId="0" fontId="2" fillId="0" borderId="0" xfId="0" applyFont="1" applyAlignment="1" applyProtection="1">
      <alignment vertical="center"/>
      <protection hidden="1"/>
    </xf>
    <xf numFmtId="0" fontId="0" fillId="4" borderId="0" xfId="0" applyFont="1" applyFill="1" applyBorder="1" applyAlignment="1" applyProtection="1">
      <alignment vertical="center"/>
      <protection hidden="1"/>
    </xf>
    <xf numFmtId="0" fontId="4" fillId="4" borderId="21" xfId="0" applyFont="1" applyFill="1" applyBorder="1" applyAlignment="1" applyProtection="1">
      <alignment horizontal="left" vertical="center"/>
      <protection hidden="1"/>
    </xf>
    <xf numFmtId="0" fontId="4" fillId="4" borderId="17" xfId="0" applyFont="1" applyFill="1" applyBorder="1" applyAlignment="1" applyProtection="1">
      <alignment horizontal="center" vertical="center"/>
      <protection hidden="1"/>
    </xf>
    <xf numFmtId="0" fontId="0" fillId="4" borderId="17" xfId="0" applyFont="1" applyFill="1" applyBorder="1" applyAlignment="1" applyProtection="1">
      <alignment vertical="center"/>
      <protection hidden="1"/>
    </xf>
    <xf numFmtId="0" fontId="23" fillId="0" borderId="6" xfId="0" applyFont="1" applyBorder="1" applyAlignment="1" applyProtection="1">
      <alignment horizontal="left" vertical="center"/>
      <protection hidden="1"/>
    </xf>
    <xf numFmtId="0" fontId="0" fillId="0" borderId="7" xfId="0" applyFont="1" applyBorder="1" applyAlignment="1" applyProtection="1">
      <alignment vertical="center"/>
      <protection hidden="1"/>
    </xf>
    <xf numFmtId="0" fontId="0" fillId="0" borderId="8" xfId="0" applyFont="1" applyBorder="1" applyAlignment="1" applyProtection="1">
      <alignment vertical="center"/>
      <protection hidden="1"/>
    </xf>
    <xf numFmtId="0" fontId="0" fillId="0" borderId="9" xfId="0" applyBorder="1" applyProtection="1">
      <protection hidden="1"/>
    </xf>
    <xf numFmtId="0" fontId="0" fillId="0" borderId="10" xfId="0" applyBorder="1" applyProtection="1">
      <protection hidden="1"/>
    </xf>
    <xf numFmtId="0" fontId="24" fillId="0" borderId="11" xfId="0" applyFont="1" applyBorder="1" applyAlignment="1" applyProtection="1">
      <alignment horizontal="left" vertical="center"/>
      <protection hidden="1"/>
    </xf>
    <xf numFmtId="0" fontId="0" fillId="0" borderId="12" xfId="0" applyFont="1" applyBorder="1" applyAlignment="1" applyProtection="1">
      <alignment vertical="center"/>
      <protection hidden="1"/>
    </xf>
    <xf numFmtId="0" fontId="24" fillId="0" borderId="12" xfId="0" applyFont="1" applyBorder="1" applyAlignment="1" applyProtection="1">
      <alignment horizontal="left" vertical="center"/>
      <protection hidden="1"/>
    </xf>
    <xf numFmtId="0" fontId="0" fillId="0" borderId="13"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5" xfId="0" applyFont="1" applyBorder="1" applyAlignment="1" applyProtection="1">
      <alignment vertical="center"/>
      <protection hidden="1"/>
    </xf>
    <xf numFmtId="0" fontId="0" fillId="0" borderId="16" xfId="0" applyFont="1" applyBorder="1" applyAlignment="1" applyProtection="1">
      <alignment vertical="center"/>
      <protection hidden="1"/>
    </xf>
    <xf numFmtId="0" fontId="0" fillId="0" borderId="1" xfId="0" applyFont="1" applyBorder="1" applyAlignment="1" applyProtection="1">
      <alignment vertical="center"/>
      <protection hidden="1"/>
    </xf>
    <xf numFmtId="0" fontId="0" fillId="0" borderId="2" xfId="0" applyFont="1" applyBorder="1" applyAlignment="1" applyProtection="1">
      <alignment vertical="center"/>
      <protection hidden="1"/>
    </xf>
    <xf numFmtId="0" fontId="0" fillId="0" borderId="3" xfId="0" applyFont="1" applyBorder="1" applyAlignment="1" applyProtection="1">
      <alignment vertical="center"/>
      <protection hidden="1"/>
    </xf>
    <xf numFmtId="0" fontId="3" fillId="0" borderId="4"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0" xfId="0" applyFont="1" applyAlignment="1" applyProtection="1">
      <alignment vertical="center"/>
      <protection hidden="1"/>
    </xf>
    <xf numFmtId="0" fontId="4" fillId="0" borderId="4" xfId="0" applyFont="1" applyBorder="1" applyAlignment="1" applyProtection="1">
      <alignmen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4" fillId="0" borderId="5" xfId="0" applyFont="1" applyBorder="1" applyAlignment="1" applyProtection="1">
      <alignment vertical="center"/>
      <protection hidden="1"/>
    </xf>
    <xf numFmtId="0" fontId="4" fillId="0" borderId="0" xfId="0" applyFont="1" applyAlignment="1" applyProtection="1">
      <alignment vertical="center"/>
      <protection hidden="1"/>
    </xf>
    <xf numFmtId="0" fontId="25"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horizontal="left" vertical="center"/>
      <protection hidden="1"/>
    </xf>
    <xf numFmtId="0" fontId="0" fillId="0" borderId="10" xfId="0" applyFont="1" applyBorder="1" applyAlignment="1" applyProtection="1">
      <alignment vertical="center"/>
      <protection hidden="1"/>
    </xf>
    <xf numFmtId="0" fontId="0" fillId="3" borderId="17" xfId="0" applyFont="1" applyFill="1" applyBorder="1" applyAlignment="1" applyProtection="1">
      <alignment vertical="center"/>
      <protection hidden="1"/>
    </xf>
    <xf numFmtId="0" fontId="19" fillId="0" borderId="18" xfId="0" applyFont="1" applyBorder="1" applyAlignment="1" applyProtection="1">
      <alignment horizontal="center" vertical="center" wrapText="1"/>
      <protection hidden="1"/>
    </xf>
    <xf numFmtId="0" fontId="19" fillId="0" borderId="19" xfId="0" applyFont="1" applyBorder="1" applyAlignment="1" applyProtection="1">
      <alignment horizontal="center" vertical="center" wrapText="1"/>
      <protection hidden="1"/>
    </xf>
    <xf numFmtId="0" fontId="19" fillId="0" borderId="20" xfId="0" applyFont="1" applyBorder="1" applyAlignment="1" applyProtection="1">
      <alignment horizontal="center" vertical="center" wrapText="1"/>
      <protection hidden="1"/>
    </xf>
    <xf numFmtId="0" fontId="0" fillId="0" borderId="6" xfId="0" applyFont="1" applyBorder="1" applyAlignment="1" applyProtection="1">
      <alignment vertical="center"/>
      <protection hidden="1"/>
    </xf>
    <xf numFmtId="0" fontId="27" fillId="0" borderId="0" xfId="0" applyFont="1" applyBorder="1" applyAlignment="1" applyProtection="1">
      <alignment horizontal="left" vertical="center"/>
      <protection hidden="1"/>
    </xf>
    <xf numFmtId="0" fontId="27" fillId="0" borderId="0" xfId="0" applyFont="1" applyBorder="1" applyAlignment="1" applyProtection="1">
      <alignment vertical="center"/>
      <protection hidden="1"/>
    </xf>
    <xf numFmtId="4" fontId="26" fillId="0" borderId="9" xfId="0" applyNumberFormat="1" applyFont="1" applyBorder="1" applyAlignment="1" applyProtection="1">
      <alignment vertical="center"/>
      <protection hidden="1"/>
    </xf>
    <xf numFmtId="4" fontId="26" fillId="0" borderId="0" xfId="0" applyNumberFormat="1" applyFont="1" applyBorder="1" applyAlignment="1" applyProtection="1">
      <alignment vertical="center"/>
      <protection hidden="1"/>
    </xf>
    <xf numFmtId="166" fontId="26" fillId="0" borderId="0" xfId="0" applyNumberFormat="1" applyFont="1" applyBorder="1" applyAlignment="1" applyProtection="1">
      <alignment vertical="center"/>
      <protection hidden="1"/>
    </xf>
    <xf numFmtId="4" fontId="26" fillId="0" borderId="10" xfId="0" applyNumberFormat="1" applyFont="1" applyBorder="1" applyAlignment="1" applyProtection="1">
      <alignment vertical="center"/>
      <protection hidden="1"/>
    </xf>
    <xf numFmtId="0" fontId="4" fillId="0" borderId="0" xfId="0" applyFont="1" applyAlignment="1" applyProtection="1">
      <alignment horizontal="left" vertical="center"/>
      <protection hidden="1"/>
    </xf>
    <xf numFmtId="0" fontId="28" fillId="0" borderId="0" xfId="0" applyFont="1" applyAlignment="1" applyProtection="1">
      <alignment horizontal="left" vertical="center"/>
      <protection hidden="1"/>
    </xf>
    <xf numFmtId="0" fontId="29" fillId="0" borderId="0" xfId="20" applyFont="1" applyAlignment="1" applyProtection="1">
      <alignment horizontal="center" vertical="center"/>
      <protection hidden="1"/>
    </xf>
    <xf numFmtId="0" fontId="5" fillId="0" borderId="4"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5" fillId="0" borderId="5" xfId="0" applyFont="1" applyBorder="1" applyAlignment="1" applyProtection="1">
      <alignment vertical="center"/>
      <protection hidden="1"/>
    </xf>
    <xf numFmtId="0" fontId="5" fillId="0" borderId="0" xfId="0" applyFont="1" applyAlignment="1" applyProtection="1">
      <alignment vertical="center"/>
      <protection hidden="1"/>
    </xf>
    <xf numFmtId="4" fontId="32" fillId="0" borderId="9" xfId="0" applyNumberFormat="1" applyFont="1" applyBorder="1" applyAlignment="1" applyProtection="1">
      <alignment vertical="center"/>
      <protection hidden="1"/>
    </xf>
    <xf numFmtId="4" fontId="32" fillId="0" borderId="0" xfId="0" applyNumberFormat="1" applyFont="1" applyBorder="1" applyAlignment="1" applyProtection="1">
      <alignment vertical="center"/>
      <protection hidden="1"/>
    </xf>
    <xf numFmtId="166" fontId="32" fillId="0" borderId="0" xfId="0" applyNumberFormat="1" applyFont="1" applyBorder="1" applyAlignment="1" applyProtection="1">
      <alignment vertical="center"/>
      <protection hidden="1"/>
    </xf>
    <xf numFmtId="4" fontId="32" fillId="0" borderId="10" xfId="0" applyNumberFormat="1" applyFont="1" applyBorder="1" applyAlignment="1" applyProtection="1">
      <alignment vertical="center"/>
      <protection hidden="1"/>
    </xf>
    <xf numFmtId="0" fontId="5" fillId="0" borderId="0" xfId="0" applyFont="1" applyAlignment="1" applyProtection="1">
      <alignment horizontal="left" vertical="center"/>
      <protection hidden="1"/>
    </xf>
    <xf numFmtId="4" fontId="32" fillId="0" borderId="11" xfId="0" applyNumberFormat="1" applyFont="1" applyBorder="1" applyAlignment="1" applyProtection="1">
      <alignment vertical="center"/>
      <protection hidden="1"/>
    </xf>
    <xf numFmtId="4" fontId="32" fillId="0" borderId="12" xfId="0" applyNumberFormat="1" applyFont="1" applyBorder="1" applyAlignment="1" applyProtection="1">
      <alignment vertical="center"/>
      <protection hidden="1"/>
    </xf>
    <xf numFmtId="166" fontId="32" fillId="0" borderId="12" xfId="0" applyNumberFormat="1" applyFont="1" applyBorder="1" applyAlignment="1" applyProtection="1">
      <alignment vertical="center"/>
      <protection hidden="1"/>
    </xf>
    <xf numFmtId="4" fontId="32" fillId="0" borderId="13"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0" fontId="27" fillId="3" borderId="0" xfId="0" applyFont="1" applyFill="1" applyBorder="1" applyAlignment="1" applyProtection="1">
      <alignment horizontal="left" vertical="center"/>
      <protection hidden="1"/>
    </xf>
    <xf numFmtId="0" fontId="0" fillId="3" borderId="0" xfId="0" applyFont="1" applyFill="1" applyBorder="1" applyAlignment="1" applyProtection="1">
      <alignment vertical="center"/>
      <protection hidden="1"/>
    </xf>
    <xf numFmtId="0" fontId="3" fillId="5" borderId="0" xfId="0" applyFont="1" applyFill="1" applyBorder="1" applyAlignment="1" applyProtection="1">
      <alignment horizontal="left" vertical="center"/>
      <protection locked="0"/>
    </xf>
    <xf numFmtId="0" fontId="33" fillId="0" borderId="0" xfId="0" applyFont="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0" fillId="0" borderId="0" xfId="0" applyFont="1" applyBorder="1" applyAlignment="1" applyProtection="1">
      <alignment vertical="center"/>
      <protection hidden="1"/>
    </xf>
    <xf numFmtId="165" fontId="3" fillId="0" borderId="0" xfId="0" applyNumberFormat="1" applyFont="1" applyBorder="1" applyAlignment="1" applyProtection="1">
      <alignment horizontal="left" vertical="center"/>
      <protection hidden="1"/>
    </xf>
    <xf numFmtId="0" fontId="14" fillId="0" borderId="0" xfId="0" applyFont="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164" fontId="2" fillId="0" borderId="0" xfId="0" applyNumberFormat="1" applyFont="1" applyBorder="1" applyAlignment="1" applyProtection="1">
      <alignment vertical="center"/>
      <protection hidden="1"/>
    </xf>
    <xf numFmtId="0" fontId="2" fillId="0" borderId="0" xfId="0" applyFont="1" applyBorder="1" applyAlignment="1" applyProtection="1">
      <alignment horizontal="right" vertical="center"/>
      <protection hidden="1"/>
    </xf>
    <xf numFmtId="0" fontId="4" fillId="3" borderId="21" xfId="0" applyFont="1" applyFill="1" applyBorder="1" applyAlignment="1" applyProtection="1">
      <alignment horizontal="left" vertical="center"/>
      <protection hidden="1"/>
    </xf>
    <xf numFmtId="0" fontId="4" fillId="3" borderId="17" xfId="0" applyFont="1" applyFill="1" applyBorder="1" applyAlignment="1" applyProtection="1">
      <alignment horizontal="right" vertical="center"/>
      <protection hidden="1"/>
    </xf>
    <xf numFmtId="0" fontId="4" fillId="3" borderId="17" xfId="0"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0" fontId="34" fillId="0" borderId="0" xfId="0" applyFont="1" applyBorder="1" applyAlignment="1" applyProtection="1">
      <alignment horizontal="left" vertical="center"/>
      <protection hidden="1"/>
    </xf>
    <xf numFmtId="0" fontId="6" fillId="0" borderId="4" xfId="0" applyFont="1" applyBorder="1" applyAlignment="1" applyProtection="1">
      <alignment vertical="center"/>
      <protection hidden="1"/>
    </xf>
    <xf numFmtId="0" fontId="6" fillId="0" borderId="0"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0" fontId="6" fillId="0" borderId="5" xfId="0" applyFont="1" applyBorder="1" applyAlignment="1" applyProtection="1">
      <alignment vertical="center"/>
      <protection hidden="1"/>
    </xf>
    <xf numFmtId="0" fontId="6" fillId="0" borderId="0" xfId="0" applyFont="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Border="1" applyAlignment="1" applyProtection="1">
      <alignment horizontal="left" vertical="center"/>
      <protection hidden="1"/>
    </xf>
    <xf numFmtId="0" fontId="7" fillId="0" borderId="5" xfId="0" applyFont="1" applyBorder="1" applyAlignment="1" applyProtection="1">
      <alignment vertical="center"/>
      <protection hidden="1"/>
    </xf>
    <xf numFmtId="0" fontId="7" fillId="0" borderId="0" xfId="0" applyFont="1" applyAlignment="1" applyProtection="1">
      <alignment vertical="center"/>
      <protection hidden="1"/>
    </xf>
    <xf numFmtId="0" fontId="0" fillId="0" borderId="22" xfId="0" applyFont="1" applyBorder="1" applyAlignment="1" applyProtection="1">
      <alignment vertical="center"/>
      <protection hidden="1"/>
    </xf>
    <xf numFmtId="0" fontId="19" fillId="0" borderId="22" xfId="0" applyFont="1" applyBorder="1" applyAlignment="1" applyProtection="1">
      <alignment horizontal="center" vertical="center"/>
      <protection hidden="1"/>
    </xf>
    <xf numFmtId="0" fontId="0" fillId="0" borderId="4" xfId="0" applyFont="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0" fontId="3" fillId="3" borderId="19" xfId="0" applyFont="1" applyFill="1" applyBorder="1" applyAlignment="1" applyProtection="1">
      <alignment horizontal="center" vertical="center" wrapText="1"/>
      <protection hidden="1"/>
    </xf>
    <xf numFmtId="0" fontId="0" fillId="0" borderId="5" xfId="0" applyFont="1" applyBorder="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166" fontId="36" fillId="0" borderId="7" xfId="0" applyNumberFormat="1" applyFont="1" applyBorder="1" applyAlignment="1" applyProtection="1">
      <alignment/>
      <protection hidden="1"/>
    </xf>
    <xf numFmtId="166" fontId="36" fillId="0" borderId="8" xfId="0" applyNumberFormat="1" applyFont="1" applyBorder="1" applyAlignment="1" applyProtection="1">
      <alignment/>
      <protection hidden="1"/>
    </xf>
    <xf numFmtId="4" fontId="37" fillId="0" borderId="0" xfId="0" applyNumberFormat="1" applyFont="1" applyAlignment="1" applyProtection="1">
      <alignment vertical="center"/>
      <protection hidden="1"/>
    </xf>
    <xf numFmtId="0" fontId="8" fillId="0" borderId="4" xfId="0" applyFont="1" applyBorder="1" applyAlignment="1" applyProtection="1">
      <alignment/>
      <protection hidden="1"/>
    </xf>
    <xf numFmtId="0" fontId="8" fillId="0" borderId="0" xfId="0" applyFont="1" applyBorder="1" applyAlignment="1" applyProtection="1">
      <alignment/>
      <protection hidden="1"/>
    </xf>
    <xf numFmtId="0" fontId="6" fillId="0" borderId="0" xfId="0" applyFont="1" applyBorder="1" applyAlignment="1" applyProtection="1">
      <alignment horizontal="left"/>
      <protection hidden="1"/>
    </xf>
    <xf numFmtId="0" fontId="8" fillId="0" borderId="5" xfId="0" applyFont="1" applyBorder="1" applyAlignment="1" applyProtection="1">
      <alignment/>
      <protection hidden="1"/>
    </xf>
    <xf numFmtId="0" fontId="8" fillId="0" borderId="0" xfId="0" applyFont="1" applyAlignment="1" applyProtection="1">
      <alignment/>
      <protection hidden="1"/>
    </xf>
    <xf numFmtId="0" fontId="8" fillId="0" borderId="9" xfId="0" applyFont="1" applyBorder="1" applyAlignment="1" applyProtection="1">
      <alignment/>
      <protection hidden="1"/>
    </xf>
    <xf numFmtId="166" fontId="8" fillId="0" borderId="0" xfId="0" applyNumberFormat="1" applyFont="1" applyBorder="1" applyAlignment="1" applyProtection="1">
      <alignment/>
      <protection hidden="1"/>
    </xf>
    <xf numFmtId="166" fontId="8" fillId="0" borderId="10" xfId="0" applyNumberFormat="1" applyFont="1" applyBorder="1" applyAlignment="1" applyProtection="1">
      <alignment/>
      <protection hidden="1"/>
    </xf>
    <xf numFmtId="0" fontId="8" fillId="0" borderId="0" xfId="0" applyFont="1" applyAlignment="1" applyProtection="1">
      <alignment horizontal="left"/>
      <protection hidden="1"/>
    </xf>
    <xf numFmtId="0" fontId="8" fillId="0" borderId="0" xfId="0" applyFont="1" applyAlignment="1" applyProtection="1">
      <alignment horizontal="center"/>
      <protection hidden="1"/>
    </xf>
    <xf numFmtId="4" fontId="8" fillId="0" borderId="0" xfId="0" applyNumberFormat="1" applyFont="1" applyAlignment="1" applyProtection="1">
      <alignment vertical="center"/>
      <protection hidden="1"/>
    </xf>
    <xf numFmtId="0" fontId="7" fillId="0" borderId="0" xfId="0" applyFont="1" applyBorder="1" applyAlignment="1" applyProtection="1">
      <alignment horizontal="left"/>
      <protection hidden="1"/>
    </xf>
    <xf numFmtId="0" fontId="0" fillId="0" borderId="22" xfId="0" applyFont="1" applyBorder="1" applyAlignment="1" applyProtection="1">
      <alignment horizontal="center" vertical="center"/>
      <protection hidden="1"/>
    </xf>
    <xf numFmtId="49" fontId="0" fillId="0" borderId="22" xfId="0" applyNumberFormat="1" applyFont="1" applyBorder="1" applyAlignment="1" applyProtection="1">
      <alignment horizontal="left" vertical="center" wrapText="1"/>
      <protection hidden="1"/>
    </xf>
    <xf numFmtId="0" fontId="0" fillId="0" borderId="22" xfId="0" applyFont="1" applyBorder="1" applyAlignment="1" applyProtection="1">
      <alignment horizontal="center" vertical="center" wrapText="1"/>
      <protection hidden="1"/>
    </xf>
    <xf numFmtId="167" fontId="0" fillId="0" borderId="22" xfId="0" applyNumberFormat="1" applyFont="1" applyBorder="1" applyAlignment="1" applyProtection="1">
      <alignment vertical="center"/>
      <protection hidden="1"/>
    </xf>
    <xf numFmtId="0" fontId="2" fillId="0" borderId="22" xfId="0" applyFont="1" applyBorder="1" applyAlignment="1" applyProtection="1">
      <alignment horizontal="left" vertical="center"/>
      <protection hidden="1"/>
    </xf>
    <xf numFmtId="166" fontId="2" fillId="0" borderId="0" xfId="0" applyNumberFormat="1" applyFont="1" applyBorder="1" applyAlignment="1" applyProtection="1">
      <alignment vertical="center"/>
      <protection hidden="1"/>
    </xf>
    <xf numFmtId="166" fontId="2" fillId="0" borderId="10" xfId="0" applyNumberFormat="1" applyFont="1" applyBorder="1" applyAlignment="1" applyProtection="1">
      <alignment vertical="center"/>
      <protection hidden="1"/>
    </xf>
    <xf numFmtId="4" fontId="0" fillId="0" borderId="0" xfId="0" applyNumberFormat="1" applyFont="1" applyAlignment="1" applyProtection="1">
      <alignment vertical="center"/>
      <protection hidden="1"/>
    </xf>
    <xf numFmtId="0" fontId="9" fillId="0" borderId="4"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0" xfId="0" applyFont="1" applyBorder="1" applyAlignment="1" applyProtection="1">
      <alignment horizontal="left" vertical="center"/>
      <protection hidden="1"/>
    </xf>
    <xf numFmtId="167" fontId="9" fillId="0" borderId="0" xfId="0" applyNumberFormat="1" applyFont="1" applyBorder="1" applyAlignment="1" applyProtection="1">
      <alignment vertical="center"/>
      <protection hidden="1"/>
    </xf>
    <xf numFmtId="0" fontId="9" fillId="0" borderId="5" xfId="0" applyFont="1" applyBorder="1" applyAlignment="1" applyProtection="1">
      <alignment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vertical="center"/>
      <protection hidden="1"/>
    </xf>
    <xf numFmtId="0" fontId="9" fillId="0" borderId="10" xfId="0" applyFont="1" applyBorder="1" applyAlignment="1" applyProtection="1">
      <alignment vertical="center"/>
      <protection hidden="1"/>
    </xf>
    <xf numFmtId="0" fontId="9" fillId="0" borderId="0" xfId="0" applyFont="1" applyAlignment="1" applyProtection="1">
      <alignment horizontal="left" vertical="center"/>
      <protection hidden="1"/>
    </xf>
    <xf numFmtId="0" fontId="10" fillId="0" borderId="4"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0" borderId="0" xfId="0" applyFont="1" applyBorder="1" applyAlignment="1" applyProtection="1">
      <alignment horizontal="left" vertical="center"/>
      <protection hidden="1"/>
    </xf>
    <xf numFmtId="167" fontId="10" fillId="0" borderId="0" xfId="0" applyNumberFormat="1" applyFont="1" applyBorder="1" applyAlignment="1" applyProtection="1">
      <alignment vertical="center"/>
      <protection hidden="1"/>
    </xf>
    <xf numFmtId="0" fontId="10" fillId="0" borderId="5" xfId="0" applyFont="1" applyBorder="1" applyAlignment="1" applyProtection="1">
      <alignment vertical="center"/>
      <protection hidden="1"/>
    </xf>
    <xf numFmtId="0" fontId="10" fillId="0" borderId="0" xfId="0" applyFont="1" applyAlignment="1" applyProtection="1">
      <alignment vertical="center"/>
      <protection hidden="1"/>
    </xf>
    <xf numFmtId="0" fontId="10" fillId="0" borderId="9" xfId="0" applyFont="1" applyBorder="1" applyAlignment="1" applyProtection="1">
      <alignment vertical="center"/>
      <protection hidden="1"/>
    </xf>
    <xf numFmtId="0" fontId="10" fillId="0" borderId="10" xfId="0" applyFont="1" applyBorder="1" applyAlignment="1" applyProtection="1">
      <alignment vertical="center"/>
      <protection hidden="1"/>
    </xf>
    <xf numFmtId="0" fontId="10" fillId="0" borderId="0" xfId="0" applyFont="1" applyAlignment="1" applyProtection="1">
      <alignment horizontal="left" vertical="center"/>
      <protection hidden="1"/>
    </xf>
    <xf numFmtId="0" fontId="11" fillId="0" borderId="4"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pplyProtection="1">
      <alignment horizontal="left" vertical="center"/>
      <protection hidden="1"/>
    </xf>
    <xf numFmtId="0" fontId="11" fillId="0" borderId="5" xfId="0" applyFont="1" applyBorder="1" applyAlignment="1" applyProtection="1">
      <alignment vertical="center"/>
      <protection hidden="1"/>
    </xf>
    <xf numFmtId="0" fontId="11" fillId="0" borderId="0" xfId="0" applyFont="1" applyAlignment="1" applyProtection="1">
      <alignment vertical="center"/>
      <protection hidden="1"/>
    </xf>
    <xf numFmtId="0" fontId="11" fillId="0" borderId="9" xfId="0" applyFont="1" applyBorder="1" applyAlignment="1" applyProtection="1">
      <alignment vertical="center"/>
      <protection hidden="1"/>
    </xf>
    <xf numFmtId="0" fontId="11" fillId="0" borderId="10" xfId="0" applyFont="1" applyBorder="1" applyAlignment="1" applyProtection="1">
      <alignment vertical="center"/>
      <protection hidden="1"/>
    </xf>
    <xf numFmtId="0" fontId="11" fillId="0" borderId="0" xfId="0" applyFont="1" applyAlignment="1" applyProtection="1">
      <alignment horizontal="left" vertical="center"/>
      <protection hidden="1"/>
    </xf>
    <xf numFmtId="0" fontId="38" fillId="0" borderId="22" xfId="0" applyFont="1" applyBorder="1" applyAlignment="1" applyProtection="1">
      <alignment horizontal="center" vertical="center"/>
      <protection hidden="1"/>
    </xf>
    <xf numFmtId="49" fontId="38" fillId="0" borderId="22" xfId="0" applyNumberFormat="1" applyFont="1" applyBorder="1" applyAlignment="1" applyProtection="1">
      <alignment horizontal="left" vertical="center" wrapText="1"/>
      <protection hidden="1"/>
    </xf>
    <xf numFmtId="0" fontId="38" fillId="0" borderId="22" xfId="0" applyFont="1" applyBorder="1" applyAlignment="1" applyProtection="1">
      <alignment horizontal="center" vertical="center" wrapText="1"/>
      <protection hidden="1"/>
    </xf>
    <xf numFmtId="167" fontId="38" fillId="0" borderId="22" xfId="0" applyNumberFormat="1" applyFont="1" applyBorder="1" applyAlignment="1" applyProtection="1">
      <alignment vertical="center"/>
      <protection hidden="1"/>
    </xf>
    <xf numFmtId="0" fontId="12" fillId="0" borderId="4" xfId="0" applyFont="1" applyBorder="1" applyAlignment="1" applyProtection="1">
      <alignment vertical="center"/>
      <protection hidden="1"/>
    </xf>
    <xf numFmtId="0" fontId="12" fillId="0" borderId="0" xfId="0" applyFont="1" applyBorder="1" applyAlignment="1" applyProtection="1">
      <alignment vertical="center"/>
      <protection hidden="1"/>
    </xf>
    <xf numFmtId="0" fontId="12" fillId="0" borderId="0" xfId="0" applyFont="1" applyBorder="1" applyAlignment="1" applyProtection="1">
      <alignment horizontal="left" vertical="center"/>
      <protection hidden="1"/>
    </xf>
    <xf numFmtId="167" fontId="12" fillId="0" borderId="0" xfId="0" applyNumberFormat="1" applyFont="1" applyBorder="1" applyAlignment="1" applyProtection="1">
      <alignment vertical="center"/>
      <protection hidden="1"/>
    </xf>
    <xf numFmtId="0" fontId="12" fillId="0" borderId="5" xfId="0" applyFont="1" applyBorder="1" applyAlignment="1" applyProtection="1">
      <alignment vertical="center"/>
      <protection hidden="1"/>
    </xf>
    <xf numFmtId="0" fontId="12" fillId="0" borderId="0" xfId="0" applyFont="1" applyAlignment="1" applyProtection="1">
      <alignment vertical="center"/>
      <protection hidden="1"/>
    </xf>
    <xf numFmtId="0" fontId="12" fillId="0" borderId="9" xfId="0" applyFont="1" applyBorder="1" applyAlignment="1" applyProtection="1">
      <alignment vertical="center"/>
      <protection hidden="1"/>
    </xf>
    <xf numFmtId="0" fontId="12" fillId="0" borderId="10" xfId="0" applyFont="1" applyBorder="1" applyAlignment="1" applyProtection="1">
      <alignment vertical="center"/>
      <protection hidden="1"/>
    </xf>
    <xf numFmtId="0" fontId="12" fillId="0" borderId="0" xfId="0" applyFont="1" applyAlignment="1" applyProtection="1">
      <alignment horizontal="left" vertical="center"/>
      <protection hidden="1"/>
    </xf>
    <xf numFmtId="0" fontId="9" fillId="0" borderId="11" xfId="0" applyFont="1" applyBorder="1" applyAlignment="1" applyProtection="1">
      <alignment vertical="center"/>
      <protection hidden="1"/>
    </xf>
    <xf numFmtId="0" fontId="9" fillId="0" borderId="12" xfId="0" applyFont="1" applyBorder="1" applyAlignment="1" applyProtection="1">
      <alignment vertical="center"/>
      <protection hidden="1"/>
    </xf>
    <xf numFmtId="0" fontId="9" fillId="0" borderId="13" xfId="0" applyFont="1" applyBorder="1" applyAlignment="1" applyProtection="1">
      <alignment vertical="center"/>
      <protection hidden="1"/>
    </xf>
    <xf numFmtId="4" fontId="0" fillId="5" borderId="22" xfId="21" applyNumberFormat="1" applyFont="1" applyFill="1" applyBorder="1" applyAlignment="1" applyProtection="1">
      <alignment vertical="center"/>
      <protection locked="0"/>
    </xf>
    <xf numFmtId="4" fontId="38" fillId="5" borderId="22" xfId="21" applyNumberFormat="1" applyFont="1" applyFill="1" applyBorder="1" applyAlignment="1" applyProtection="1">
      <alignment vertical="center"/>
      <protection locked="0"/>
    </xf>
    <xf numFmtId="0" fontId="30" fillId="0" borderId="0" xfId="0" applyFont="1" applyBorder="1" applyAlignment="1" applyProtection="1">
      <alignment horizontal="left" vertical="center" wrapText="1"/>
      <protection hidden="1"/>
    </xf>
    <xf numFmtId="4" fontId="27" fillId="0" borderId="0" xfId="0" applyNumberFormat="1" applyFont="1" applyBorder="1" applyAlignment="1" applyProtection="1">
      <alignment vertical="center"/>
      <protection hidden="1"/>
    </xf>
    <xf numFmtId="4" fontId="27" fillId="3" borderId="0" xfId="0" applyNumberFormat="1" applyFont="1" applyFill="1" applyBorder="1" applyAlignment="1" applyProtection="1">
      <alignment vertical="center"/>
      <protection hidden="1"/>
    </xf>
    <xf numFmtId="0" fontId="17" fillId="6" borderId="0" xfId="0" applyFont="1" applyFill="1" applyAlignment="1" applyProtection="1">
      <alignment horizontal="center" vertical="center"/>
      <protection hidden="1"/>
    </xf>
    <xf numFmtId="0" fontId="0" fillId="0" borderId="0" xfId="0" applyProtection="1">
      <protection hidden="1"/>
    </xf>
    <xf numFmtId="4" fontId="31" fillId="0" borderId="0" xfId="0" applyNumberFormat="1" applyFont="1" applyBorder="1" applyAlignment="1" applyProtection="1">
      <alignment vertical="center"/>
      <protection hidden="1"/>
    </xf>
    <xf numFmtId="0" fontId="31" fillId="0" borderId="0" xfId="0" applyFont="1" applyBorder="1" applyAlignment="1" applyProtection="1">
      <alignment vertical="center"/>
      <protection hidden="1"/>
    </xf>
    <xf numFmtId="0" fontId="26" fillId="0" borderId="6" xfId="0" applyFont="1" applyBorder="1" applyAlignment="1" applyProtection="1">
      <alignment horizontal="center" vertical="center"/>
      <protection hidden="1"/>
    </xf>
    <xf numFmtId="0" fontId="26" fillId="0" borderId="7"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4" fontId="14" fillId="0" borderId="0" xfId="0" applyNumberFormat="1" applyFont="1" applyBorder="1" applyAlignment="1" applyProtection="1">
      <alignment vertical="center"/>
      <protection hidden="1"/>
    </xf>
    <xf numFmtId="0" fontId="0" fillId="0" borderId="0" xfId="0" applyBorder="1" applyProtection="1">
      <protection hidden="1"/>
    </xf>
    <xf numFmtId="4" fontId="21" fillId="0" borderId="26" xfId="0" applyNumberFormat="1" applyFont="1" applyBorder="1" applyAlignment="1" applyProtection="1">
      <alignment vertical="center"/>
      <protection hidden="1"/>
    </xf>
    <xf numFmtId="0" fontId="0" fillId="0" borderId="26" xfId="0" applyFont="1" applyBorder="1" applyAlignment="1" applyProtection="1">
      <alignment vertical="center"/>
      <protection hidden="1"/>
    </xf>
    <xf numFmtId="4" fontId="27" fillId="0" borderId="0" xfId="0" applyNumberFormat="1" applyFont="1" applyBorder="1" applyAlignment="1" applyProtection="1">
      <alignment horizontal="right" vertical="center"/>
      <protection hidden="1"/>
    </xf>
    <xf numFmtId="164" fontId="2" fillId="0" borderId="0" xfId="0" applyNumberFormat="1" applyFont="1" applyBorder="1" applyAlignment="1" applyProtection="1">
      <alignment vertical="center"/>
      <protection hidden="1"/>
    </xf>
    <xf numFmtId="0" fontId="2" fillId="0" borderId="0" xfId="0" applyFont="1" applyBorder="1" applyAlignment="1" applyProtection="1">
      <alignment vertical="center"/>
      <protection hidden="1"/>
    </xf>
    <xf numFmtId="4" fontId="22" fillId="0" borderId="0" xfId="0" applyNumberFormat="1" applyFont="1" applyBorder="1" applyAlignment="1" applyProtection="1">
      <alignment vertical="center"/>
      <protection hidden="1"/>
    </xf>
    <xf numFmtId="0" fontId="3" fillId="3" borderId="21" xfId="0" applyFont="1" applyFill="1" applyBorder="1" applyAlignment="1" applyProtection="1">
      <alignment horizontal="center" vertical="center"/>
      <protection hidden="1"/>
    </xf>
    <xf numFmtId="0" fontId="3" fillId="3" borderId="17" xfId="0" applyFont="1" applyFill="1" applyBorder="1" applyAlignment="1" applyProtection="1">
      <alignment horizontal="left" vertical="center"/>
      <protection hidden="1"/>
    </xf>
    <xf numFmtId="0" fontId="3" fillId="3" borderId="17" xfId="0" applyFont="1" applyFill="1" applyBorder="1" applyAlignment="1" applyProtection="1">
      <alignment horizontal="center" vertical="center"/>
      <protection hidden="1"/>
    </xf>
    <xf numFmtId="0" fontId="3" fillId="3" borderId="27" xfId="0" applyFont="1" applyFill="1" applyBorder="1" applyAlignment="1" applyProtection="1">
      <alignment horizontal="left" vertical="center"/>
      <protection hidden="1"/>
    </xf>
    <xf numFmtId="0" fontId="4" fillId="4" borderId="17" xfId="0" applyFont="1" applyFill="1" applyBorder="1" applyAlignment="1" applyProtection="1">
      <alignment horizontal="left" vertical="center"/>
      <protection hidden="1"/>
    </xf>
    <xf numFmtId="0" fontId="0" fillId="4" borderId="17" xfId="0" applyFont="1" applyFill="1" applyBorder="1" applyAlignment="1" applyProtection="1">
      <alignment vertical="center"/>
      <protection hidden="1"/>
    </xf>
    <xf numFmtId="4" fontId="4" fillId="4" borderId="17" xfId="0" applyNumberFormat="1" applyFont="1" applyFill="1" applyBorder="1" applyAlignment="1" applyProtection="1">
      <alignment vertical="center"/>
      <protection hidden="1"/>
    </xf>
    <xf numFmtId="0" fontId="0" fillId="4" borderId="27" xfId="0" applyFont="1" applyFill="1" applyBorder="1" applyAlignment="1" applyProtection="1">
      <alignment vertical="center"/>
      <protection hidden="1"/>
    </xf>
    <xf numFmtId="0" fontId="18" fillId="0" borderId="0" xfId="0" applyFont="1" applyBorder="1" applyAlignment="1" applyProtection="1">
      <alignment horizontal="center" vertical="center"/>
      <protection hidden="1"/>
    </xf>
    <xf numFmtId="0" fontId="18" fillId="0" borderId="0" xfId="0" applyFont="1" applyBorder="1" applyAlignment="1" applyProtection="1">
      <alignment horizontal="left" vertical="center"/>
      <protection hidden="1"/>
    </xf>
    <xf numFmtId="0" fontId="4" fillId="0" borderId="0" xfId="0" applyFont="1" applyBorder="1" applyAlignment="1" applyProtection="1">
      <alignment horizontal="left" vertical="center" wrapText="1"/>
      <protection hidden="1"/>
    </xf>
    <xf numFmtId="0" fontId="4" fillId="0" borderId="0" xfId="0" applyFont="1" applyBorder="1" applyAlignment="1" applyProtection="1">
      <alignment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3" fillId="0" borderId="0" xfId="0" applyFont="1" applyBorder="1" applyAlignment="1" applyProtection="1">
      <alignment horizontal="left" vertical="center" wrapText="1"/>
      <protection hidden="1"/>
    </xf>
    <xf numFmtId="0" fontId="3" fillId="5" borderId="0" xfId="0" applyFont="1" applyFill="1" applyBorder="1" applyAlignment="1" applyProtection="1">
      <alignment horizontal="center" vertical="center"/>
      <protection locked="0"/>
    </xf>
    <xf numFmtId="0" fontId="16" fillId="2" borderId="0" xfId="20" applyFont="1" applyFill="1" applyAlignment="1" applyProtection="1">
      <alignment horizontal="center" vertical="center"/>
      <protection hidden="1"/>
    </xf>
    <xf numFmtId="0" fontId="0" fillId="0" borderId="22" xfId="0" applyFont="1" applyBorder="1" applyAlignment="1" applyProtection="1">
      <alignment horizontal="left" vertical="center" wrapText="1"/>
      <protection hidden="1"/>
    </xf>
    <xf numFmtId="4" fontId="0" fillId="5"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hidden="1"/>
    </xf>
    <xf numFmtId="0" fontId="9" fillId="0" borderId="7" xfId="0" applyFont="1" applyBorder="1" applyAlignment="1" applyProtection="1">
      <alignment horizontal="left" vertical="center" wrapText="1"/>
      <protection hidden="1"/>
    </xf>
    <xf numFmtId="0" fontId="9" fillId="0" borderId="7" xfId="0" applyFont="1" applyBorder="1" applyAlignment="1" applyProtection="1">
      <alignment vertical="center"/>
      <protection hidden="1"/>
    </xf>
    <xf numFmtId="4" fontId="27" fillId="0" borderId="7" xfId="0" applyNumberFormat="1" applyFont="1" applyBorder="1" applyAlignment="1" applyProtection="1">
      <alignment/>
      <protection hidden="1"/>
    </xf>
    <xf numFmtId="4" fontId="4" fillId="0" borderId="7" xfId="0" applyNumberFormat="1" applyFont="1" applyBorder="1" applyAlignment="1" applyProtection="1">
      <alignment vertical="center"/>
      <protection hidden="1"/>
    </xf>
    <xf numFmtId="4" fontId="6" fillId="0" borderId="0" xfId="0" applyNumberFormat="1" applyFont="1" applyBorder="1" applyAlignment="1" applyProtection="1">
      <alignment/>
      <protection hidden="1"/>
    </xf>
    <xf numFmtId="4" fontId="6" fillId="0" borderId="0" xfId="0" applyNumberFormat="1" applyFont="1" applyBorder="1" applyAlignment="1" applyProtection="1">
      <alignment vertical="center"/>
      <protection hidden="1"/>
    </xf>
    <xf numFmtId="4" fontId="7" fillId="0" borderId="12" xfId="0" applyNumberFormat="1" applyFont="1" applyBorder="1" applyAlignment="1" applyProtection="1">
      <alignment/>
      <protection hidden="1"/>
    </xf>
    <xf numFmtId="4" fontId="7" fillId="0" borderId="12" xfId="0" applyNumberFormat="1" applyFont="1" applyBorder="1" applyAlignment="1" applyProtection="1">
      <alignment vertical="center"/>
      <protection hidden="1"/>
    </xf>
    <xf numFmtId="4" fontId="7" fillId="0" borderId="19" xfId="0" applyNumberFormat="1" applyFont="1" applyBorder="1" applyAlignment="1" applyProtection="1">
      <alignment/>
      <protection hidden="1"/>
    </xf>
    <xf numFmtId="4" fontId="7" fillId="0" borderId="19" xfId="0" applyNumberFormat="1" applyFont="1" applyBorder="1" applyAlignment="1" applyProtection="1">
      <alignment vertical="center"/>
      <protection hidden="1"/>
    </xf>
    <xf numFmtId="4" fontId="6" fillId="0" borderId="7" xfId="0" applyNumberFormat="1" applyFont="1" applyBorder="1" applyAlignment="1" applyProtection="1">
      <alignment/>
      <protection hidden="1"/>
    </xf>
    <xf numFmtId="4" fontId="6" fillId="0" borderId="7" xfId="0" applyNumberFormat="1" applyFont="1" applyBorder="1" applyAlignment="1" applyProtection="1">
      <alignment vertical="center"/>
      <protection hidden="1"/>
    </xf>
    <xf numFmtId="4" fontId="0" fillId="5" borderId="18" xfId="0" applyNumberFormat="1" applyFont="1" applyFill="1" applyBorder="1" applyAlignment="1" applyProtection="1">
      <alignment vertical="center"/>
      <protection locked="0"/>
    </xf>
    <xf numFmtId="4" fontId="0" fillId="5" borderId="20" xfId="0" applyNumberFormat="1" applyFont="1" applyFill="1" applyBorder="1" applyAlignment="1" applyProtection="1">
      <alignment vertical="center"/>
      <protection locked="0"/>
    </xf>
    <xf numFmtId="0" fontId="9" fillId="0" borderId="0" xfId="0" applyFont="1" applyBorder="1" applyAlignment="1" applyProtection="1">
      <alignment horizontal="left" vertical="center" wrapText="1"/>
      <protection hidden="1"/>
    </xf>
    <xf numFmtId="0" fontId="9" fillId="0" borderId="0" xfId="0" applyFont="1" applyBorder="1" applyAlignment="1" applyProtection="1">
      <alignment vertical="center"/>
      <protection hidden="1"/>
    </xf>
    <xf numFmtId="0" fontId="12" fillId="0" borderId="0" xfId="0" applyFont="1" applyBorder="1" applyAlignment="1" applyProtection="1">
      <alignment horizontal="left" vertical="center" wrapText="1"/>
      <protection hidden="1"/>
    </xf>
    <xf numFmtId="0" fontId="12" fillId="0" borderId="0" xfId="0" applyFont="1" applyBorder="1" applyAlignment="1" applyProtection="1">
      <alignment vertical="center"/>
      <protection hidden="1"/>
    </xf>
    <xf numFmtId="0" fontId="11" fillId="0" borderId="0" xfId="0" applyFont="1" applyBorder="1" applyAlignment="1" applyProtection="1">
      <alignment horizontal="left" vertical="center" wrapText="1"/>
      <protection hidden="1"/>
    </xf>
    <xf numFmtId="0" fontId="11" fillId="0" borderId="0"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0" fontId="10" fillId="0" borderId="0" xfId="0" applyFont="1" applyBorder="1" applyAlignment="1" applyProtection="1">
      <alignment vertical="center"/>
      <protection hidden="1"/>
    </xf>
    <xf numFmtId="0" fontId="11" fillId="0" borderId="7" xfId="0" applyFont="1" applyBorder="1" applyAlignment="1" applyProtection="1">
      <alignment horizontal="left" vertical="center" wrapText="1"/>
      <protection hidden="1"/>
    </xf>
    <xf numFmtId="0" fontId="11" fillId="0" borderId="7" xfId="0" applyFont="1" applyBorder="1" applyAlignment="1" applyProtection="1">
      <alignment vertical="center"/>
      <protection hidden="1"/>
    </xf>
    <xf numFmtId="0" fontId="38" fillId="0" borderId="22" xfId="0" applyFont="1" applyBorder="1" applyAlignment="1" applyProtection="1">
      <alignment horizontal="left" vertical="center" wrapText="1"/>
      <protection hidden="1"/>
    </xf>
    <xf numFmtId="4" fontId="38" fillId="5"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hidden="1"/>
    </xf>
    <xf numFmtId="0" fontId="3" fillId="3" borderId="19" xfId="0" applyFont="1" applyFill="1" applyBorder="1" applyAlignment="1" applyProtection="1">
      <alignment horizontal="center" vertical="center" wrapText="1"/>
      <protection hidden="1"/>
    </xf>
    <xf numFmtId="0" fontId="3" fillId="3" borderId="20" xfId="0" applyFont="1" applyFill="1" applyBorder="1" applyAlignment="1" applyProtection="1">
      <alignment horizontal="center" vertical="center" wrapText="1"/>
      <protection hidden="1"/>
    </xf>
    <xf numFmtId="0" fontId="6" fillId="0" borderId="0" xfId="0" applyFont="1" applyBorder="1" applyAlignment="1" applyProtection="1">
      <alignment vertical="center"/>
      <protection hidden="1"/>
    </xf>
    <xf numFmtId="4" fontId="7" fillId="0" borderId="0" xfId="0" applyNumberFormat="1" applyFont="1" applyBorder="1" applyAlignment="1" applyProtection="1">
      <alignment vertical="center"/>
      <protection hidden="1"/>
    </xf>
    <xf numFmtId="0" fontId="7" fillId="0" borderId="0" xfId="0" applyFont="1" applyBorder="1" applyAlignment="1" applyProtection="1">
      <alignment vertical="center"/>
      <protection hidden="1"/>
    </xf>
    <xf numFmtId="4" fontId="34" fillId="0" borderId="0" xfId="0" applyNumberFormat="1" applyFont="1" applyBorder="1" applyAlignment="1" applyProtection="1">
      <alignment vertical="center"/>
      <protection hidden="1"/>
    </xf>
    <xf numFmtId="4" fontId="35" fillId="0" borderId="0" xfId="0" applyNumberFormat="1" applyFont="1" applyBorder="1" applyAlignment="1" applyProtection="1">
      <alignment vertical="center"/>
      <protection hidden="1"/>
    </xf>
    <xf numFmtId="0" fontId="0" fillId="0" borderId="0" xfId="0" applyFont="1" applyBorder="1" applyAlignment="1" applyProtection="1">
      <alignment vertical="center"/>
      <protection hidden="1"/>
    </xf>
    <xf numFmtId="0" fontId="19" fillId="0" borderId="0" xfId="0" applyFont="1" applyBorder="1" applyAlignment="1" applyProtection="1">
      <alignment horizontal="left" vertical="center" wrapText="1"/>
      <protection hidden="1"/>
    </xf>
    <xf numFmtId="0" fontId="19" fillId="0" borderId="0" xfId="0" applyFont="1" applyBorder="1" applyAlignment="1" applyProtection="1">
      <alignment horizontal="left" vertical="center"/>
      <protection hidden="1"/>
    </xf>
    <xf numFmtId="165" fontId="3" fillId="0" borderId="0" xfId="0" applyNumberFormat="1" applyFont="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0" fillId="3" borderId="0" xfId="0" applyFont="1" applyFill="1" applyBorder="1" applyAlignment="1" applyProtection="1">
      <alignment vertical="center"/>
      <protection hidden="1"/>
    </xf>
    <xf numFmtId="4" fontId="2" fillId="0" borderId="0" xfId="0" applyNumberFormat="1" applyFont="1" applyBorder="1" applyAlignment="1" applyProtection="1">
      <alignment vertical="center"/>
      <protection hidden="1"/>
    </xf>
    <xf numFmtId="4" fontId="4" fillId="3" borderId="17" xfId="0" applyNumberFormat="1" applyFont="1" applyFill="1" applyBorder="1" applyAlignment="1" applyProtection="1">
      <alignment vertical="center"/>
      <protection hidden="1"/>
    </xf>
    <xf numFmtId="4" fontId="4" fillId="3" borderId="27" xfId="0" applyNumberFormat="1" applyFont="1" applyFill="1" applyBorder="1" applyAlignment="1" applyProtection="1">
      <alignment vertical="center"/>
      <protection hidden="1"/>
    </xf>
    <xf numFmtId="4" fontId="21" fillId="0" borderId="0" xfId="0" applyNumberFormat="1" applyFont="1" applyBorder="1" applyAlignment="1" applyProtection="1">
      <alignment vertical="center"/>
      <protection hidden="1"/>
    </xf>
    <xf numFmtId="0" fontId="17" fillId="6" borderId="0" xfId="0" applyFont="1" applyFill="1" applyAlignment="1">
      <alignment horizontal="center" vertical="center"/>
    </xf>
    <xf numFmtId="0" fontId="0" fillId="0" borderId="0" xfId="0"/>
    <xf numFmtId="4" fontId="27" fillId="0" borderId="7" xfId="0" applyNumberFormat="1" applyFont="1" applyBorder="1" applyAlignment="1" applyProtection="1">
      <alignment/>
      <protection/>
    </xf>
    <xf numFmtId="4" fontId="4" fillId="0" borderId="7" xfId="0" applyNumberFormat="1" applyFont="1" applyBorder="1" applyAlignment="1" applyProtection="1">
      <alignment vertical="center"/>
      <protection/>
    </xf>
    <xf numFmtId="4" fontId="6" fillId="0" borderId="0" xfId="0" applyNumberFormat="1" applyFont="1" applyBorder="1" applyAlignment="1" applyProtection="1">
      <alignment/>
      <protection/>
    </xf>
    <xf numFmtId="4" fontId="6" fillId="0" borderId="0" xfId="0" applyNumberFormat="1" applyFont="1" applyBorder="1" applyAlignment="1" applyProtection="1">
      <alignment vertical="center"/>
      <protection/>
    </xf>
    <xf numFmtId="4" fontId="7" fillId="0" borderId="12" xfId="0" applyNumberFormat="1" applyFont="1" applyBorder="1" applyAlignment="1" applyProtection="1">
      <alignment/>
      <protection/>
    </xf>
    <xf numFmtId="4" fontId="7" fillId="0" borderId="12" xfId="0" applyNumberFormat="1" applyFont="1" applyBorder="1" applyAlignment="1" applyProtection="1">
      <alignment vertical="center"/>
      <protection/>
    </xf>
    <xf numFmtId="4" fontId="38" fillId="0" borderId="22" xfId="0" applyNumberFormat="1" applyFont="1" applyBorder="1" applyAlignment="1" applyProtection="1">
      <alignment vertical="center"/>
      <protection/>
    </xf>
    <xf numFmtId="4" fontId="0" fillId="0" borderId="22" xfId="0" applyNumberFormat="1" applyFont="1" applyBorder="1" applyAlignment="1" applyProtection="1">
      <alignment vertical="center"/>
      <protection/>
    </xf>
    <xf numFmtId="0" fontId="18"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6" fillId="0" borderId="0" xfId="0" applyFont="1" applyBorder="1" applyAlignment="1" applyProtection="1">
      <alignment vertical="center"/>
      <protection/>
    </xf>
    <xf numFmtId="4" fontId="7"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16" fillId="2" borderId="0" xfId="20" applyFont="1" applyFill="1" applyAlignment="1" applyProtection="1">
      <alignment horizontal="center" vertical="center"/>
      <protection/>
    </xf>
    <xf numFmtId="0" fontId="0" fillId="0" borderId="22" xfId="0" applyFont="1" applyBorder="1" applyAlignment="1" applyProtection="1">
      <alignment horizontal="left" vertical="center" wrapText="1"/>
      <protection/>
    </xf>
    <xf numFmtId="0" fontId="9" fillId="0" borderId="7" xfId="0" applyFont="1" applyBorder="1" applyAlignment="1" applyProtection="1">
      <alignment horizontal="left" vertical="center" wrapText="1"/>
      <protection/>
    </xf>
    <xf numFmtId="0" fontId="9" fillId="0" borderId="7" xfId="0" applyFont="1" applyBorder="1" applyAlignment="1" applyProtection="1">
      <alignment vertical="center"/>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vertical="center"/>
      <protection/>
    </xf>
    <xf numFmtId="0" fontId="38" fillId="0" borderId="22" xfId="0" applyFont="1" applyBorder="1" applyAlignment="1" applyProtection="1">
      <alignment horizontal="left" vertical="center" wrapText="1"/>
      <protection/>
    </xf>
    <xf numFmtId="0" fontId="11" fillId="0" borderId="7" xfId="0" applyFont="1" applyBorder="1" applyAlignment="1" applyProtection="1">
      <alignment horizontal="left" vertical="center" wrapText="1"/>
      <protection/>
    </xf>
    <xf numFmtId="0" fontId="11" fillId="0" borderId="7" xfId="0" applyFont="1" applyBorder="1" applyAlignment="1" applyProtection="1">
      <alignment vertical="center"/>
      <protection/>
    </xf>
    <xf numFmtId="4" fontId="34" fillId="0" borderId="0" xfId="0" applyNumberFormat="1" applyFont="1" applyBorder="1" applyAlignment="1" applyProtection="1">
      <alignment vertical="center"/>
      <protection/>
    </xf>
    <xf numFmtId="4" fontId="35" fillId="0" borderId="0" xfId="0" applyNumberFormat="1" applyFont="1" applyBorder="1" applyAlignment="1" applyProtection="1">
      <alignment vertical="center"/>
      <protection/>
    </xf>
    <xf numFmtId="4" fontId="27" fillId="3" borderId="0" xfId="0" applyNumberFormat="1" applyFont="1" applyFill="1" applyBorder="1" applyAlignment="1" applyProtection="1">
      <alignment vertical="center"/>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center" vertical="center"/>
      <protection/>
    </xf>
    <xf numFmtId="0" fontId="0" fillId="3" borderId="0" xfId="0" applyFont="1" applyFill="1" applyBorder="1" applyAlignment="1" applyProtection="1">
      <alignment vertical="center"/>
      <protection/>
    </xf>
    <xf numFmtId="4" fontId="27" fillId="0" borderId="0"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4" fontId="4" fillId="3" borderId="17" xfId="0" applyNumberFormat="1" applyFont="1" applyFill="1" applyBorder="1" applyAlignment="1" applyProtection="1">
      <alignment vertical="center"/>
      <protection/>
    </xf>
    <xf numFmtId="4" fontId="4" fillId="3" borderId="27" xfId="0" applyNumberFormat="1" applyFont="1" applyFill="1" applyBorder="1" applyAlignment="1" applyProtection="1">
      <alignment vertical="center"/>
      <protection/>
    </xf>
    <xf numFmtId="0" fontId="3" fillId="0" borderId="0" xfId="0" applyFont="1" applyBorder="1" applyAlignment="1" applyProtection="1">
      <alignment horizontal="left" vertical="center" wrapText="1"/>
      <protection/>
    </xf>
    <xf numFmtId="4" fontId="14" fillId="0" borderId="0"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0" fontId="17" fillId="0" borderId="0" xfId="0" applyFont="1" applyAlignment="1">
      <alignment horizontal="center" vertical="center"/>
    </xf>
    <xf numFmtId="0" fontId="17" fillId="0" borderId="0" xfId="0" applyFont="1" applyAlignment="1">
      <alignment horizontal="left" vertical="center"/>
    </xf>
    <xf numFmtId="0" fontId="4" fillId="0" borderId="0" xfId="0" applyFont="1" applyBorder="1" applyAlignment="1" applyProtection="1">
      <alignment horizontal="left" vertical="top" wrapText="1"/>
      <protection/>
    </xf>
    <xf numFmtId="165" fontId="3" fillId="0" borderId="0" xfId="0" applyNumberFormat="1" applyFont="1" applyBorder="1" applyAlignment="1" applyProtection="1">
      <alignment horizontal="left" vertical="center"/>
      <protection locked="0"/>
    </xf>
    <xf numFmtId="4" fontId="6" fillId="0" borderId="7" xfId="0" applyNumberFormat="1" applyFont="1" applyBorder="1" applyAlignment="1" applyProtection="1">
      <alignment/>
      <protection/>
    </xf>
    <xf numFmtId="4" fontId="6" fillId="0" borderId="7" xfId="0" applyNumberFormat="1" applyFont="1" applyBorder="1" applyAlignment="1" applyProtection="1">
      <alignment vertical="center"/>
      <protection/>
    </xf>
    <xf numFmtId="4" fontId="7" fillId="0" borderId="19" xfId="0" applyNumberFormat="1" applyFont="1" applyBorder="1" applyAlignment="1" applyProtection="1">
      <alignment/>
      <protection/>
    </xf>
    <xf numFmtId="4" fontId="7" fillId="0" borderId="19" xfId="0" applyNumberFormat="1" applyFont="1" applyBorder="1" applyAlignment="1" applyProtection="1">
      <alignment vertical="center"/>
      <protection/>
    </xf>
    <xf numFmtId="0" fontId="4" fillId="0" borderId="0" xfId="21" applyFont="1" applyBorder="1" applyAlignment="1" applyProtection="1">
      <alignment horizontal="left" vertical="center" wrapText="1"/>
      <protection/>
    </xf>
    <xf numFmtId="0" fontId="0" fillId="0" borderId="0" xfId="21" applyFont="1" applyBorder="1" applyAlignment="1" applyProtection="1">
      <alignment vertical="center"/>
      <protection/>
    </xf>
    <xf numFmtId="0" fontId="19" fillId="0" borderId="0" xfId="21" applyFont="1" applyAlignment="1" applyProtection="1">
      <alignment horizontal="left" vertical="center" wrapText="1"/>
      <protection/>
    </xf>
    <xf numFmtId="0" fontId="19" fillId="0" borderId="0" xfId="21" applyFont="1" applyAlignment="1" applyProtection="1">
      <alignment horizontal="left" vertical="center"/>
      <protection/>
    </xf>
    <xf numFmtId="0" fontId="4" fillId="0" borderId="0" xfId="21" applyFont="1" applyAlignment="1" applyProtection="1">
      <alignment horizontal="left" vertical="center" wrapText="1"/>
      <protection/>
    </xf>
    <xf numFmtId="0" fontId="0" fillId="0" borderId="0" xfId="21" applyFont="1" applyAlignment="1" applyProtection="1">
      <alignment vertical="center"/>
      <protection/>
    </xf>
    <xf numFmtId="0" fontId="40" fillId="2" borderId="0" xfId="20" applyFont="1" applyFill="1" applyAlignment="1" applyProtection="1">
      <alignment vertical="center"/>
      <protection/>
    </xf>
    <xf numFmtId="0" fontId="19" fillId="0" borderId="0" xfId="21" applyFont="1" applyBorder="1" applyAlignment="1" applyProtection="1">
      <alignment horizontal="left" vertical="center" wrapText="1"/>
      <protection/>
    </xf>
    <xf numFmtId="0" fontId="19" fillId="0" borderId="0" xfId="21" applyFont="1" applyBorder="1" applyAlignment="1" applyProtection="1">
      <alignment horizontal="left" vertical="center"/>
      <protection/>
    </xf>
    <xf numFmtId="0" fontId="3" fillId="0" borderId="0" xfId="21" applyFont="1" applyBorder="1" applyAlignment="1" applyProtection="1">
      <alignment horizontal="left" vertical="center" wrapText="1"/>
      <protection/>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znovsky\AppData\Local\Microsoft\Windows\INetCache\Content.Outlook\DMKS8CN2\Kopie%20-%20oceneny_2792-050%20-%20VD%20Plumlov%20-%20oprava%20dla&#382;eb%20na%20PB%20odem&#269;en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tavby"/>
      <sheetName val="SO 01 - Oprava dlažby na PB"/>
      <sheetName val="VRN - Vedlejší rozpočtové..."/>
      <sheetName val="Pokyny pro vyplnění"/>
    </sheetNames>
    <sheetDataSet>
      <sheetData sheetId="0">
        <row r="6">
          <cell r="K6" t="str">
            <v>VD Plumlov - oprava dlažeb na PB</v>
          </cell>
        </row>
        <row r="10">
          <cell r="AN10" t="str">
            <v/>
          </cell>
        </row>
        <row r="11">
          <cell r="E11" t="str">
            <v> </v>
          </cell>
          <cell r="AN11" t="str">
            <v/>
          </cell>
        </row>
        <row r="13">
          <cell r="AN13" t="str">
            <v/>
          </cell>
        </row>
        <row r="14">
          <cell r="E14" t="str">
            <v> </v>
          </cell>
          <cell r="AN14" t="str">
            <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99"/>
  <sheetViews>
    <sheetView showGridLines="0" tabSelected="1" workbookViewId="0" topLeftCell="A1">
      <pane ySplit="1" topLeftCell="A69" activePane="bottomLeft" state="frozen"/>
      <selection pane="bottomLeft" activeCell="AN8" sqref="AN8"/>
    </sheetView>
  </sheetViews>
  <sheetFormatPr defaultColWidth="9.33203125" defaultRowHeight="13.5"/>
  <cols>
    <col min="1" max="1" width="8.33203125" style="279" customWidth="1"/>
    <col min="2" max="2" width="1.66796875" style="279" customWidth="1"/>
    <col min="3" max="3" width="4.16015625" style="279" customWidth="1"/>
    <col min="4" max="33" width="2.5" style="279" customWidth="1"/>
    <col min="34" max="34" width="3.33203125" style="279" customWidth="1"/>
    <col min="35" max="37" width="2.5" style="279" customWidth="1"/>
    <col min="38" max="38" width="8.33203125" style="279" customWidth="1"/>
    <col min="39" max="39" width="3.33203125" style="279" customWidth="1"/>
    <col min="40" max="40" width="13.33203125" style="279" customWidth="1"/>
    <col min="41" max="41" width="7.5" style="279" customWidth="1"/>
    <col min="42" max="42" width="4.16015625" style="279" customWidth="1"/>
    <col min="43" max="43" width="1.66796875" style="279" customWidth="1"/>
    <col min="44" max="44" width="13.66015625" style="279" customWidth="1"/>
    <col min="45" max="46" width="25.83203125" style="279" hidden="1" customWidth="1"/>
    <col min="47" max="47" width="25" style="279" hidden="1" customWidth="1"/>
    <col min="48" max="52" width="21.66015625" style="279" hidden="1" customWidth="1"/>
    <col min="53" max="53" width="19.16015625" style="279" hidden="1" customWidth="1"/>
    <col min="54" max="54" width="25" style="279" hidden="1" customWidth="1"/>
    <col min="55" max="56" width="19.16015625" style="279" hidden="1" customWidth="1"/>
    <col min="57" max="57" width="66.5" style="279" customWidth="1"/>
    <col min="58" max="70" width="9.33203125" style="279" customWidth="1"/>
    <col min="71" max="89" width="9.33203125" style="279" hidden="1" customWidth="1"/>
    <col min="90" max="16384" width="9.33203125" style="279" customWidth="1"/>
  </cols>
  <sheetData>
    <row r="1" spans="1:73" ht="21.45" customHeight="1">
      <c r="A1" s="272" t="s">
        <v>0</v>
      </c>
      <c r="B1" s="273"/>
      <c r="C1" s="273"/>
      <c r="D1" s="274" t="s">
        <v>1</v>
      </c>
      <c r="E1" s="273"/>
      <c r="F1" s="273"/>
      <c r="G1" s="273"/>
      <c r="H1" s="273"/>
      <c r="I1" s="273"/>
      <c r="J1" s="273"/>
      <c r="K1" s="275" t="s">
        <v>2</v>
      </c>
      <c r="L1" s="275"/>
      <c r="M1" s="275"/>
      <c r="N1" s="275"/>
      <c r="O1" s="275"/>
      <c r="P1" s="275"/>
      <c r="Q1" s="275"/>
      <c r="R1" s="275"/>
      <c r="S1" s="275"/>
      <c r="T1" s="273"/>
      <c r="U1" s="273"/>
      <c r="V1" s="273"/>
      <c r="W1" s="275" t="s">
        <v>3</v>
      </c>
      <c r="X1" s="275"/>
      <c r="Y1" s="275"/>
      <c r="Z1" s="275"/>
      <c r="AA1" s="275"/>
      <c r="AB1" s="275"/>
      <c r="AC1" s="275"/>
      <c r="AD1" s="275"/>
      <c r="AE1" s="275"/>
      <c r="AF1" s="275"/>
      <c r="AG1" s="273"/>
      <c r="AH1" s="273"/>
      <c r="AI1" s="276"/>
      <c r="AJ1" s="276"/>
      <c r="AK1" s="276"/>
      <c r="AL1" s="276"/>
      <c r="AM1" s="276"/>
      <c r="AN1" s="276"/>
      <c r="AO1" s="276"/>
      <c r="AP1" s="276"/>
      <c r="AQ1" s="276"/>
      <c r="AR1" s="276"/>
      <c r="AS1" s="276"/>
      <c r="AT1" s="276"/>
      <c r="AU1" s="276"/>
      <c r="AV1" s="276"/>
      <c r="AW1" s="276"/>
      <c r="AX1" s="276"/>
      <c r="AY1" s="276"/>
      <c r="AZ1" s="276"/>
      <c r="BA1" s="272" t="s">
        <v>4</v>
      </c>
      <c r="BB1" s="272" t="s">
        <v>5</v>
      </c>
      <c r="BC1" s="276"/>
      <c r="BD1" s="276"/>
      <c r="BE1" s="276"/>
      <c r="BF1" s="276"/>
      <c r="BG1" s="276"/>
      <c r="BH1" s="276"/>
      <c r="BI1" s="276"/>
      <c r="BJ1" s="276"/>
      <c r="BK1" s="276"/>
      <c r="BL1" s="276"/>
      <c r="BM1" s="276"/>
      <c r="BN1" s="276"/>
      <c r="BO1" s="276"/>
      <c r="BP1" s="276"/>
      <c r="BQ1" s="276"/>
      <c r="BR1" s="276"/>
      <c r="BT1" s="278" t="s">
        <v>6</v>
      </c>
      <c r="BU1" s="278" t="s">
        <v>6</v>
      </c>
    </row>
    <row r="2" spans="3:72" ht="36.9" customHeight="1">
      <c r="C2" s="499" t="s">
        <v>7</v>
      </c>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R2" s="470" t="s">
        <v>8</v>
      </c>
      <c r="AS2" s="471"/>
      <c r="AT2" s="471"/>
      <c r="AU2" s="471"/>
      <c r="AV2" s="471"/>
      <c r="AW2" s="471"/>
      <c r="AX2" s="471"/>
      <c r="AY2" s="471"/>
      <c r="AZ2" s="471"/>
      <c r="BA2" s="471"/>
      <c r="BB2" s="471"/>
      <c r="BC2" s="471"/>
      <c r="BD2" s="471"/>
      <c r="BE2" s="471"/>
      <c r="BS2" s="280" t="s">
        <v>9</v>
      </c>
      <c r="BT2" s="280" t="s">
        <v>10</v>
      </c>
    </row>
    <row r="3" spans="2:72" ht="6.9" customHeight="1">
      <c r="B3" s="281"/>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3"/>
      <c r="BS3" s="280" t="s">
        <v>9</v>
      </c>
      <c r="BT3" s="280" t="s">
        <v>11</v>
      </c>
    </row>
    <row r="4" spans="2:71" ht="36.9" customHeight="1">
      <c r="B4" s="284"/>
      <c r="C4" s="495" t="s">
        <v>12</v>
      </c>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M4" s="496"/>
      <c r="AN4" s="496"/>
      <c r="AO4" s="496"/>
      <c r="AP4" s="496"/>
      <c r="AQ4" s="285"/>
      <c r="AS4" s="286" t="s">
        <v>13</v>
      </c>
      <c r="BS4" s="280" t="s">
        <v>14</v>
      </c>
    </row>
    <row r="5" spans="2:71" ht="14.4" customHeight="1">
      <c r="B5" s="284"/>
      <c r="C5" s="289"/>
      <c r="D5" s="288" t="s">
        <v>15</v>
      </c>
      <c r="E5" s="289"/>
      <c r="F5" s="289"/>
      <c r="G5" s="289"/>
      <c r="H5" s="289"/>
      <c r="I5" s="289"/>
      <c r="J5" s="289"/>
      <c r="K5" s="501" t="s">
        <v>16</v>
      </c>
      <c r="L5" s="480"/>
      <c r="M5" s="480"/>
      <c r="N5" s="480"/>
      <c r="O5" s="480"/>
      <c r="P5" s="480"/>
      <c r="Q5" s="480"/>
      <c r="R5" s="480"/>
      <c r="S5" s="480"/>
      <c r="T5" s="480"/>
      <c r="U5" s="480"/>
      <c r="V5" s="480"/>
      <c r="W5" s="480"/>
      <c r="X5" s="480"/>
      <c r="Y5" s="480"/>
      <c r="Z5" s="480"/>
      <c r="AA5" s="480"/>
      <c r="AB5" s="480"/>
      <c r="AC5" s="480"/>
      <c r="AD5" s="480"/>
      <c r="AE5" s="480"/>
      <c r="AF5" s="480"/>
      <c r="AG5" s="480"/>
      <c r="AH5" s="480"/>
      <c r="AI5" s="480"/>
      <c r="AJ5" s="480"/>
      <c r="AK5" s="480"/>
      <c r="AL5" s="480"/>
      <c r="AM5" s="480"/>
      <c r="AN5" s="480"/>
      <c r="AO5" s="480"/>
      <c r="AP5" s="289"/>
      <c r="AQ5" s="285"/>
      <c r="BS5" s="280" t="s">
        <v>9</v>
      </c>
    </row>
    <row r="6" spans="2:71" ht="36.9" customHeight="1">
      <c r="B6" s="284"/>
      <c r="C6" s="289"/>
      <c r="D6" s="290" t="s">
        <v>17</v>
      </c>
      <c r="E6" s="289"/>
      <c r="F6" s="289"/>
      <c r="G6" s="289"/>
      <c r="H6" s="289"/>
      <c r="I6" s="289"/>
      <c r="J6" s="289"/>
      <c r="K6" s="502" t="s">
        <v>2093</v>
      </c>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0"/>
      <c r="AN6" s="480"/>
      <c r="AO6" s="480"/>
      <c r="AP6" s="289"/>
      <c r="AQ6" s="285"/>
      <c r="BS6" s="280" t="s">
        <v>9</v>
      </c>
    </row>
    <row r="7" spans="2:71" ht="14.4" customHeight="1">
      <c r="B7" s="284"/>
      <c r="C7" s="289"/>
      <c r="D7" s="371" t="s">
        <v>18</v>
      </c>
      <c r="E7" s="289"/>
      <c r="F7" s="289"/>
      <c r="G7" s="289"/>
      <c r="H7" s="289"/>
      <c r="I7" s="289"/>
      <c r="J7" s="289"/>
      <c r="K7" s="292" t="s">
        <v>19</v>
      </c>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371" t="s">
        <v>20</v>
      </c>
      <c r="AL7" s="289"/>
      <c r="AM7" s="289"/>
      <c r="AN7" s="292" t="s">
        <v>19</v>
      </c>
      <c r="AO7" s="289"/>
      <c r="AP7" s="289"/>
      <c r="AQ7" s="285"/>
      <c r="BS7" s="280" t="s">
        <v>9</v>
      </c>
    </row>
    <row r="8" spans="2:71" ht="14.4" customHeight="1">
      <c r="B8" s="284"/>
      <c r="C8" s="289"/>
      <c r="D8" s="371" t="s">
        <v>21</v>
      </c>
      <c r="E8" s="289"/>
      <c r="F8" s="289"/>
      <c r="G8" s="289"/>
      <c r="H8" s="289"/>
      <c r="I8" s="289"/>
      <c r="J8" s="289"/>
      <c r="K8" s="292" t="s">
        <v>22</v>
      </c>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71" t="s">
        <v>23</v>
      </c>
      <c r="AL8" s="289"/>
      <c r="AM8" s="289"/>
      <c r="AN8" s="369"/>
      <c r="AO8" s="289"/>
      <c r="AP8" s="289"/>
      <c r="AQ8" s="285"/>
      <c r="BS8" s="280" t="s">
        <v>9</v>
      </c>
    </row>
    <row r="9" spans="2:71" ht="14.4" customHeight="1">
      <c r="B9" s="284"/>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5"/>
      <c r="BS9" s="280" t="s">
        <v>9</v>
      </c>
    </row>
    <row r="10" spans="2:71" ht="14.4" customHeight="1">
      <c r="B10" s="284"/>
      <c r="C10" s="289"/>
      <c r="D10" s="371" t="s">
        <v>24</v>
      </c>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371" t="s">
        <v>25</v>
      </c>
      <c r="AL10" s="289"/>
      <c r="AM10" s="289"/>
      <c r="AN10" s="292" t="s">
        <v>19</v>
      </c>
      <c r="AO10" s="289"/>
      <c r="AP10" s="289"/>
      <c r="AQ10" s="285"/>
      <c r="BS10" s="280" t="s">
        <v>9</v>
      </c>
    </row>
    <row r="11" spans="2:71" ht="18.45" customHeight="1">
      <c r="B11" s="284"/>
      <c r="C11" s="289"/>
      <c r="D11" s="289"/>
      <c r="E11" s="292" t="s">
        <v>26</v>
      </c>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371" t="s">
        <v>27</v>
      </c>
      <c r="AL11" s="289"/>
      <c r="AM11" s="289"/>
      <c r="AN11" s="292" t="s">
        <v>19</v>
      </c>
      <c r="AO11" s="289"/>
      <c r="AP11" s="289"/>
      <c r="AQ11" s="285"/>
      <c r="BS11" s="280" t="s">
        <v>9</v>
      </c>
    </row>
    <row r="12" spans="2:71" ht="6.9" customHeight="1">
      <c r="B12" s="284"/>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5"/>
      <c r="BS12" s="280" t="s">
        <v>9</v>
      </c>
    </row>
    <row r="13" spans="2:71" ht="14.4" customHeight="1">
      <c r="B13" s="284"/>
      <c r="C13" s="289"/>
      <c r="D13" s="371" t="s">
        <v>28</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371" t="s">
        <v>25</v>
      </c>
      <c r="AL13" s="289"/>
      <c r="AM13" s="289"/>
      <c r="AN13" s="369" t="s">
        <v>19</v>
      </c>
      <c r="AO13" s="289"/>
      <c r="AP13" s="289"/>
      <c r="AQ13" s="285"/>
      <c r="BS13" s="280" t="s">
        <v>9</v>
      </c>
    </row>
    <row r="14" spans="2:71" ht="13.2">
      <c r="B14" s="284"/>
      <c r="C14" s="289"/>
      <c r="D14" s="504" t="s">
        <v>29</v>
      </c>
      <c r="E14" s="504"/>
      <c r="F14" s="504"/>
      <c r="G14" s="504"/>
      <c r="H14" s="504"/>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289"/>
      <c r="AJ14" s="289"/>
      <c r="AK14" s="371" t="s">
        <v>27</v>
      </c>
      <c r="AL14" s="289"/>
      <c r="AM14" s="289"/>
      <c r="AN14" s="369" t="s">
        <v>19</v>
      </c>
      <c r="AO14" s="289"/>
      <c r="AP14" s="289"/>
      <c r="AQ14" s="285"/>
      <c r="BS14" s="280" t="s">
        <v>9</v>
      </c>
    </row>
    <row r="15" spans="2:71" ht="6.9" customHeight="1">
      <c r="B15" s="284"/>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5"/>
      <c r="BS15" s="280" t="s">
        <v>6</v>
      </c>
    </row>
    <row r="16" spans="2:71" ht="14.4" customHeight="1">
      <c r="B16" s="284"/>
      <c r="C16" s="289"/>
      <c r="D16" s="371" t="s">
        <v>30</v>
      </c>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371" t="s">
        <v>25</v>
      </c>
      <c r="AL16" s="289"/>
      <c r="AM16" s="289"/>
      <c r="AN16" s="292" t="s">
        <v>19</v>
      </c>
      <c r="AO16" s="289"/>
      <c r="AP16" s="289"/>
      <c r="AQ16" s="285"/>
      <c r="BS16" s="280" t="s">
        <v>6</v>
      </c>
    </row>
    <row r="17" spans="2:71" ht="18.45" customHeight="1">
      <c r="B17" s="284"/>
      <c r="C17" s="289"/>
      <c r="D17" s="289"/>
      <c r="E17" s="292"/>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371" t="s">
        <v>27</v>
      </c>
      <c r="AL17" s="289"/>
      <c r="AM17" s="289"/>
      <c r="AN17" s="292" t="s">
        <v>19</v>
      </c>
      <c r="AO17" s="289"/>
      <c r="AP17" s="289"/>
      <c r="AQ17" s="285"/>
      <c r="BS17" s="280" t="s">
        <v>32</v>
      </c>
    </row>
    <row r="18" spans="2:71" ht="6.9" customHeight="1">
      <c r="B18" s="284"/>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5"/>
      <c r="BS18" s="280" t="s">
        <v>9</v>
      </c>
    </row>
    <row r="19" spans="2:71" ht="14.4" customHeight="1">
      <c r="B19" s="284"/>
      <c r="C19" s="289"/>
      <c r="D19" s="371" t="s">
        <v>33</v>
      </c>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371" t="s">
        <v>25</v>
      </c>
      <c r="AL19" s="289"/>
      <c r="AM19" s="289"/>
      <c r="AN19" s="292" t="s">
        <v>19</v>
      </c>
      <c r="AO19" s="289"/>
      <c r="AP19" s="289"/>
      <c r="AQ19" s="285"/>
      <c r="BS19" s="280" t="s">
        <v>9</v>
      </c>
    </row>
    <row r="20" spans="2:43" ht="18.45" customHeight="1">
      <c r="B20" s="284"/>
      <c r="C20" s="289"/>
      <c r="D20" s="289"/>
      <c r="E20" s="292" t="s">
        <v>29</v>
      </c>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71" t="s">
        <v>27</v>
      </c>
      <c r="AL20" s="289"/>
      <c r="AM20" s="289"/>
      <c r="AN20" s="292" t="s">
        <v>19</v>
      </c>
      <c r="AO20" s="289"/>
      <c r="AP20" s="289"/>
      <c r="AQ20" s="285"/>
    </row>
    <row r="21" spans="2:43" ht="6.9" customHeight="1">
      <c r="B21" s="284"/>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5"/>
    </row>
    <row r="22" spans="2:43" ht="13.2">
      <c r="B22" s="284"/>
      <c r="C22" s="289"/>
      <c r="D22" s="371" t="s">
        <v>34</v>
      </c>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5"/>
    </row>
    <row r="23" spans="2:43" ht="16.5" customHeight="1">
      <c r="B23" s="284"/>
      <c r="C23" s="289"/>
      <c r="D23" s="289"/>
      <c r="E23" s="503" t="s">
        <v>19</v>
      </c>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289"/>
      <c r="AP23" s="289"/>
      <c r="AQ23" s="285"/>
    </row>
    <row r="24" spans="2:43" ht="6.9" customHeight="1">
      <c r="B24" s="284"/>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5"/>
    </row>
    <row r="25" spans="2:43" ht="6.9" customHeight="1">
      <c r="B25" s="284"/>
      <c r="C25" s="289"/>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89"/>
      <c r="AQ25" s="285"/>
    </row>
    <row r="26" spans="2:43" ht="14.4" customHeight="1">
      <c r="B26" s="284"/>
      <c r="C26" s="289"/>
      <c r="D26" s="294" t="s">
        <v>35</v>
      </c>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479">
        <f>ROUND(AG87,2)</f>
        <v>0</v>
      </c>
      <c r="AL26" s="480"/>
      <c r="AM26" s="480"/>
      <c r="AN26" s="480"/>
      <c r="AO26" s="480"/>
      <c r="AP26" s="289"/>
      <c r="AQ26" s="285"/>
    </row>
    <row r="27" spans="2:43" ht="14.4" customHeight="1">
      <c r="B27" s="284"/>
      <c r="C27" s="289"/>
      <c r="D27" s="294" t="s">
        <v>36</v>
      </c>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479">
        <f>ROUND(AG96,2)</f>
        <v>0</v>
      </c>
      <c r="AL27" s="479"/>
      <c r="AM27" s="479"/>
      <c r="AN27" s="479"/>
      <c r="AO27" s="479"/>
      <c r="AP27" s="289"/>
      <c r="AQ27" s="285"/>
    </row>
    <row r="28" spans="2:43" s="298" customFormat="1" ht="6.9" customHeight="1">
      <c r="B28" s="295"/>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297"/>
    </row>
    <row r="29" spans="2:43" s="298" customFormat="1" ht="25.95" customHeight="1">
      <c r="B29" s="295"/>
      <c r="C29" s="372"/>
      <c r="D29" s="299" t="s">
        <v>37</v>
      </c>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481">
        <f>ROUND(AK26+AK27,2)</f>
        <v>0</v>
      </c>
      <c r="AL29" s="482"/>
      <c r="AM29" s="482"/>
      <c r="AN29" s="482"/>
      <c r="AO29" s="482"/>
      <c r="AP29" s="372"/>
      <c r="AQ29" s="297"/>
    </row>
    <row r="30" spans="2:43" s="298" customFormat="1" ht="6.9" customHeight="1">
      <c r="B30" s="295"/>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297"/>
    </row>
    <row r="31" spans="2:43" s="306" customFormat="1" ht="14.4" customHeight="1">
      <c r="B31" s="301"/>
      <c r="C31" s="303"/>
      <c r="D31" s="336" t="s">
        <v>38</v>
      </c>
      <c r="E31" s="303"/>
      <c r="F31" s="336" t="s">
        <v>39</v>
      </c>
      <c r="G31" s="303"/>
      <c r="H31" s="303"/>
      <c r="I31" s="303"/>
      <c r="J31" s="303"/>
      <c r="K31" s="303"/>
      <c r="L31" s="484">
        <v>0.21</v>
      </c>
      <c r="M31" s="485"/>
      <c r="N31" s="485"/>
      <c r="O31" s="485"/>
      <c r="P31" s="303"/>
      <c r="Q31" s="303"/>
      <c r="R31" s="303"/>
      <c r="S31" s="303"/>
      <c r="T31" s="304" t="s">
        <v>40</v>
      </c>
      <c r="U31" s="303"/>
      <c r="V31" s="303"/>
      <c r="W31" s="486">
        <f>ROUND(AZ87+SUM(CD97),2)</f>
        <v>0</v>
      </c>
      <c r="X31" s="485"/>
      <c r="Y31" s="485"/>
      <c r="Z31" s="485"/>
      <c r="AA31" s="485"/>
      <c r="AB31" s="485"/>
      <c r="AC31" s="485"/>
      <c r="AD31" s="485"/>
      <c r="AE31" s="485"/>
      <c r="AF31" s="303"/>
      <c r="AG31" s="303"/>
      <c r="AH31" s="303"/>
      <c r="AI31" s="303"/>
      <c r="AJ31" s="303"/>
      <c r="AK31" s="486">
        <f>ROUND(AV87+SUM(BY97),2)</f>
        <v>0</v>
      </c>
      <c r="AL31" s="485"/>
      <c r="AM31" s="485"/>
      <c r="AN31" s="485"/>
      <c r="AO31" s="485"/>
      <c r="AP31" s="303"/>
      <c r="AQ31" s="305"/>
    </row>
    <row r="32" spans="2:43" s="306" customFormat="1" ht="14.4" customHeight="1">
      <c r="B32" s="301"/>
      <c r="C32" s="303"/>
      <c r="D32" s="303"/>
      <c r="E32" s="303"/>
      <c r="F32" s="336" t="s">
        <v>41</v>
      </c>
      <c r="G32" s="303"/>
      <c r="H32" s="303"/>
      <c r="I32" s="303"/>
      <c r="J32" s="303"/>
      <c r="K32" s="303"/>
      <c r="L32" s="484">
        <v>0.15</v>
      </c>
      <c r="M32" s="485"/>
      <c r="N32" s="485"/>
      <c r="O32" s="485"/>
      <c r="P32" s="303"/>
      <c r="Q32" s="303"/>
      <c r="R32" s="303"/>
      <c r="S32" s="303"/>
      <c r="T32" s="304" t="s">
        <v>40</v>
      </c>
      <c r="U32" s="303"/>
      <c r="V32" s="303"/>
      <c r="W32" s="486">
        <f>ROUND(BA87+SUM(CE97),2)</f>
        <v>0</v>
      </c>
      <c r="X32" s="485"/>
      <c r="Y32" s="485"/>
      <c r="Z32" s="485"/>
      <c r="AA32" s="485"/>
      <c r="AB32" s="485"/>
      <c r="AC32" s="485"/>
      <c r="AD32" s="485"/>
      <c r="AE32" s="485"/>
      <c r="AF32" s="303"/>
      <c r="AG32" s="303"/>
      <c r="AH32" s="303"/>
      <c r="AI32" s="303"/>
      <c r="AJ32" s="303"/>
      <c r="AK32" s="486">
        <f>ROUND(AW87+SUM(BZ97),2)</f>
        <v>0</v>
      </c>
      <c r="AL32" s="485"/>
      <c r="AM32" s="485"/>
      <c r="AN32" s="485"/>
      <c r="AO32" s="485"/>
      <c r="AP32" s="303"/>
      <c r="AQ32" s="305"/>
    </row>
    <row r="33" spans="2:43" s="306" customFormat="1" ht="14.4" customHeight="1" hidden="1">
      <c r="B33" s="301"/>
      <c r="C33" s="303"/>
      <c r="D33" s="303"/>
      <c r="E33" s="303"/>
      <c r="F33" s="336" t="s">
        <v>42</v>
      </c>
      <c r="G33" s="303"/>
      <c r="H33" s="303"/>
      <c r="I33" s="303"/>
      <c r="J33" s="303"/>
      <c r="K33" s="303"/>
      <c r="L33" s="484">
        <v>0.21</v>
      </c>
      <c r="M33" s="485"/>
      <c r="N33" s="485"/>
      <c r="O33" s="485"/>
      <c r="P33" s="303"/>
      <c r="Q33" s="303"/>
      <c r="R33" s="303"/>
      <c r="S33" s="303"/>
      <c r="T33" s="304" t="s">
        <v>40</v>
      </c>
      <c r="U33" s="303"/>
      <c r="V33" s="303"/>
      <c r="W33" s="486">
        <f>ROUND(BB87+SUM(CF97),2)</f>
        <v>0</v>
      </c>
      <c r="X33" s="485"/>
      <c r="Y33" s="485"/>
      <c r="Z33" s="485"/>
      <c r="AA33" s="485"/>
      <c r="AB33" s="485"/>
      <c r="AC33" s="485"/>
      <c r="AD33" s="485"/>
      <c r="AE33" s="485"/>
      <c r="AF33" s="303"/>
      <c r="AG33" s="303"/>
      <c r="AH33" s="303"/>
      <c r="AI33" s="303"/>
      <c r="AJ33" s="303"/>
      <c r="AK33" s="486">
        <v>0</v>
      </c>
      <c r="AL33" s="485"/>
      <c r="AM33" s="485"/>
      <c r="AN33" s="485"/>
      <c r="AO33" s="485"/>
      <c r="AP33" s="303"/>
      <c r="AQ33" s="305"/>
    </row>
    <row r="34" spans="2:43" s="306" customFormat="1" ht="14.4" customHeight="1" hidden="1">
      <c r="B34" s="301"/>
      <c r="C34" s="303"/>
      <c r="D34" s="303"/>
      <c r="E34" s="303"/>
      <c r="F34" s="336" t="s">
        <v>43</v>
      </c>
      <c r="G34" s="303"/>
      <c r="H34" s="303"/>
      <c r="I34" s="303"/>
      <c r="J34" s="303"/>
      <c r="K34" s="303"/>
      <c r="L34" s="484">
        <v>0.15</v>
      </c>
      <c r="M34" s="485"/>
      <c r="N34" s="485"/>
      <c r="O34" s="485"/>
      <c r="P34" s="303"/>
      <c r="Q34" s="303"/>
      <c r="R34" s="303"/>
      <c r="S34" s="303"/>
      <c r="T34" s="304" t="s">
        <v>40</v>
      </c>
      <c r="U34" s="303"/>
      <c r="V34" s="303"/>
      <c r="W34" s="486">
        <f>ROUND(BC87+SUM(CG97),2)</f>
        <v>0</v>
      </c>
      <c r="X34" s="485"/>
      <c r="Y34" s="485"/>
      <c r="Z34" s="485"/>
      <c r="AA34" s="485"/>
      <c r="AB34" s="485"/>
      <c r="AC34" s="485"/>
      <c r="AD34" s="485"/>
      <c r="AE34" s="485"/>
      <c r="AF34" s="303"/>
      <c r="AG34" s="303"/>
      <c r="AH34" s="303"/>
      <c r="AI34" s="303"/>
      <c r="AJ34" s="303"/>
      <c r="AK34" s="486">
        <v>0</v>
      </c>
      <c r="AL34" s="485"/>
      <c r="AM34" s="485"/>
      <c r="AN34" s="485"/>
      <c r="AO34" s="485"/>
      <c r="AP34" s="303"/>
      <c r="AQ34" s="305"/>
    </row>
    <row r="35" spans="2:43" s="306" customFormat="1" ht="14.4" customHeight="1" hidden="1">
      <c r="B35" s="301"/>
      <c r="C35" s="303"/>
      <c r="D35" s="303"/>
      <c r="E35" s="303"/>
      <c r="F35" s="336" t="s">
        <v>44</v>
      </c>
      <c r="G35" s="303"/>
      <c r="H35" s="303"/>
      <c r="I35" s="303"/>
      <c r="J35" s="303"/>
      <c r="K35" s="303"/>
      <c r="L35" s="484">
        <v>0</v>
      </c>
      <c r="M35" s="485"/>
      <c r="N35" s="485"/>
      <c r="O35" s="485"/>
      <c r="P35" s="303"/>
      <c r="Q35" s="303"/>
      <c r="R35" s="303"/>
      <c r="S35" s="303"/>
      <c r="T35" s="304" t="s">
        <v>40</v>
      </c>
      <c r="U35" s="303"/>
      <c r="V35" s="303"/>
      <c r="W35" s="486">
        <f>ROUND(BD87+SUM(CH97),2)</f>
        <v>0</v>
      </c>
      <c r="X35" s="485"/>
      <c r="Y35" s="485"/>
      <c r="Z35" s="485"/>
      <c r="AA35" s="485"/>
      <c r="AB35" s="485"/>
      <c r="AC35" s="485"/>
      <c r="AD35" s="485"/>
      <c r="AE35" s="485"/>
      <c r="AF35" s="303"/>
      <c r="AG35" s="303"/>
      <c r="AH35" s="303"/>
      <c r="AI35" s="303"/>
      <c r="AJ35" s="303"/>
      <c r="AK35" s="486">
        <v>0</v>
      </c>
      <c r="AL35" s="485"/>
      <c r="AM35" s="485"/>
      <c r="AN35" s="485"/>
      <c r="AO35" s="485"/>
      <c r="AP35" s="303"/>
      <c r="AQ35" s="305"/>
    </row>
    <row r="36" spans="2:43" s="298" customFormat="1" ht="6.9" customHeight="1">
      <c r="B36" s="295"/>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297"/>
    </row>
    <row r="37" spans="2:43" s="298" customFormat="1" ht="25.95" customHeight="1">
      <c r="B37" s="295"/>
      <c r="C37" s="307"/>
      <c r="D37" s="308" t="s">
        <v>45</v>
      </c>
      <c r="E37" s="310"/>
      <c r="F37" s="310"/>
      <c r="G37" s="310"/>
      <c r="H37" s="310"/>
      <c r="I37" s="310"/>
      <c r="J37" s="310"/>
      <c r="K37" s="310"/>
      <c r="L37" s="310"/>
      <c r="M37" s="310"/>
      <c r="N37" s="310"/>
      <c r="O37" s="310"/>
      <c r="P37" s="310"/>
      <c r="Q37" s="310"/>
      <c r="R37" s="310"/>
      <c r="S37" s="310"/>
      <c r="T37" s="309" t="s">
        <v>46</v>
      </c>
      <c r="U37" s="310"/>
      <c r="V37" s="310"/>
      <c r="W37" s="310"/>
      <c r="X37" s="491" t="s">
        <v>47</v>
      </c>
      <c r="Y37" s="492"/>
      <c r="Z37" s="492"/>
      <c r="AA37" s="492"/>
      <c r="AB37" s="492"/>
      <c r="AC37" s="310"/>
      <c r="AD37" s="310"/>
      <c r="AE37" s="310"/>
      <c r="AF37" s="310"/>
      <c r="AG37" s="310"/>
      <c r="AH37" s="310"/>
      <c r="AI37" s="310"/>
      <c r="AJ37" s="310"/>
      <c r="AK37" s="493">
        <f>SUM(AK29:AK35)</f>
        <v>0</v>
      </c>
      <c r="AL37" s="492"/>
      <c r="AM37" s="492"/>
      <c r="AN37" s="492"/>
      <c r="AO37" s="494"/>
      <c r="AP37" s="307"/>
      <c r="AQ37" s="297"/>
    </row>
    <row r="38" spans="2:43" s="298" customFormat="1" ht="14.4" customHeight="1">
      <c r="B38" s="295"/>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2"/>
      <c r="AM38" s="372"/>
      <c r="AN38" s="372"/>
      <c r="AO38" s="372"/>
      <c r="AP38" s="372"/>
      <c r="AQ38" s="297"/>
    </row>
    <row r="39" spans="2:43" ht="13.5">
      <c r="B39" s="284"/>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5"/>
    </row>
    <row r="40" spans="2:43" ht="13.5">
      <c r="B40" s="284"/>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5"/>
    </row>
    <row r="41" spans="2:43" ht="13.5">
      <c r="B41" s="284"/>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5"/>
    </row>
    <row r="42" spans="2:43" ht="13.5">
      <c r="B42" s="284"/>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5"/>
    </row>
    <row r="43" spans="2:43" ht="13.5">
      <c r="B43" s="284"/>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5"/>
    </row>
    <row r="44" spans="2:43" ht="13.5">
      <c r="B44" s="284"/>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5"/>
    </row>
    <row r="45" spans="2:43" ht="13.5">
      <c r="B45" s="284"/>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5"/>
    </row>
    <row r="46" spans="2:43" ht="13.5">
      <c r="B46" s="284"/>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5"/>
    </row>
    <row r="47" spans="2:43" ht="13.5">
      <c r="B47" s="284"/>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5"/>
    </row>
    <row r="48" spans="2:43" ht="13.5">
      <c r="B48" s="284"/>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5"/>
    </row>
    <row r="49" spans="2:43" s="298" customFormat="1" ht="14.4">
      <c r="B49" s="295"/>
      <c r="C49" s="372"/>
      <c r="D49" s="311" t="s">
        <v>48</v>
      </c>
      <c r="E49" s="312"/>
      <c r="F49" s="312"/>
      <c r="G49" s="312"/>
      <c r="H49" s="312"/>
      <c r="I49" s="312"/>
      <c r="J49" s="312"/>
      <c r="K49" s="312"/>
      <c r="L49" s="312"/>
      <c r="M49" s="312"/>
      <c r="N49" s="312"/>
      <c r="O49" s="312"/>
      <c r="P49" s="312"/>
      <c r="Q49" s="312"/>
      <c r="R49" s="312"/>
      <c r="S49" s="312"/>
      <c r="T49" s="312"/>
      <c r="U49" s="312"/>
      <c r="V49" s="312"/>
      <c r="W49" s="312"/>
      <c r="X49" s="312"/>
      <c r="Y49" s="312"/>
      <c r="Z49" s="313"/>
      <c r="AA49" s="372"/>
      <c r="AB49" s="372"/>
      <c r="AC49" s="311" t="s">
        <v>49</v>
      </c>
      <c r="AD49" s="312"/>
      <c r="AE49" s="312"/>
      <c r="AF49" s="312"/>
      <c r="AG49" s="312"/>
      <c r="AH49" s="312"/>
      <c r="AI49" s="312"/>
      <c r="AJ49" s="312"/>
      <c r="AK49" s="312"/>
      <c r="AL49" s="312"/>
      <c r="AM49" s="312"/>
      <c r="AN49" s="312"/>
      <c r="AO49" s="313"/>
      <c r="AP49" s="372"/>
      <c r="AQ49" s="297"/>
    </row>
    <row r="50" spans="2:43" ht="13.5">
      <c r="B50" s="284"/>
      <c r="C50" s="289"/>
      <c r="D50" s="314"/>
      <c r="E50" s="289"/>
      <c r="F50" s="289"/>
      <c r="G50" s="289"/>
      <c r="H50" s="289"/>
      <c r="I50" s="289"/>
      <c r="J50" s="289"/>
      <c r="K50" s="289"/>
      <c r="L50" s="289"/>
      <c r="M50" s="289"/>
      <c r="N50" s="289"/>
      <c r="O50" s="289"/>
      <c r="P50" s="289"/>
      <c r="Q50" s="289"/>
      <c r="R50" s="289"/>
      <c r="S50" s="289"/>
      <c r="T50" s="289"/>
      <c r="U50" s="289"/>
      <c r="V50" s="289"/>
      <c r="W50" s="289"/>
      <c r="X50" s="289"/>
      <c r="Y50" s="289"/>
      <c r="Z50" s="315"/>
      <c r="AA50" s="289"/>
      <c r="AB50" s="289"/>
      <c r="AC50" s="314"/>
      <c r="AD50" s="289"/>
      <c r="AE50" s="289"/>
      <c r="AF50" s="289"/>
      <c r="AG50" s="289"/>
      <c r="AH50" s="289"/>
      <c r="AI50" s="289"/>
      <c r="AJ50" s="289"/>
      <c r="AK50" s="289"/>
      <c r="AL50" s="289"/>
      <c r="AM50" s="289"/>
      <c r="AN50" s="289"/>
      <c r="AO50" s="315"/>
      <c r="AP50" s="289"/>
      <c r="AQ50" s="285"/>
    </row>
    <row r="51" spans="2:43" ht="13.5">
      <c r="B51" s="284"/>
      <c r="C51" s="289"/>
      <c r="D51" s="314"/>
      <c r="E51" s="289"/>
      <c r="F51" s="289"/>
      <c r="G51" s="289"/>
      <c r="H51" s="289"/>
      <c r="I51" s="289"/>
      <c r="J51" s="289"/>
      <c r="K51" s="289"/>
      <c r="L51" s="289"/>
      <c r="M51" s="289"/>
      <c r="N51" s="289"/>
      <c r="O51" s="289"/>
      <c r="P51" s="289"/>
      <c r="Q51" s="289"/>
      <c r="R51" s="289"/>
      <c r="S51" s="289"/>
      <c r="T51" s="289"/>
      <c r="U51" s="289"/>
      <c r="V51" s="289"/>
      <c r="W51" s="289"/>
      <c r="X51" s="289"/>
      <c r="Y51" s="289"/>
      <c r="Z51" s="315"/>
      <c r="AA51" s="289"/>
      <c r="AB51" s="289"/>
      <c r="AC51" s="314"/>
      <c r="AD51" s="289"/>
      <c r="AE51" s="289"/>
      <c r="AF51" s="289"/>
      <c r="AG51" s="289"/>
      <c r="AH51" s="289"/>
      <c r="AI51" s="289"/>
      <c r="AJ51" s="289"/>
      <c r="AK51" s="289"/>
      <c r="AL51" s="289"/>
      <c r="AM51" s="289"/>
      <c r="AN51" s="289"/>
      <c r="AO51" s="315"/>
      <c r="AP51" s="289"/>
      <c r="AQ51" s="285"/>
    </row>
    <row r="52" spans="2:43" ht="13.5">
      <c r="B52" s="284"/>
      <c r="C52" s="289"/>
      <c r="D52" s="314"/>
      <c r="E52" s="289"/>
      <c r="F52" s="289"/>
      <c r="G52" s="289"/>
      <c r="H52" s="289"/>
      <c r="I52" s="289"/>
      <c r="J52" s="289"/>
      <c r="K52" s="289"/>
      <c r="L52" s="289"/>
      <c r="M52" s="289"/>
      <c r="N52" s="289"/>
      <c r="O52" s="289"/>
      <c r="P52" s="289"/>
      <c r="Q52" s="289"/>
      <c r="R52" s="289"/>
      <c r="S52" s="289"/>
      <c r="T52" s="289"/>
      <c r="U52" s="289"/>
      <c r="V52" s="289"/>
      <c r="W52" s="289"/>
      <c r="X52" s="289"/>
      <c r="Y52" s="289"/>
      <c r="Z52" s="315"/>
      <c r="AA52" s="289"/>
      <c r="AB52" s="289"/>
      <c r="AC52" s="314"/>
      <c r="AD52" s="289"/>
      <c r="AE52" s="289"/>
      <c r="AF52" s="289"/>
      <c r="AG52" s="289"/>
      <c r="AH52" s="289"/>
      <c r="AI52" s="289"/>
      <c r="AJ52" s="289"/>
      <c r="AK52" s="289"/>
      <c r="AL52" s="289"/>
      <c r="AM52" s="289"/>
      <c r="AN52" s="289"/>
      <c r="AO52" s="315"/>
      <c r="AP52" s="289"/>
      <c r="AQ52" s="285"/>
    </row>
    <row r="53" spans="2:43" ht="13.5">
      <c r="B53" s="284"/>
      <c r="C53" s="289"/>
      <c r="D53" s="314"/>
      <c r="E53" s="289"/>
      <c r="F53" s="289"/>
      <c r="G53" s="289"/>
      <c r="H53" s="289"/>
      <c r="I53" s="289"/>
      <c r="J53" s="289"/>
      <c r="K53" s="289"/>
      <c r="L53" s="289"/>
      <c r="M53" s="289"/>
      <c r="N53" s="289"/>
      <c r="O53" s="289"/>
      <c r="P53" s="289"/>
      <c r="Q53" s="289"/>
      <c r="R53" s="289"/>
      <c r="S53" s="289"/>
      <c r="T53" s="289"/>
      <c r="U53" s="289"/>
      <c r="V53" s="289"/>
      <c r="W53" s="289"/>
      <c r="X53" s="289"/>
      <c r="Y53" s="289"/>
      <c r="Z53" s="315"/>
      <c r="AA53" s="289"/>
      <c r="AB53" s="289"/>
      <c r="AC53" s="314"/>
      <c r="AD53" s="289"/>
      <c r="AE53" s="289"/>
      <c r="AF53" s="289"/>
      <c r="AG53" s="289"/>
      <c r="AH53" s="289"/>
      <c r="AI53" s="289"/>
      <c r="AJ53" s="289"/>
      <c r="AK53" s="289"/>
      <c r="AL53" s="289"/>
      <c r="AM53" s="289"/>
      <c r="AN53" s="289"/>
      <c r="AO53" s="315"/>
      <c r="AP53" s="289"/>
      <c r="AQ53" s="285"/>
    </row>
    <row r="54" spans="2:43" ht="13.5">
      <c r="B54" s="284"/>
      <c r="C54" s="289"/>
      <c r="D54" s="314"/>
      <c r="E54" s="289"/>
      <c r="F54" s="289"/>
      <c r="G54" s="289"/>
      <c r="H54" s="289"/>
      <c r="I54" s="289"/>
      <c r="J54" s="289"/>
      <c r="K54" s="289"/>
      <c r="L54" s="289"/>
      <c r="M54" s="289"/>
      <c r="N54" s="289"/>
      <c r="O54" s="289"/>
      <c r="P54" s="289"/>
      <c r="Q54" s="289"/>
      <c r="R54" s="289"/>
      <c r="S54" s="289"/>
      <c r="T54" s="289"/>
      <c r="U54" s="289"/>
      <c r="V54" s="289"/>
      <c r="W54" s="289"/>
      <c r="X54" s="289"/>
      <c r="Y54" s="289"/>
      <c r="Z54" s="315"/>
      <c r="AA54" s="289"/>
      <c r="AB54" s="289"/>
      <c r="AC54" s="314"/>
      <c r="AD54" s="289"/>
      <c r="AE54" s="289"/>
      <c r="AF54" s="289"/>
      <c r="AG54" s="289"/>
      <c r="AH54" s="289"/>
      <c r="AI54" s="289"/>
      <c r="AJ54" s="289"/>
      <c r="AK54" s="289"/>
      <c r="AL54" s="289"/>
      <c r="AM54" s="289"/>
      <c r="AN54" s="289"/>
      <c r="AO54" s="315"/>
      <c r="AP54" s="289"/>
      <c r="AQ54" s="285"/>
    </row>
    <row r="55" spans="2:43" ht="13.5">
      <c r="B55" s="284"/>
      <c r="C55" s="289"/>
      <c r="D55" s="314"/>
      <c r="E55" s="289"/>
      <c r="F55" s="289"/>
      <c r="G55" s="289"/>
      <c r="H55" s="289"/>
      <c r="I55" s="289"/>
      <c r="J55" s="289"/>
      <c r="K55" s="289"/>
      <c r="L55" s="289"/>
      <c r="M55" s="289"/>
      <c r="N55" s="289"/>
      <c r="O55" s="289"/>
      <c r="P55" s="289"/>
      <c r="Q55" s="289"/>
      <c r="R55" s="289"/>
      <c r="S55" s="289"/>
      <c r="T55" s="289"/>
      <c r="U55" s="289"/>
      <c r="V55" s="289"/>
      <c r="W55" s="289"/>
      <c r="X55" s="289"/>
      <c r="Y55" s="289"/>
      <c r="Z55" s="315"/>
      <c r="AA55" s="289"/>
      <c r="AB55" s="289"/>
      <c r="AC55" s="314"/>
      <c r="AD55" s="289"/>
      <c r="AE55" s="289"/>
      <c r="AF55" s="289"/>
      <c r="AG55" s="289"/>
      <c r="AH55" s="289"/>
      <c r="AI55" s="289"/>
      <c r="AJ55" s="289"/>
      <c r="AK55" s="289"/>
      <c r="AL55" s="289"/>
      <c r="AM55" s="289"/>
      <c r="AN55" s="289"/>
      <c r="AO55" s="315"/>
      <c r="AP55" s="289"/>
      <c r="AQ55" s="285"/>
    </row>
    <row r="56" spans="2:43" ht="13.5">
      <c r="B56" s="284"/>
      <c r="C56" s="289"/>
      <c r="D56" s="314"/>
      <c r="E56" s="289"/>
      <c r="F56" s="289"/>
      <c r="G56" s="289"/>
      <c r="H56" s="289"/>
      <c r="I56" s="289"/>
      <c r="J56" s="289"/>
      <c r="K56" s="289"/>
      <c r="L56" s="289"/>
      <c r="M56" s="289"/>
      <c r="N56" s="289"/>
      <c r="O56" s="289"/>
      <c r="P56" s="289"/>
      <c r="Q56" s="289"/>
      <c r="R56" s="289"/>
      <c r="S56" s="289"/>
      <c r="T56" s="289"/>
      <c r="U56" s="289"/>
      <c r="V56" s="289"/>
      <c r="W56" s="289"/>
      <c r="X56" s="289"/>
      <c r="Y56" s="289"/>
      <c r="Z56" s="315"/>
      <c r="AA56" s="289"/>
      <c r="AB56" s="289"/>
      <c r="AC56" s="314"/>
      <c r="AD56" s="289"/>
      <c r="AE56" s="289"/>
      <c r="AF56" s="289"/>
      <c r="AG56" s="289"/>
      <c r="AH56" s="289"/>
      <c r="AI56" s="289"/>
      <c r="AJ56" s="289"/>
      <c r="AK56" s="289"/>
      <c r="AL56" s="289"/>
      <c r="AM56" s="289"/>
      <c r="AN56" s="289"/>
      <c r="AO56" s="315"/>
      <c r="AP56" s="289"/>
      <c r="AQ56" s="285"/>
    </row>
    <row r="57" spans="2:43" ht="13.5">
      <c r="B57" s="284"/>
      <c r="C57" s="289"/>
      <c r="D57" s="314"/>
      <c r="E57" s="289"/>
      <c r="F57" s="289"/>
      <c r="G57" s="289"/>
      <c r="H57" s="289"/>
      <c r="I57" s="289"/>
      <c r="J57" s="289"/>
      <c r="K57" s="289"/>
      <c r="L57" s="289"/>
      <c r="M57" s="289"/>
      <c r="N57" s="289"/>
      <c r="O57" s="289"/>
      <c r="P57" s="289"/>
      <c r="Q57" s="289"/>
      <c r="R57" s="289"/>
      <c r="S57" s="289"/>
      <c r="T57" s="289"/>
      <c r="U57" s="289"/>
      <c r="V57" s="289"/>
      <c r="W57" s="289"/>
      <c r="X57" s="289"/>
      <c r="Y57" s="289"/>
      <c r="Z57" s="315"/>
      <c r="AA57" s="289"/>
      <c r="AB57" s="289"/>
      <c r="AC57" s="314"/>
      <c r="AD57" s="289"/>
      <c r="AE57" s="289"/>
      <c r="AF57" s="289"/>
      <c r="AG57" s="289"/>
      <c r="AH57" s="289"/>
      <c r="AI57" s="289"/>
      <c r="AJ57" s="289"/>
      <c r="AK57" s="289"/>
      <c r="AL57" s="289"/>
      <c r="AM57" s="289"/>
      <c r="AN57" s="289"/>
      <c r="AO57" s="315"/>
      <c r="AP57" s="289"/>
      <c r="AQ57" s="285"/>
    </row>
    <row r="58" spans="2:43" s="298" customFormat="1" ht="14.4">
      <c r="B58" s="295"/>
      <c r="C58" s="372"/>
      <c r="D58" s="316" t="s">
        <v>50</v>
      </c>
      <c r="E58" s="317"/>
      <c r="F58" s="317"/>
      <c r="G58" s="317"/>
      <c r="H58" s="317"/>
      <c r="I58" s="317"/>
      <c r="J58" s="317"/>
      <c r="K58" s="317"/>
      <c r="L58" s="317"/>
      <c r="M58" s="317"/>
      <c r="N58" s="317"/>
      <c r="O58" s="317"/>
      <c r="P58" s="317"/>
      <c r="Q58" s="317"/>
      <c r="R58" s="318" t="s">
        <v>51</v>
      </c>
      <c r="S58" s="317"/>
      <c r="T58" s="317"/>
      <c r="U58" s="317"/>
      <c r="V58" s="317"/>
      <c r="W58" s="317"/>
      <c r="X58" s="317"/>
      <c r="Y58" s="317"/>
      <c r="Z58" s="319"/>
      <c r="AA58" s="372"/>
      <c r="AB58" s="372"/>
      <c r="AC58" s="316" t="s">
        <v>50</v>
      </c>
      <c r="AD58" s="317"/>
      <c r="AE58" s="317"/>
      <c r="AF58" s="317"/>
      <c r="AG58" s="317"/>
      <c r="AH58" s="317"/>
      <c r="AI58" s="317"/>
      <c r="AJ58" s="317"/>
      <c r="AK58" s="317"/>
      <c r="AL58" s="317"/>
      <c r="AM58" s="318" t="s">
        <v>51</v>
      </c>
      <c r="AN58" s="317"/>
      <c r="AO58" s="319"/>
      <c r="AP58" s="372"/>
      <c r="AQ58" s="297"/>
    </row>
    <row r="59" spans="2:43" ht="13.5">
      <c r="B59" s="284"/>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5"/>
    </row>
    <row r="60" spans="2:43" s="298" customFormat="1" ht="14.4">
      <c r="B60" s="295"/>
      <c r="C60" s="372"/>
      <c r="D60" s="311" t="s">
        <v>52</v>
      </c>
      <c r="E60" s="312"/>
      <c r="F60" s="312"/>
      <c r="G60" s="312"/>
      <c r="H60" s="312"/>
      <c r="I60" s="312"/>
      <c r="J60" s="312"/>
      <c r="K60" s="312"/>
      <c r="L60" s="312"/>
      <c r="M60" s="312"/>
      <c r="N60" s="312"/>
      <c r="O60" s="312"/>
      <c r="P60" s="312"/>
      <c r="Q60" s="312"/>
      <c r="R60" s="312"/>
      <c r="S60" s="312"/>
      <c r="T60" s="312"/>
      <c r="U60" s="312"/>
      <c r="V60" s="312"/>
      <c r="W60" s="312"/>
      <c r="X60" s="312"/>
      <c r="Y60" s="312"/>
      <c r="Z60" s="313"/>
      <c r="AA60" s="372"/>
      <c r="AB60" s="372"/>
      <c r="AC60" s="311" t="s">
        <v>53</v>
      </c>
      <c r="AD60" s="312"/>
      <c r="AE60" s="312"/>
      <c r="AF60" s="312"/>
      <c r="AG60" s="312"/>
      <c r="AH60" s="312"/>
      <c r="AI60" s="312"/>
      <c r="AJ60" s="312"/>
      <c r="AK60" s="312"/>
      <c r="AL60" s="312"/>
      <c r="AM60" s="312"/>
      <c r="AN60" s="312"/>
      <c r="AO60" s="313"/>
      <c r="AP60" s="372"/>
      <c r="AQ60" s="297"/>
    </row>
    <row r="61" spans="2:43" ht="13.5">
      <c r="B61" s="284"/>
      <c r="C61" s="289"/>
      <c r="D61" s="314"/>
      <c r="E61" s="289"/>
      <c r="F61" s="289"/>
      <c r="G61" s="289"/>
      <c r="H61" s="289"/>
      <c r="I61" s="289"/>
      <c r="J61" s="289"/>
      <c r="K61" s="289"/>
      <c r="L61" s="289"/>
      <c r="M61" s="289"/>
      <c r="N61" s="289"/>
      <c r="O61" s="289"/>
      <c r="P61" s="289"/>
      <c r="Q61" s="289"/>
      <c r="R61" s="289"/>
      <c r="S61" s="289"/>
      <c r="T61" s="289"/>
      <c r="U61" s="289"/>
      <c r="V61" s="289"/>
      <c r="W61" s="289"/>
      <c r="X61" s="289"/>
      <c r="Y61" s="289"/>
      <c r="Z61" s="315"/>
      <c r="AA61" s="289"/>
      <c r="AB61" s="289"/>
      <c r="AC61" s="314"/>
      <c r="AD61" s="289"/>
      <c r="AE61" s="289"/>
      <c r="AF61" s="289"/>
      <c r="AG61" s="289"/>
      <c r="AH61" s="289"/>
      <c r="AI61" s="289"/>
      <c r="AJ61" s="289"/>
      <c r="AK61" s="289"/>
      <c r="AL61" s="289"/>
      <c r="AM61" s="289"/>
      <c r="AN61" s="289"/>
      <c r="AO61" s="315"/>
      <c r="AP61" s="289"/>
      <c r="AQ61" s="285"/>
    </row>
    <row r="62" spans="2:43" ht="13.5">
      <c r="B62" s="284"/>
      <c r="C62" s="289"/>
      <c r="D62" s="314"/>
      <c r="E62" s="289"/>
      <c r="F62" s="289"/>
      <c r="G62" s="289"/>
      <c r="H62" s="289"/>
      <c r="I62" s="289"/>
      <c r="J62" s="289"/>
      <c r="K62" s="289"/>
      <c r="L62" s="289"/>
      <c r="M62" s="289"/>
      <c r="N62" s="289"/>
      <c r="O62" s="289"/>
      <c r="P62" s="289"/>
      <c r="Q62" s="289"/>
      <c r="R62" s="289"/>
      <c r="S62" s="289"/>
      <c r="T62" s="289"/>
      <c r="U62" s="289"/>
      <c r="V62" s="289"/>
      <c r="W62" s="289"/>
      <c r="X62" s="289"/>
      <c r="Y62" s="289"/>
      <c r="Z62" s="315"/>
      <c r="AA62" s="289"/>
      <c r="AB62" s="289"/>
      <c r="AC62" s="314"/>
      <c r="AD62" s="289"/>
      <c r="AE62" s="289"/>
      <c r="AF62" s="289"/>
      <c r="AG62" s="289"/>
      <c r="AH62" s="289"/>
      <c r="AI62" s="289"/>
      <c r="AJ62" s="289"/>
      <c r="AK62" s="289"/>
      <c r="AL62" s="289"/>
      <c r="AM62" s="289"/>
      <c r="AN62" s="289"/>
      <c r="AO62" s="315"/>
      <c r="AP62" s="289"/>
      <c r="AQ62" s="285"/>
    </row>
    <row r="63" spans="2:43" ht="13.5">
      <c r="B63" s="284"/>
      <c r="C63" s="289"/>
      <c r="D63" s="314"/>
      <c r="E63" s="289"/>
      <c r="F63" s="289"/>
      <c r="G63" s="289"/>
      <c r="H63" s="289"/>
      <c r="I63" s="289"/>
      <c r="J63" s="289"/>
      <c r="K63" s="289"/>
      <c r="L63" s="289"/>
      <c r="M63" s="289"/>
      <c r="N63" s="289"/>
      <c r="O63" s="289"/>
      <c r="P63" s="289"/>
      <c r="Q63" s="289"/>
      <c r="R63" s="289"/>
      <c r="S63" s="289"/>
      <c r="T63" s="289"/>
      <c r="U63" s="289"/>
      <c r="V63" s="289"/>
      <c r="W63" s="289"/>
      <c r="X63" s="289"/>
      <c r="Y63" s="289"/>
      <c r="Z63" s="315"/>
      <c r="AA63" s="289"/>
      <c r="AB63" s="289"/>
      <c r="AC63" s="314"/>
      <c r="AD63" s="289"/>
      <c r="AE63" s="289"/>
      <c r="AF63" s="289"/>
      <c r="AG63" s="289"/>
      <c r="AH63" s="289"/>
      <c r="AI63" s="289"/>
      <c r="AJ63" s="289"/>
      <c r="AK63" s="289"/>
      <c r="AL63" s="289"/>
      <c r="AM63" s="289"/>
      <c r="AN63" s="289"/>
      <c r="AO63" s="315"/>
      <c r="AP63" s="289"/>
      <c r="AQ63" s="285"/>
    </row>
    <row r="64" spans="2:43" ht="13.5">
      <c r="B64" s="284"/>
      <c r="C64" s="289"/>
      <c r="D64" s="314"/>
      <c r="E64" s="289"/>
      <c r="F64" s="289"/>
      <c r="G64" s="289"/>
      <c r="H64" s="289"/>
      <c r="I64" s="289"/>
      <c r="J64" s="289"/>
      <c r="K64" s="289"/>
      <c r="L64" s="289"/>
      <c r="M64" s="289"/>
      <c r="N64" s="289"/>
      <c r="O64" s="289"/>
      <c r="P64" s="289"/>
      <c r="Q64" s="289"/>
      <c r="R64" s="289"/>
      <c r="S64" s="289"/>
      <c r="T64" s="289"/>
      <c r="U64" s="289"/>
      <c r="V64" s="289"/>
      <c r="W64" s="289"/>
      <c r="X64" s="289"/>
      <c r="Y64" s="289"/>
      <c r="Z64" s="315"/>
      <c r="AA64" s="289"/>
      <c r="AB64" s="289"/>
      <c r="AC64" s="314"/>
      <c r="AD64" s="289"/>
      <c r="AE64" s="289"/>
      <c r="AF64" s="289"/>
      <c r="AG64" s="289"/>
      <c r="AH64" s="289"/>
      <c r="AI64" s="289"/>
      <c r="AJ64" s="289"/>
      <c r="AK64" s="289"/>
      <c r="AL64" s="289"/>
      <c r="AM64" s="289"/>
      <c r="AN64" s="289"/>
      <c r="AO64" s="315"/>
      <c r="AP64" s="289"/>
      <c r="AQ64" s="285"/>
    </row>
    <row r="65" spans="2:43" ht="13.5">
      <c r="B65" s="284"/>
      <c r="C65" s="289"/>
      <c r="D65" s="314"/>
      <c r="E65" s="289"/>
      <c r="F65" s="289"/>
      <c r="G65" s="289"/>
      <c r="H65" s="289"/>
      <c r="I65" s="289"/>
      <c r="J65" s="289"/>
      <c r="K65" s="289"/>
      <c r="L65" s="289"/>
      <c r="M65" s="289"/>
      <c r="N65" s="289"/>
      <c r="O65" s="289"/>
      <c r="P65" s="289"/>
      <c r="Q65" s="289"/>
      <c r="R65" s="289"/>
      <c r="S65" s="289"/>
      <c r="T65" s="289"/>
      <c r="U65" s="289"/>
      <c r="V65" s="289"/>
      <c r="W65" s="289"/>
      <c r="X65" s="289"/>
      <c r="Y65" s="289"/>
      <c r="Z65" s="315"/>
      <c r="AA65" s="289"/>
      <c r="AB65" s="289"/>
      <c r="AC65" s="314"/>
      <c r="AD65" s="289"/>
      <c r="AE65" s="289"/>
      <c r="AF65" s="289"/>
      <c r="AG65" s="289"/>
      <c r="AH65" s="289"/>
      <c r="AI65" s="289"/>
      <c r="AJ65" s="289"/>
      <c r="AK65" s="289"/>
      <c r="AL65" s="289"/>
      <c r="AM65" s="289"/>
      <c r="AN65" s="289"/>
      <c r="AO65" s="315"/>
      <c r="AP65" s="289"/>
      <c r="AQ65" s="285"/>
    </row>
    <row r="66" spans="2:43" ht="13.5">
      <c r="B66" s="284"/>
      <c r="C66" s="289"/>
      <c r="D66" s="314"/>
      <c r="E66" s="289"/>
      <c r="F66" s="289"/>
      <c r="G66" s="289"/>
      <c r="H66" s="289"/>
      <c r="I66" s="289"/>
      <c r="J66" s="289"/>
      <c r="K66" s="289"/>
      <c r="L66" s="289"/>
      <c r="M66" s="289"/>
      <c r="N66" s="289"/>
      <c r="O66" s="289"/>
      <c r="P66" s="289"/>
      <c r="Q66" s="289"/>
      <c r="R66" s="289"/>
      <c r="S66" s="289"/>
      <c r="T66" s="289"/>
      <c r="U66" s="289"/>
      <c r="V66" s="289"/>
      <c r="W66" s="289"/>
      <c r="X66" s="289"/>
      <c r="Y66" s="289"/>
      <c r="Z66" s="315"/>
      <c r="AA66" s="289"/>
      <c r="AB66" s="289"/>
      <c r="AC66" s="314"/>
      <c r="AD66" s="289"/>
      <c r="AE66" s="289"/>
      <c r="AF66" s="289"/>
      <c r="AG66" s="289"/>
      <c r="AH66" s="289"/>
      <c r="AI66" s="289"/>
      <c r="AJ66" s="289"/>
      <c r="AK66" s="289"/>
      <c r="AL66" s="289"/>
      <c r="AM66" s="289"/>
      <c r="AN66" s="289"/>
      <c r="AO66" s="315"/>
      <c r="AP66" s="289"/>
      <c r="AQ66" s="285"/>
    </row>
    <row r="67" spans="2:43" ht="13.5">
      <c r="B67" s="284"/>
      <c r="C67" s="289"/>
      <c r="D67" s="314"/>
      <c r="E67" s="289"/>
      <c r="F67" s="289"/>
      <c r="G67" s="289"/>
      <c r="H67" s="289"/>
      <c r="I67" s="289"/>
      <c r="J67" s="289"/>
      <c r="K67" s="289"/>
      <c r="L67" s="289"/>
      <c r="M67" s="289"/>
      <c r="N67" s="289"/>
      <c r="O67" s="289"/>
      <c r="P67" s="289"/>
      <c r="Q67" s="289"/>
      <c r="R67" s="289"/>
      <c r="S67" s="289"/>
      <c r="T67" s="289"/>
      <c r="U67" s="289"/>
      <c r="V67" s="289"/>
      <c r="W67" s="289"/>
      <c r="X67" s="289"/>
      <c r="Y67" s="289"/>
      <c r="Z67" s="315"/>
      <c r="AA67" s="289"/>
      <c r="AB67" s="289"/>
      <c r="AC67" s="314"/>
      <c r="AD67" s="289"/>
      <c r="AE67" s="289"/>
      <c r="AF67" s="289"/>
      <c r="AG67" s="289"/>
      <c r="AH67" s="289"/>
      <c r="AI67" s="289"/>
      <c r="AJ67" s="289"/>
      <c r="AK67" s="289"/>
      <c r="AL67" s="289"/>
      <c r="AM67" s="289"/>
      <c r="AN67" s="289"/>
      <c r="AO67" s="315"/>
      <c r="AP67" s="289"/>
      <c r="AQ67" s="285"/>
    </row>
    <row r="68" spans="2:43" ht="13.5">
      <c r="B68" s="284"/>
      <c r="C68" s="289"/>
      <c r="D68" s="314"/>
      <c r="E68" s="289"/>
      <c r="F68" s="289"/>
      <c r="G68" s="289"/>
      <c r="H68" s="289"/>
      <c r="I68" s="289"/>
      <c r="J68" s="289"/>
      <c r="K68" s="289"/>
      <c r="L68" s="289"/>
      <c r="M68" s="289"/>
      <c r="N68" s="289"/>
      <c r="O68" s="289"/>
      <c r="P68" s="289"/>
      <c r="Q68" s="289"/>
      <c r="R68" s="289"/>
      <c r="S68" s="289"/>
      <c r="T68" s="289"/>
      <c r="U68" s="289"/>
      <c r="V68" s="289"/>
      <c r="W68" s="289"/>
      <c r="X68" s="289"/>
      <c r="Y68" s="289"/>
      <c r="Z68" s="315"/>
      <c r="AA68" s="289"/>
      <c r="AB68" s="289"/>
      <c r="AC68" s="314"/>
      <c r="AD68" s="289"/>
      <c r="AE68" s="289"/>
      <c r="AF68" s="289"/>
      <c r="AG68" s="289"/>
      <c r="AH68" s="289"/>
      <c r="AI68" s="289"/>
      <c r="AJ68" s="289"/>
      <c r="AK68" s="289"/>
      <c r="AL68" s="289"/>
      <c r="AM68" s="289"/>
      <c r="AN68" s="289"/>
      <c r="AO68" s="315"/>
      <c r="AP68" s="289"/>
      <c r="AQ68" s="285"/>
    </row>
    <row r="69" spans="2:43" s="298" customFormat="1" ht="14.4">
      <c r="B69" s="295"/>
      <c r="C69" s="372"/>
      <c r="D69" s="316" t="s">
        <v>50</v>
      </c>
      <c r="E69" s="317"/>
      <c r="F69" s="317"/>
      <c r="G69" s="317"/>
      <c r="H69" s="317"/>
      <c r="I69" s="317"/>
      <c r="J69" s="317"/>
      <c r="K69" s="317"/>
      <c r="L69" s="317"/>
      <c r="M69" s="317"/>
      <c r="N69" s="317"/>
      <c r="O69" s="317"/>
      <c r="P69" s="317"/>
      <c r="Q69" s="317"/>
      <c r="R69" s="318" t="s">
        <v>51</v>
      </c>
      <c r="S69" s="317"/>
      <c r="T69" s="317"/>
      <c r="U69" s="317"/>
      <c r="V69" s="317"/>
      <c r="W69" s="317"/>
      <c r="X69" s="317"/>
      <c r="Y69" s="317"/>
      <c r="Z69" s="319"/>
      <c r="AA69" s="372"/>
      <c r="AB69" s="372"/>
      <c r="AC69" s="316" t="s">
        <v>50</v>
      </c>
      <c r="AD69" s="317"/>
      <c r="AE69" s="317"/>
      <c r="AF69" s="317"/>
      <c r="AG69" s="317"/>
      <c r="AH69" s="317"/>
      <c r="AI69" s="317"/>
      <c r="AJ69" s="317"/>
      <c r="AK69" s="317"/>
      <c r="AL69" s="317"/>
      <c r="AM69" s="318" t="s">
        <v>51</v>
      </c>
      <c r="AN69" s="317"/>
      <c r="AO69" s="319"/>
      <c r="AP69" s="372"/>
      <c r="AQ69" s="297"/>
    </row>
    <row r="70" spans="2:43" s="298" customFormat="1" ht="6.9" customHeight="1">
      <c r="B70" s="295"/>
      <c r="C70" s="372"/>
      <c r="D70" s="372"/>
      <c r="E70" s="372"/>
      <c r="F70" s="372"/>
      <c r="G70" s="372"/>
      <c r="H70" s="372"/>
      <c r="I70" s="372"/>
      <c r="J70" s="372"/>
      <c r="K70" s="372"/>
      <c r="L70" s="372"/>
      <c r="M70" s="372"/>
      <c r="N70" s="372"/>
      <c r="O70" s="372"/>
      <c r="P70" s="372"/>
      <c r="Q70" s="372"/>
      <c r="R70" s="372"/>
      <c r="S70" s="372"/>
      <c r="T70" s="372"/>
      <c r="U70" s="372"/>
      <c r="V70" s="372"/>
      <c r="W70" s="372"/>
      <c r="X70" s="372"/>
      <c r="Y70" s="372"/>
      <c r="Z70" s="372"/>
      <c r="AA70" s="372"/>
      <c r="AB70" s="372"/>
      <c r="AC70" s="372"/>
      <c r="AD70" s="372"/>
      <c r="AE70" s="372"/>
      <c r="AF70" s="372"/>
      <c r="AG70" s="372"/>
      <c r="AH70" s="372"/>
      <c r="AI70" s="372"/>
      <c r="AJ70" s="372"/>
      <c r="AK70" s="372"/>
      <c r="AL70" s="372"/>
      <c r="AM70" s="372"/>
      <c r="AN70" s="372"/>
      <c r="AO70" s="372"/>
      <c r="AP70" s="372"/>
      <c r="AQ70" s="297"/>
    </row>
    <row r="71" spans="2:43" s="298" customFormat="1" ht="6.9" customHeight="1">
      <c r="B71" s="320"/>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2"/>
    </row>
    <row r="75" spans="2:43" s="298" customFormat="1" ht="6.9" customHeight="1">
      <c r="B75" s="323"/>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c r="AK75" s="324"/>
      <c r="AL75" s="324"/>
      <c r="AM75" s="324"/>
      <c r="AN75" s="324"/>
      <c r="AO75" s="324"/>
      <c r="AP75" s="324"/>
      <c r="AQ75" s="325"/>
    </row>
    <row r="76" spans="2:43" s="298" customFormat="1" ht="36.9" customHeight="1">
      <c r="B76" s="295"/>
      <c r="C76" s="495" t="s">
        <v>54</v>
      </c>
      <c r="D76" s="496"/>
      <c r="E76" s="496"/>
      <c r="F76" s="496"/>
      <c r="G76" s="496"/>
      <c r="H76" s="496"/>
      <c r="I76" s="496"/>
      <c r="J76" s="496"/>
      <c r="K76" s="496"/>
      <c r="L76" s="496"/>
      <c r="M76" s="496"/>
      <c r="N76" s="496"/>
      <c r="O76" s="496"/>
      <c r="P76" s="496"/>
      <c r="Q76" s="496"/>
      <c r="R76" s="496"/>
      <c r="S76" s="496"/>
      <c r="T76" s="496"/>
      <c r="U76" s="496"/>
      <c r="V76" s="496"/>
      <c r="W76" s="496"/>
      <c r="X76" s="496"/>
      <c r="Y76" s="496"/>
      <c r="Z76" s="496"/>
      <c r="AA76" s="496"/>
      <c r="AB76" s="496"/>
      <c r="AC76" s="496"/>
      <c r="AD76" s="496"/>
      <c r="AE76" s="496"/>
      <c r="AF76" s="496"/>
      <c r="AG76" s="496"/>
      <c r="AH76" s="496"/>
      <c r="AI76" s="496"/>
      <c r="AJ76" s="496"/>
      <c r="AK76" s="496"/>
      <c r="AL76" s="496"/>
      <c r="AM76" s="496"/>
      <c r="AN76" s="496"/>
      <c r="AO76" s="496"/>
      <c r="AP76" s="496"/>
      <c r="AQ76" s="297"/>
    </row>
    <row r="77" spans="2:43" s="328" customFormat="1" ht="14.4" customHeight="1">
      <c r="B77" s="326"/>
      <c r="C77" s="371" t="s">
        <v>15</v>
      </c>
      <c r="D77" s="335"/>
      <c r="E77" s="335"/>
      <c r="F77" s="335"/>
      <c r="G77" s="335"/>
      <c r="H77" s="335"/>
      <c r="I77" s="335"/>
      <c r="J77" s="335"/>
      <c r="K77" s="335"/>
      <c r="L77" s="335" t="str">
        <f>K5</f>
        <v>2508_DPS</v>
      </c>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M77" s="335"/>
      <c r="AN77" s="335"/>
      <c r="AO77" s="335"/>
      <c r="AP77" s="335"/>
      <c r="AQ77" s="327"/>
    </row>
    <row r="78" spans="2:43" s="333" customFormat="1" ht="36.9" customHeight="1">
      <c r="B78" s="329"/>
      <c r="C78" s="330" t="s">
        <v>17</v>
      </c>
      <c r="D78" s="331"/>
      <c r="E78" s="331"/>
      <c r="F78" s="331"/>
      <c r="G78" s="331"/>
      <c r="H78" s="331"/>
      <c r="I78" s="331"/>
      <c r="J78" s="331"/>
      <c r="K78" s="331"/>
      <c r="L78" s="497" t="str">
        <f>K6</f>
        <v>VD Plumlov – rekonstrukce bezp. přelivu a oprava dlažeb</v>
      </c>
      <c r="M78" s="498"/>
      <c r="N78" s="498"/>
      <c r="O78" s="498"/>
      <c r="P78" s="498"/>
      <c r="Q78" s="498"/>
      <c r="R78" s="498"/>
      <c r="S78" s="498"/>
      <c r="T78" s="498"/>
      <c r="U78" s="498"/>
      <c r="V78" s="498"/>
      <c r="W78" s="498"/>
      <c r="X78" s="498"/>
      <c r="Y78" s="498"/>
      <c r="Z78" s="498"/>
      <c r="AA78" s="498"/>
      <c r="AB78" s="498"/>
      <c r="AC78" s="498"/>
      <c r="AD78" s="498"/>
      <c r="AE78" s="498"/>
      <c r="AF78" s="498"/>
      <c r="AG78" s="498"/>
      <c r="AH78" s="498"/>
      <c r="AI78" s="498"/>
      <c r="AJ78" s="498"/>
      <c r="AK78" s="498"/>
      <c r="AL78" s="498"/>
      <c r="AM78" s="498"/>
      <c r="AN78" s="498"/>
      <c r="AO78" s="498"/>
      <c r="AP78" s="331"/>
      <c r="AQ78" s="332"/>
    </row>
    <row r="79" spans="2:43" s="298" customFormat="1" ht="6.9" customHeight="1">
      <c r="B79" s="295"/>
      <c r="C79" s="372"/>
      <c r="D79" s="372"/>
      <c r="E79" s="372"/>
      <c r="F79" s="372"/>
      <c r="G79" s="372"/>
      <c r="H79" s="372"/>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2"/>
      <c r="AP79" s="372"/>
      <c r="AQ79" s="297"/>
    </row>
    <row r="80" spans="2:43" s="298" customFormat="1" ht="13.2">
      <c r="B80" s="295"/>
      <c r="C80" s="371" t="s">
        <v>21</v>
      </c>
      <c r="D80" s="372"/>
      <c r="E80" s="372"/>
      <c r="F80" s="372"/>
      <c r="G80" s="372"/>
      <c r="H80" s="372"/>
      <c r="I80" s="372"/>
      <c r="J80" s="372"/>
      <c r="K80" s="372"/>
      <c r="L80" s="334" t="str">
        <f>IF(K8="","",K8)</f>
        <v>Stichovice</v>
      </c>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1" t="s">
        <v>23</v>
      </c>
      <c r="AJ80" s="372"/>
      <c r="AK80" s="372"/>
      <c r="AL80" s="372"/>
      <c r="AM80" s="373"/>
      <c r="AN80" s="372"/>
      <c r="AO80" s="372"/>
      <c r="AP80" s="372"/>
      <c r="AQ80" s="297"/>
    </row>
    <row r="81" spans="2:43" s="298" customFormat="1" ht="6.9" customHeight="1">
      <c r="B81" s="295"/>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372"/>
      <c r="AL81" s="372"/>
      <c r="AM81" s="372"/>
      <c r="AN81" s="372"/>
      <c r="AO81" s="372"/>
      <c r="AP81" s="372"/>
      <c r="AQ81" s="297"/>
    </row>
    <row r="82" spans="2:56" s="298" customFormat="1" ht="13.2">
      <c r="B82" s="295"/>
      <c r="C82" s="371" t="s">
        <v>24</v>
      </c>
      <c r="D82" s="372"/>
      <c r="E82" s="372"/>
      <c r="F82" s="372"/>
      <c r="G82" s="372"/>
      <c r="H82" s="372"/>
      <c r="I82" s="372"/>
      <c r="J82" s="372"/>
      <c r="K82" s="372"/>
      <c r="L82" s="335" t="str">
        <f>IF(E11="","",E11)</f>
        <v>Povodí Moravy s.p.</v>
      </c>
      <c r="M82" s="372"/>
      <c r="N82" s="372"/>
      <c r="O82" s="372"/>
      <c r="P82" s="372"/>
      <c r="Q82" s="372"/>
      <c r="R82" s="372"/>
      <c r="S82" s="372"/>
      <c r="T82" s="372"/>
      <c r="U82" s="372"/>
      <c r="V82" s="372"/>
      <c r="W82" s="372"/>
      <c r="X82" s="372"/>
      <c r="Y82" s="372"/>
      <c r="Z82" s="372"/>
      <c r="AA82" s="372"/>
      <c r="AB82" s="372"/>
      <c r="AC82" s="372"/>
      <c r="AD82" s="372"/>
      <c r="AE82" s="372"/>
      <c r="AF82" s="372"/>
      <c r="AG82" s="372"/>
      <c r="AH82" s="372"/>
      <c r="AI82" s="371" t="s">
        <v>30</v>
      </c>
      <c r="AJ82" s="372"/>
      <c r="AK82" s="372"/>
      <c r="AL82" s="372"/>
      <c r="AM82" s="478" t="str">
        <f>IF(E17="","",E17)</f>
        <v/>
      </c>
      <c r="AN82" s="478"/>
      <c r="AO82" s="478"/>
      <c r="AP82" s="478"/>
      <c r="AQ82" s="297"/>
      <c r="AS82" s="474" t="s">
        <v>55</v>
      </c>
      <c r="AT82" s="475"/>
      <c r="AU82" s="312"/>
      <c r="AV82" s="312"/>
      <c r="AW82" s="312"/>
      <c r="AX82" s="312"/>
      <c r="AY82" s="312"/>
      <c r="AZ82" s="312"/>
      <c r="BA82" s="312"/>
      <c r="BB82" s="312"/>
      <c r="BC82" s="312"/>
      <c r="BD82" s="313"/>
    </row>
    <row r="83" spans="2:56" s="298" customFormat="1" ht="13.2">
      <c r="B83" s="295"/>
      <c r="C83" s="371" t="s">
        <v>28</v>
      </c>
      <c r="D83" s="372"/>
      <c r="E83" s="372"/>
      <c r="F83" s="372"/>
      <c r="G83" s="372"/>
      <c r="H83" s="372"/>
      <c r="I83" s="372"/>
      <c r="J83" s="372"/>
      <c r="K83" s="372"/>
      <c r="L83" s="335" t="str">
        <f>IF(D14="","",D14)</f>
        <v xml:space="preserve"> </v>
      </c>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1" t="s">
        <v>33</v>
      </c>
      <c r="AJ83" s="372"/>
      <c r="AK83" s="372"/>
      <c r="AL83" s="372"/>
      <c r="AM83" s="478" t="str">
        <f>IF(E20="","",E20)</f>
        <v xml:space="preserve"> </v>
      </c>
      <c r="AN83" s="478"/>
      <c r="AO83" s="478"/>
      <c r="AP83" s="478"/>
      <c r="AQ83" s="297"/>
      <c r="AS83" s="476"/>
      <c r="AT83" s="477"/>
      <c r="AU83" s="372"/>
      <c r="AV83" s="372"/>
      <c r="AW83" s="372"/>
      <c r="AX83" s="372"/>
      <c r="AY83" s="372"/>
      <c r="AZ83" s="372"/>
      <c r="BA83" s="372"/>
      <c r="BB83" s="372"/>
      <c r="BC83" s="372"/>
      <c r="BD83" s="337"/>
    </row>
    <row r="84" spans="2:56" s="298" customFormat="1" ht="10.95" customHeight="1">
      <c r="B84" s="295"/>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c r="AL84" s="372"/>
      <c r="AM84" s="372"/>
      <c r="AN84" s="372"/>
      <c r="AO84" s="372"/>
      <c r="AP84" s="372"/>
      <c r="AQ84" s="297"/>
      <c r="AS84" s="476"/>
      <c r="AT84" s="477"/>
      <c r="AU84" s="372"/>
      <c r="AV84" s="372"/>
      <c r="AW84" s="372"/>
      <c r="AX84" s="372"/>
      <c r="AY84" s="372"/>
      <c r="AZ84" s="372"/>
      <c r="BA84" s="372"/>
      <c r="BB84" s="372"/>
      <c r="BC84" s="372"/>
      <c r="BD84" s="337"/>
    </row>
    <row r="85" spans="2:56" s="298" customFormat="1" ht="29.25" customHeight="1">
      <c r="B85" s="295"/>
      <c r="C85" s="487" t="s">
        <v>56</v>
      </c>
      <c r="D85" s="488"/>
      <c r="E85" s="488"/>
      <c r="F85" s="488"/>
      <c r="G85" s="488"/>
      <c r="H85" s="338"/>
      <c r="I85" s="489" t="s">
        <v>57</v>
      </c>
      <c r="J85" s="488"/>
      <c r="K85" s="488"/>
      <c r="L85" s="488"/>
      <c r="M85" s="488"/>
      <c r="N85" s="488"/>
      <c r="O85" s="488"/>
      <c r="P85" s="488"/>
      <c r="Q85" s="488"/>
      <c r="R85" s="488"/>
      <c r="S85" s="488"/>
      <c r="T85" s="488"/>
      <c r="U85" s="488"/>
      <c r="V85" s="488"/>
      <c r="W85" s="488"/>
      <c r="X85" s="488"/>
      <c r="Y85" s="488"/>
      <c r="Z85" s="488"/>
      <c r="AA85" s="488"/>
      <c r="AB85" s="488"/>
      <c r="AC85" s="488"/>
      <c r="AD85" s="488"/>
      <c r="AE85" s="488"/>
      <c r="AF85" s="488"/>
      <c r="AG85" s="489" t="s">
        <v>58</v>
      </c>
      <c r="AH85" s="488"/>
      <c r="AI85" s="488"/>
      <c r="AJ85" s="488"/>
      <c r="AK85" s="488"/>
      <c r="AL85" s="488"/>
      <c r="AM85" s="488"/>
      <c r="AN85" s="489" t="s">
        <v>59</v>
      </c>
      <c r="AO85" s="488"/>
      <c r="AP85" s="490"/>
      <c r="AQ85" s="297"/>
      <c r="AS85" s="339" t="s">
        <v>60</v>
      </c>
      <c r="AT85" s="340" t="s">
        <v>61</v>
      </c>
      <c r="AU85" s="340" t="s">
        <v>62</v>
      </c>
      <c r="AV85" s="340" t="s">
        <v>63</v>
      </c>
      <c r="AW85" s="340" t="s">
        <v>64</v>
      </c>
      <c r="AX85" s="340" t="s">
        <v>65</v>
      </c>
      <c r="AY85" s="340" t="s">
        <v>66</v>
      </c>
      <c r="AZ85" s="340" t="s">
        <v>67</v>
      </c>
      <c r="BA85" s="340" t="s">
        <v>68</v>
      </c>
      <c r="BB85" s="340" t="s">
        <v>69</v>
      </c>
      <c r="BC85" s="340" t="s">
        <v>70</v>
      </c>
      <c r="BD85" s="341" t="s">
        <v>71</v>
      </c>
    </row>
    <row r="86" spans="2:56" s="298" customFormat="1" ht="10.95" customHeight="1">
      <c r="B86" s="295"/>
      <c r="C86" s="372"/>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297"/>
      <c r="AS86" s="342"/>
      <c r="AT86" s="312"/>
      <c r="AU86" s="312"/>
      <c r="AV86" s="312"/>
      <c r="AW86" s="312"/>
      <c r="AX86" s="312"/>
      <c r="AY86" s="312"/>
      <c r="AZ86" s="312"/>
      <c r="BA86" s="312"/>
      <c r="BB86" s="312"/>
      <c r="BC86" s="312"/>
      <c r="BD86" s="313"/>
    </row>
    <row r="87" spans="2:76" s="333" customFormat="1" ht="32.4" customHeight="1">
      <c r="B87" s="329"/>
      <c r="C87" s="343" t="s">
        <v>72</v>
      </c>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483">
        <f>ROUND(SUM(AG88:AG94),2)+AG95</f>
        <v>0</v>
      </c>
      <c r="AH87" s="483"/>
      <c r="AI87" s="483"/>
      <c r="AJ87" s="483"/>
      <c r="AK87" s="483"/>
      <c r="AL87" s="483"/>
      <c r="AM87" s="483"/>
      <c r="AN87" s="468">
        <f>AG87*1.21</f>
        <v>0</v>
      </c>
      <c r="AO87" s="468"/>
      <c r="AP87" s="468"/>
      <c r="AQ87" s="332"/>
      <c r="AS87" s="345">
        <f>ROUND(SUM(AS88:AS94),2)</f>
        <v>0</v>
      </c>
      <c r="AT87" s="346">
        <f aca="true" t="shared" si="0" ref="AT87:AT94">ROUND(SUM(AV87:AW87),2)</f>
        <v>0</v>
      </c>
      <c r="AU87" s="347">
        <f>ROUND(SUM(AU88:AU94),5)</f>
        <v>42126.23519</v>
      </c>
      <c r="AV87" s="346">
        <f>ROUND(AZ87*L31,2)</f>
        <v>0</v>
      </c>
      <c r="AW87" s="346">
        <f>ROUND(BA87*L32,2)</f>
        <v>0</v>
      </c>
      <c r="AX87" s="346">
        <f>ROUND(BB87*L31,2)</f>
        <v>0</v>
      </c>
      <c r="AY87" s="346">
        <f>ROUND(BC87*L32,2)</f>
        <v>0</v>
      </c>
      <c r="AZ87" s="346">
        <f>ROUND(SUM(AZ88:AZ94),2)</f>
        <v>0</v>
      </c>
      <c r="BA87" s="346">
        <f>ROUND(SUM(BA88:BA94),2)</f>
        <v>0</v>
      </c>
      <c r="BB87" s="346">
        <f>ROUND(SUM(BB88:BB94),2)</f>
        <v>0</v>
      </c>
      <c r="BC87" s="346">
        <f>ROUND(SUM(BC88:BC94),2)</f>
        <v>0</v>
      </c>
      <c r="BD87" s="348">
        <f>ROUND(SUM(BD88:BD94),2)</f>
        <v>0</v>
      </c>
      <c r="BS87" s="349" t="s">
        <v>73</v>
      </c>
      <c r="BT87" s="349" t="s">
        <v>74</v>
      </c>
      <c r="BU87" s="350" t="s">
        <v>75</v>
      </c>
      <c r="BV87" s="349" t="s">
        <v>76</v>
      </c>
      <c r="BW87" s="349" t="s">
        <v>77</v>
      </c>
      <c r="BX87" s="349" t="s">
        <v>78</v>
      </c>
    </row>
    <row r="88" spans="1:76" s="356" customFormat="1" ht="31.5" customHeight="1">
      <c r="A88" s="351" t="s">
        <v>79</v>
      </c>
      <c r="B88" s="352"/>
      <c r="C88" s="353"/>
      <c r="D88" s="467" t="s">
        <v>80</v>
      </c>
      <c r="E88" s="467"/>
      <c r="F88" s="467"/>
      <c r="G88" s="467"/>
      <c r="H88" s="467"/>
      <c r="I88" s="354"/>
      <c r="J88" s="467" t="s">
        <v>81</v>
      </c>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72">
        <f>'2508_1 - SO 01 Rekonstruk...'!M30</f>
        <v>0</v>
      </c>
      <c r="AH88" s="473"/>
      <c r="AI88" s="473"/>
      <c r="AJ88" s="473"/>
      <c r="AK88" s="473"/>
      <c r="AL88" s="473"/>
      <c r="AM88" s="473"/>
      <c r="AN88" s="472">
        <f aca="true" t="shared" si="1" ref="AN88:AN94">SUM(AG88,AT88)</f>
        <v>0</v>
      </c>
      <c r="AO88" s="473"/>
      <c r="AP88" s="473"/>
      <c r="AQ88" s="355"/>
      <c r="AS88" s="357">
        <f>'2508_1 - SO 01 Rekonstruk...'!M28</f>
        <v>0</v>
      </c>
      <c r="AT88" s="358">
        <f t="shared" si="0"/>
        <v>0</v>
      </c>
      <c r="AU88" s="359">
        <f>'2508_1 - SO 01 Rekonstruk...'!W120</f>
        <v>15319.109665000004</v>
      </c>
      <c r="AV88" s="358">
        <f>'2508_1 - SO 01 Rekonstruk...'!M32</f>
        <v>0</v>
      </c>
      <c r="AW88" s="358">
        <f>'2508_1 - SO 01 Rekonstruk...'!M33</f>
        <v>0</v>
      </c>
      <c r="AX88" s="358">
        <f>'2508_1 - SO 01 Rekonstruk...'!M34</f>
        <v>0</v>
      </c>
      <c r="AY88" s="358">
        <f>'2508_1 - SO 01 Rekonstruk...'!M35</f>
        <v>0</v>
      </c>
      <c r="AZ88" s="358">
        <f>'2508_1 - SO 01 Rekonstruk...'!H32</f>
        <v>0</v>
      </c>
      <c r="BA88" s="358">
        <f>'2508_1 - SO 01 Rekonstruk...'!H33</f>
        <v>0</v>
      </c>
      <c r="BB88" s="358">
        <f>'2508_1 - SO 01 Rekonstruk...'!H34</f>
        <v>0</v>
      </c>
      <c r="BC88" s="358">
        <f>'2508_1 - SO 01 Rekonstruk...'!H35</f>
        <v>0</v>
      </c>
      <c r="BD88" s="360">
        <f>'2508_1 - SO 01 Rekonstruk...'!H36</f>
        <v>0</v>
      </c>
      <c r="BT88" s="361" t="s">
        <v>82</v>
      </c>
      <c r="BV88" s="361" t="s">
        <v>76</v>
      </c>
      <c r="BW88" s="361" t="s">
        <v>83</v>
      </c>
      <c r="BX88" s="361" t="s">
        <v>77</v>
      </c>
    </row>
    <row r="89" spans="1:76" s="356" customFormat="1" ht="31.5" customHeight="1">
      <c r="A89" s="351" t="s">
        <v>79</v>
      </c>
      <c r="B89" s="352"/>
      <c r="C89" s="353"/>
      <c r="D89" s="467" t="s">
        <v>84</v>
      </c>
      <c r="E89" s="467"/>
      <c r="F89" s="467"/>
      <c r="G89" s="467"/>
      <c r="H89" s="467"/>
      <c r="I89" s="354"/>
      <c r="J89" s="467" t="s">
        <v>85</v>
      </c>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72">
        <f>'2508_2 - SO 02 Úpravy ve ...'!M30</f>
        <v>0</v>
      </c>
      <c r="AH89" s="473"/>
      <c r="AI89" s="473"/>
      <c r="AJ89" s="473"/>
      <c r="AK89" s="473"/>
      <c r="AL89" s="473"/>
      <c r="AM89" s="473"/>
      <c r="AN89" s="472">
        <f t="shared" si="1"/>
        <v>0</v>
      </c>
      <c r="AO89" s="473"/>
      <c r="AP89" s="473"/>
      <c r="AQ89" s="355"/>
      <c r="AS89" s="357">
        <f>'2508_2 - SO 02 Úpravy ve ...'!M28</f>
        <v>0</v>
      </c>
      <c r="AT89" s="358">
        <f t="shared" si="0"/>
        <v>0</v>
      </c>
      <c r="AU89" s="359">
        <f>'2508_2 - SO 02 Úpravy ve ...'!W116</f>
        <v>11271.163677</v>
      </c>
      <c r="AV89" s="358">
        <f>'2508_2 - SO 02 Úpravy ve ...'!M32</f>
        <v>0</v>
      </c>
      <c r="AW89" s="358">
        <f>'2508_2 - SO 02 Úpravy ve ...'!M33</f>
        <v>0</v>
      </c>
      <c r="AX89" s="358">
        <f>'2508_2 - SO 02 Úpravy ve ...'!M34</f>
        <v>0</v>
      </c>
      <c r="AY89" s="358">
        <f>'2508_2 - SO 02 Úpravy ve ...'!M35</f>
        <v>0</v>
      </c>
      <c r="AZ89" s="358">
        <f>'2508_2 - SO 02 Úpravy ve ...'!H32</f>
        <v>0</v>
      </c>
      <c r="BA89" s="358">
        <f>'2508_2 - SO 02 Úpravy ve ...'!H33</f>
        <v>0</v>
      </c>
      <c r="BB89" s="358">
        <f>'2508_2 - SO 02 Úpravy ve ...'!H34</f>
        <v>0</v>
      </c>
      <c r="BC89" s="358">
        <f>'2508_2 - SO 02 Úpravy ve ...'!H35</f>
        <v>0</v>
      </c>
      <c r="BD89" s="360">
        <f>'2508_2 - SO 02 Úpravy ve ...'!H36</f>
        <v>0</v>
      </c>
      <c r="BT89" s="361" t="s">
        <v>82</v>
      </c>
      <c r="BV89" s="361" t="s">
        <v>76</v>
      </c>
      <c r="BW89" s="361" t="s">
        <v>86</v>
      </c>
      <c r="BX89" s="361" t="s">
        <v>77</v>
      </c>
    </row>
    <row r="90" spans="1:76" s="356" customFormat="1" ht="31.5" customHeight="1">
      <c r="A90" s="351" t="s">
        <v>79</v>
      </c>
      <c r="B90" s="352"/>
      <c r="C90" s="353"/>
      <c r="D90" s="467" t="s">
        <v>87</v>
      </c>
      <c r="E90" s="467"/>
      <c r="F90" s="467"/>
      <c r="G90" s="467"/>
      <c r="H90" s="467"/>
      <c r="I90" s="354"/>
      <c r="J90" s="467" t="s">
        <v>88</v>
      </c>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72">
        <f>'2508_3 - SO 03 Úpravy ve ...'!M30</f>
        <v>0</v>
      </c>
      <c r="AH90" s="473"/>
      <c r="AI90" s="473"/>
      <c r="AJ90" s="473"/>
      <c r="AK90" s="473"/>
      <c r="AL90" s="473"/>
      <c r="AM90" s="473"/>
      <c r="AN90" s="472">
        <f t="shared" si="1"/>
        <v>0</v>
      </c>
      <c r="AO90" s="473"/>
      <c r="AP90" s="473"/>
      <c r="AQ90" s="355"/>
      <c r="AS90" s="357">
        <f>'2508_3 - SO 03 Úpravy ve ...'!M28</f>
        <v>0</v>
      </c>
      <c r="AT90" s="358">
        <f t="shared" si="0"/>
        <v>0</v>
      </c>
      <c r="AU90" s="359">
        <f>'2508_3 - SO 03 Úpravy ve ...'!W120</f>
        <v>14133.445002</v>
      </c>
      <c r="AV90" s="358">
        <f>'2508_3 - SO 03 Úpravy ve ...'!M32</f>
        <v>0</v>
      </c>
      <c r="AW90" s="358">
        <f>'2508_3 - SO 03 Úpravy ve ...'!M33</f>
        <v>0</v>
      </c>
      <c r="AX90" s="358">
        <f>'2508_3 - SO 03 Úpravy ve ...'!M34</f>
        <v>0</v>
      </c>
      <c r="AY90" s="358">
        <f>'2508_3 - SO 03 Úpravy ve ...'!M35</f>
        <v>0</v>
      </c>
      <c r="AZ90" s="358">
        <f>'2508_3 - SO 03 Úpravy ve ...'!H32</f>
        <v>0</v>
      </c>
      <c r="BA90" s="358">
        <f>'2508_3 - SO 03 Úpravy ve ...'!H33</f>
        <v>0</v>
      </c>
      <c r="BB90" s="358">
        <f>'2508_3 - SO 03 Úpravy ve ...'!H34</f>
        <v>0</v>
      </c>
      <c r="BC90" s="358">
        <f>'2508_3 - SO 03 Úpravy ve ...'!H35</f>
        <v>0</v>
      </c>
      <c r="BD90" s="360">
        <f>'2508_3 - SO 03 Úpravy ve ...'!H36</f>
        <v>0</v>
      </c>
      <c r="BT90" s="361" t="s">
        <v>82</v>
      </c>
      <c r="BV90" s="361" t="s">
        <v>76</v>
      </c>
      <c r="BW90" s="361" t="s">
        <v>89</v>
      </c>
      <c r="BX90" s="361" t="s">
        <v>77</v>
      </c>
    </row>
    <row r="91" spans="1:76" s="356" customFormat="1" ht="16.5" customHeight="1">
      <c r="A91" s="351" t="s">
        <v>79</v>
      </c>
      <c r="B91" s="352"/>
      <c r="C91" s="353"/>
      <c r="D91" s="467" t="s">
        <v>90</v>
      </c>
      <c r="E91" s="467"/>
      <c r="F91" s="467"/>
      <c r="G91" s="467"/>
      <c r="H91" s="467"/>
      <c r="I91" s="354"/>
      <c r="J91" s="467" t="s">
        <v>91</v>
      </c>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72">
        <f>'2508_4 - SO 04 Úpravy v o...'!M30</f>
        <v>0</v>
      </c>
      <c r="AH91" s="473"/>
      <c r="AI91" s="473"/>
      <c r="AJ91" s="473"/>
      <c r="AK91" s="473"/>
      <c r="AL91" s="473"/>
      <c r="AM91" s="473"/>
      <c r="AN91" s="472">
        <f t="shared" si="1"/>
        <v>0</v>
      </c>
      <c r="AO91" s="473"/>
      <c r="AP91" s="473"/>
      <c r="AQ91" s="355"/>
      <c r="AS91" s="357">
        <f>'2508_4 - SO 04 Úpravy v o...'!M28</f>
        <v>0</v>
      </c>
      <c r="AT91" s="358">
        <f t="shared" si="0"/>
        <v>0</v>
      </c>
      <c r="AU91" s="359">
        <f>'2508_4 - SO 04 Úpravy v o...'!W116</f>
        <v>656.4953360000002</v>
      </c>
      <c r="AV91" s="358">
        <f>'2508_4 - SO 04 Úpravy v o...'!M32</f>
        <v>0</v>
      </c>
      <c r="AW91" s="358">
        <f>'2508_4 - SO 04 Úpravy v o...'!M33</f>
        <v>0</v>
      </c>
      <c r="AX91" s="358">
        <f>'2508_4 - SO 04 Úpravy v o...'!M34</f>
        <v>0</v>
      </c>
      <c r="AY91" s="358">
        <f>'2508_4 - SO 04 Úpravy v o...'!M35</f>
        <v>0</v>
      </c>
      <c r="AZ91" s="358">
        <f>'2508_4 - SO 04 Úpravy v o...'!H32</f>
        <v>0</v>
      </c>
      <c r="BA91" s="358">
        <f>'2508_4 - SO 04 Úpravy v o...'!H33</f>
        <v>0</v>
      </c>
      <c r="BB91" s="358">
        <f>'2508_4 - SO 04 Úpravy v o...'!H34</f>
        <v>0</v>
      </c>
      <c r="BC91" s="358">
        <f>'2508_4 - SO 04 Úpravy v o...'!H35</f>
        <v>0</v>
      </c>
      <c r="BD91" s="360">
        <f>'2508_4 - SO 04 Úpravy v o...'!H36</f>
        <v>0</v>
      </c>
      <c r="BT91" s="361" t="s">
        <v>82</v>
      </c>
      <c r="BV91" s="361" t="s">
        <v>76</v>
      </c>
      <c r="BW91" s="361" t="s">
        <v>92</v>
      </c>
      <c r="BX91" s="361" t="s">
        <v>77</v>
      </c>
    </row>
    <row r="92" spans="1:76" s="356" customFormat="1" ht="16.5" customHeight="1">
      <c r="A92" s="351" t="s">
        <v>79</v>
      </c>
      <c r="B92" s="352"/>
      <c r="C92" s="353"/>
      <c r="D92" s="467" t="s">
        <v>93</v>
      </c>
      <c r="E92" s="467"/>
      <c r="F92" s="467"/>
      <c r="G92" s="467"/>
      <c r="H92" s="467"/>
      <c r="I92" s="354"/>
      <c r="J92" s="467" t="s">
        <v>94</v>
      </c>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72">
        <f>'2508_5 - SO 05 Sjezd do n...'!M30</f>
        <v>0</v>
      </c>
      <c r="AH92" s="473"/>
      <c r="AI92" s="473"/>
      <c r="AJ92" s="473"/>
      <c r="AK92" s="473"/>
      <c r="AL92" s="473"/>
      <c r="AM92" s="473"/>
      <c r="AN92" s="472">
        <f t="shared" si="1"/>
        <v>0</v>
      </c>
      <c r="AO92" s="473"/>
      <c r="AP92" s="473"/>
      <c r="AQ92" s="355"/>
      <c r="AS92" s="357">
        <f>'2508_5 - SO 05 Sjezd do n...'!M28</f>
        <v>0</v>
      </c>
      <c r="AT92" s="358">
        <f t="shared" si="0"/>
        <v>0</v>
      </c>
      <c r="AU92" s="359">
        <f>'2508_5 - SO 05 Sjezd do n...'!W114</f>
        <v>361.88445799999994</v>
      </c>
      <c r="AV92" s="358">
        <f>'2508_5 - SO 05 Sjezd do n...'!M32</f>
        <v>0</v>
      </c>
      <c r="AW92" s="358">
        <f>'2508_5 - SO 05 Sjezd do n...'!M33</f>
        <v>0</v>
      </c>
      <c r="AX92" s="358">
        <f>'2508_5 - SO 05 Sjezd do n...'!M34</f>
        <v>0</v>
      </c>
      <c r="AY92" s="358">
        <f>'2508_5 - SO 05 Sjezd do n...'!M35</f>
        <v>0</v>
      </c>
      <c r="AZ92" s="358">
        <f>'2508_5 - SO 05 Sjezd do n...'!H32</f>
        <v>0</v>
      </c>
      <c r="BA92" s="358">
        <f>'2508_5 - SO 05 Sjezd do n...'!H33</f>
        <v>0</v>
      </c>
      <c r="BB92" s="358">
        <f>'2508_5 - SO 05 Sjezd do n...'!H34</f>
        <v>0</v>
      </c>
      <c r="BC92" s="358">
        <f>'2508_5 - SO 05 Sjezd do n...'!H35</f>
        <v>0</v>
      </c>
      <c r="BD92" s="360">
        <f>'2508_5 - SO 05 Sjezd do n...'!H36</f>
        <v>0</v>
      </c>
      <c r="BT92" s="361" t="s">
        <v>82</v>
      </c>
      <c r="BV92" s="361" t="s">
        <v>76</v>
      </c>
      <c r="BW92" s="361" t="s">
        <v>95</v>
      </c>
      <c r="BX92" s="361" t="s">
        <v>77</v>
      </c>
    </row>
    <row r="93" spans="1:76" s="356" customFormat="1" ht="31.5" customHeight="1">
      <c r="A93" s="351" t="s">
        <v>79</v>
      </c>
      <c r="B93" s="352"/>
      <c r="C93" s="353"/>
      <c r="D93" s="467" t="s">
        <v>96</v>
      </c>
      <c r="E93" s="467"/>
      <c r="F93" s="467"/>
      <c r="G93" s="467"/>
      <c r="H93" s="467"/>
      <c r="I93" s="354"/>
      <c r="J93" s="467" t="s">
        <v>97</v>
      </c>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72">
        <f>'2508_6 - SO 06 Přístupová...'!M30</f>
        <v>0</v>
      </c>
      <c r="AH93" s="473"/>
      <c r="AI93" s="473"/>
      <c r="AJ93" s="473"/>
      <c r="AK93" s="473"/>
      <c r="AL93" s="473"/>
      <c r="AM93" s="473"/>
      <c r="AN93" s="472">
        <f t="shared" si="1"/>
        <v>0</v>
      </c>
      <c r="AO93" s="473"/>
      <c r="AP93" s="473"/>
      <c r="AQ93" s="355"/>
      <c r="AS93" s="357">
        <f>'2508_6 - SO 06 Přístupová...'!M28</f>
        <v>0</v>
      </c>
      <c r="AT93" s="358">
        <f t="shared" si="0"/>
        <v>0</v>
      </c>
      <c r="AU93" s="359">
        <f>'2508_6 - SO 06 Přístupová...'!W114</f>
        <v>384.13705300000004</v>
      </c>
      <c r="AV93" s="358">
        <f>'2508_6 - SO 06 Přístupová...'!M32</f>
        <v>0</v>
      </c>
      <c r="AW93" s="358">
        <f>'2508_6 - SO 06 Přístupová...'!M33</f>
        <v>0</v>
      </c>
      <c r="AX93" s="358">
        <f>'2508_6 - SO 06 Přístupová...'!M34</f>
        <v>0</v>
      </c>
      <c r="AY93" s="358">
        <f>'2508_6 - SO 06 Přístupová...'!M35</f>
        <v>0</v>
      </c>
      <c r="AZ93" s="358">
        <f>'2508_6 - SO 06 Přístupová...'!H32</f>
        <v>0</v>
      </c>
      <c r="BA93" s="358">
        <f>'2508_6 - SO 06 Přístupová...'!H33</f>
        <v>0</v>
      </c>
      <c r="BB93" s="358">
        <f>'2508_6 - SO 06 Přístupová...'!H34</f>
        <v>0</v>
      </c>
      <c r="BC93" s="358">
        <f>'2508_6 - SO 06 Přístupová...'!H35</f>
        <v>0</v>
      </c>
      <c r="BD93" s="360">
        <f>'2508_6 - SO 06 Přístupová...'!H36</f>
        <v>0</v>
      </c>
      <c r="BT93" s="361" t="s">
        <v>82</v>
      </c>
      <c r="BV93" s="361" t="s">
        <v>76</v>
      </c>
      <c r="BW93" s="361" t="s">
        <v>98</v>
      </c>
      <c r="BX93" s="361" t="s">
        <v>77</v>
      </c>
    </row>
    <row r="94" spans="1:76" s="356" customFormat="1" ht="16.5" customHeight="1">
      <c r="A94" s="351" t="s">
        <v>79</v>
      </c>
      <c r="B94" s="352"/>
      <c r="C94" s="353"/>
      <c r="D94" s="467" t="s">
        <v>99</v>
      </c>
      <c r="E94" s="467"/>
      <c r="F94" s="467"/>
      <c r="G94" s="467"/>
      <c r="H94" s="467"/>
      <c r="I94" s="354"/>
      <c r="J94" s="467" t="s">
        <v>100</v>
      </c>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72">
        <f>'2508_7 - Ostatní náklady'!M30</f>
        <v>0</v>
      </c>
      <c r="AH94" s="473"/>
      <c r="AI94" s="473"/>
      <c r="AJ94" s="473"/>
      <c r="AK94" s="473"/>
      <c r="AL94" s="473"/>
      <c r="AM94" s="473"/>
      <c r="AN94" s="472">
        <f t="shared" si="1"/>
        <v>0</v>
      </c>
      <c r="AO94" s="473"/>
      <c r="AP94" s="473"/>
      <c r="AQ94" s="355"/>
      <c r="AS94" s="362">
        <f>'2508_7 - Ostatní náklady'!M28</f>
        <v>0</v>
      </c>
      <c r="AT94" s="363">
        <f t="shared" si="0"/>
        <v>0</v>
      </c>
      <c r="AU94" s="364">
        <f>'2508_7 - Ostatní náklady'!W113</f>
        <v>0</v>
      </c>
      <c r="AV94" s="363">
        <f>'2508_7 - Ostatní náklady'!M32</f>
        <v>0</v>
      </c>
      <c r="AW94" s="363">
        <f>'2508_7 - Ostatní náklady'!M33</f>
        <v>0</v>
      </c>
      <c r="AX94" s="363">
        <f>'2508_7 - Ostatní náklady'!M34</f>
        <v>0</v>
      </c>
      <c r="AY94" s="363">
        <f>'2508_7 - Ostatní náklady'!M35</f>
        <v>0</v>
      </c>
      <c r="AZ94" s="363">
        <f>'2508_7 - Ostatní náklady'!H32</f>
        <v>0</v>
      </c>
      <c r="BA94" s="363">
        <f>'2508_7 - Ostatní náklady'!H33</f>
        <v>0</v>
      </c>
      <c r="BB94" s="363">
        <f>'2508_7 - Ostatní náklady'!H34</f>
        <v>0</v>
      </c>
      <c r="BC94" s="363">
        <f>'2508_7 - Ostatní náklady'!H35</f>
        <v>0</v>
      </c>
      <c r="BD94" s="365">
        <f>'2508_7 - Ostatní náklady'!H36</f>
        <v>0</v>
      </c>
      <c r="BT94" s="361" t="s">
        <v>82</v>
      </c>
      <c r="BV94" s="361" t="s">
        <v>76</v>
      </c>
      <c r="BW94" s="361" t="s">
        <v>101</v>
      </c>
      <c r="BX94" s="361" t="s">
        <v>77</v>
      </c>
    </row>
    <row r="95" spans="2:43" ht="14.4">
      <c r="B95" s="284"/>
      <c r="C95" s="289"/>
      <c r="D95" s="467" t="s">
        <v>2094</v>
      </c>
      <c r="E95" s="467"/>
      <c r="F95" s="467"/>
      <c r="G95" s="467"/>
      <c r="H95" s="467"/>
      <c r="I95" s="289"/>
      <c r="J95" s="467" t="s">
        <v>2095</v>
      </c>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72">
        <f>'SO 08 - Oprava dlažby na PB'!J27</f>
        <v>0</v>
      </c>
      <c r="AH95" s="473"/>
      <c r="AI95" s="473"/>
      <c r="AJ95" s="473"/>
      <c r="AK95" s="473"/>
      <c r="AL95" s="473"/>
      <c r="AM95" s="473"/>
      <c r="AN95" s="472">
        <f>AG95*1.21</f>
        <v>0</v>
      </c>
      <c r="AO95" s="473"/>
      <c r="AP95" s="473"/>
      <c r="AQ95" s="285"/>
    </row>
    <row r="96" spans="2:48" s="298" customFormat="1" ht="30" customHeight="1">
      <c r="B96" s="295"/>
      <c r="C96" s="343" t="s">
        <v>102</v>
      </c>
      <c r="D96" s="372"/>
      <c r="E96" s="372"/>
      <c r="F96" s="372"/>
      <c r="G96" s="372"/>
      <c r="H96" s="372"/>
      <c r="I96" s="372"/>
      <c r="J96" s="372"/>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468">
        <v>0</v>
      </c>
      <c r="AH96" s="468"/>
      <c r="AI96" s="468"/>
      <c r="AJ96" s="468"/>
      <c r="AK96" s="468"/>
      <c r="AL96" s="468"/>
      <c r="AM96" s="468"/>
      <c r="AN96" s="468">
        <v>0</v>
      </c>
      <c r="AO96" s="468"/>
      <c r="AP96" s="468"/>
      <c r="AQ96" s="297"/>
      <c r="AS96" s="339" t="s">
        <v>103</v>
      </c>
      <c r="AT96" s="340" t="s">
        <v>104</v>
      </c>
      <c r="AU96" s="340" t="s">
        <v>38</v>
      </c>
      <c r="AV96" s="341" t="s">
        <v>61</v>
      </c>
    </row>
    <row r="97" spans="2:48" s="298" customFormat="1" ht="10.95" customHeight="1">
      <c r="B97" s="295"/>
      <c r="C97" s="372"/>
      <c r="D97" s="372"/>
      <c r="E97" s="372"/>
      <c r="F97" s="372"/>
      <c r="G97" s="372"/>
      <c r="H97" s="372"/>
      <c r="I97" s="372"/>
      <c r="J97" s="372"/>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72"/>
      <c r="AH97" s="372"/>
      <c r="AI97" s="372"/>
      <c r="AJ97" s="372"/>
      <c r="AK97" s="372"/>
      <c r="AL97" s="372"/>
      <c r="AM97" s="372"/>
      <c r="AN97" s="372"/>
      <c r="AO97" s="372"/>
      <c r="AP97" s="372"/>
      <c r="AQ97" s="297"/>
      <c r="AS97" s="366"/>
      <c r="AT97" s="317"/>
      <c r="AU97" s="317"/>
      <c r="AV97" s="319"/>
    </row>
    <row r="98" spans="2:43" s="298" customFormat="1" ht="30" customHeight="1">
      <c r="B98" s="295"/>
      <c r="C98" s="367" t="s">
        <v>105</v>
      </c>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469">
        <f>ROUND(AG87+AG96,2)</f>
        <v>0</v>
      </c>
      <c r="AH98" s="469"/>
      <c r="AI98" s="469"/>
      <c r="AJ98" s="469"/>
      <c r="AK98" s="469"/>
      <c r="AL98" s="469"/>
      <c r="AM98" s="469"/>
      <c r="AN98" s="469">
        <f>AN87+AN96</f>
        <v>0</v>
      </c>
      <c r="AO98" s="469"/>
      <c r="AP98" s="469"/>
      <c r="AQ98" s="297"/>
    </row>
    <row r="99" spans="2:43" s="298" customFormat="1" ht="6.9" customHeight="1">
      <c r="B99" s="320"/>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1"/>
      <c r="AN99" s="321"/>
      <c r="AO99" s="321"/>
      <c r="AP99" s="321"/>
      <c r="AQ99" s="322"/>
    </row>
  </sheetData>
  <sheetProtection password="EC4F" sheet="1" objects="1" scenarios="1" selectLockedCells="1"/>
  <mergeCells count="74">
    <mergeCell ref="D95:H95"/>
    <mergeCell ref="AG95:AM95"/>
    <mergeCell ref="AN95:AP95"/>
    <mergeCell ref="D14:AH14"/>
    <mergeCell ref="L31:O31"/>
    <mergeCell ref="W31:AE31"/>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C85:G85"/>
    <mergeCell ref="I85:AF85"/>
    <mergeCell ref="AG85:AM85"/>
    <mergeCell ref="AN85:AP85"/>
    <mergeCell ref="X37:AB37"/>
    <mergeCell ref="AK37:AO37"/>
    <mergeCell ref="C76:AP76"/>
    <mergeCell ref="L78:AO78"/>
    <mergeCell ref="AM82:AP82"/>
    <mergeCell ref="D91:H91"/>
    <mergeCell ref="J91:AF91"/>
    <mergeCell ref="AN88:AP88"/>
    <mergeCell ref="AG88:AM88"/>
    <mergeCell ref="D88:H88"/>
    <mergeCell ref="J88:AF88"/>
    <mergeCell ref="AN89:AP89"/>
    <mergeCell ref="AG89:AM89"/>
    <mergeCell ref="D89:H89"/>
    <mergeCell ref="J89:AF89"/>
    <mergeCell ref="D94:H94"/>
    <mergeCell ref="J94:AF94"/>
    <mergeCell ref="AG87:AM87"/>
    <mergeCell ref="AN87:AP87"/>
    <mergeCell ref="AN92:AP92"/>
    <mergeCell ref="AG92:AM92"/>
    <mergeCell ref="D92:H92"/>
    <mergeCell ref="J92:AF92"/>
    <mergeCell ref="AN93:AP93"/>
    <mergeCell ref="AG93:AM93"/>
    <mergeCell ref="D93:H93"/>
    <mergeCell ref="J93:AF93"/>
    <mergeCell ref="AN90:AP90"/>
    <mergeCell ref="AG90:AM90"/>
    <mergeCell ref="D90:H90"/>
    <mergeCell ref="J90:AF90"/>
    <mergeCell ref="AR2:BE2"/>
    <mergeCell ref="AN94:AP94"/>
    <mergeCell ref="AG94:AM94"/>
    <mergeCell ref="AN91:AP91"/>
    <mergeCell ref="AG91:AM91"/>
    <mergeCell ref="AS82:AT84"/>
    <mergeCell ref="AM83:AP83"/>
    <mergeCell ref="AK26:AO26"/>
    <mergeCell ref="AK27:AO27"/>
    <mergeCell ref="AK29:AO29"/>
    <mergeCell ref="C2:AP2"/>
    <mergeCell ref="C4:AP4"/>
    <mergeCell ref="K5:AO5"/>
    <mergeCell ref="K6:AO6"/>
    <mergeCell ref="E23:AN23"/>
    <mergeCell ref="J95:AF95"/>
    <mergeCell ref="AG96:AM96"/>
    <mergeCell ref="AN96:AP96"/>
    <mergeCell ref="AG98:AM98"/>
    <mergeCell ref="AN98:AP98"/>
  </mergeCells>
  <hyperlinks>
    <hyperlink ref="K1:S1" location="C2" display="1) Souhrnný list stavby"/>
    <hyperlink ref="W1:AF1" location="C87" display="2) Rekapitulace objektů"/>
    <hyperlink ref="A88" location="'2508_1 - SO 01 Rekonstruk...'!C2" display="/"/>
    <hyperlink ref="A89" location="'2508_2 - SO 02 Úpravy ve ...'!C2" display="/"/>
    <hyperlink ref="A90" location="'2508_3 - SO 03 Úpravy ve ...'!C2" display="/"/>
    <hyperlink ref="A91" location="'2508_4 - SO 04 Úpravy v o...'!C2" display="/"/>
    <hyperlink ref="A92" location="'2508_5 - SO 05 Sjezd do n...'!C2" display="/"/>
    <hyperlink ref="A93" location="'2508_6 - SO 06 Přístupová...'!C2" display="/"/>
    <hyperlink ref="A94" location="'2508_7 - Ostatní náklady'!C2" displa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540"/>
  <sheetViews>
    <sheetView showGridLines="0" workbookViewId="0" topLeftCell="A1">
      <pane ySplit="1" topLeftCell="A120" activePane="bottomLeft" state="frozen"/>
      <selection pane="bottomLeft" activeCell="L123" sqref="L123:M123"/>
    </sheetView>
  </sheetViews>
  <sheetFormatPr defaultColWidth="9.33203125" defaultRowHeight="13.5"/>
  <cols>
    <col min="1" max="1" width="8.33203125" style="277" customWidth="1"/>
    <col min="2" max="2" width="1.66796875" style="277" customWidth="1"/>
    <col min="3" max="3" width="4.16015625" style="277" customWidth="1"/>
    <col min="4" max="4" width="4.33203125" style="277" customWidth="1"/>
    <col min="5" max="5" width="17.16015625" style="277" customWidth="1"/>
    <col min="6" max="7" width="11.16015625" style="277" customWidth="1"/>
    <col min="8" max="8" width="12.5" style="277" customWidth="1"/>
    <col min="9" max="9" width="7" style="277" customWidth="1"/>
    <col min="10" max="10" width="5.16015625" style="277" customWidth="1"/>
    <col min="11" max="11" width="11.5" style="277" customWidth="1"/>
    <col min="12" max="12" width="12" style="277" customWidth="1"/>
    <col min="13" max="14" width="6" style="277" customWidth="1"/>
    <col min="15" max="15" width="2" style="277" customWidth="1"/>
    <col min="16" max="16" width="12.5" style="277" customWidth="1"/>
    <col min="17" max="17" width="4.16015625" style="277" customWidth="1"/>
    <col min="18" max="18" width="1.66796875" style="277" customWidth="1"/>
    <col min="19" max="19" width="8.16015625" style="277" customWidth="1"/>
    <col min="20" max="20" width="29.66015625" style="277" hidden="1" customWidth="1"/>
    <col min="21" max="21" width="16.33203125" style="277" hidden="1" customWidth="1"/>
    <col min="22" max="22" width="12.33203125" style="277" hidden="1" customWidth="1"/>
    <col min="23" max="23" width="16.33203125" style="277" hidden="1" customWidth="1"/>
    <col min="24" max="24" width="12.16015625" style="277" hidden="1" customWidth="1"/>
    <col min="25" max="25" width="15" style="277" hidden="1" customWidth="1"/>
    <col min="26" max="26" width="11" style="277" hidden="1" customWidth="1"/>
    <col min="27" max="27" width="15" style="277" hidden="1" customWidth="1"/>
    <col min="28" max="28" width="16.33203125" style="277" hidden="1" customWidth="1"/>
    <col min="29" max="29" width="11" style="277" customWidth="1"/>
    <col min="30" max="30" width="15" style="277" customWidth="1"/>
    <col min="31" max="31" width="16.33203125" style="277" customWidth="1"/>
    <col min="32" max="43" width="9.33203125" style="277" customWidth="1"/>
    <col min="44" max="65" width="9.33203125" style="277" hidden="1" customWidth="1"/>
    <col min="66" max="16384" width="9.33203125" style="277" customWidth="1"/>
  </cols>
  <sheetData>
    <row r="1" spans="1:66" ht="21.75" customHeight="1">
      <c r="A1" s="276"/>
      <c r="B1" s="273"/>
      <c r="C1" s="273"/>
      <c r="D1" s="274" t="s">
        <v>1</v>
      </c>
      <c r="E1" s="273"/>
      <c r="F1" s="275" t="s">
        <v>106</v>
      </c>
      <c r="G1" s="275"/>
      <c r="H1" s="505" t="s">
        <v>107</v>
      </c>
      <c r="I1" s="505"/>
      <c r="J1" s="505"/>
      <c r="K1" s="505"/>
      <c r="L1" s="275" t="s">
        <v>108</v>
      </c>
      <c r="M1" s="273"/>
      <c r="N1" s="273"/>
      <c r="O1" s="274" t="s">
        <v>109</v>
      </c>
      <c r="P1" s="273"/>
      <c r="Q1" s="273"/>
      <c r="R1" s="273"/>
      <c r="S1" s="275" t="s">
        <v>110</v>
      </c>
      <c r="T1" s="275"/>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row>
    <row r="2" spans="3:56" ht="36.9" customHeight="1">
      <c r="C2" s="499" t="s">
        <v>7</v>
      </c>
      <c r="D2" s="500"/>
      <c r="E2" s="500"/>
      <c r="F2" s="500"/>
      <c r="G2" s="500"/>
      <c r="H2" s="500"/>
      <c r="I2" s="500"/>
      <c r="J2" s="500"/>
      <c r="K2" s="500"/>
      <c r="L2" s="500"/>
      <c r="M2" s="500"/>
      <c r="N2" s="500"/>
      <c r="O2" s="500"/>
      <c r="P2" s="500"/>
      <c r="Q2" s="500"/>
      <c r="S2" s="470" t="s">
        <v>8</v>
      </c>
      <c r="T2" s="471"/>
      <c r="U2" s="471"/>
      <c r="V2" s="471"/>
      <c r="W2" s="471"/>
      <c r="X2" s="471"/>
      <c r="Y2" s="471"/>
      <c r="Z2" s="471"/>
      <c r="AA2" s="471"/>
      <c r="AB2" s="471"/>
      <c r="AC2" s="471"/>
      <c r="AT2" s="280" t="s">
        <v>83</v>
      </c>
      <c r="AZ2" s="370" t="s">
        <v>111</v>
      </c>
      <c r="BA2" s="370" t="s">
        <v>112</v>
      </c>
      <c r="BB2" s="370" t="s">
        <v>113</v>
      </c>
      <c r="BC2" s="370" t="s">
        <v>114</v>
      </c>
      <c r="BD2" s="370" t="s">
        <v>115</v>
      </c>
    </row>
    <row r="3" spans="2:56" ht="6.9" customHeight="1">
      <c r="B3" s="281"/>
      <c r="C3" s="282"/>
      <c r="D3" s="282"/>
      <c r="E3" s="282"/>
      <c r="F3" s="282"/>
      <c r="G3" s="282"/>
      <c r="H3" s="282"/>
      <c r="I3" s="282"/>
      <c r="J3" s="282"/>
      <c r="K3" s="282"/>
      <c r="L3" s="282"/>
      <c r="M3" s="282"/>
      <c r="N3" s="282"/>
      <c r="O3" s="282"/>
      <c r="P3" s="282"/>
      <c r="Q3" s="282"/>
      <c r="R3" s="283"/>
      <c r="AT3" s="280" t="s">
        <v>115</v>
      </c>
      <c r="AZ3" s="370" t="s">
        <v>116</v>
      </c>
      <c r="BA3" s="370" t="s">
        <v>19</v>
      </c>
      <c r="BB3" s="370" t="s">
        <v>19</v>
      </c>
      <c r="BC3" s="370" t="s">
        <v>117</v>
      </c>
      <c r="BD3" s="370" t="s">
        <v>115</v>
      </c>
    </row>
    <row r="4" spans="2:56" ht="36.9" customHeight="1">
      <c r="B4" s="284"/>
      <c r="C4" s="495" t="s">
        <v>118</v>
      </c>
      <c r="D4" s="496"/>
      <c r="E4" s="496"/>
      <c r="F4" s="496"/>
      <c r="G4" s="496"/>
      <c r="H4" s="496"/>
      <c r="I4" s="496"/>
      <c r="J4" s="496"/>
      <c r="K4" s="496"/>
      <c r="L4" s="496"/>
      <c r="M4" s="496"/>
      <c r="N4" s="496"/>
      <c r="O4" s="496"/>
      <c r="P4" s="496"/>
      <c r="Q4" s="496"/>
      <c r="R4" s="285"/>
      <c r="T4" s="286" t="s">
        <v>13</v>
      </c>
      <c r="AT4" s="280" t="s">
        <v>6</v>
      </c>
      <c r="AZ4" s="370" t="s">
        <v>119</v>
      </c>
      <c r="BA4" s="370" t="s">
        <v>120</v>
      </c>
      <c r="BB4" s="370" t="s">
        <v>19</v>
      </c>
      <c r="BC4" s="370" t="s">
        <v>121</v>
      </c>
      <c r="BD4" s="370" t="s">
        <v>115</v>
      </c>
    </row>
    <row r="5" spans="2:56" ht="6.9" customHeight="1">
      <c r="B5" s="284"/>
      <c r="C5" s="287"/>
      <c r="D5" s="287"/>
      <c r="E5" s="287"/>
      <c r="F5" s="287"/>
      <c r="G5" s="287"/>
      <c r="H5" s="287"/>
      <c r="I5" s="287"/>
      <c r="J5" s="287"/>
      <c r="K5" s="287"/>
      <c r="L5" s="287"/>
      <c r="M5" s="287"/>
      <c r="N5" s="287"/>
      <c r="O5" s="287"/>
      <c r="P5" s="287"/>
      <c r="Q5" s="287"/>
      <c r="R5" s="285"/>
      <c r="AZ5" s="370" t="s">
        <v>122</v>
      </c>
      <c r="BA5" s="370" t="s">
        <v>123</v>
      </c>
      <c r="BB5" s="370" t="s">
        <v>19</v>
      </c>
      <c r="BC5" s="370" t="s">
        <v>124</v>
      </c>
      <c r="BD5" s="370" t="s">
        <v>115</v>
      </c>
    </row>
    <row r="6" spans="2:56" ht="25.35" customHeight="1">
      <c r="B6" s="284"/>
      <c r="C6" s="287"/>
      <c r="D6" s="291" t="s">
        <v>17</v>
      </c>
      <c r="E6" s="287"/>
      <c r="F6" s="544" t="str">
        <f>'Rekapitulace stavby'!K6</f>
        <v>VD Plumlov – rekonstrukce bezp. přelivu a oprava dlažeb</v>
      </c>
      <c r="G6" s="545"/>
      <c r="H6" s="545"/>
      <c r="I6" s="545"/>
      <c r="J6" s="545"/>
      <c r="K6" s="545"/>
      <c r="L6" s="545"/>
      <c r="M6" s="545"/>
      <c r="N6" s="545"/>
      <c r="O6" s="545"/>
      <c r="P6" s="545"/>
      <c r="Q6" s="287"/>
      <c r="R6" s="285"/>
      <c r="AZ6" s="370" t="s">
        <v>125</v>
      </c>
      <c r="BA6" s="370" t="s">
        <v>126</v>
      </c>
      <c r="BB6" s="370" t="s">
        <v>127</v>
      </c>
      <c r="BC6" s="370" t="s">
        <v>128</v>
      </c>
      <c r="BD6" s="370" t="s">
        <v>115</v>
      </c>
    </row>
    <row r="7" spans="2:56" s="298" customFormat="1" ht="32.85" customHeight="1">
      <c r="B7" s="295"/>
      <c r="C7" s="296"/>
      <c r="D7" s="290" t="s">
        <v>129</v>
      </c>
      <c r="E7" s="296"/>
      <c r="F7" s="502" t="s">
        <v>130</v>
      </c>
      <c r="G7" s="543"/>
      <c r="H7" s="543"/>
      <c r="I7" s="543"/>
      <c r="J7" s="543"/>
      <c r="K7" s="543"/>
      <c r="L7" s="543"/>
      <c r="M7" s="543"/>
      <c r="N7" s="543"/>
      <c r="O7" s="543"/>
      <c r="P7" s="543"/>
      <c r="Q7" s="296"/>
      <c r="R7" s="297"/>
      <c r="AZ7" s="370" t="s">
        <v>131</v>
      </c>
      <c r="BA7" s="370" t="s">
        <v>132</v>
      </c>
      <c r="BB7" s="370" t="s">
        <v>19</v>
      </c>
      <c r="BC7" s="370" t="s">
        <v>133</v>
      </c>
      <c r="BD7" s="370" t="s">
        <v>115</v>
      </c>
    </row>
    <row r="8" spans="2:56" s="298" customFormat="1" ht="14.4" customHeight="1">
      <c r="B8" s="295"/>
      <c r="C8" s="296"/>
      <c r="D8" s="291" t="s">
        <v>18</v>
      </c>
      <c r="E8" s="296"/>
      <c r="F8" s="292" t="s">
        <v>19</v>
      </c>
      <c r="G8" s="296"/>
      <c r="H8" s="296"/>
      <c r="I8" s="296"/>
      <c r="J8" s="296"/>
      <c r="K8" s="296"/>
      <c r="L8" s="296"/>
      <c r="M8" s="291" t="s">
        <v>20</v>
      </c>
      <c r="N8" s="296"/>
      <c r="O8" s="292" t="s">
        <v>19</v>
      </c>
      <c r="P8" s="296"/>
      <c r="Q8" s="296"/>
      <c r="R8" s="297"/>
      <c r="AZ8" s="370" t="s">
        <v>134</v>
      </c>
      <c r="BA8" s="370" t="s">
        <v>135</v>
      </c>
      <c r="BB8" s="370" t="s">
        <v>19</v>
      </c>
      <c r="BC8" s="370" t="s">
        <v>136</v>
      </c>
      <c r="BD8" s="370" t="s">
        <v>115</v>
      </c>
    </row>
    <row r="9" spans="2:56" s="298" customFormat="1" ht="14.4" customHeight="1">
      <c r="B9" s="295"/>
      <c r="C9" s="296"/>
      <c r="D9" s="291" t="s">
        <v>21</v>
      </c>
      <c r="E9" s="296"/>
      <c r="F9" s="292" t="s">
        <v>22</v>
      </c>
      <c r="G9" s="296"/>
      <c r="H9" s="296"/>
      <c r="I9" s="296"/>
      <c r="J9" s="296"/>
      <c r="K9" s="296"/>
      <c r="L9" s="296"/>
      <c r="M9" s="291" t="s">
        <v>23</v>
      </c>
      <c r="N9" s="296"/>
      <c r="O9" s="546"/>
      <c r="P9" s="546"/>
      <c r="Q9" s="296"/>
      <c r="R9" s="297"/>
      <c r="AZ9" s="370" t="s">
        <v>137</v>
      </c>
      <c r="BA9" s="370" t="s">
        <v>138</v>
      </c>
      <c r="BB9" s="370" t="s">
        <v>19</v>
      </c>
      <c r="BC9" s="370" t="s">
        <v>139</v>
      </c>
      <c r="BD9" s="370" t="s">
        <v>115</v>
      </c>
    </row>
    <row r="10" spans="2:56" s="298" customFormat="1" ht="10.95" customHeight="1">
      <c r="B10" s="295"/>
      <c r="C10" s="296"/>
      <c r="D10" s="296"/>
      <c r="E10" s="296"/>
      <c r="F10" s="296"/>
      <c r="G10" s="296"/>
      <c r="H10" s="296"/>
      <c r="I10" s="296"/>
      <c r="J10" s="296"/>
      <c r="K10" s="296"/>
      <c r="L10" s="296"/>
      <c r="M10" s="296"/>
      <c r="N10" s="296"/>
      <c r="O10" s="296"/>
      <c r="P10" s="296"/>
      <c r="Q10" s="296"/>
      <c r="R10" s="297"/>
      <c r="AZ10" s="370" t="s">
        <v>140</v>
      </c>
      <c r="BA10" s="370" t="s">
        <v>141</v>
      </c>
      <c r="BB10" s="370" t="s">
        <v>19</v>
      </c>
      <c r="BC10" s="370" t="s">
        <v>142</v>
      </c>
      <c r="BD10" s="370" t="s">
        <v>115</v>
      </c>
    </row>
    <row r="11" spans="2:18" s="298" customFormat="1" ht="14.4" customHeight="1">
      <c r="B11" s="295"/>
      <c r="C11" s="296"/>
      <c r="D11" s="291" t="s">
        <v>24</v>
      </c>
      <c r="E11" s="296"/>
      <c r="F11" s="296"/>
      <c r="G11" s="296"/>
      <c r="H11" s="296"/>
      <c r="I11" s="296"/>
      <c r="J11" s="296"/>
      <c r="K11" s="296"/>
      <c r="L11" s="296"/>
      <c r="M11" s="291" t="s">
        <v>25</v>
      </c>
      <c r="N11" s="296"/>
      <c r="O11" s="501" t="s">
        <v>19</v>
      </c>
      <c r="P11" s="501"/>
      <c r="Q11" s="296"/>
      <c r="R11" s="297"/>
    </row>
    <row r="12" spans="2:18" s="298" customFormat="1" ht="18" customHeight="1">
      <c r="B12" s="295"/>
      <c r="C12" s="296"/>
      <c r="D12" s="296"/>
      <c r="E12" s="292" t="s">
        <v>26</v>
      </c>
      <c r="F12" s="296"/>
      <c r="G12" s="296"/>
      <c r="H12" s="296"/>
      <c r="I12" s="296"/>
      <c r="J12" s="296"/>
      <c r="K12" s="296"/>
      <c r="L12" s="296"/>
      <c r="M12" s="291" t="s">
        <v>27</v>
      </c>
      <c r="N12" s="296"/>
      <c r="O12" s="501" t="s">
        <v>19</v>
      </c>
      <c r="P12" s="501"/>
      <c r="Q12" s="296"/>
      <c r="R12" s="297"/>
    </row>
    <row r="13" spans="2:18" s="298" customFormat="1" ht="6.9" customHeight="1">
      <c r="B13" s="295"/>
      <c r="C13" s="296"/>
      <c r="D13" s="296"/>
      <c r="E13" s="296"/>
      <c r="F13" s="296"/>
      <c r="G13" s="296"/>
      <c r="H13" s="296"/>
      <c r="I13" s="296"/>
      <c r="J13" s="296"/>
      <c r="K13" s="296"/>
      <c r="L13" s="296"/>
      <c r="M13" s="296"/>
      <c r="N13" s="296"/>
      <c r="O13" s="296"/>
      <c r="P13" s="296"/>
      <c r="Q13" s="296"/>
      <c r="R13" s="297"/>
    </row>
    <row r="14" spans="2:18" s="298" customFormat="1" ht="14.4" customHeight="1">
      <c r="B14" s="295"/>
      <c r="C14" s="296"/>
      <c r="D14" s="291" t="s">
        <v>28</v>
      </c>
      <c r="E14" s="296"/>
      <c r="F14" s="296"/>
      <c r="G14" s="296"/>
      <c r="H14" s="296"/>
      <c r="I14" s="296"/>
      <c r="J14" s="296"/>
      <c r="K14" s="296"/>
      <c r="L14" s="296"/>
      <c r="M14" s="291" t="s">
        <v>25</v>
      </c>
      <c r="N14" s="296"/>
      <c r="O14" s="501" t="str">
        <f>IF('Rekapitulace stavby'!AN13="","",'Rekapitulace stavby'!AN13)</f>
        <v/>
      </c>
      <c r="P14" s="501"/>
      <c r="Q14" s="296"/>
      <c r="R14" s="297"/>
    </row>
    <row r="15" spans="2:18" s="298" customFormat="1" ht="18" customHeight="1">
      <c r="B15" s="295"/>
      <c r="C15" s="296"/>
      <c r="D15" s="296"/>
      <c r="E15" s="292" t="str">
        <f>IF('Rekapitulace stavby'!D14="","",'Rekapitulace stavby'!D14)</f>
        <v xml:space="preserve"> </v>
      </c>
      <c r="F15" s="296"/>
      <c r="G15" s="296"/>
      <c r="H15" s="296"/>
      <c r="I15" s="296"/>
      <c r="J15" s="296"/>
      <c r="K15" s="296"/>
      <c r="L15" s="296"/>
      <c r="M15" s="291" t="s">
        <v>27</v>
      </c>
      <c r="N15" s="296"/>
      <c r="O15" s="501" t="str">
        <f>IF('Rekapitulace stavby'!AN14="","",'Rekapitulace stavby'!AN14)</f>
        <v/>
      </c>
      <c r="P15" s="501"/>
      <c r="Q15" s="296"/>
      <c r="R15" s="297"/>
    </row>
    <row r="16" spans="2:18" s="298" customFormat="1" ht="6.9" customHeight="1">
      <c r="B16" s="295"/>
      <c r="C16" s="296"/>
      <c r="D16" s="296"/>
      <c r="E16" s="296"/>
      <c r="F16" s="296"/>
      <c r="G16" s="296"/>
      <c r="H16" s="296"/>
      <c r="I16" s="296"/>
      <c r="J16" s="296"/>
      <c r="K16" s="296"/>
      <c r="L16" s="296"/>
      <c r="M16" s="296"/>
      <c r="N16" s="296"/>
      <c r="O16" s="296"/>
      <c r="P16" s="296"/>
      <c r="Q16" s="296"/>
      <c r="R16" s="297"/>
    </row>
    <row r="17" spans="2:18" s="298" customFormat="1" ht="14.4" customHeight="1">
      <c r="B17" s="295"/>
      <c r="C17" s="296"/>
      <c r="D17" s="291" t="s">
        <v>30</v>
      </c>
      <c r="E17" s="296"/>
      <c r="F17" s="296"/>
      <c r="G17" s="296"/>
      <c r="H17" s="296"/>
      <c r="I17" s="296"/>
      <c r="J17" s="296"/>
      <c r="K17" s="296"/>
      <c r="L17" s="296"/>
      <c r="M17" s="291" t="s">
        <v>25</v>
      </c>
      <c r="N17" s="296"/>
      <c r="O17" s="501" t="s">
        <v>19</v>
      </c>
      <c r="P17" s="501"/>
      <c r="Q17" s="296"/>
      <c r="R17" s="297"/>
    </row>
    <row r="18" spans="2:18" s="298" customFormat="1" ht="18" customHeight="1">
      <c r="B18" s="295"/>
      <c r="C18" s="296"/>
      <c r="D18" s="296"/>
      <c r="E18" s="292" t="s">
        <v>31</v>
      </c>
      <c r="F18" s="296"/>
      <c r="G18" s="296"/>
      <c r="H18" s="296"/>
      <c r="I18" s="296"/>
      <c r="J18" s="296"/>
      <c r="K18" s="296"/>
      <c r="L18" s="296"/>
      <c r="M18" s="291" t="s">
        <v>27</v>
      </c>
      <c r="N18" s="296"/>
      <c r="O18" s="501" t="s">
        <v>19</v>
      </c>
      <c r="P18" s="501"/>
      <c r="Q18" s="296"/>
      <c r="R18" s="297"/>
    </row>
    <row r="19" spans="2:18" s="298" customFormat="1" ht="6.9" customHeight="1">
      <c r="B19" s="295"/>
      <c r="C19" s="296"/>
      <c r="D19" s="296"/>
      <c r="E19" s="296"/>
      <c r="F19" s="296"/>
      <c r="G19" s="296"/>
      <c r="H19" s="296"/>
      <c r="I19" s="296"/>
      <c r="J19" s="296"/>
      <c r="K19" s="296"/>
      <c r="L19" s="296"/>
      <c r="M19" s="296"/>
      <c r="N19" s="296"/>
      <c r="O19" s="296"/>
      <c r="P19" s="296"/>
      <c r="Q19" s="296"/>
      <c r="R19" s="297"/>
    </row>
    <row r="20" spans="2:18" s="298" customFormat="1" ht="14.4" customHeight="1">
      <c r="B20" s="295"/>
      <c r="C20" s="296"/>
      <c r="D20" s="291" t="s">
        <v>33</v>
      </c>
      <c r="E20" s="296"/>
      <c r="F20" s="296"/>
      <c r="G20" s="296"/>
      <c r="H20" s="296"/>
      <c r="I20" s="296"/>
      <c r="J20" s="296"/>
      <c r="K20" s="296"/>
      <c r="L20" s="296"/>
      <c r="M20" s="291" t="s">
        <v>25</v>
      </c>
      <c r="N20" s="296"/>
      <c r="O20" s="501" t="str">
        <f>IF('Rekapitulace stavby'!AN19="","",'Rekapitulace stavby'!AN19)</f>
        <v/>
      </c>
      <c r="P20" s="501"/>
      <c r="Q20" s="296"/>
      <c r="R20" s="297"/>
    </row>
    <row r="21" spans="2:18" s="298" customFormat="1" ht="18" customHeight="1">
      <c r="B21" s="295"/>
      <c r="C21" s="296"/>
      <c r="D21" s="296"/>
      <c r="E21" s="292" t="str">
        <f>IF('Rekapitulace stavby'!E20="","",'Rekapitulace stavby'!E20)</f>
        <v xml:space="preserve"> </v>
      </c>
      <c r="F21" s="296"/>
      <c r="G21" s="296"/>
      <c r="H21" s="296"/>
      <c r="I21" s="296"/>
      <c r="J21" s="296"/>
      <c r="K21" s="296"/>
      <c r="L21" s="296"/>
      <c r="M21" s="291" t="s">
        <v>27</v>
      </c>
      <c r="N21" s="296"/>
      <c r="O21" s="501" t="str">
        <f>IF('Rekapitulace stavby'!AN20="","",'Rekapitulace stavby'!AN20)</f>
        <v/>
      </c>
      <c r="P21" s="501"/>
      <c r="Q21" s="296"/>
      <c r="R21" s="297"/>
    </row>
    <row r="22" spans="2:18" s="298" customFormat="1" ht="6.9" customHeight="1">
      <c r="B22" s="295"/>
      <c r="C22" s="296"/>
      <c r="D22" s="296"/>
      <c r="E22" s="296"/>
      <c r="F22" s="296"/>
      <c r="G22" s="296"/>
      <c r="H22" s="296"/>
      <c r="I22" s="296"/>
      <c r="J22" s="296"/>
      <c r="K22" s="296"/>
      <c r="L22" s="296"/>
      <c r="M22" s="296"/>
      <c r="N22" s="296"/>
      <c r="O22" s="296"/>
      <c r="P22" s="296"/>
      <c r="Q22" s="296"/>
      <c r="R22" s="297"/>
    </row>
    <row r="23" spans="2:18" s="298" customFormat="1" ht="14.4" customHeight="1">
      <c r="B23" s="295"/>
      <c r="C23" s="296"/>
      <c r="D23" s="291" t="s">
        <v>34</v>
      </c>
      <c r="E23" s="296"/>
      <c r="F23" s="296"/>
      <c r="G23" s="296"/>
      <c r="H23" s="296"/>
      <c r="I23" s="296"/>
      <c r="J23" s="296"/>
      <c r="K23" s="296"/>
      <c r="L23" s="296"/>
      <c r="M23" s="296"/>
      <c r="N23" s="296"/>
      <c r="O23" s="296"/>
      <c r="P23" s="296"/>
      <c r="Q23" s="296"/>
      <c r="R23" s="297"/>
    </row>
    <row r="24" spans="2:18" s="298" customFormat="1" ht="16.5" customHeight="1">
      <c r="B24" s="295"/>
      <c r="C24" s="296"/>
      <c r="D24" s="296"/>
      <c r="E24" s="503" t="s">
        <v>19</v>
      </c>
      <c r="F24" s="503"/>
      <c r="G24" s="503"/>
      <c r="H24" s="503"/>
      <c r="I24" s="503"/>
      <c r="J24" s="503"/>
      <c r="K24" s="503"/>
      <c r="L24" s="503"/>
      <c r="M24" s="296"/>
      <c r="N24" s="296"/>
      <c r="O24" s="296"/>
      <c r="P24" s="296"/>
      <c r="Q24" s="296"/>
      <c r="R24" s="297"/>
    </row>
    <row r="25" spans="2:18" s="298" customFormat="1" ht="6.9" customHeight="1">
      <c r="B25" s="295"/>
      <c r="C25" s="296"/>
      <c r="D25" s="296"/>
      <c r="E25" s="296"/>
      <c r="F25" s="296"/>
      <c r="G25" s="296"/>
      <c r="H25" s="296"/>
      <c r="I25" s="296"/>
      <c r="J25" s="296"/>
      <c r="K25" s="296"/>
      <c r="L25" s="296"/>
      <c r="M25" s="296"/>
      <c r="N25" s="296"/>
      <c r="O25" s="296"/>
      <c r="P25" s="296"/>
      <c r="Q25" s="296"/>
      <c r="R25" s="297"/>
    </row>
    <row r="26" spans="2:18" s="298" customFormat="1" ht="6.9" customHeight="1">
      <c r="B26" s="295"/>
      <c r="C26" s="296"/>
      <c r="D26" s="312"/>
      <c r="E26" s="312"/>
      <c r="F26" s="312"/>
      <c r="G26" s="312"/>
      <c r="H26" s="312"/>
      <c r="I26" s="312"/>
      <c r="J26" s="312"/>
      <c r="K26" s="312"/>
      <c r="L26" s="312"/>
      <c r="M26" s="312"/>
      <c r="N26" s="312"/>
      <c r="O26" s="312"/>
      <c r="P26" s="312"/>
      <c r="Q26" s="296"/>
      <c r="R26" s="297"/>
    </row>
    <row r="27" spans="2:18" s="298" customFormat="1" ht="14.4" customHeight="1">
      <c r="B27" s="295"/>
      <c r="C27" s="296"/>
      <c r="D27" s="374" t="s">
        <v>143</v>
      </c>
      <c r="E27" s="296"/>
      <c r="F27" s="296"/>
      <c r="G27" s="296"/>
      <c r="H27" s="296"/>
      <c r="I27" s="296"/>
      <c r="J27" s="296"/>
      <c r="K27" s="296"/>
      <c r="L27" s="296"/>
      <c r="M27" s="479">
        <f>N88</f>
        <v>0</v>
      </c>
      <c r="N27" s="479"/>
      <c r="O27" s="479"/>
      <c r="P27" s="479"/>
      <c r="Q27" s="296"/>
      <c r="R27" s="297"/>
    </row>
    <row r="28" spans="2:18" s="298" customFormat="1" ht="14.4" customHeight="1">
      <c r="B28" s="295"/>
      <c r="C28" s="296"/>
      <c r="D28" s="294" t="s">
        <v>100</v>
      </c>
      <c r="E28" s="296"/>
      <c r="F28" s="296"/>
      <c r="G28" s="296"/>
      <c r="H28" s="296"/>
      <c r="I28" s="296"/>
      <c r="J28" s="296"/>
      <c r="K28" s="296"/>
      <c r="L28" s="296"/>
      <c r="M28" s="479">
        <f>N101</f>
        <v>0</v>
      </c>
      <c r="N28" s="479"/>
      <c r="O28" s="479"/>
      <c r="P28" s="479"/>
      <c r="Q28" s="296"/>
      <c r="R28" s="297"/>
    </row>
    <row r="29" spans="2:18" s="298" customFormat="1" ht="6.9" customHeight="1">
      <c r="B29" s="295"/>
      <c r="C29" s="296"/>
      <c r="D29" s="296"/>
      <c r="E29" s="296"/>
      <c r="F29" s="296"/>
      <c r="G29" s="296"/>
      <c r="H29" s="296"/>
      <c r="I29" s="296"/>
      <c r="J29" s="296"/>
      <c r="K29" s="296"/>
      <c r="L29" s="296"/>
      <c r="M29" s="296"/>
      <c r="N29" s="296"/>
      <c r="O29" s="296"/>
      <c r="P29" s="296"/>
      <c r="Q29" s="296"/>
      <c r="R29" s="297"/>
    </row>
    <row r="30" spans="2:18" s="298" customFormat="1" ht="25.35" customHeight="1">
      <c r="B30" s="295"/>
      <c r="C30" s="296"/>
      <c r="D30" s="375" t="s">
        <v>37</v>
      </c>
      <c r="E30" s="296"/>
      <c r="F30" s="296"/>
      <c r="G30" s="296"/>
      <c r="H30" s="296"/>
      <c r="I30" s="296"/>
      <c r="J30" s="296"/>
      <c r="K30" s="296"/>
      <c r="L30" s="296"/>
      <c r="M30" s="552">
        <f>ROUND(M27+M28,2)</f>
        <v>0</v>
      </c>
      <c r="N30" s="543"/>
      <c r="O30" s="543"/>
      <c r="P30" s="543"/>
      <c r="Q30" s="296"/>
      <c r="R30" s="297"/>
    </row>
    <row r="31" spans="2:18" s="298" customFormat="1" ht="6.9" customHeight="1">
      <c r="B31" s="295"/>
      <c r="C31" s="296"/>
      <c r="D31" s="312"/>
      <c r="E31" s="312"/>
      <c r="F31" s="312"/>
      <c r="G31" s="312"/>
      <c r="H31" s="312"/>
      <c r="I31" s="312"/>
      <c r="J31" s="312"/>
      <c r="K31" s="312"/>
      <c r="L31" s="312"/>
      <c r="M31" s="312"/>
      <c r="N31" s="312"/>
      <c r="O31" s="312"/>
      <c r="P31" s="312"/>
      <c r="Q31" s="296"/>
      <c r="R31" s="297"/>
    </row>
    <row r="32" spans="2:18" s="298" customFormat="1" ht="14.4" customHeight="1">
      <c r="B32" s="295"/>
      <c r="C32" s="296"/>
      <c r="D32" s="302" t="s">
        <v>38</v>
      </c>
      <c r="E32" s="302" t="s">
        <v>39</v>
      </c>
      <c r="F32" s="376">
        <v>0.21</v>
      </c>
      <c r="G32" s="377" t="s">
        <v>40</v>
      </c>
      <c r="H32" s="549">
        <f>ROUND((SUM(BE101:BE102)+SUM(BE120:BE539)),2)</f>
        <v>0</v>
      </c>
      <c r="I32" s="543"/>
      <c r="J32" s="543"/>
      <c r="K32" s="296"/>
      <c r="L32" s="296"/>
      <c r="M32" s="549">
        <f>ROUND(ROUND((SUM(BE101:BE102)+SUM(BE120:BE539)),2)*F32,2)</f>
        <v>0</v>
      </c>
      <c r="N32" s="543"/>
      <c r="O32" s="543"/>
      <c r="P32" s="543"/>
      <c r="Q32" s="296"/>
      <c r="R32" s="297"/>
    </row>
    <row r="33" spans="2:18" s="298" customFormat="1" ht="14.4" customHeight="1">
      <c r="B33" s="295"/>
      <c r="C33" s="296"/>
      <c r="D33" s="296"/>
      <c r="E33" s="302" t="s">
        <v>41</v>
      </c>
      <c r="F33" s="376">
        <v>0.15</v>
      </c>
      <c r="G33" s="377" t="s">
        <v>40</v>
      </c>
      <c r="H33" s="549">
        <f>ROUND((SUM(BF101:BF102)+SUM(BF120:BF539)),2)</f>
        <v>0</v>
      </c>
      <c r="I33" s="543"/>
      <c r="J33" s="543"/>
      <c r="K33" s="296"/>
      <c r="L33" s="296"/>
      <c r="M33" s="549">
        <f>ROUND(ROUND((SUM(BF101:BF102)+SUM(BF120:BF539)),2)*F33,2)</f>
        <v>0</v>
      </c>
      <c r="N33" s="543"/>
      <c r="O33" s="543"/>
      <c r="P33" s="543"/>
      <c r="Q33" s="296"/>
      <c r="R33" s="297"/>
    </row>
    <row r="34" spans="2:18" s="298" customFormat="1" ht="14.4" customHeight="1" hidden="1">
      <c r="B34" s="295"/>
      <c r="C34" s="296"/>
      <c r="D34" s="296"/>
      <c r="E34" s="302" t="s">
        <v>42</v>
      </c>
      <c r="F34" s="376">
        <v>0.21</v>
      </c>
      <c r="G34" s="377" t="s">
        <v>40</v>
      </c>
      <c r="H34" s="549">
        <f>ROUND((SUM(BG101:BG102)+SUM(BG120:BG539)),2)</f>
        <v>0</v>
      </c>
      <c r="I34" s="543"/>
      <c r="J34" s="543"/>
      <c r="K34" s="296"/>
      <c r="L34" s="296"/>
      <c r="M34" s="549">
        <v>0</v>
      </c>
      <c r="N34" s="543"/>
      <c r="O34" s="543"/>
      <c r="P34" s="543"/>
      <c r="Q34" s="296"/>
      <c r="R34" s="297"/>
    </row>
    <row r="35" spans="2:18" s="298" customFormat="1" ht="14.4" customHeight="1" hidden="1">
      <c r="B35" s="295"/>
      <c r="C35" s="296"/>
      <c r="D35" s="296"/>
      <c r="E35" s="302" t="s">
        <v>43</v>
      </c>
      <c r="F35" s="376">
        <v>0.15</v>
      </c>
      <c r="G35" s="377" t="s">
        <v>40</v>
      </c>
      <c r="H35" s="549">
        <f>ROUND((SUM(BH101:BH102)+SUM(BH120:BH539)),2)</f>
        <v>0</v>
      </c>
      <c r="I35" s="543"/>
      <c r="J35" s="543"/>
      <c r="K35" s="296"/>
      <c r="L35" s="296"/>
      <c r="M35" s="549">
        <v>0</v>
      </c>
      <c r="N35" s="543"/>
      <c r="O35" s="543"/>
      <c r="P35" s="543"/>
      <c r="Q35" s="296"/>
      <c r="R35" s="297"/>
    </row>
    <row r="36" spans="2:18" s="298" customFormat="1" ht="14.4" customHeight="1" hidden="1">
      <c r="B36" s="295"/>
      <c r="C36" s="296"/>
      <c r="D36" s="296"/>
      <c r="E36" s="302" t="s">
        <v>44</v>
      </c>
      <c r="F36" s="376">
        <v>0</v>
      </c>
      <c r="G36" s="377" t="s">
        <v>40</v>
      </c>
      <c r="H36" s="549">
        <f>ROUND((SUM(BI101:BI102)+SUM(BI120:BI539)),2)</f>
        <v>0</v>
      </c>
      <c r="I36" s="543"/>
      <c r="J36" s="543"/>
      <c r="K36" s="296"/>
      <c r="L36" s="296"/>
      <c r="M36" s="549">
        <v>0</v>
      </c>
      <c r="N36" s="543"/>
      <c r="O36" s="543"/>
      <c r="P36" s="543"/>
      <c r="Q36" s="296"/>
      <c r="R36" s="297"/>
    </row>
    <row r="37" spans="2:18" s="298" customFormat="1" ht="6.9" customHeight="1">
      <c r="B37" s="295"/>
      <c r="C37" s="296"/>
      <c r="D37" s="296"/>
      <c r="E37" s="296"/>
      <c r="F37" s="296"/>
      <c r="G37" s="296"/>
      <c r="H37" s="296"/>
      <c r="I37" s="296"/>
      <c r="J37" s="296"/>
      <c r="K37" s="296"/>
      <c r="L37" s="296"/>
      <c r="M37" s="296"/>
      <c r="N37" s="296"/>
      <c r="O37" s="296"/>
      <c r="P37" s="296"/>
      <c r="Q37" s="296"/>
      <c r="R37" s="297"/>
    </row>
    <row r="38" spans="2:18" s="298" customFormat="1" ht="25.35" customHeight="1">
      <c r="B38" s="295"/>
      <c r="C38" s="368"/>
      <c r="D38" s="378" t="s">
        <v>45</v>
      </c>
      <c r="E38" s="338"/>
      <c r="F38" s="338"/>
      <c r="G38" s="379" t="s">
        <v>46</v>
      </c>
      <c r="H38" s="380" t="s">
        <v>47</v>
      </c>
      <c r="I38" s="338"/>
      <c r="J38" s="338"/>
      <c r="K38" s="338"/>
      <c r="L38" s="550">
        <f>SUM(M30:M36)</f>
        <v>0</v>
      </c>
      <c r="M38" s="550"/>
      <c r="N38" s="550"/>
      <c r="O38" s="550"/>
      <c r="P38" s="551"/>
      <c r="Q38" s="368"/>
      <c r="R38" s="297"/>
    </row>
    <row r="39" spans="2:18" s="298" customFormat="1" ht="14.4" customHeight="1">
      <c r="B39" s="295"/>
      <c r="C39" s="296"/>
      <c r="D39" s="296"/>
      <c r="E39" s="296"/>
      <c r="F39" s="296"/>
      <c r="G39" s="296"/>
      <c r="H39" s="296"/>
      <c r="I39" s="296"/>
      <c r="J39" s="296"/>
      <c r="K39" s="296"/>
      <c r="L39" s="296"/>
      <c r="M39" s="296"/>
      <c r="N39" s="296"/>
      <c r="O39" s="296"/>
      <c r="P39" s="296"/>
      <c r="Q39" s="296"/>
      <c r="R39" s="297"/>
    </row>
    <row r="40" spans="2:18" s="298" customFormat="1" ht="14.4" customHeight="1">
      <c r="B40" s="295"/>
      <c r="C40" s="296"/>
      <c r="D40" s="296"/>
      <c r="E40" s="296"/>
      <c r="F40" s="296"/>
      <c r="G40" s="296"/>
      <c r="H40" s="296"/>
      <c r="I40" s="296"/>
      <c r="J40" s="296"/>
      <c r="K40" s="296"/>
      <c r="L40" s="296"/>
      <c r="M40" s="296"/>
      <c r="N40" s="296"/>
      <c r="O40" s="296"/>
      <c r="P40" s="296"/>
      <c r="Q40" s="296"/>
      <c r="R40" s="297"/>
    </row>
    <row r="41" spans="2:18" ht="13.5">
      <c r="B41" s="284"/>
      <c r="C41" s="287"/>
      <c r="D41" s="287"/>
      <c r="E41" s="287"/>
      <c r="F41" s="287"/>
      <c r="G41" s="287"/>
      <c r="H41" s="287"/>
      <c r="I41" s="287"/>
      <c r="J41" s="287"/>
      <c r="K41" s="287"/>
      <c r="L41" s="287"/>
      <c r="M41" s="287"/>
      <c r="N41" s="287"/>
      <c r="O41" s="287"/>
      <c r="P41" s="287"/>
      <c r="Q41" s="287"/>
      <c r="R41" s="285"/>
    </row>
    <row r="42" spans="2:18" ht="13.5">
      <c r="B42" s="284"/>
      <c r="C42" s="287"/>
      <c r="D42" s="287"/>
      <c r="E42" s="287"/>
      <c r="F42" s="287"/>
      <c r="G42" s="287"/>
      <c r="H42" s="287"/>
      <c r="I42" s="287"/>
      <c r="J42" s="287"/>
      <c r="K42" s="287"/>
      <c r="L42" s="287"/>
      <c r="M42" s="287"/>
      <c r="N42" s="287"/>
      <c r="O42" s="287"/>
      <c r="P42" s="287"/>
      <c r="Q42" s="287"/>
      <c r="R42" s="285"/>
    </row>
    <row r="43" spans="2:18" ht="13.5">
      <c r="B43" s="284"/>
      <c r="C43" s="287"/>
      <c r="D43" s="287"/>
      <c r="E43" s="287"/>
      <c r="F43" s="287"/>
      <c r="G43" s="287"/>
      <c r="H43" s="287"/>
      <c r="I43" s="287"/>
      <c r="J43" s="287"/>
      <c r="K43" s="287"/>
      <c r="L43" s="287"/>
      <c r="M43" s="287"/>
      <c r="N43" s="287"/>
      <c r="O43" s="287"/>
      <c r="P43" s="287"/>
      <c r="Q43" s="287"/>
      <c r="R43" s="285"/>
    </row>
    <row r="44" spans="2:18" ht="13.5">
      <c r="B44" s="284"/>
      <c r="C44" s="287"/>
      <c r="D44" s="287"/>
      <c r="E44" s="287"/>
      <c r="F44" s="287"/>
      <c r="G44" s="287"/>
      <c r="H44" s="287"/>
      <c r="I44" s="287"/>
      <c r="J44" s="287"/>
      <c r="K44" s="287"/>
      <c r="L44" s="287"/>
      <c r="M44" s="287"/>
      <c r="N44" s="287"/>
      <c r="O44" s="287"/>
      <c r="P44" s="287"/>
      <c r="Q44" s="287"/>
      <c r="R44" s="285"/>
    </row>
    <row r="45" spans="2:18" ht="13.5">
      <c r="B45" s="284"/>
      <c r="C45" s="287"/>
      <c r="D45" s="287"/>
      <c r="E45" s="287"/>
      <c r="F45" s="287"/>
      <c r="G45" s="287"/>
      <c r="H45" s="287"/>
      <c r="I45" s="287"/>
      <c r="J45" s="287"/>
      <c r="K45" s="287"/>
      <c r="L45" s="287"/>
      <c r="M45" s="287"/>
      <c r="N45" s="287"/>
      <c r="O45" s="287"/>
      <c r="P45" s="287"/>
      <c r="Q45" s="287"/>
      <c r="R45" s="285"/>
    </row>
    <row r="46" spans="2:18" ht="13.5">
      <c r="B46" s="284"/>
      <c r="C46" s="287"/>
      <c r="D46" s="287"/>
      <c r="E46" s="287"/>
      <c r="F46" s="287"/>
      <c r="G46" s="287"/>
      <c r="H46" s="287"/>
      <c r="I46" s="287"/>
      <c r="J46" s="287"/>
      <c r="K46" s="287"/>
      <c r="L46" s="287"/>
      <c r="M46" s="287"/>
      <c r="N46" s="287"/>
      <c r="O46" s="287"/>
      <c r="P46" s="287"/>
      <c r="Q46" s="287"/>
      <c r="R46" s="285"/>
    </row>
    <row r="47" spans="2:18" ht="13.5">
      <c r="B47" s="284"/>
      <c r="C47" s="287"/>
      <c r="D47" s="287"/>
      <c r="E47" s="287"/>
      <c r="F47" s="287"/>
      <c r="G47" s="287"/>
      <c r="H47" s="287"/>
      <c r="I47" s="287"/>
      <c r="J47" s="287"/>
      <c r="K47" s="287"/>
      <c r="L47" s="287"/>
      <c r="M47" s="287"/>
      <c r="N47" s="287"/>
      <c r="O47" s="287"/>
      <c r="P47" s="287"/>
      <c r="Q47" s="287"/>
      <c r="R47" s="285"/>
    </row>
    <row r="48" spans="2:18" ht="13.5">
      <c r="B48" s="284"/>
      <c r="C48" s="287"/>
      <c r="D48" s="287"/>
      <c r="E48" s="287"/>
      <c r="F48" s="287"/>
      <c r="G48" s="287"/>
      <c r="H48" s="287"/>
      <c r="I48" s="287"/>
      <c r="J48" s="287"/>
      <c r="K48" s="287"/>
      <c r="L48" s="287"/>
      <c r="M48" s="287"/>
      <c r="N48" s="287"/>
      <c r="O48" s="287"/>
      <c r="P48" s="287"/>
      <c r="Q48" s="287"/>
      <c r="R48" s="285"/>
    </row>
    <row r="49" spans="2:18" ht="13.5">
      <c r="B49" s="284"/>
      <c r="C49" s="287"/>
      <c r="D49" s="287"/>
      <c r="E49" s="287"/>
      <c r="F49" s="287"/>
      <c r="G49" s="287"/>
      <c r="H49" s="287"/>
      <c r="I49" s="287"/>
      <c r="J49" s="287"/>
      <c r="K49" s="287"/>
      <c r="L49" s="287"/>
      <c r="M49" s="287"/>
      <c r="N49" s="287"/>
      <c r="O49" s="287"/>
      <c r="P49" s="287"/>
      <c r="Q49" s="287"/>
      <c r="R49" s="285"/>
    </row>
    <row r="50" spans="2:18" s="298" customFormat="1" ht="14.4">
      <c r="B50" s="295"/>
      <c r="C50" s="296"/>
      <c r="D50" s="311" t="s">
        <v>48</v>
      </c>
      <c r="E50" s="312"/>
      <c r="F50" s="312"/>
      <c r="G50" s="312"/>
      <c r="H50" s="313"/>
      <c r="I50" s="296"/>
      <c r="J50" s="311" t="s">
        <v>49</v>
      </c>
      <c r="K50" s="312"/>
      <c r="L50" s="312"/>
      <c r="M50" s="312"/>
      <c r="N50" s="312"/>
      <c r="O50" s="312"/>
      <c r="P50" s="313"/>
      <c r="Q50" s="296"/>
      <c r="R50" s="297"/>
    </row>
    <row r="51" spans="2:18" ht="13.5">
      <c r="B51" s="284"/>
      <c r="C51" s="287"/>
      <c r="D51" s="314"/>
      <c r="E51" s="287"/>
      <c r="F51" s="287"/>
      <c r="G51" s="287"/>
      <c r="H51" s="315"/>
      <c r="I51" s="287"/>
      <c r="J51" s="314"/>
      <c r="K51" s="287"/>
      <c r="L51" s="287"/>
      <c r="M51" s="287"/>
      <c r="N51" s="287"/>
      <c r="O51" s="287"/>
      <c r="P51" s="315"/>
      <c r="Q51" s="287"/>
      <c r="R51" s="285"/>
    </row>
    <row r="52" spans="2:18" ht="13.5">
      <c r="B52" s="284"/>
      <c r="C52" s="287"/>
      <c r="D52" s="314"/>
      <c r="E52" s="287"/>
      <c r="F52" s="287"/>
      <c r="G52" s="287"/>
      <c r="H52" s="315"/>
      <c r="I52" s="287"/>
      <c r="J52" s="314"/>
      <c r="K52" s="287"/>
      <c r="L52" s="287"/>
      <c r="M52" s="287"/>
      <c r="N52" s="287"/>
      <c r="O52" s="287"/>
      <c r="P52" s="315"/>
      <c r="Q52" s="287"/>
      <c r="R52" s="285"/>
    </row>
    <row r="53" spans="2:18" ht="13.5">
      <c r="B53" s="284"/>
      <c r="C53" s="287"/>
      <c r="D53" s="314"/>
      <c r="E53" s="287"/>
      <c r="F53" s="287"/>
      <c r="G53" s="287"/>
      <c r="H53" s="315"/>
      <c r="I53" s="287"/>
      <c r="J53" s="314"/>
      <c r="K53" s="287"/>
      <c r="L53" s="287"/>
      <c r="M53" s="287"/>
      <c r="N53" s="287"/>
      <c r="O53" s="287"/>
      <c r="P53" s="315"/>
      <c r="Q53" s="287"/>
      <c r="R53" s="285"/>
    </row>
    <row r="54" spans="2:18" ht="13.5">
      <c r="B54" s="284"/>
      <c r="C54" s="287"/>
      <c r="D54" s="314"/>
      <c r="E54" s="287"/>
      <c r="F54" s="287"/>
      <c r="G54" s="287"/>
      <c r="H54" s="315"/>
      <c r="I54" s="287"/>
      <c r="J54" s="314"/>
      <c r="K54" s="287"/>
      <c r="L54" s="287"/>
      <c r="M54" s="287"/>
      <c r="N54" s="287"/>
      <c r="O54" s="287"/>
      <c r="P54" s="315"/>
      <c r="Q54" s="287"/>
      <c r="R54" s="285"/>
    </row>
    <row r="55" spans="2:18" ht="13.5">
      <c r="B55" s="284"/>
      <c r="C55" s="287"/>
      <c r="D55" s="314"/>
      <c r="E55" s="287"/>
      <c r="F55" s="287"/>
      <c r="G55" s="287"/>
      <c r="H55" s="315"/>
      <c r="I55" s="287"/>
      <c r="J55" s="314"/>
      <c r="K55" s="287"/>
      <c r="L55" s="287"/>
      <c r="M55" s="287"/>
      <c r="N55" s="287"/>
      <c r="O55" s="287"/>
      <c r="P55" s="315"/>
      <c r="Q55" s="287"/>
      <c r="R55" s="285"/>
    </row>
    <row r="56" spans="2:18" ht="13.5">
      <c r="B56" s="284"/>
      <c r="C56" s="287"/>
      <c r="D56" s="314"/>
      <c r="E56" s="287"/>
      <c r="F56" s="287"/>
      <c r="G56" s="287"/>
      <c r="H56" s="315"/>
      <c r="I56" s="287"/>
      <c r="J56" s="314"/>
      <c r="K56" s="287"/>
      <c r="L56" s="287"/>
      <c r="M56" s="287"/>
      <c r="N56" s="287"/>
      <c r="O56" s="287"/>
      <c r="P56" s="315"/>
      <c r="Q56" s="287"/>
      <c r="R56" s="285"/>
    </row>
    <row r="57" spans="2:18" ht="13.5">
      <c r="B57" s="284"/>
      <c r="C57" s="287"/>
      <c r="D57" s="314"/>
      <c r="E57" s="287"/>
      <c r="F57" s="287"/>
      <c r="G57" s="287"/>
      <c r="H57" s="315"/>
      <c r="I57" s="287"/>
      <c r="J57" s="314"/>
      <c r="K57" s="287"/>
      <c r="L57" s="287"/>
      <c r="M57" s="287"/>
      <c r="N57" s="287"/>
      <c r="O57" s="287"/>
      <c r="P57" s="315"/>
      <c r="Q57" s="287"/>
      <c r="R57" s="285"/>
    </row>
    <row r="58" spans="2:18" ht="13.5">
      <c r="B58" s="284"/>
      <c r="C58" s="287"/>
      <c r="D58" s="314"/>
      <c r="E58" s="287"/>
      <c r="F58" s="287"/>
      <c r="G58" s="287"/>
      <c r="H58" s="315"/>
      <c r="I58" s="287"/>
      <c r="J58" s="314"/>
      <c r="K58" s="287"/>
      <c r="L58" s="287"/>
      <c r="M58" s="287"/>
      <c r="N58" s="287"/>
      <c r="O58" s="287"/>
      <c r="P58" s="315"/>
      <c r="Q58" s="287"/>
      <c r="R58" s="285"/>
    </row>
    <row r="59" spans="2:18" s="298" customFormat="1" ht="14.4">
      <c r="B59" s="295"/>
      <c r="C59" s="296"/>
      <c r="D59" s="316" t="s">
        <v>50</v>
      </c>
      <c r="E59" s="317"/>
      <c r="F59" s="317"/>
      <c r="G59" s="318" t="s">
        <v>51</v>
      </c>
      <c r="H59" s="319"/>
      <c r="I59" s="296"/>
      <c r="J59" s="316" t="s">
        <v>50</v>
      </c>
      <c r="K59" s="317"/>
      <c r="L59" s="317"/>
      <c r="M59" s="317"/>
      <c r="N59" s="318" t="s">
        <v>51</v>
      </c>
      <c r="O59" s="317"/>
      <c r="P59" s="319"/>
      <c r="Q59" s="296"/>
      <c r="R59" s="297"/>
    </row>
    <row r="60" spans="2:18" ht="13.5">
      <c r="B60" s="284"/>
      <c r="C60" s="287"/>
      <c r="D60" s="287"/>
      <c r="E60" s="287"/>
      <c r="F60" s="287"/>
      <c r="G60" s="287"/>
      <c r="H60" s="287"/>
      <c r="I60" s="287"/>
      <c r="J60" s="287"/>
      <c r="K60" s="287"/>
      <c r="L60" s="287"/>
      <c r="M60" s="287"/>
      <c r="N60" s="287"/>
      <c r="O60" s="287"/>
      <c r="P60" s="287"/>
      <c r="Q60" s="287"/>
      <c r="R60" s="285"/>
    </row>
    <row r="61" spans="2:18" s="298" customFormat="1" ht="14.4">
      <c r="B61" s="295"/>
      <c r="C61" s="296"/>
      <c r="D61" s="311" t="s">
        <v>52</v>
      </c>
      <c r="E61" s="312"/>
      <c r="F61" s="312"/>
      <c r="G61" s="312"/>
      <c r="H61" s="313"/>
      <c r="I61" s="296"/>
      <c r="J61" s="311" t="s">
        <v>53</v>
      </c>
      <c r="K61" s="312"/>
      <c r="L61" s="312"/>
      <c r="M61" s="312"/>
      <c r="N61" s="312"/>
      <c r="O61" s="312"/>
      <c r="P61" s="313"/>
      <c r="Q61" s="296"/>
      <c r="R61" s="297"/>
    </row>
    <row r="62" spans="2:18" ht="13.5">
      <c r="B62" s="284"/>
      <c r="C62" s="287"/>
      <c r="D62" s="314"/>
      <c r="E62" s="287"/>
      <c r="F62" s="287"/>
      <c r="G62" s="287"/>
      <c r="H62" s="315"/>
      <c r="I62" s="287"/>
      <c r="J62" s="314"/>
      <c r="K62" s="287"/>
      <c r="L62" s="287"/>
      <c r="M62" s="287"/>
      <c r="N62" s="287"/>
      <c r="O62" s="287"/>
      <c r="P62" s="315"/>
      <c r="Q62" s="287"/>
      <c r="R62" s="285"/>
    </row>
    <row r="63" spans="2:18" ht="13.5">
      <c r="B63" s="284"/>
      <c r="C63" s="287"/>
      <c r="D63" s="314"/>
      <c r="E63" s="287"/>
      <c r="F63" s="287"/>
      <c r="G63" s="287"/>
      <c r="H63" s="315"/>
      <c r="I63" s="287"/>
      <c r="J63" s="314"/>
      <c r="K63" s="287"/>
      <c r="L63" s="287"/>
      <c r="M63" s="287"/>
      <c r="N63" s="287"/>
      <c r="O63" s="287"/>
      <c r="P63" s="315"/>
      <c r="Q63" s="287"/>
      <c r="R63" s="285"/>
    </row>
    <row r="64" spans="2:18" ht="13.5">
      <c r="B64" s="284"/>
      <c r="C64" s="287"/>
      <c r="D64" s="314"/>
      <c r="E64" s="287"/>
      <c r="F64" s="287"/>
      <c r="G64" s="287"/>
      <c r="H64" s="315"/>
      <c r="I64" s="287"/>
      <c r="J64" s="314"/>
      <c r="K64" s="287"/>
      <c r="L64" s="287"/>
      <c r="M64" s="287"/>
      <c r="N64" s="287"/>
      <c r="O64" s="287"/>
      <c r="P64" s="315"/>
      <c r="Q64" s="287"/>
      <c r="R64" s="285"/>
    </row>
    <row r="65" spans="2:18" ht="13.5">
      <c r="B65" s="284"/>
      <c r="C65" s="287"/>
      <c r="D65" s="314"/>
      <c r="E65" s="287"/>
      <c r="F65" s="287"/>
      <c r="G65" s="287"/>
      <c r="H65" s="315"/>
      <c r="I65" s="287"/>
      <c r="J65" s="314"/>
      <c r="K65" s="287"/>
      <c r="L65" s="287"/>
      <c r="M65" s="287"/>
      <c r="N65" s="287"/>
      <c r="O65" s="287"/>
      <c r="P65" s="315"/>
      <c r="Q65" s="287"/>
      <c r="R65" s="285"/>
    </row>
    <row r="66" spans="2:18" ht="13.5">
      <c r="B66" s="284"/>
      <c r="C66" s="287"/>
      <c r="D66" s="314"/>
      <c r="E66" s="287"/>
      <c r="F66" s="287"/>
      <c r="G66" s="287"/>
      <c r="H66" s="315"/>
      <c r="I66" s="287"/>
      <c r="J66" s="314"/>
      <c r="K66" s="287"/>
      <c r="L66" s="287"/>
      <c r="M66" s="287"/>
      <c r="N66" s="287"/>
      <c r="O66" s="287"/>
      <c r="P66" s="315"/>
      <c r="Q66" s="287"/>
      <c r="R66" s="285"/>
    </row>
    <row r="67" spans="2:18" ht="13.5">
      <c r="B67" s="284"/>
      <c r="C67" s="287"/>
      <c r="D67" s="314"/>
      <c r="E67" s="287"/>
      <c r="F67" s="287"/>
      <c r="G67" s="287"/>
      <c r="H67" s="315"/>
      <c r="I67" s="287"/>
      <c r="J67" s="314"/>
      <c r="K67" s="287"/>
      <c r="L67" s="287"/>
      <c r="M67" s="287"/>
      <c r="N67" s="287"/>
      <c r="O67" s="287"/>
      <c r="P67" s="315"/>
      <c r="Q67" s="287"/>
      <c r="R67" s="285"/>
    </row>
    <row r="68" spans="2:18" ht="13.5">
      <c r="B68" s="284"/>
      <c r="C68" s="287"/>
      <c r="D68" s="314"/>
      <c r="E68" s="287"/>
      <c r="F68" s="287"/>
      <c r="G68" s="287"/>
      <c r="H68" s="315"/>
      <c r="I68" s="287"/>
      <c r="J68" s="314"/>
      <c r="K68" s="287"/>
      <c r="L68" s="287"/>
      <c r="M68" s="287"/>
      <c r="N68" s="287"/>
      <c r="O68" s="287"/>
      <c r="P68" s="315"/>
      <c r="Q68" s="287"/>
      <c r="R68" s="285"/>
    </row>
    <row r="69" spans="2:18" ht="13.5">
      <c r="B69" s="284"/>
      <c r="C69" s="287"/>
      <c r="D69" s="314"/>
      <c r="E69" s="287"/>
      <c r="F69" s="287"/>
      <c r="G69" s="287"/>
      <c r="H69" s="315"/>
      <c r="I69" s="287"/>
      <c r="J69" s="314"/>
      <c r="K69" s="287"/>
      <c r="L69" s="287"/>
      <c r="M69" s="287"/>
      <c r="N69" s="287"/>
      <c r="O69" s="287"/>
      <c r="P69" s="315"/>
      <c r="Q69" s="287"/>
      <c r="R69" s="285"/>
    </row>
    <row r="70" spans="2:18" s="298" customFormat="1" ht="14.4">
      <c r="B70" s="295"/>
      <c r="C70" s="296"/>
      <c r="D70" s="316" t="s">
        <v>50</v>
      </c>
      <c r="E70" s="317"/>
      <c r="F70" s="317"/>
      <c r="G70" s="318" t="s">
        <v>51</v>
      </c>
      <c r="H70" s="319"/>
      <c r="I70" s="296"/>
      <c r="J70" s="316" t="s">
        <v>50</v>
      </c>
      <c r="K70" s="317"/>
      <c r="L70" s="317"/>
      <c r="M70" s="317"/>
      <c r="N70" s="318" t="s">
        <v>51</v>
      </c>
      <c r="O70" s="317"/>
      <c r="P70" s="319"/>
      <c r="Q70" s="296"/>
      <c r="R70" s="297"/>
    </row>
    <row r="71" spans="2:18" s="298" customFormat="1" ht="14.4" customHeight="1">
      <c r="B71" s="320"/>
      <c r="C71" s="321"/>
      <c r="D71" s="321"/>
      <c r="E71" s="321"/>
      <c r="F71" s="321"/>
      <c r="G71" s="321"/>
      <c r="H71" s="321"/>
      <c r="I71" s="321"/>
      <c r="J71" s="321"/>
      <c r="K71" s="321"/>
      <c r="L71" s="321"/>
      <c r="M71" s="321"/>
      <c r="N71" s="321"/>
      <c r="O71" s="321"/>
      <c r="P71" s="321"/>
      <c r="Q71" s="321"/>
      <c r="R71" s="322"/>
    </row>
    <row r="75" spans="2:18" s="298" customFormat="1" ht="6.9" customHeight="1">
      <c r="B75" s="323"/>
      <c r="C75" s="324"/>
      <c r="D75" s="324"/>
      <c r="E75" s="324"/>
      <c r="F75" s="324"/>
      <c r="G75" s="324"/>
      <c r="H75" s="324"/>
      <c r="I75" s="324"/>
      <c r="J75" s="324"/>
      <c r="K75" s="324"/>
      <c r="L75" s="324"/>
      <c r="M75" s="324"/>
      <c r="N75" s="324"/>
      <c r="O75" s="324"/>
      <c r="P75" s="324"/>
      <c r="Q75" s="324"/>
      <c r="R75" s="325"/>
    </row>
    <row r="76" spans="2:18" s="298" customFormat="1" ht="36.9" customHeight="1">
      <c r="B76" s="295"/>
      <c r="C76" s="495" t="s">
        <v>144</v>
      </c>
      <c r="D76" s="496"/>
      <c r="E76" s="496"/>
      <c r="F76" s="496"/>
      <c r="G76" s="496"/>
      <c r="H76" s="496"/>
      <c r="I76" s="496"/>
      <c r="J76" s="496"/>
      <c r="K76" s="496"/>
      <c r="L76" s="496"/>
      <c r="M76" s="496"/>
      <c r="N76" s="496"/>
      <c r="O76" s="496"/>
      <c r="P76" s="496"/>
      <c r="Q76" s="496"/>
      <c r="R76" s="297"/>
    </row>
    <row r="77" spans="2:18" s="298" customFormat="1" ht="6.9" customHeight="1">
      <c r="B77" s="295"/>
      <c r="C77" s="296"/>
      <c r="D77" s="296"/>
      <c r="E77" s="296"/>
      <c r="F77" s="296"/>
      <c r="G77" s="296"/>
      <c r="H77" s="296"/>
      <c r="I77" s="296"/>
      <c r="J77" s="296"/>
      <c r="K77" s="296"/>
      <c r="L77" s="296"/>
      <c r="M77" s="296"/>
      <c r="N77" s="296"/>
      <c r="O77" s="296"/>
      <c r="P77" s="296"/>
      <c r="Q77" s="296"/>
      <c r="R77" s="297"/>
    </row>
    <row r="78" spans="2:18" s="298" customFormat="1" ht="30" customHeight="1">
      <c r="B78" s="295"/>
      <c r="C78" s="291" t="s">
        <v>17</v>
      </c>
      <c r="D78" s="296"/>
      <c r="E78" s="296"/>
      <c r="F78" s="544" t="str">
        <f>F6</f>
        <v>VD Plumlov – rekonstrukce bezp. přelivu a oprava dlažeb</v>
      </c>
      <c r="G78" s="545"/>
      <c r="H78" s="545"/>
      <c r="I78" s="545"/>
      <c r="J78" s="545"/>
      <c r="K78" s="545"/>
      <c r="L78" s="545"/>
      <c r="M78" s="545"/>
      <c r="N78" s="545"/>
      <c r="O78" s="545"/>
      <c r="P78" s="545"/>
      <c r="Q78" s="296"/>
      <c r="R78" s="297"/>
    </row>
    <row r="79" spans="2:18" s="298" customFormat="1" ht="36.9" customHeight="1">
      <c r="B79" s="295"/>
      <c r="C79" s="330" t="s">
        <v>129</v>
      </c>
      <c r="D79" s="296"/>
      <c r="E79" s="296"/>
      <c r="F79" s="497" t="str">
        <f>F7</f>
        <v>2508_1 - SO 01 Rekonstrukce bezpečnostního přelivu</v>
      </c>
      <c r="G79" s="543"/>
      <c r="H79" s="543"/>
      <c r="I79" s="543"/>
      <c r="J79" s="543"/>
      <c r="K79" s="543"/>
      <c r="L79" s="543"/>
      <c r="M79" s="543"/>
      <c r="N79" s="543"/>
      <c r="O79" s="543"/>
      <c r="P79" s="543"/>
      <c r="Q79" s="296"/>
      <c r="R79" s="297"/>
    </row>
    <row r="80" spans="2:18" s="298" customFormat="1" ht="6.9" customHeight="1">
      <c r="B80" s="295"/>
      <c r="C80" s="296"/>
      <c r="D80" s="296"/>
      <c r="E80" s="296"/>
      <c r="F80" s="296"/>
      <c r="G80" s="296"/>
      <c r="H80" s="296"/>
      <c r="I80" s="296"/>
      <c r="J80" s="296"/>
      <c r="K80" s="296"/>
      <c r="L80" s="296"/>
      <c r="M80" s="296"/>
      <c r="N80" s="296"/>
      <c r="O80" s="296"/>
      <c r="P80" s="296"/>
      <c r="Q80" s="296"/>
      <c r="R80" s="297"/>
    </row>
    <row r="81" spans="2:18" s="298" customFormat="1" ht="18" customHeight="1">
      <c r="B81" s="295"/>
      <c r="C81" s="291" t="s">
        <v>21</v>
      </c>
      <c r="D81" s="296"/>
      <c r="E81" s="296"/>
      <c r="F81" s="292" t="str">
        <f>F9</f>
        <v>Stichovice</v>
      </c>
      <c r="G81" s="296"/>
      <c r="H81" s="296"/>
      <c r="I81" s="296"/>
      <c r="J81" s="296"/>
      <c r="K81" s="291" t="s">
        <v>23</v>
      </c>
      <c r="L81" s="296"/>
      <c r="M81" s="546" t="str">
        <f>IF(O9="","",O9)</f>
        <v/>
      </c>
      <c r="N81" s="546"/>
      <c r="O81" s="546"/>
      <c r="P81" s="546"/>
      <c r="Q81" s="296"/>
      <c r="R81" s="297"/>
    </row>
    <row r="82" spans="2:18" s="298" customFormat="1" ht="6.9" customHeight="1">
      <c r="B82" s="295"/>
      <c r="C82" s="296"/>
      <c r="D82" s="296"/>
      <c r="E82" s="296"/>
      <c r="F82" s="296"/>
      <c r="G82" s="296"/>
      <c r="H82" s="296"/>
      <c r="I82" s="296"/>
      <c r="J82" s="296"/>
      <c r="K82" s="296"/>
      <c r="L82" s="296"/>
      <c r="M82" s="296"/>
      <c r="N82" s="296"/>
      <c r="O82" s="296"/>
      <c r="P82" s="296"/>
      <c r="Q82" s="296"/>
      <c r="R82" s="297"/>
    </row>
    <row r="83" spans="2:18" s="298" customFormat="1" ht="13.2">
      <c r="B83" s="295"/>
      <c r="C83" s="291" t="s">
        <v>24</v>
      </c>
      <c r="D83" s="296"/>
      <c r="E83" s="296"/>
      <c r="F83" s="292" t="str">
        <f>E12</f>
        <v>Povodí Moravy s.p.</v>
      </c>
      <c r="G83" s="296"/>
      <c r="H83" s="296"/>
      <c r="I83" s="296"/>
      <c r="J83" s="296"/>
      <c r="K83" s="291" t="s">
        <v>30</v>
      </c>
      <c r="L83" s="296"/>
      <c r="M83" s="501" t="str">
        <f>E18</f>
        <v>VODNÍ DÍLA-TBD a.s.</v>
      </c>
      <c r="N83" s="501"/>
      <c r="O83" s="501"/>
      <c r="P83" s="501"/>
      <c r="Q83" s="501"/>
      <c r="R83" s="297"/>
    </row>
    <row r="84" spans="2:18" s="298" customFormat="1" ht="14.4" customHeight="1">
      <c r="B84" s="295"/>
      <c r="C84" s="291" t="s">
        <v>28</v>
      </c>
      <c r="D84" s="296"/>
      <c r="E84" s="296"/>
      <c r="F84" s="292" t="str">
        <f>IF(E15="","",E15)</f>
        <v xml:space="preserve"> </v>
      </c>
      <c r="G84" s="296"/>
      <c r="H84" s="296"/>
      <c r="I84" s="296"/>
      <c r="J84" s="296"/>
      <c r="K84" s="291" t="s">
        <v>33</v>
      </c>
      <c r="L84" s="296"/>
      <c r="M84" s="501" t="str">
        <f>E21</f>
        <v xml:space="preserve"> </v>
      </c>
      <c r="N84" s="501"/>
      <c r="O84" s="501"/>
      <c r="P84" s="501"/>
      <c r="Q84" s="501"/>
      <c r="R84" s="297"/>
    </row>
    <row r="85" spans="2:18" s="298" customFormat="1" ht="10.35" customHeight="1">
      <c r="B85" s="295"/>
      <c r="C85" s="296"/>
      <c r="D85" s="296"/>
      <c r="E85" s="296"/>
      <c r="F85" s="296"/>
      <c r="G85" s="296"/>
      <c r="H85" s="296"/>
      <c r="I85" s="296"/>
      <c r="J85" s="296"/>
      <c r="K85" s="296"/>
      <c r="L85" s="296"/>
      <c r="M85" s="296"/>
      <c r="N85" s="296"/>
      <c r="O85" s="296"/>
      <c r="P85" s="296"/>
      <c r="Q85" s="296"/>
      <c r="R85" s="297"/>
    </row>
    <row r="86" spans="2:18" s="298" customFormat="1" ht="29.25" customHeight="1">
      <c r="B86" s="295"/>
      <c r="C86" s="547" t="s">
        <v>145</v>
      </c>
      <c r="D86" s="548"/>
      <c r="E86" s="548"/>
      <c r="F86" s="548"/>
      <c r="G86" s="548"/>
      <c r="H86" s="368"/>
      <c r="I86" s="368"/>
      <c r="J86" s="368"/>
      <c r="K86" s="368"/>
      <c r="L86" s="368"/>
      <c r="M86" s="368"/>
      <c r="N86" s="547" t="s">
        <v>146</v>
      </c>
      <c r="O86" s="548"/>
      <c r="P86" s="548"/>
      <c r="Q86" s="548"/>
      <c r="R86" s="297"/>
    </row>
    <row r="87" spans="2:18" s="298" customFormat="1" ht="10.35" customHeight="1">
      <c r="B87" s="295"/>
      <c r="C87" s="296"/>
      <c r="D87" s="296"/>
      <c r="E87" s="296"/>
      <c r="F87" s="296"/>
      <c r="G87" s="296"/>
      <c r="H87" s="296"/>
      <c r="I87" s="296"/>
      <c r="J87" s="296"/>
      <c r="K87" s="296"/>
      <c r="L87" s="296"/>
      <c r="M87" s="296"/>
      <c r="N87" s="296"/>
      <c r="O87" s="296"/>
      <c r="P87" s="296"/>
      <c r="Q87" s="296"/>
      <c r="R87" s="297"/>
    </row>
    <row r="88" spans="2:47" s="298" customFormat="1" ht="29.25" customHeight="1">
      <c r="B88" s="295"/>
      <c r="C88" s="382" t="s">
        <v>147</v>
      </c>
      <c r="D88" s="296"/>
      <c r="E88" s="296"/>
      <c r="F88" s="296"/>
      <c r="G88" s="296"/>
      <c r="H88" s="296"/>
      <c r="I88" s="296"/>
      <c r="J88" s="296"/>
      <c r="K88" s="296"/>
      <c r="L88" s="296"/>
      <c r="M88" s="296"/>
      <c r="N88" s="468">
        <f>N120</f>
        <v>0</v>
      </c>
      <c r="O88" s="541"/>
      <c r="P88" s="541"/>
      <c r="Q88" s="541"/>
      <c r="R88" s="297"/>
      <c r="AU88" s="280" t="s">
        <v>148</v>
      </c>
    </row>
    <row r="89" spans="2:18" s="387" customFormat="1" ht="24.9" customHeight="1">
      <c r="B89" s="383"/>
      <c r="C89" s="384"/>
      <c r="D89" s="385" t="s">
        <v>149</v>
      </c>
      <c r="E89" s="384"/>
      <c r="F89" s="384"/>
      <c r="G89" s="384"/>
      <c r="H89" s="384"/>
      <c r="I89" s="384"/>
      <c r="J89" s="384"/>
      <c r="K89" s="384"/>
      <c r="L89" s="384"/>
      <c r="M89" s="384"/>
      <c r="N89" s="514">
        <f>N121</f>
        <v>0</v>
      </c>
      <c r="O89" s="538"/>
      <c r="P89" s="538"/>
      <c r="Q89" s="538"/>
      <c r="R89" s="386"/>
    </row>
    <row r="90" spans="2:18" s="392" customFormat="1" ht="19.95" customHeight="1">
      <c r="B90" s="388"/>
      <c r="C90" s="389"/>
      <c r="D90" s="390" t="s">
        <v>150</v>
      </c>
      <c r="E90" s="389"/>
      <c r="F90" s="389"/>
      <c r="G90" s="389"/>
      <c r="H90" s="389"/>
      <c r="I90" s="389"/>
      <c r="J90" s="389"/>
      <c r="K90" s="389"/>
      <c r="L90" s="389"/>
      <c r="M90" s="389"/>
      <c r="N90" s="539">
        <f>N122</f>
        <v>0</v>
      </c>
      <c r="O90" s="540"/>
      <c r="P90" s="540"/>
      <c r="Q90" s="540"/>
      <c r="R90" s="391"/>
    </row>
    <row r="91" spans="2:18" s="392" customFormat="1" ht="19.95" customHeight="1">
      <c r="B91" s="388"/>
      <c r="C91" s="389"/>
      <c r="D91" s="390" t="s">
        <v>151</v>
      </c>
      <c r="E91" s="389"/>
      <c r="F91" s="389"/>
      <c r="G91" s="389"/>
      <c r="H91" s="389"/>
      <c r="I91" s="389"/>
      <c r="J91" s="389"/>
      <c r="K91" s="389"/>
      <c r="L91" s="389"/>
      <c r="M91" s="389"/>
      <c r="N91" s="539">
        <f>N257</f>
        <v>0</v>
      </c>
      <c r="O91" s="540"/>
      <c r="P91" s="540"/>
      <c r="Q91" s="540"/>
      <c r="R91" s="391"/>
    </row>
    <row r="92" spans="2:18" s="392" customFormat="1" ht="19.95" customHeight="1">
      <c r="B92" s="388"/>
      <c r="C92" s="389"/>
      <c r="D92" s="390" t="s">
        <v>152</v>
      </c>
      <c r="E92" s="389"/>
      <c r="F92" s="389"/>
      <c r="G92" s="389"/>
      <c r="H92" s="389"/>
      <c r="I92" s="389"/>
      <c r="J92" s="389"/>
      <c r="K92" s="389"/>
      <c r="L92" s="389"/>
      <c r="M92" s="389"/>
      <c r="N92" s="539">
        <f>N260</f>
        <v>0</v>
      </c>
      <c r="O92" s="540"/>
      <c r="P92" s="540"/>
      <c r="Q92" s="540"/>
      <c r="R92" s="391"/>
    </row>
    <row r="93" spans="2:18" s="392" customFormat="1" ht="19.95" customHeight="1">
      <c r="B93" s="388"/>
      <c r="C93" s="389"/>
      <c r="D93" s="390" t="s">
        <v>153</v>
      </c>
      <c r="E93" s="389"/>
      <c r="F93" s="389"/>
      <c r="G93" s="389"/>
      <c r="H93" s="389"/>
      <c r="I93" s="389"/>
      <c r="J93" s="389"/>
      <c r="K93" s="389"/>
      <c r="L93" s="389"/>
      <c r="M93" s="389"/>
      <c r="N93" s="539">
        <f>N374</f>
        <v>0</v>
      </c>
      <c r="O93" s="540"/>
      <c r="P93" s="540"/>
      <c r="Q93" s="540"/>
      <c r="R93" s="391"/>
    </row>
    <row r="94" spans="2:18" s="392" customFormat="1" ht="19.95" customHeight="1">
      <c r="B94" s="388"/>
      <c r="C94" s="389"/>
      <c r="D94" s="390" t="s">
        <v>154</v>
      </c>
      <c r="E94" s="389"/>
      <c r="F94" s="389"/>
      <c r="G94" s="389"/>
      <c r="H94" s="389"/>
      <c r="I94" s="389"/>
      <c r="J94" s="389"/>
      <c r="K94" s="389"/>
      <c r="L94" s="389"/>
      <c r="M94" s="389"/>
      <c r="N94" s="539">
        <f>N408</f>
        <v>0</v>
      </c>
      <c r="O94" s="540"/>
      <c r="P94" s="540"/>
      <c r="Q94" s="540"/>
      <c r="R94" s="391"/>
    </row>
    <row r="95" spans="2:18" s="392" customFormat="1" ht="19.95" customHeight="1">
      <c r="B95" s="388"/>
      <c r="C95" s="389"/>
      <c r="D95" s="390" t="s">
        <v>155</v>
      </c>
      <c r="E95" s="389"/>
      <c r="F95" s="389"/>
      <c r="G95" s="389"/>
      <c r="H95" s="389"/>
      <c r="I95" s="389"/>
      <c r="J95" s="389"/>
      <c r="K95" s="389"/>
      <c r="L95" s="389"/>
      <c r="M95" s="389"/>
      <c r="N95" s="539">
        <f>N422</f>
        <v>0</v>
      </c>
      <c r="O95" s="540"/>
      <c r="P95" s="540"/>
      <c r="Q95" s="540"/>
      <c r="R95" s="391"/>
    </row>
    <row r="96" spans="2:18" s="392" customFormat="1" ht="19.95" customHeight="1">
      <c r="B96" s="388"/>
      <c r="C96" s="389"/>
      <c r="D96" s="390" t="s">
        <v>156</v>
      </c>
      <c r="E96" s="389"/>
      <c r="F96" s="389"/>
      <c r="G96" s="389"/>
      <c r="H96" s="389"/>
      <c r="I96" s="389"/>
      <c r="J96" s="389"/>
      <c r="K96" s="389"/>
      <c r="L96" s="389"/>
      <c r="M96" s="389"/>
      <c r="N96" s="539">
        <f>N508</f>
        <v>0</v>
      </c>
      <c r="O96" s="540"/>
      <c r="P96" s="540"/>
      <c r="Q96" s="540"/>
      <c r="R96" s="391"/>
    </row>
    <row r="97" spans="2:18" s="392" customFormat="1" ht="19.95" customHeight="1">
      <c r="B97" s="388"/>
      <c r="C97" s="389"/>
      <c r="D97" s="390" t="s">
        <v>157</v>
      </c>
      <c r="E97" s="389"/>
      <c r="F97" s="389"/>
      <c r="G97" s="389"/>
      <c r="H97" s="389"/>
      <c r="I97" s="389"/>
      <c r="J97" s="389"/>
      <c r="K97" s="389"/>
      <c r="L97" s="389"/>
      <c r="M97" s="389"/>
      <c r="N97" s="539">
        <f>N532</f>
        <v>0</v>
      </c>
      <c r="O97" s="540"/>
      <c r="P97" s="540"/>
      <c r="Q97" s="540"/>
      <c r="R97" s="391"/>
    </row>
    <row r="98" spans="2:18" s="387" customFormat="1" ht="24.9" customHeight="1">
      <c r="B98" s="383"/>
      <c r="C98" s="384"/>
      <c r="D98" s="385" t="s">
        <v>158</v>
      </c>
      <c r="E98" s="384"/>
      <c r="F98" s="384"/>
      <c r="G98" s="384"/>
      <c r="H98" s="384"/>
      <c r="I98" s="384"/>
      <c r="J98" s="384"/>
      <c r="K98" s="384"/>
      <c r="L98" s="384"/>
      <c r="M98" s="384"/>
      <c r="N98" s="514">
        <f>N534</f>
        <v>0</v>
      </c>
      <c r="O98" s="538"/>
      <c r="P98" s="538"/>
      <c r="Q98" s="538"/>
      <c r="R98" s="386"/>
    </row>
    <row r="99" spans="2:18" s="392" customFormat="1" ht="19.95" customHeight="1">
      <c r="B99" s="388"/>
      <c r="C99" s="389"/>
      <c r="D99" s="390" t="s">
        <v>159</v>
      </c>
      <c r="E99" s="389"/>
      <c r="F99" s="389"/>
      <c r="G99" s="389"/>
      <c r="H99" s="389"/>
      <c r="I99" s="389"/>
      <c r="J99" s="389"/>
      <c r="K99" s="389"/>
      <c r="L99" s="389"/>
      <c r="M99" s="389"/>
      <c r="N99" s="539">
        <f>N535</f>
        <v>0</v>
      </c>
      <c r="O99" s="540"/>
      <c r="P99" s="540"/>
      <c r="Q99" s="540"/>
      <c r="R99" s="391"/>
    </row>
    <row r="100" spans="2:18" s="298" customFormat="1" ht="21.75" customHeight="1">
      <c r="B100" s="295"/>
      <c r="C100" s="296"/>
      <c r="D100" s="296"/>
      <c r="E100" s="296"/>
      <c r="F100" s="296"/>
      <c r="G100" s="296"/>
      <c r="H100" s="296"/>
      <c r="I100" s="296"/>
      <c r="J100" s="296"/>
      <c r="K100" s="296"/>
      <c r="L100" s="296"/>
      <c r="M100" s="296"/>
      <c r="N100" s="296"/>
      <c r="O100" s="296"/>
      <c r="P100" s="296"/>
      <c r="Q100" s="296"/>
      <c r="R100" s="297"/>
    </row>
    <row r="101" spans="2:21" s="298" customFormat="1" ht="29.25" customHeight="1">
      <c r="B101" s="295"/>
      <c r="C101" s="382" t="s">
        <v>160</v>
      </c>
      <c r="D101" s="296"/>
      <c r="E101" s="296"/>
      <c r="F101" s="296"/>
      <c r="G101" s="296"/>
      <c r="H101" s="296"/>
      <c r="I101" s="296"/>
      <c r="J101" s="296"/>
      <c r="K101" s="296"/>
      <c r="L101" s="296"/>
      <c r="M101" s="296"/>
      <c r="N101" s="541">
        <v>0</v>
      </c>
      <c r="O101" s="542"/>
      <c r="P101" s="542"/>
      <c r="Q101" s="542"/>
      <c r="R101" s="297"/>
      <c r="T101" s="393"/>
      <c r="U101" s="394" t="s">
        <v>38</v>
      </c>
    </row>
    <row r="102" spans="2:18" s="298" customFormat="1" ht="18" customHeight="1">
      <c r="B102" s="295"/>
      <c r="C102" s="296"/>
      <c r="D102" s="296"/>
      <c r="E102" s="296"/>
      <c r="F102" s="296"/>
      <c r="G102" s="296"/>
      <c r="H102" s="296"/>
      <c r="I102" s="296"/>
      <c r="J102" s="296"/>
      <c r="K102" s="296"/>
      <c r="L102" s="296"/>
      <c r="M102" s="296"/>
      <c r="N102" s="296"/>
      <c r="O102" s="296"/>
      <c r="P102" s="296"/>
      <c r="Q102" s="296"/>
      <c r="R102" s="297"/>
    </row>
    <row r="103" spans="2:18" s="298" customFormat="1" ht="29.25" customHeight="1">
      <c r="B103" s="295"/>
      <c r="C103" s="367" t="s">
        <v>105</v>
      </c>
      <c r="D103" s="368"/>
      <c r="E103" s="368"/>
      <c r="F103" s="368"/>
      <c r="G103" s="368"/>
      <c r="H103" s="368"/>
      <c r="I103" s="368"/>
      <c r="J103" s="368"/>
      <c r="K103" s="368"/>
      <c r="L103" s="469">
        <f>ROUND(SUM(N88+N101),2)</f>
        <v>0</v>
      </c>
      <c r="M103" s="469"/>
      <c r="N103" s="469"/>
      <c r="O103" s="469"/>
      <c r="P103" s="469"/>
      <c r="Q103" s="469"/>
      <c r="R103" s="297"/>
    </row>
    <row r="104" spans="2:18" s="298" customFormat="1" ht="6.9" customHeight="1">
      <c r="B104" s="320"/>
      <c r="C104" s="321"/>
      <c r="D104" s="321"/>
      <c r="E104" s="321"/>
      <c r="F104" s="321"/>
      <c r="G104" s="321"/>
      <c r="H104" s="321"/>
      <c r="I104" s="321"/>
      <c r="J104" s="321"/>
      <c r="K104" s="321"/>
      <c r="L104" s="321"/>
      <c r="M104" s="321"/>
      <c r="N104" s="321"/>
      <c r="O104" s="321"/>
      <c r="P104" s="321"/>
      <c r="Q104" s="321"/>
      <c r="R104" s="322"/>
    </row>
    <row r="108" spans="2:18" s="298" customFormat="1" ht="6.9" customHeight="1">
      <c r="B108" s="323"/>
      <c r="C108" s="324"/>
      <c r="D108" s="324"/>
      <c r="E108" s="324"/>
      <c r="F108" s="324"/>
      <c r="G108" s="324"/>
      <c r="H108" s="324"/>
      <c r="I108" s="324"/>
      <c r="J108" s="324"/>
      <c r="K108" s="324"/>
      <c r="L108" s="324"/>
      <c r="M108" s="324"/>
      <c r="N108" s="324"/>
      <c r="O108" s="324"/>
      <c r="P108" s="324"/>
      <c r="Q108" s="324"/>
      <c r="R108" s="325"/>
    </row>
    <row r="109" spans="2:18" s="298" customFormat="1" ht="36.9" customHeight="1">
      <c r="B109" s="295"/>
      <c r="C109" s="495" t="s">
        <v>161</v>
      </c>
      <c r="D109" s="543"/>
      <c r="E109" s="543"/>
      <c r="F109" s="543"/>
      <c r="G109" s="543"/>
      <c r="H109" s="543"/>
      <c r="I109" s="543"/>
      <c r="J109" s="543"/>
      <c r="K109" s="543"/>
      <c r="L109" s="543"/>
      <c r="M109" s="543"/>
      <c r="N109" s="543"/>
      <c r="O109" s="543"/>
      <c r="P109" s="543"/>
      <c r="Q109" s="543"/>
      <c r="R109" s="297"/>
    </row>
    <row r="110" spans="2:18" s="298" customFormat="1" ht="6.9" customHeight="1">
      <c r="B110" s="295"/>
      <c r="C110" s="296"/>
      <c r="D110" s="296"/>
      <c r="E110" s="296"/>
      <c r="F110" s="296"/>
      <c r="G110" s="296"/>
      <c r="H110" s="296"/>
      <c r="I110" s="296"/>
      <c r="J110" s="296"/>
      <c r="K110" s="296"/>
      <c r="L110" s="296"/>
      <c r="M110" s="296"/>
      <c r="N110" s="296"/>
      <c r="O110" s="296"/>
      <c r="P110" s="296"/>
      <c r="Q110" s="296"/>
      <c r="R110" s="297"/>
    </row>
    <row r="111" spans="2:18" s="298" customFormat="1" ht="30" customHeight="1">
      <c r="B111" s="295"/>
      <c r="C111" s="291" t="s">
        <v>17</v>
      </c>
      <c r="D111" s="296"/>
      <c r="E111" s="296"/>
      <c r="F111" s="544" t="str">
        <f>F6</f>
        <v>VD Plumlov – rekonstrukce bezp. přelivu a oprava dlažeb</v>
      </c>
      <c r="G111" s="545"/>
      <c r="H111" s="545"/>
      <c r="I111" s="545"/>
      <c r="J111" s="545"/>
      <c r="K111" s="545"/>
      <c r="L111" s="545"/>
      <c r="M111" s="545"/>
      <c r="N111" s="545"/>
      <c r="O111" s="545"/>
      <c r="P111" s="545"/>
      <c r="Q111" s="296"/>
      <c r="R111" s="297"/>
    </row>
    <row r="112" spans="2:18" s="298" customFormat="1" ht="36.9" customHeight="1">
      <c r="B112" s="295"/>
      <c r="C112" s="330" t="s">
        <v>129</v>
      </c>
      <c r="D112" s="296"/>
      <c r="E112" s="296"/>
      <c r="F112" s="497" t="str">
        <f>F7</f>
        <v>2508_1 - SO 01 Rekonstrukce bezpečnostního přelivu</v>
      </c>
      <c r="G112" s="543"/>
      <c r="H112" s="543"/>
      <c r="I112" s="543"/>
      <c r="J112" s="543"/>
      <c r="K112" s="543"/>
      <c r="L112" s="543"/>
      <c r="M112" s="543"/>
      <c r="N112" s="543"/>
      <c r="O112" s="543"/>
      <c r="P112" s="543"/>
      <c r="Q112" s="296"/>
      <c r="R112" s="297"/>
    </row>
    <row r="113" spans="2:18" s="298" customFormat="1" ht="6.9" customHeight="1">
      <c r="B113" s="295"/>
      <c r="C113" s="296"/>
      <c r="D113" s="296"/>
      <c r="E113" s="296"/>
      <c r="F113" s="296"/>
      <c r="G113" s="296"/>
      <c r="H113" s="296"/>
      <c r="I113" s="296"/>
      <c r="J113" s="296"/>
      <c r="K113" s="296"/>
      <c r="L113" s="296"/>
      <c r="M113" s="296"/>
      <c r="N113" s="296"/>
      <c r="O113" s="296"/>
      <c r="P113" s="296"/>
      <c r="Q113" s="296"/>
      <c r="R113" s="297"/>
    </row>
    <row r="114" spans="2:18" s="298" customFormat="1" ht="18" customHeight="1">
      <c r="B114" s="295"/>
      <c r="C114" s="291" t="s">
        <v>21</v>
      </c>
      <c r="D114" s="296"/>
      <c r="E114" s="296"/>
      <c r="F114" s="292" t="str">
        <f>F9</f>
        <v>Stichovice</v>
      </c>
      <c r="G114" s="296"/>
      <c r="H114" s="296"/>
      <c r="I114" s="296"/>
      <c r="J114" s="296"/>
      <c r="K114" s="291" t="s">
        <v>23</v>
      </c>
      <c r="L114" s="296"/>
      <c r="M114" s="546" t="str">
        <f>IF(O9="","",O9)</f>
        <v/>
      </c>
      <c r="N114" s="546"/>
      <c r="O114" s="546"/>
      <c r="P114" s="546"/>
      <c r="Q114" s="296"/>
      <c r="R114" s="297"/>
    </row>
    <row r="115" spans="2:18" s="298" customFormat="1" ht="6.9" customHeight="1">
      <c r="B115" s="295"/>
      <c r="C115" s="296"/>
      <c r="D115" s="296"/>
      <c r="E115" s="296"/>
      <c r="F115" s="296"/>
      <c r="G115" s="296"/>
      <c r="H115" s="296"/>
      <c r="I115" s="296"/>
      <c r="J115" s="296"/>
      <c r="K115" s="296"/>
      <c r="L115" s="296"/>
      <c r="M115" s="296"/>
      <c r="N115" s="296"/>
      <c r="O115" s="296"/>
      <c r="P115" s="296"/>
      <c r="Q115" s="296"/>
      <c r="R115" s="297"/>
    </row>
    <row r="116" spans="2:18" s="298" customFormat="1" ht="13.2">
      <c r="B116" s="295"/>
      <c r="C116" s="291" t="s">
        <v>24</v>
      </c>
      <c r="D116" s="296"/>
      <c r="E116" s="296"/>
      <c r="F116" s="292" t="str">
        <f>E12</f>
        <v>Povodí Moravy s.p.</v>
      </c>
      <c r="G116" s="296"/>
      <c r="H116" s="296"/>
      <c r="I116" s="296"/>
      <c r="J116" s="296"/>
      <c r="K116" s="291" t="s">
        <v>30</v>
      </c>
      <c r="L116" s="296"/>
      <c r="M116" s="501" t="str">
        <f>E18</f>
        <v>VODNÍ DÍLA-TBD a.s.</v>
      </c>
      <c r="N116" s="501"/>
      <c r="O116" s="501"/>
      <c r="P116" s="501"/>
      <c r="Q116" s="501"/>
      <c r="R116" s="297"/>
    </row>
    <row r="117" spans="2:18" s="298" customFormat="1" ht="14.4" customHeight="1">
      <c r="B117" s="295"/>
      <c r="C117" s="291" t="s">
        <v>28</v>
      </c>
      <c r="D117" s="296"/>
      <c r="E117" s="296"/>
      <c r="F117" s="292" t="str">
        <f>IF(E15="","",E15)</f>
        <v xml:space="preserve"> </v>
      </c>
      <c r="G117" s="296"/>
      <c r="H117" s="296"/>
      <c r="I117" s="296"/>
      <c r="J117" s="296"/>
      <c r="K117" s="291" t="s">
        <v>33</v>
      </c>
      <c r="L117" s="296"/>
      <c r="M117" s="501" t="str">
        <f>E21</f>
        <v xml:space="preserve"> </v>
      </c>
      <c r="N117" s="501"/>
      <c r="O117" s="501"/>
      <c r="P117" s="501"/>
      <c r="Q117" s="501"/>
      <c r="R117" s="297"/>
    </row>
    <row r="118" spans="2:18" s="298" customFormat="1" ht="10.35" customHeight="1">
      <c r="B118" s="295"/>
      <c r="C118" s="296"/>
      <c r="D118" s="296"/>
      <c r="E118" s="296"/>
      <c r="F118" s="296"/>
      <c r="G118" s="296"/>
      <c r="H118" s="296"/>
      <c r="I118" s="296"/>
      <c r="J118" s="296"/>
      <c r="K118" s="296"/>
      <c r="L118" s="296"/>
      <c r="M118" s="296"/>
      <c r="N118" s="296"/>
      <c r="O118" s="296"/>
      <c r="P118" s="296"/>
      <c r="Q118" s="296"/>
      <c r="R118" s="297"/>
    </row>
    <row r="119" spans="2:27" s="399" customFormat="1" ht="29.25" customHeight="1">
      <c r="B119" s="395"/>
      <c r="C119" s="396" t="s">
        <v>162</v>
      </c>
      <c r="D119" s="397" t="s">
        <v>163</v>
      </c>
      <c r="E119" s="397" t="s">
        <v>56</v>
      </c>
      <c r="F119" s="536" t="s">
        <v>164</v>
      </c>
      <c r="G119" s="536"/>
      <c r="H119" s="536"/>
      <c r="I119" s="536"/>
      <c r="J119" s="397" t="s">
        <v>165</v>
      </c>
      <c r="K119" s="397" t="s">
        <v>166</v>
      </c>
      <c r="L119" s="536" t="s">
        <v>167</v>
      </c>
      <c r="M119" s="536"/>
      <c r="N119" s="536" t="s">
        <v>146</v>
      </c>
      <c r="O119" s="536"/>
      <c r="P119" s="536"/>
      <c r="Q119" s="537"/>
      <c r="R119" s="398"/>
      <c r="T119" s="339" t="s">
        <v>168</v>
      </c>
      <c r="U119" s="340" t="s">
        <v>38</v>
      </c>
      <c r="V119" s="340" t="s">
        <v>169</v>
      </c>
      <c r="W119" s="340" t="s">
        <v>170</v>
      </c>
      <c r="X119" s="340" t="s">
        <v>171</v>
      </c>
      <c r="Y119" s="340" t="s">
        <v>172</v>
      </c>
      <c r="Z119" s="340" t="s">
        <v>173</v>
      </c>
      <c r="AA119" s="341" t="s">
        <v>174</v>
      </c>
    </row>
    <row r="120" spans="2:63" s="298" customFormat="1" ht="29.25" customHeight="1">
      <c r="B120" s="295"/>
      <c r="C120" s="343" t="s">
        <v>143</v>
      </c>
      <c r="D120" s="296"/>
      <c r="E120" s="296"/>
      <c r="F120" s="296"/>
      <c r="G120" s="296"/>
      <c r="H120" s="296"/>
      <c r="I120" s="296"/>
      <c r="J120" s="296"/>
      <c r="K120" s="296"/>
      <c r="L120" s="296"/>
      <c r="M120" s="296"/>
      <c r="N120" s="511">
        <f>BK120</f>
        <v>0</v>
      </c>
      <c r="O120" s="512"/>
      <c r="P120" s="512"/>
      <c r="Q120" s="512"/>
      <c r="R120" s="297"/>
      <c r="T120" s="342"/>
      <c r="U120" s="312"/>
      <c r="V120" s="312"/>
      <c r="W120" s="400">
        <f>W121+W534</f>
        <v>15319.109665000004</v>
      </c>
      <c r="X120" s="312"/>
      <c r="Y120" s="400">
        <f>Y121+Y534</f>
        <v>3037.727546244265</v>
      </c>
      <c r="Z120" s="312"/>
      <c r="AA120" s="401">
        <f>AA121+AA534</f>
        <v>1134.3717</v>
      </c>
      <c r="AT120" s="280" t="s">
        <v>73</v>
      </c>
      <c r="AU120" s="280" t="s">
        <v>148</v>
      </c>
      <c r="BK120" s="402">
        <f>BK121+BK534</f>
        <v>0</v>
      </c>
    </row>
    <row r="121" spans="2:63" s="407" customFormat="1" ht="37.35" customHeight="1">
      <c r="B121" s="403"/>
      <c r="C121" s="404"/>
      <c r="D121" s="405" t="s">
        <v>149</v>
      </c>
      <c r="E121" s="405"/>
      <c r="F121" s="405"/>
      <c r="G121" s="405"/>
      <c r="H121" s="405"/>
      <c r="I121" s="405"/>
      <c r="J121" s="405"/>
      <c r="K121" s="405"/>
      <c r="L121" s="405"/>
      <c r="M121" s="405"/>
      <c r="N121" s="513">
        <f>BK121</f>
        <v>0</v>
      </c>
      <c r="O121" s="514"/>
      <c r="P121" s="514"/>
      <c r="Q121" s="514"/>
      <c r="R121" s="406"/>
      <c r="T121" s="408"/>
      <c r="U121" s="404"/>
      <c r="V121" s="404"/>
      <c r="W121" s="409">
        <f>W122+W257+W260+W374+W408+W422+W508+W532</f>
        <v>15308.805165000003</v>
      </c>
      <c r="X121" s="404"/>
      <c r="Y121" s="409">
        <f>Y122+Y257+Y260+Y374+Y408+Y422+Y508+Y532</f>
        <v>3037.727546244265</v>
      </c>
      <c r="Z121" s="404"/>
      <c r="AA121" s="410">
        <f>AA122+AA257+AA260+AA374+AA408+AA422+AA508+AA532</f>
        <v>1134.0176999999999</v>
      </c>
      <c r="AR121" s="411" t="s">
        <v>82</v>
      </c>
      <c r="AT121" s="412" t="s">
        <v>73</v>
      </c>
      <c r="AU121" s="412" t="s">
        <v>74</v>
      </c>
      <c r="AY121" s="411" t="s">
        <v>175</v>
      </c>
      <c r="BK121" s="413">
        <f>BK122+BK257+BK260+BK374+BK408+BK422+BK508+BK532</f>
        <v>0</v>
      </c>
    </row>
    <row r="122" spans="2:63" s="407" customFormat="1" ht="19.95" customHeight="1">
      <c r="B122" s="403"/>
      <c r="C122" s="404"/>
      <c r="D122" s="414" t="s">
        <v>150</v>
      </c>
      <c r="E122" s="414"/>
      <c r="F122" s="414"/>
      <c r="G122" s="414"/>
      <c r="H122" s="414"/>
      <c r="I122" s="414"/>
      <c r="J122" s="414"/>
      <c r="K122" s="414"/>
      <c r="L122" s="414"/>
      <c r="M122" s="414"/>
      <c r="N122" s="515">
        <f>BK122</f>
        <v>0</v>
      </c>
      <c r="O122" s="516"/>
      <c r="P122" s="516"/>
      <c r="Q122" s="516"/>
      <c r="R122" s="406"/>
      <c r="T122" s="408"/>
      <c r="U122" s="404"/>
      <c r="V122" s="404"/>
      <c r="W122" s="409">
        <f>SUM(W123:W256)</f>
        <v>1858.29629</v>
      </c>
      <c r="X122" s="404"/>
      <c r="Y122" s="409">
        <f>SUM(Y123:Y256)</f>
        <v>336.664886834125</v>
      </c>
      <c r="Z122" s="404"/>
      <c r="AA122" s="410">
        <f>SUM(AA123:AA256)</f>
        <v>161.0035</v>
      </c>
      <c r="AR122" s="411" t="s">
        <v>82</v>
      </c>
      <c r="AT122" s="412" t="s">
        <v>73</v>
      </c>
      <c r="AU122" s="412" t="s">
        <v>82</v>
      </c>
      <c r="AY122" s="411" t="s">
        <v>175</v>
      </c>
      <c r="BK122" s="413">
        <f>SUM(BK123:BK256)</f>
        <v>0</v>
      </c>
    </row>
    <row r="123" spans="2:65" s="298" customFormat="1" ht="38.25" customHeight="1">
      <c r="B123" s="295"/>
      <c r="C123" s="415" t="s">
        <v>82</v>
      </c>
      <c r="D123" s="415" t="s">
        <v>176</v>
      </c>
      <c r="E123" s="416" t="s">
        <v>177</v>
      </c>
      <c r="F123" s="506" t="s">
        <v>178</v>
      </c>
      <c r="G123" s="506"/>
      <c r="H123" s="506"/>
      <c r="I123" s="506"/>
      <c r="J123" s="417" t="s">
        <v>113</v>
      </c>
      <c r="K123" s="418">
        <v>210</v>
      </c>
      <c r="L123" s="507"/>
      <c r="M123" s="507"/>
      <c r="N123" s="508">
        <f>ROUND(L123*K123,2)</f>
        <v>0</v>
      </c>
      <c r="O123" s="508"/>
      <c r="P123" s="508"/>
      <c r="Q123" s="508"/>
      <c r="R123" s="297"/>
      <c r="T123" s="419" t="s">
        <v>19</v>
      </c>
      <c r="U123" s="304" t="s">
        <v>39</v>
      </c>
      <c r="V123" s="420">
        <v>0.172</v>
      </c>
      <c r="W123" s="420">
        <f>V123*K123</f>
        <v>36.12</v>
      </c>
      <c r="X123" s="420">
        <v>0</v>
      </c>
      <c r="Y123" s="420">
        <f>X123*K123</f>
        <v>0</v>
      </c>
      <c r="Z123" s="420">
        <v>0</v>
      </c>
      <c r="AA123" s="421">
        <f>Z123*K123</f>
        <v>0</v>
      </c>
      <c r="AR123" s="280" t="s">
        <v>179</v>
      </c>
      <c r="AT123" s="280" t="s">
        <v>176</v>
      </c>
      <c r="AU123" s="280" t="s">
        <v>115</v>
      </c>
      <c r="AY123" s="280" t="s">
        <v>175</v>
      </c>
      <c r="BE123" s="422">
        <f>IF(U123="základní",N123,0)</f>
        <v>0</v>
      </c>
      <c r="BF123" s="422">
        <f>IF(U123="snížená",N123,0)</f>
        <v>0</v>
      </c>
      <c r="BG123" s="422">
        <f>IF(U123="zákl. přenesená",N123,0)</f>
        <v>0</v>
      </c>
      <c r="BH123" s="422">
        <f>IF(U123="sníž. přenesená",N123,0)</f>
        <v>0</v>
      </c>
      <c r="BI123" s="422">
        <f>IF(U123="nulová",N123,0)</f>
        <v>0</v>
      </c>
      <c r="BJ123" s="280" t="s">
        <v>82</v>
      </c>
      <c r="BK123" s="422">
        <f>ROUND(L123*K123,2)</f>
        <v>0</v>
      </c>
      <c r="BL123" s="280" t="s">
        <v>179</v>
      </c>
      <c r="BM123" s="280" t="s">
        <v>180</v>
      </c>
    </row>
    <row r="124" spans="2:51" s="428" customFormat="1" ht="16.5" customHeight="1">
      <c r="B124" s="423"/>
      <c r="C124" s="424"/>
      <c r="D124" s="424"/>
      <c r="E124" s="425" t="s">
        <v>19</v>
      </c>
      <c r="F124" s="509" t="s">
        <v>181</v>
      </c>
      <c r="G124" s="510"/>
      <c r="H124" s="510"/>
      <c r="I124" s="510"/>
      <c r="J124" s="424"/>
      <c r="K124" s="426">
        <v>210</v>
      </c>
      <c r="L124" s="424"/>
      <c r="M124" s="424"/>
      <c r="N124" s="424"/>
      <c r="O124" s="424"/>
      <c r="P124" s="424"/>
      <c r="Q124" s="424"/>
      <c r="R124" s="427"/>
      <c r="T124" s="429"/>
      <c r="U124" s="424"/>
      <c r="V124" s="424"/>
      <c r="W124" s="424"/>
      <c r="X124" s="424"/>
      <c r="Y124" s="424"/>
      <c r="Z124" s="424"/>
      <c r="AA124" s="430"/>
      <c r="AT124" s="431" t="s">
        <v>182</v>
      </c>
      <c r="AU124" s="431" t="s">
        <v>115</v>
      </c>
      <c r="AV124" s="428" t="s">
        <v>115</v>
      </c>
      <c r="AW124" s="428" t="s">
        <v>32</v>
      </c>
      <c r="AX124" s="428" t="s">
        <v>82</v>
      </c>
      <c r="AY124" s="431" t="s">
        <v>175</v>
      </c>
    </row>
    <row r="125" spans="2:65" s="298" customFormat="1" ht="25.5" customHeight="1">
      <c r="B125" s="295"/>
      <c r="C125" s="415" t="s">
        <v>115</v>
      </c>
      <c r="D125" s="415" t="s">
        <v>176</v>
      </c>
      <c r="E125" s="416" t="s">
        <v>183</v>
      </c>
      <c r="F125" s="506" t="s">
        <v>184</v>
      </c>
      <c r="G125" s="506"/>
      <c r="H125" s="506"/>
      <c r="I125" s="506"/>
      <c r="J125" s="417" t="s">
        <v>113</v>
      </c>
      <c r="K125" s="418">
        <v>210</v>
      </c>
      <c r="L125" s="507"/>
      <c r="M125" s="507"/>
      <c r="N125" s="508">
        <f>ROUND(L125*K125,2)</f>
        <v>0</v>
      </c>
      <c r="O125" s="508"/>
      <c r="P125" s="508"/>
      <c r="Q125" s="508"/>
      <c r="R125" s="297"/>
      <c r="T125" s="419" t="s">
        <v>19</v>
      </c>
      <c r="U125" s="304" t="s">
        <v>39</v>
      </c>
      <c r="V125" s="420">
        <v>0.07</v>
      </c>
      <c r="W125" s="420">
        <f>V125*K125</f>
        <v>14.700000000000001</v>
      </c>
      <c r="X125" s="420">
        <v>0.00018</v>
      </c>
      <c r="Y125" s="420">
        <f>X125*K125</f>
        <v>0.0378</v>
      </c>
      <c r="Z125" s="420">
        <v>0</v>
      </c>
      <c r="AA125" s="421">
        <f>Z125*K125</f>
        <v>0</v>
      </c>
      <c r="AR125" s="280" t="s">
        <v>179</v>
      </c>
      <c r="AT125" s="280" t="s">
        <v>176</v>
      </c>
      <c r="AU125" s="280" t="s">
        <v>115</v>
      </c>
      <c r="AY125" s="280" t="s">
        <v>175</v>
      </c>
      <c r="BE125" s="422">
        <f>IF(U125="základní",N125,0)</f>
        <v>0</v>
      </c>
      <c r="BF125" s="422">
        <f>IF(U125="snížená",N125,0)</f>
        <v>0</v>
      </c>
      <c r="BG125" s="422">
        <f>IF(U125="zákl. přenesená",N125,0)</f>
        <v>0</v>
      </c>
      <c r="BH125" s="422">
        <f>IF(U125="sníž. přenesená",N125,0)</f>
        <v>0</v>
      </c>
      <c r="BI125" s="422">
        <f>IF(U125="nulová",N125,0)</f>
        <v>0</v>
      </c>
      <c r="BJ125" s="280" t="s">
        <v>82</v>
      </c>
      <c r="BK125" s="422">
        <f>ROUND(L125*K125,2)</f>
        <v>0</v>
      </c>
      <c r="BL125" s="280" t="s">
        <v>179</v>
      </c>
      <c r="BM125" s="280" t="s">
        <v>185</v>
      </c>
    </row>
    <row r="126" spans="2:65" s="298" customFormat="1" ht="25.5" customHeight="1">
      <c r="B126" s="295"/>
      <c r="C126" s="415" t="s">
        <v>186</v>
      </c>
      <c r="D126" s="415" t="s">
        <v>176</v>
      </c>
      <c r="E126" s="416" t="s">
        <v>187</v>
      </c>
      <c r="F126" s="506" t="s">
        <v>188</v>
      </c>
      <c r="G126" s="506"/>
      <c r="H126" s="506"/>
      <c r="I126" s="506"/>
      <c r="J126" s="417" t="s">
        <v>189</v>
      </c>
      <c r="K126" s="418">
        <v>3</v>
      </c>
      <c r="L126" s="507"/>
      <c r="M126" s="507"/>
      <c r="N126" s="508">
        <f>ROUND(L126*K126,2)</f>
        <v>0</v>
      </c>
      <c r="O126" s="508"/>
      <c r="P126" s="508"/>
      <c r="Q126" s="508"/>
      <c r="R126" s="297"/>
      <c r="T126" s="419" t="s">
        <v>19</v>
      </c>
      <c r="U126" s="304" t="s">
        <v>39</v>
      </c>
      <c r="V126" s="420">
        <v>0.49</v>
      </c>
      <c r="W126" s="420">
        <f>V126*K126</f>
        <v>1.47</v>
      </c>
      <c r="X126" s="420">
        <v>0</v>
      </c>
      <c r="Y126" s="420">
        <f>X126*K126</f>
        <v>0</v>
      </c>
      <c r="Z126" s="420">
        <v>0</v>
      </c>
      <c r="AA126" s="421">
        <f>Z126*K126</f>
        <v>0</v>
      </c>
      <c r="AR126" s="280" t="s">
        <v>179</v>
      </c>
      <c r="AT126" s="280" t="s">
        <v>176</v>
      </c>
      <c r="AU126" s="280" t="s">
        <v>115</v>
      </c>
      <c r="AY126" s="280" t="s">
        <v>175</v>
      </c>
      <c r="BE126" s="422">
        <f>IF(U126="základní",N126,0)</f>
        <v>0</v>
      </c>
      <c r="BF126" s="422">
        <f>IF(U126="snížená",N126,0)</f>
        <v>0</v>
      </c>
      <c r="BG126" s="422">
        <f>IF(U126="zákl. přenesená",N126,0)</f>
        <v>0</v>
      </c>
      <c r="BH126" s="422">
        <f>IF(U126="sníž. přenesená",N126,0)</f>
        <v>0</v>
      </c>
      <c r="BI126" s="422">
        <f>IF(U126="nulová",N126,0)</f>
        <v>0</v>
      </c>
      <c r="BJ126" s="280" t="s">
        <v>82</v>
      </c>
      <c r="BK126" s="422">
        <f>ROUND(L126*K126,2)</f>
        <v>0</v>
      </c>
      <c r="BL126" s="280" t="s">
        <v>179</v>
      </c>
      <c r="BM126" s="280" t="s">
        <v>190</v>
      </c>
    </row>
    <row r="127" spans="2:51" s="428" customFormat="1" ht="16.5" customHeight="1">
      <c r="B127" s="423"/>
      <c r="C127" s="424"/>
      <c r="D127" s="424"/>
      <c r="E127" s="425" t="s">
        <v>19</v>
      </c>
      <c r="F127" s="509" t="s">
        <v>191</v>
      </c>
      <c r="G127" s="510"/>
      <c r="H127" s="510"/>
      <c r="I127" s="510"/>
      <c r="J127" s="424"/>
      <c r="K127" s="426">
        <v>3</v>
      </c>
      <c r="L127" s="424"/>
      <c r="M127" s="424"/>
      <c r="N127" s="424"/>
      <c r="O127" s="424"/>
      <c r="P127" s="424"/>
      <c r="Q127" s="424"/>
      <c r="R127" s="427"/>
      <c r="T127" s="429"/>
      <c r="U127" s="424"/>
      <c r="V127" s="424"/>
      <c r="W127" s="424"/>
      <c r="X127" s="424"/>
      <c r="Y127" s="424"/>
      <c r="Z127" s="424"/>
      <c r="AA127" s="430"/>
      <c r="AT127" s="431" t="s">
        <v>182</v>
      </c>
      <c r="AU127" s="431" t="s">
        <v>115</v>
      </c>
      <c r="AV127" s="428" t="s">
        <v>115</v>
      </c>
      <c r="AW127" s="428" t="s">
        <v>32</v>
      </c>
      <c r="AX127" s="428" t="s">
        <v>82</v>
      </c>
      <c r="AY127" s="431" t="s">
        <v>175</v>
      </c>
    </row>
    <row r="128" spans="2:65" s="298" customFormat="1" ht="25.5" customHeight="1">
      <c r="B128" s="295"/>
      <c r="C128" s="415" t="s">
        <v>179</v>
      </c>
      <c r="D128" s="415" t="s">
        <v>176</v>
      </c>
      <c r="E128" s="416" t="s">
        <v>192</v>
      </c>
      <c r="F128" s="506" t="s">
        <v>193</v>
      </c>
      <c r="G128" s="506"/>
      <c r="H128" s="506"/>
      <c r="I128" s="506"/>
      <c r="J128" s="417" t="s">
        <v>189</v>
      </c>
      <c r="K128" s="418">
        <v>4</v>
      </c>
      <c r="L128" s="507"/>
      <c r="M128" s="507"/>
      <c r="N128" s="508">
        <f>ROUND(L128*K128,2)</f>
        <v>0</v>
      </c>
      <c r="O128" s="508"/>
      <c r="P128" s="508"/>
      <c r="Q128" s="508"/>
      <c r="R128" s="297"/>
      <c r="T128" s="419" t="s">
        <v>19</v>
      </c>
      <c r="U128" s="304" t="s">
        <v>39</v>
      </c>
      <c r="V128" s="420">
        <v>0.88</v>
      </c>
      <c r="W128" s="420">
        <f>V128*K128</f>
        <v>3.52</v>
      </c>
      <c r="X128" s="420">
        <v>0</v>
      </c>
      <c r="Y128" s="420">
        <f>X128*K128</f>
        <v>0</v>
      </c>
      <c r="Z128" s="420">
        <v>0</v>
      </c>
      <c r="AA128" s="421">
        <f>Z128*K128</f>
        <v>0</v>
      </c>
      <c r="AR128" s="280" t="s">
        <v>179</v>
      </c>
      <c r="AT128" s="280" t="s">
        <v>176</v>
      </c>
      <c r="AU128" s="280" t="s">
        <v>115</v>
      </c>
      <c r="AY128" s="280" t="s">
        <v>175</v>
      </c>
      <c r="BE128" s="422">
        <f>IF(U128="základní",N128,0)</f>
        <v>0</v>
      </c>
      <c r="BF128" s="422">
        <f>IF(U128="snížená",N128,0)</f>
        <v>0</v>
      </c>
      <c r="BG128" s="422">
        <f>IF(U128="zákl. přenesená",N128,0)</f>
        <v>0</v>
      </c>
      <c r="BH128" s="422">
        <f>IF(U128="sníž. přenesená",N128,0)</f>
        <v>0</v>
      </c>
      <c r="BI128" s="422">
        <f>IF(U128="nulová",N128,0)</f>
        <v>0</v>
      </c>
      <c r="BJ128" s="280" t="s">
        <v>82</v>
      </c>
      <c r="BK128" s="422">
        <f>ROUND(L128*K128,2)</f>
        <v>0</v>
      </c>
      <c r="BL128" s="280" t="s">
        <v>179</v>
      </c>
      <c r="BM128" s="280" t="s">
        <v>194</v>
      </c>
    </row>
    <row r="129" spans="2:51" s="428" customFormat="1" ht="16.5" customHeight="1">
      <c r="B129" s="423"/>
      <c r="C129" s="424"/>
      <c r="D129" s="424"/>
      <c r="E129" s="425" t="s">
        <v>19</v>
      </c>
      <c r="F129" s="509" t="s">
        <v>195</v>
      </c>
      <c r="G129" s="510"/>
      <c r="H129" s="510"/>
      <c r="I129" s="510"/>
      <c r="J129" s="424"/>
      <c r="K129" s="426">
        <v>4</v>
      </c>
      <c r="L129" s="424"/>
      <c r="M129" s="424"/>
      <c r="N129" s="424"/>
      <c r="O129" s="424"/>
      <c r="P129" s="424"/>
      <c r="Q129" s="424"/>
      <c r="R129" s="427"/>
      <c r="T129" s="429"/>
      <c r="U129" s="424"/>
      <c r="V129" s="424"/>
      <c r="W129" s="424"/>
      <c r="X129" s="424"/>
      <c r="Y129" s="424"/>
      <c r="Z129" s="424"/>
      <c r="AA129" s="430"/>
      <c r="AT129" s="431" t="s">
        <v>182</v>
      </c>
      <c r="AU129" s="431" t="s">
        <v>115</v>
      </c>
      <c r="AV129" s="428" t="s">
        <v>115</v>
      </c>
      <c r="AW129" s="428" t="s">
        <v>32</v>
      </c>
      <c r="AX129" s="428" t="s">
        <v>82</v>
      </c>
      <c r="AY129" s="431" t="s">
        <v>175</v>
      </c>
    </row>
    <row r="130" spans="2:65" s="298" customFormat="1" ht="25.5" customHeight="1">
      <c r="B130" s="295"/>
      <c r="C130" s="415" t="s">
        <v>196</v>
      </c>
      <c r="D130" s="415" t="s">
        <v>176</v>
      </c>
      <c r="E130" s="416" t="s">
        <v>197</v>
      </c>
      <c r="F130" s="506" t="s">
        <v>198</v>
      </c>
      <c r="G130" s="506"/>
      <c r="H130" s="506"/>
      <c r="I130" s="506"/>
      <c r="J130" s="417" t="s">
        <v>189</v>
      </c>
      <c r="K130" s="418">
        <v>4</v>
      </c>
      <c r="L130" s="507"/>
      <c r="M130" s="507"/>
      <c r="N130" s="508">
        <f>ROUND(L130*K130,2)</f>
        <v>0</v>
      </c>
      <c r="O130" s="508"/>
      <c r="P130" s="508"/>
      <c r="Q130" s="508"/>
      <c r="R130" s="297"/>
      <c r="T130" s="419" t="s">
        <v>19</v>
      </c>
      <c r="U130" s="304" t="s">
        <v>39</v>
      </c>
      <c r="V130" s="420">
        <v>0.55</v>
      </c>
      <c r="W130" s="420">
        <f>V130*K130</f>
        <v>2.2</v>
      </c>
      <c r="X130" s="420">
        <v>0</v>
      </c>
      <c r="Y130" s="420">
        <f>X130*K130</f>
        <v>0</v>
      </c>
      <c r="Z130" s="420">
        <v>0</v>
      </c>
      <c r="AA130" s="421">
        <f>Z130*K130</f>
        <v>0</v>
      </c>
      <c r="AR130" s="280" t="s">
        <v>179</v>
      </c>
      <c r="AT130" s="280" t="s">
        <v>176</v>
      </c>
      <c r="AU130" s="280" t="s">
        <v>115</v>
      </c>
      <c r="AY130" s="280" t="s">
        <v>175</v>
      </c>
      <c r="BE130" s="422">
        <f>IF(U130="základní",N130,0)</f>
        <v>0</v>
      </c>
      <c r="BF130" s="422">
        <f>IF(U130="snížená",N130,0)</f>
        <v>0</v>
      </c>
      <c r="BG130" s="422">
        <f>IF(U130="zákl. přenesená",N130,0)</f>
        <v>0</v>
      </c>
      <c r="BH130" s="422">
        <f>IF(U130="sníž. přenesená",N130,0)</f>
        <v>0</v>
      </c>
      <c r="BI130" s="422">
        <f>IF(U130="nulová",N130,0)</f>
        <v>0</v>
      </c>
      <c r="BJ130" s="280" t="s">
        <v>82</v>
      </c>
      <c r="BK130" s="422">
        <f>ROUND(L130*K130,2)</f>
        <v>0</v>
      </c>
      <c r="BL130" s="280" t="s">
        <v>179</v>
      </c>
      <c r="BM130" s="280" t="s">
        <v>199</v>
      </c>
    </row>
    <row r="131" spans="2:51" s="428" customFormat="1" ht="16.5" customHeight="1">
      <c r="B131" s="423"/>
      <c r="C131" s="424"/>
      <c r="D131" s="424"/>
      <c r="E131" s="425" t="s">
        <v>19</v>
      </c>
      <c r="F131" s="509" t="s">
        <v>200</v>
      </c>
      <c r="G131" s="510"/>
      <c r="H131" s="510"/>
      <c r="I131" s="510"/>
      <c r="J131" s="424"/>
      <c r="K131" s="426">
        <v>4</v>
      </c>
      <c r="L131" s="424"/>
      <c r="M131" s="424"/>
      <c r="N131" s="424"/>
      <c r="O131" s="424"/>
      <c r="P131" s="424"/>
      <c r="Q131" s="424"/>
      <c r="R131" s="427"/>
      <c r="T131" s="429"/>
      <c r="U131" s="424"/>
      <c r="V131" s="424"/>
      <c r="W131" s="424"/>
      <c r="X131" s="424"/>
      <c r="Y131" s="424"/>
      <c r="Z131" s="424"/>
      <c r="AA131" s="430"/>
      <c r="AT131" s="431" t="s">
        <v>182</v>
      </c>
      <c r="AU131" s="431" t="s">
        <v>115</v>
      </c>
      <c r="AV131" s="428" t="s">
        <v>115</v>
      </c>
      <c r="AW131" s="428" t="s">
        <v>32</v>
      </c>
      <c r="AX131" s="428" t="s">
        <v>82</v>
      </c>
      <c r="AY131" s="431" t="s">
        <v>175</v>
      </c>
    </row>
    <row r="132" spans="2:65" s="298" customFormat="1" ht="25.5" customHeight="1">
      <c r="B132" s="295"/>
      <c r="C132" s="415" t="s">
        <v>201</v>
      </c>
      <c r="D132" s="415" t="s">
        <v>176</v>
      </c>
      <c r="E132" s="416" t="s">
        <v>202</v>
      </c>
      <c r="F132" s="506" t="s">
        <v>203</v>
      </c>
      <c r="G132" s="506"/>
      <c r="H132" s="506"/>
      <c r="I132" s="506"/>
      <c r="J132" s="417" t="s">
        <v>189</v>
      </c>
      <c r="K132" s="418">
        <v>3</v>
      </c>
      <c r="L132" s="507"/>
      <c r="M132" s="507"/>
      <c r="N132" s="508">
        <f>ROUND(L132*K132,2)</f>
        <v>0</v>
      </c>
      <c r="O132" s="508"/>
      <c r="P132" s="508"/>
      <c r="Q132" s="508"/>
      <c r="R132" s="297"/>
      <c r="T132" s="419" t="s">
        <v>19</v>
      </c>
      <c r="U132" s="304" t="s">
        <v>39</v>
      </c>
      <c r="V132" s="420">
        <v>0.28</v>
      </c>
      <c r="W132" s="420">
        <f>V132*K132</f>
        <v>0.8400000000000001</v>
      </c>
      <c r="X132" s="420">
        <v>0</v>
      </c>
      <c r="Y132" s="420">
        <f>X132*K132</f>
        <v>0</v>
      </c>
      <c r="Z132" s="420">
        <v>0</v>
      </c>
      <c r="AA132" s="421">
        <f>Z132*K132</f>
        <v>0</v>
      </c>
      <c r="AR132" s="280" t="s">
        <v>179</v>
      </c>
      <c r="AT132" s="280" t="s">
        <v>176</v>
      </c>
      <c r="AU132" s="280" t="s">
        <v>115</v>
      </c>
      <c r="AY132" s="280" t="s">
        <v>175</v>
      </c>
      <c r="BE132" s="422">
        <f>IF(U132="základní",N132,0)</f>
        <v>0</v>
      </c>
      <c r="BF132" s="422">
        <f>IF(U132="snížená",N132,0)</f>
        <v>0</v>
      </c>
      <c r="BG132" s="422">
        <f>IF(U132="zákl. přenesená",N132,0)</f>
        <v>0</v>
      </c>
      <c r="BH132" s="422">
        <f>IF(U132="sníž. přenesená",N132,0)</f>
        <v>0</v>
      </c>
      <c r="BI132" s="422">
        <f>IF(U132="nulová",N132,0)</f>
        <v>0</v>
      </c>
      <c r="BJ132" s="280" t="s">
        <v>82</v>
      </c>
      <c r="BK132" s="422">
        <f>ROUND(L132*K132,2)</f>
        <v>0</v>
      </c>
      <c r="BL132" s="280" t="s">
        <v>179</v>
      </c>
      <c r="BM132" s="280" t="s">
        <v>204</v>
      </c>
    </row>
    <row r="133" spans="2:51" s="428" customFormat="1" ht="16.5" customHeight="1">
      <c r="B133" s="423"/>
      <c r="C133" s="424"/>
      <c r="D133" s="424"/>
      <c r="E133" s="425" t="s">
        <v>19</v>
      </c>
      <c r="F133" s="509" t="s">
        <v>191</v>
      </c>
      <c r="G133" s="510"/>
      <c r="H133" s="510"/>
      <c r="I133" s="510"/>
      <c r="J133" s="424"/>
      <c r="K133" s="426">
        <v>3</v>
      </c>
      <c r="L133" s="424"/>
      <c r="M133" s="424"/>
      <c r="N133" s="424"/>
      <c r="O133" s="424"/>
      <c r="P133" s="424"/>
      <c r="Q133" s="424"/>
      <c r="R133" s="427"/>
      <c r="T133" s="429"/>
      <c r="U133" s="424"/>
      <c r="V133" s="424"/>
      <c r="W133" s="424"/>
      <c r="X133" s="424"/>
      <c r="Y133" s="424"/>
      <c r="Z133" s="424"/>
      <c r="AA133" s="430"/>
      <c r="AT133" s="431" t="s">
        <v>182</v>
      </c>
      <c r="AU133" s="431" t="s">
        <v>115</v>
      </c>
      <c r="AV133" s="428" t="s">
        <v>115</v>
      </c>
      <c r="AW133" s="428" t="s">
        <v>32</v>
      </c>
      <c r="AX133" s="428" t="s">
        <v>82</v>
      </c>
      <c r="AY133" s="431" t="s">
        <v>175</v>
      </c>
    </row>
    <row r="134" spans="2:65" s="298" customFormat="1" ht="25.5" customHeight="1">
      <c r="B134" s="295"/>
      <c r="C134" s="415" t="s">
        <v>205</v>
      </c>
      <c r="D134" s="415" t="s">
        <v>176</v>
      </c>
      <c r="E134" s="416" t="s">
        <v>206</v>
      </c>
      <c r="F134" s="506" t="s">
        <v>207</v>
      </c>
      <c r="G134" s="506"/>
      <c r="H134" s="506"/>
      <c r="I134" s="506"/>
      <c r="J134" s="417" t="s">
        <v>189</v>
      </c>
      <c r="K134" s="418">
        <v>8</v>
      </c>
      <c r="L134" s="507"/>
      <c r="M134" s="507"/>
      <c r="N134" s="508">
        <f>ROUND(L134*K134,2)</f>
        <v>0</v>
      </c>
      <c r="O134" s="508"/>
      <c r="P134" s="508"/>
      <c r="Q134" s="508"/>
      <c r="R134" s="297"/>
      <c r="T134" s="419" t="s">
        <v>19</v>
      </c>
      <c r="U134" s="304" t="s">
        <v>39</v>
      </c>
      <c r="V134" s="420">
        <v>0.88</v>
      </c>
      <c r="W134" s="420">
        <f>V134*K134</f>
        <v>7.04</v>
      </c>
      <c r="X134" s="420">
        <v>0</v>
      </c>
      <c r="Y134" s="420">
        <f>X134*K134</f>
        <v>0</v>
      </c>
      <c r="Z134" s="420">
        <v>0</v>
      </c>
      <c r="AA134" s="421">
        <f>Z134*K134</f>
        <v>0</v>
      </c>
      <c r="AR134" s="280" t="s">
        <v>179</v>
      </c>
      <c r="AT134" s="280" t="s">
        <v>176</v>
      </c>
      <c r="AU134" s="280" t="s">
        <v>115</v>
      </c>
      <c r="AY134" s="280" t="s">
        <v>175</v>
      </c>
      <c r="BE134" s="422">
        <f>IF(U134="základní",N134,0)</f>
        <v>0</v>
      </c>
      <c r="BF134" s="422">
        <f>IF(U134="snížená",N134,0)</f>
        <v>0</v>
      </c>
      <c r="BG134" s="422">
        <f>IF(U134="zákl. přenesená",N134,0)</f>
        <v>0</v>
      </c>
      <c r="BH134" s="422">
        <f>IF(U134="sníž. přenesená",N134,0)</f>
        <v>0</v>
      </c>
      <c r="BI134" s="422">
        <f>IF(U134="nulová",N134,0)</f>
        <v>0</v>
      </c>
      <c r="BJ134" s="280" t="s">
        <v>82</v>
      </c>
      <c r="BK134" s="422">
        <f>ROUND(L134*K134,2)</f>
        <v>0</v>
      </c>
      <c r="BL134" s="280" t="s">
        <v>179</v>
      </c>
      <c r="BM134" s="280" t="s">
        <v>208</v>
      </c>
    </row>
    <row r="135" spans="2:51" s="428" customFormat="1" ht="16.5" customHeight="1">
      <c r="B135" s="423"/>
      <c r="C135" s="424"/>
      <c r="D135" s="424"/>
      <c r="E135" s="425" t="s">
        <v>19</v>
      </c>
      <c r="F135" s="509" t="s">
        <v>209</v>
      </c>
      <c r="G135" s="510"/>
      <c r="H135" s="510"/>
      <c r="I135" s="510"/>
      <c r="J135" s="424"/>
      <c r="K135" s="426">
        <v>8</v>
      </c>
      <c r="L135" s="424"/>
      <c r="M135" s="424"/>
      <c r="N135" s="424"/>
      <c r="O135" s="424"/>
      <c r="P135" s="424"/>
      <c r="Q135" s="424"/>
      <c r="R135" s="427"/>
      <c r="T135" s="429"/>
      <c r="U135" s="424"/>
      <c r="V135" s="424"/>
      <c r="W135" s="424"/>
      <c r="X135" s="424"/>
      <c r="Y135" s="424"/>
      <c r="Z135" s="424"/>
      <c r="AA135" s="430"/>
      <c r="AT135" s="431" t="s">
        <v>182</v>
      </c>
      <c r="AU135" s="431" t="s">
        <v>115</v>
      </c>
      <c r="AV135" s="428" t="s">
        <v>115</v>
      </c>
      <c r="AW135" s="428" t="s">
        <v>32</v>
      </c>
      <c r="AX135" s="428" t="s">
        <v>82</v>
      </c>
      <c r="AY135" s="431" t="s">
        <v>175</v>
      </c>
    </row>
    <row r="136" spans="2:65" s="298" customFormat="1" ht="16.5" customHeight="1">
      <c r="B136" s="295"/>
      <c r="C136" s="415" t="s">
        <v>210</v>
      </c>
      <c r="D136" s="415" t="s">
        <v>176</v>
      </c>
      <c r="E136" s="416" t="s">
        <v>211</v>
      </c>
      <c r="F136" s="506" t="s">
        <v>212</v>
      </c>
      <c r="G136" s="506"/>
      <c r="H136" s="506"/>
      <c r="I136" s="506"/>
      <c r="J136" s="417" t="s">
        <v>189</v>
      </c>
      <c r="K136" s="418">
        <v>22</v>
      </c>
      <c r="L136" s="507"/>
      <c r="M136" s="507"/>
      <c r="N136" s="508">
        <f>ROUND(L136*K136,2)</f>
        <v>0</v>
      </c>
      <c r="O136" s="508"/>
      <c r="P136" s="508"/>
      <c r="Q136" s="508"/>
      <c r="R136" s="297"/>
      <c r="T136" s="419" t="s">
        <v>19</v>
      </c>
      <c r="U136" s="304" t="s">
        <v>39</v>
      </c>
      <c r="V136" s="420">
        <v>1.7</v>
      </c>
      <c r="W136" s="420">
        <f>V136*K136</f>
        <v>37.4</v>
      </c>
      <c r="X136" s="420">
        <v>0</v>
      </c>
      <c r="Y136" s="420">
        <f>X136*K136</f>
        <v>0</v>
      </c>
      <c r="Z136" s="420">
        <v>0</v>
      </c>
      <c r="AA136" s="421">
        <f>Z136*K136</f>
        <v>0</v>
      </c>
      <c r="AR136" s="280" t="s">
        <v>179</v>
      </c>
      <c r="AT136" s="280" t="s">
        <v>176</v>
      </c>
      <c r="AU136" s="280" t="s">
        <v>115</v>
      </c>
      <c r="AY136" s="280" t="s">
        <v>175</v>
      </c>
      <c r="BE136" s="422">
        <f>IF(U136="základní",N136,0)</f>
        <v>0</v>
      </c>
      <c r="BF136" s="422">
        <f>IF(U136="snížená",N136,0)</f>
        <v>0</v>
      </c>
      <c r="BG136" s="422">
        <f>IF(U136="zákl. přenesená",N136,0)</f>
        <v>0</v>
      </c>
      <c r="BH136" s="422">
        <f>IF(U136="sníž. přenesená",N136,0)</f>
        <v>0</v>
      </c>
      <c r="BI136" s="422">
        <f>IF(U136="nulová",N136,0)</f>
        <v>0</v>
      </c>
      <c r="BJ136" s="280" t="s">
        <v>82</v>
      </c>
      <c r="BK136" s="422">
        <f>ROUND(L136*K136,2)</f>
        <v>0</v>
      </c>
      <c r="BL136" s="280" t="s">
        <v>179</v>
      </c>
      <c r="BM136" s="280" t="s">
        <v>213</v>
      </c>
    </row>
    <row r="137" spans="2:65" s="298" customFormat="1" ht="16.5" customHeight="1">
      <c r="B137" s="295"/>
      <c r="C137" s="415" t="s">
        <v>214</v>
      </c>
      <c r="D137" s="415" t="s">
        <v>176</v>
      </c>
      <c r="E137" s="416" t="s">
        <v>215</v>
      </c>
      <c r="F137" s="506" t="s">
        <v>216</v>
      </c>
      <c r="G137" s="506"/>
      <c r="H137" s="506"/>
      <c r="I137" s="506"/>
      <c r="J137" s="417" t="s">
        <v>189</v>
      </c>
      <c r="K137" s="418">
        <v>4</v>
      </c>
      <c r="L137" s="507"/>
      <c r="M137" s="507"/>
      <c r="N137" s="508">
        <f>ROUND(L137*K137,2)</f>
        <v>0</v>
      </c>
      <c r="O137" s="508"/>
      <c r="P137" s="508"/>
      <c r="Q137" s="508"/>
      <c r="R137" s="297"/>
      <c r="T137" s="419" t="s">
        <v>19</v>
      </c>
      <c r="U137" s="304" t="s">
        <v>39</v>
      </c>
      <c r="V137" s="420">
        <v>0.659</v>
      </c>
      <c r="W137" s="420">
        <f>V137*K137</f>
        <v>2.636</v>
      </c>
      <c r="X137" s="420">
        <v>4.6394E-05</v>
      </c>
      <c r="Y137" s="420">
        <f>X137*K137</f>
        <v>0.000185576</v>
      </c>
      <c r="Z137" s="420">
        <v>0</v>
      </c>
      <c r="AA137" s="421">
        <f>Z137*K137</f>
        <v>0</v>
      </c>
      <c r="AR137" s="280" t="s">
        <v>179</v>
      </c>
      <c r="AT137" s="280" t="s">
        <v>176</v>
      </c>
      <c r="AU137" s="280" t="s">
        <v>115</v>
      </c>
      <c r="AY137" s="280" t="s">
        <v>175</v>
      </c>
      <c r="BE137" s="422">
        <f>IF(U137="základní",N137,0)</f>
        <v>0</v>
      </c>
      <c r="BF137" s="422">
        <f>IF(U137="snížená",N137,0)</f>
        <v>0</v>
      </c>
      <c r="BG137" s="422">
        <f>IF(U137="zákl. přenesená",N137,0)</f>
        <v>0</v>
      </c>
      <c r="BH137" s="422">
        <f>IF(U137="sníž. přenesená",N137,0)</f>
        <v>0</v>
      </c>
      <c r="BI137" s="422">
        <f>IF(U137="nulová",N137,0)</f>
        <v>0</v>
      </c>
      <c r="BJ137" s="280" t="s">
        <v>82</v>
      </c>
      <c r="BK137" s="422">
        <f>ROUND(L137*K137,2)</f>
        <v>0</v>
      </c>
      <c r="BL137" s="280" t="s">
        <v>179</v>
      </c>
      <c r="BM137" s="280" t="s">
        <v>217</v>
      </c>
    </row>
    <row r="138" spans="2:51" s="428" customFormat="1" ht="16.5" customHeight="1">
      <c r="B138" s="423"/>
      <c r="C138" s="424"/>
      <c r="D138" s="424"/>
      <c r="E138" s="425" t="s">
        <v>19</v>
      </c>
      <c r="F138" s="509" t="s">
        <v>218</v>
      </c>
      <c r="G138" s="510"/>
      <c r="H138" s="510"/>
      <c r="I138" s="510"/>
      <c r="J138" s="424"/>
      <c r="K138" s="426">
        <v>4</v>
      </c>
      <c r="L138" s="424"/>
      <c r="M138" s="424"/>
      <c r="N138" s="424"/>
      <c r="O138" s="424"/>
      <c r="P138" s="424"/>
      <c r="Q138" s="424"/>
      <c r="R138" s="427"/>
      <c r="T138" s="429"/>
      <c r="U138" s="424"/>
      <c r="V138" s="424"/>
      <c r="W138" s="424"/>
      <c r="X138" s="424"/>
      <c r="Y138" s="424"/>
      <c r="Z138" s="424"/>
      <c r="AA138" s="430"/>
      <c r="AT138" s="431" t="s">
        <v>182</v>
      </c>
      <c r="AU138" s="431" t="s">
        <v>115</v>
      </c>
      <c r="AV138" s="428" t="s">
        <v>115</v>
      </c>
      <c r="AW138" s="428" t="s">
        <v>32</v>
      </c>
      <c r="AX138" s="428" t="s">
        <v>82</v>
      </c>
      <c r="AY138" s="431" t="s">
        <v>175</v>
      </c>
    </row>
    <row r="139" spans="2:65" s="298" customFormat="1" ht="16.5" customHeight="1">
      <c r="B139" s="295"/>
      <c r="C139" s="415" t="s">
        <v>219</v>
      </c>
      <c r="D139" s="415" t="s">
        <v>176</v>
      </c>
      <c r="E139" s="416" t="s">
        <v>220</v>
      </c>
      <c r="F139" s="506" t="s">
        <v>221</v>
      </c>
      <c r="G139" s="506"/>
      <c r="H139" s="506"/>
      <c r="I139" s="506"/>
      <c r="J139" s="417" t="s">
        <v>189</v>
      </c>
      <c r="K139" s="418">
        <v>9</v>
      </c>
      <c r="L139" s="507"/>
      <c r="M139" s="507"/>
      <c r="N139" s="508">
        <f>ROUND(L139*K139,2)</f>
        <v>0</v>
      </c>
      <c r="O139" s="508"/>
      <c r="P139" s="508"/>
      <c r="Q139" s="508"/>
      <c r="R139" s="297"/>
      <c r="T139" s="419" t="s">
        <v>19</v>
      </c>
      <c r="U139" s="304" t="s">
        <v>39</v>
      </c>
      <c r="V139" s="420">
        <v>1.655</v>
      </c>
      <c r="W139" s="420">
        <f>V139*K139</f>
        <v>14.895</v>
      </c>
      <c r="X139" s="420">
        <v>4.6394E-05</v>
      </c>
      <c r="Y139" s="420">
        <f>X139*K139</f>
        <v>0.00041754600000000003</v>
      </c>
      <c r="Z139" s="420">
        <v>0</v>
      </c>
      <c r="AA139" s="421">
        <f>Z139*K139</f>
        <v>0</v>
      </c>
      <c r="AR139" s="280" t="s">
        <v>179</v>
      </c>
      <c r="AT139" s="280" t="s">
        <v>176</v>
      </c>
      <c r="AU139" s="280" t="s">
        <v>115</v>
      </c>
      <c r="AY139" s="280" t="s">
        <v>175</v>
      </c>
      <c r="BE139" s="422">
        <f>IF(U139="základní",N139,0)</f>
        <v>0</v>
      </c>
      <c r="BF139" s="422">
        <f>IF(U139="snížená",N139,0)</f>
        <v>0</v>
      </c>
      <c r="BG139" s="422">
        <f>IF(U139="zákl. přenesená",N139,0)</f>
        <v>0</v>
      </c>
      <c r="BH139" s="422">
        <f>IF(U139="sníž. přenesená",N139,0)</f>
        <v>0</v>
      </c>
      <c r="BI139" s="422">
        <f>IF(U139="nulová",N139,0)</f>
        <v>0</v>
      </c>
      <c r="BJ139" s="280" t="s">
        <v>82</v>
      </c>
      <c r="BK139" s="422">
        <f>ROUND(L139*K139,2)</f>
        <v>0</v>
      </c>
      <c r="BL139" s="280" t="s">
        <v>179</v>
      </c>
      <c r="BM139" s="280" t="s">
        <v>222</v>
      </c>
    </row>
    <row r="140" spans="2:51" s="428" customFormat="1" ht="16.5" customHeight="1">
      <c r="B140" s="423"/>
      <c r="C140" s="424"/>
      <c r="D140" s="424"/>
      <c r="E140" s="425" t="s">
        <v>19</v>
      </c>
      <c r="F140" s="509" t="s">
        <v>223</v>
      </c>
      <c r="G140" s="510"/>
      <c r="H140" s="510"/>
      <c r="I140" s="510"/>
      <c r="J140" s="424"/>
      <c r="K140" s="426">
        <v>9</v>
      </c>
      <c r="L140" s="424"/>
      <c r="M140" s="424"/>
      <c r="N140" s="424"/>
      <c r="O140" s="424"/>
      <c r="P140" s="424"/>
      <c r="Q140" s="424"/>
      <c r="R140" s="427"/>
      <c r="T140" s="429"/>
      <c r="U140" s="424"/>
      <c r="V140" s="424"/>
      <c r="W140" s="424"/>
      <c r="X140" s="424"/>
      <c r="Y140" s="424"/>
      <c r="Z140" s="424"/>
      <c r="AA140" s="430"/>
      <c r="AT140" s="431" t="s">
        <v>182</v>
      </c>
      <c r="AU140" s="431" t="s">
        <v>115</v>
      </c>
      <c r="AV140" s="428" t="s">
        <v>115</v>
      </c>
      <c r="AW140" s="428" t="s">
        <v>32</v>
      </c>
      <c r="AX140" s="428" t="s">
        <v>82</v>
      </c>
      <c r="AY140" s="431" t="s">
        <v>175</v>
      </c>
    </row>
    <row r="141" spans="2:65" s="298" customFormat="1" ht="16.5" customHeight="1">
      <c r="B141" s="295"/>
      <c r="C141" s="415" t="s">
        <v>224</v>
      </c>
      <c r="D141" s="415" t="s">
        <v>176</v>
      </c>
      <c r="E141" s="416" t="s">
        <v>225</v>
      </c>
      <c r="F141" s="506" t="s">
        <v>226</v>
      </c>
      <c r="G141" s="506"/>
      <c r="H141" s="506"/>
      <c r="I141" s="506"/>
      <c r="J141" s="417" t="s">
        <v>189</v>
      </c>
      <c r="K141" s="418">
        <v>7</v>
      </c>
      <c r="L141" s="507"/>
      <c r="M141" s="507"/>
      <c r="N141" s="508">
        <f>ROUND(L141*K141,2)</f>
        <v>0</v>
      </c>
      <c r="O141" s="508"/>
      <c r="P141" s="508"/>
      <c r="Q141" s="508"/>
      <c r="R141" s="297"/>
      <c r="T141" s="419" t="s">
        <v>19</v>
      </c>
      <c r="U141" s="304" t="s">
        <v>39</v>
      </c>
      <c r="V141" s="420">
        <v>2.562</v>
      </c>
      <c r="W141" s="420">
        <f>V141*K141</f>
        <v>17.933999999999997</v>
      </c>
      <c r="X141" s="420">
        <v>9.2788E-05</v>
      </c>
      <c r="Y141" s="420">
        <f>X141*K141</f>
        <v>0.000649516</v>
      </c>
      <c r="Z141" s="420">
        <v>0</v>
      </c>
      <c r="AA141" s="421">
        <f>Z141*K141</f>
        <v>0</v>
      </c>
      <c r="AR141" s="280" t="s">
        <v>179</v>
      </c>
      <c r="AT141" s="280" t="s">
        <v>176</v>
      </c>
      <c r="AU141" s="280" t="s">
        <v>115</v>
      </c>
      <c r="AY141" s="280" t="s">
        <v>175</v>
      </c>
      <c r="BE141" s="422">
        <f>IF(U141="základní",N141,0)</f>
        <v>0</v>
      </c>
      <c r="BF141" s="422">
        <f>IF(U141="snížená",N141,0)</f>
        <v>0</v>
      </c>
      <c r="BG141" s="422">
        <f>IF(U141="zákl. přenesená",N141,0)</f>
        <v>0</v>
      </c>
      <c r="BH141" s="422">
        <f>IF(U141="sníž. přenesená",N141,0)</f>
        <v>0</v>
      </c>
      <c r="BI141" s="422">
        <f>IF(U141="nulová",N141,0)</f>
        <v>0</v>
      </c>
      <c r="BJ141" s="280" t="s">
        <v>82</v>
      </c>
      <c r="BK141" s="422">
        <f>ROUND(L141*K141,2)</f>
        <v>0</v>
      </c>
      <c r="BL141" s="280" t="s">
        <v>179</v>
      </c>
      <c r="BM141" s="280" t="s">
        <v>227</v>
      </c>
    </row>
    <row r="142" spans="2:51" s="428" customFormat="1" ht="16.5" customHeight="1">
      <c r="B142" s="423"/>
      <c r="C142" s="424"/>
      <c r="D142" s="424"/>
      <c r="E142" s="425" t="s">
        <v>19</v>
      </c>
      <c r="F142" s="509" t="s">
        <v>228</v>
      </c>
      <c r="G142" s="510"/>
      <c r="H142" s="510"/>
      <c r="I142" s="510"/>
      <c r="J142" s="424"/>
      <c r="K142" s="426">
        <v>7</v>
      </c>
      <c r="L142" s="424"/>
      <c r="M142" s="424"/>
      <c r="N142" s="424"/>
      <c r="O142" s="424"/>
      <c r="P142" s="424"/>
      <c r="Q142" s="424"/>
      <c r="R142" s="427"/>
      <c r="T142" s="429"/>
      <c r="U142" s="424"/>
      <c r="V142" s="424"/>
      <c r="W142" s="424"/>
      <c r="X142" s="424"/>
      <c r="Y142" s="424"/>
      <c r="Z142" s="424"/>
      <c r="AA142" s="430"/>
      <c r="AT142" s="431" t="s">
        <v>182</v>
      </c>
      <c r="AU142" s="431" t="s">
        <v>115</v>
      </c>
      <c r="AV142" s="428" t="s">
        <v>115</v>
      </c>
      <c r="AW142" s="428" t="s">
        <v>32</v>
      </c>
      <c r="AX142" s="428" t="s">
        <v>82</v>
      </c>
      <c r="AY142" s="431" t="s">
        <v>175</v>
      </c>
    </row>
    <row r="143" spans="2:65" s="298" customFormat="1" ht="16.5" customHeight="1">
      <c r="B143" s="295"/>
      <c r="C143" s="415" t="s">
        <v>229</v>
      </c>
      <c r="D143" s="415" t="s">
        <v>176</v>
      </c>
      <c r="E143" s="416" t="s">
        <v>230</v>
      </c>
      <c r="F143" s="506" t="s">
        <v>231</v>
      </c>
      <c r="G143" s="506"/>
      <c r="H143" s="506"/>
      <c r="I143" s="506"/>
      <c r="J143" s="417" t="s">
        <v>189</v>
      </c>
      <c r="K143" s="418">
        <v>4</v>
      </c>
      <c r="L143" s="507"/>
      <c r="M143" s="507"/>
      <c r="N143" s="508">
        <f>ROUND(L143*K143,2)</f>
        <v>0</v>
      </c>
      <c r="O143" s="508"/>
      <c r="P143" s="508"/>
      <c r="Q143" s="508"/>
      <c r="R143" s="297"/>
      <c r="T143" s="419" t="s">
        <v>19</v>
      </c>
      <c r="U143" s="304" t="s">
        <v>39</v>
      </c>
      <c r="V143" s="420">
        <v>0.66</v>
      </c>
      <c r="W143" s="420">
        <f>V143*K143</f>
        <v>2.64</v>
      </c>
      <c r="X143" s="420">
        <v>0.00027</v>
      </c>
      <c r="Y143" s="420">
        <f>X143*K143</f>
        <v>0.00108</v>
      </c>
      <c r="Z143" s="420">
        <v>0</v>
      </c>
      <c r="AA143" s="421">
        <f>Z143*K143</f>
        <v>0</v>
      </c>
      <c r="AR143" s="280" t="s">
        <v>179</v>
      </c>
      <c r="AT143" s="280" t="s">
        <v>176</v>
      </c>
      <c r="AU143" s="280" t="s">
        <v>115</v>
      </c>
      <c r="AY143" s="280" t="s">
        <v>175</v>
      </c>
      <c r="BE143" s="422">
        <f>IF(U143="základní",N143,0)</f>
        <v>0</v>
      </c>
      <c r="BF143" s="422">
        <f>IF(U143="snížená",N143,0)</f>
        <v>0</v>
      </c>
      <c r="BG143" s="422">
        <f>IF(U143="zákl. přenesená",N143,0)</f>
        <v>0</v>
      </c>
      <c r="BH143" s="422">
        <f>IF(U143="sníž. přenesená",N143,0)</f>
        <v>0</v>
      </c>
      <c r="BI143" s="422">
        <f>IF(U143="nulová",N143,0)</f>
        <v>0</v>
      </c>
      <c r="BJ143" s="280" t="s">
        <v>82</v>
      </c>
      <c r="BK143" s="422">
        <f>ROUND(L143*K143,2)</f>
        <v>0</v>
      </c>
      <c r="BL143" s="280" t="s">
        <v>179</v>
      </c>
      <c r="BM143" s="280" t="s">
        <v>232</v>
      </c>
    </row>
    <row r="144" spans="2:65" s="298" customFormat="1" ht="16.5" customHeight="1">
      <c r="B144" s="295"/>
      <c r="C144" s="415" t="s">
        <v>233</v>
      </c>
      <c r="D144" s="415" t="s">
        <v>176</v>
      </c>
      <c r="E144" s="416" t="s">
        <v>234</v>
      </c>
      <c r="F144" s="506" t="s">
        <v>235</v>
      </c>
      <c r="G144" s="506"/>
      <c r="H144" s="506"/>
      <c r="I144" s="506"/>
      <c r="J144" s="417" t="s">
        <v>189</v>
      </c>
      <c r="K144" s="418">
        <v>9</v>
      </c>
      <c r="L144" s="507"/>
      <c r="M144" s="507"/>
      <c r="N144" s="508">
        <f>ROUND(L144*K144,2)</f>
        <v>0</v>
      </c>
      <c r="O144" s="508"/>
      <c r="P144" s="508"/>
      <c r="Q144" s="508"/>
      <c r="R144" s="297"/>
      <c r="T144" s="419" t="s">
        <v>19</v>
      </c>
      <c r="U144" s="304" t="s">
        <v>39</v>
      </c>
      <c r="V144" s="420">
        <v>1.27</v>
      </c>
      <c r="W144" s="420">
        <f>V144*K144</f>
        <v>11.43</v>
      </c>
      <c r="X144" s="420">
        <v>0.0005346</v>
      </c>
      <c r="Y144" s="420">
        <f>X144*K144</f>
        <v>0.0048113999999999995</v>
      </c>
      <c r="Z144" s="420">
        <v>0</v>
      </c>
      <c r="AA144" s="421">
        <f>Z144*K144</f>
        <v>0</v>
      </c>
      <c r="AR144" s="280" t="s">
        <v>179</v>
      </c>
      <c r="AT144" s="280" t="s">
        <v>176</v>
      </c>
      <c r="AU144" s="280" t="s">
        <v>115</v>
      </c>
      <c r="AY144" s="280" t="s">
        <v>175</v>
      </c>
      <c r="BE144" s="422">
        <f>IF(U144="základní",N144,0)</f>
        <v>0</v>
      </c>
      <c r="BF144" s="422">
        <f>IF(U144="snížená",N144,0)</f>
        <v>0</v>
      </c>
      <c r="BG144" s="422">
        <f>IF(U144="zákl. přenesená",N144,0)</f>
        <v>0</v>
      </c>
      <c r="BH144" s="422">
        <f>IF(U144="sníž. přenesená",N144,0)</f>
        <v>0</v>
      </c>
      <c r="BI144" s="422">
        <f>IF(U144="nulová",N144,0)</f>
        <v>0</v>
      </c>
      <c r="BJ144" s="280" t="s">
        <v>82</v>
      </c>
      <c r="BK144" s="422">
        <f>ROUND(L144*K144,2)</f>
        <v>0</v>
      </c>
      <c r="BL144" s="280" t="s">
        <v>179</v>
      </c>
      <c r="BM144" s="280" t="s">
        <v>236</v>
      </c>
    </row>
    <row r="145" spans="2:65" s="298" customFormat="1" ht="16.5" customHeight="1">
      <c r="B145" s="295"/>
      <c r="C145" s="415" t="s">
        <v>237</v>
      </c>
      <c r="D145" s="415" t="s">
        <v>176</v>
      </c>
      <c r="E145" s="416" t="s">
        <v>238</v>
      </c>
      <c r="F145" s="506" t="s">
        <v>239</v>
      </c>
      <c r="G145" s="506"/>
      <c r="H145" s="506"/>
      <c r="I145" s="506"/>
      <c r="J145" s="417" t="s">
        <v>189</v>
      </c>
      <c r="K145" s="418">
        <v>7</v>
      </c>
      <c r="L145" s="507"/>
      <c r="M145" s="507"/>
      <c r="N145" s="508">
        <f>ROUND(L145*K145,2)</f>
        <v>0</v>
      </c>
      <c r="O145" s="508"/>
      <c r="P145" s="508"/>
      <c r="Q145" s="508"/>
      <c r="R145" s="297"/>
      <c r="T145" s="419" t="s">
        <v>19</v>
      </c>
      <c r="U145" s="304" t="s">
        <v>39</v>
      </c>
      <c r="V145" s="420">
        <v>2.295</v>
      </c>
      <c r="W145" s="420">
        <f>V145*K145</f>
        <v>16.064999999999998</v>
      </c>
      <c r="X145" s="420">
        <v>0.0010692</v>
      </c>
      <c r="Y145" s="420">
        <f>X145*K145</f>
        <v>0.0074843999999999996</v>
      </c>
      <c r="Z145" s="420">
        <v>0</v>
      </c>
      <c r="AA145" s="421">
        <f>Z145*K145</f>
        <v>0</v>
      </c>
      <c r="AR145" s="280" t="s">
        <v>179</v>
      </c>
      <c r="AT145" s="280" t="s">
        <v>176</v>
      </c>
      <c r="AU145" s="280" t="s">
        <v>115</v>
      </c>
      <c r="AY145" s="280" t="s">
        <v>175</v>
      </c>
      <c r="BE145" s="422">
        <f>IF(U145="základní",N145,0)</f>
        <v>0</v>
      </c>
      <c r="BF145" s="422">
        <f>IF(U145="snížená",N145,0)</f>
        <v>0</v>
      </c>
      <c r="BG145" s="422">
        <f>IF(U145="zákl. přenesená",N145,0)</f>
        <v>0</v>
      </c>
      <c r="BH145" s="422">
        <f>IF(U145="sníž. přenesená",N145,0)</f>
        <v>0</v>
      </c>
      <c r="BI145" s="422">
        <f>IF(U145="nulová",N145,0)</f>
        <v>0</v>
      </c>
      <c r="BJ145" s="280" t="s">
        <v>82</v>
      </c>
      <c r="BK145" s="422">
        <f>ROUND(L145*K145,2)</f>
        <v>0</v>
      </c>
      <c r="BL145" s="280" t="s">
        <v>179</v>
      </c>
      <c r="BM145" s="280" t="s">
        <v>240</v>
      </c>
    </row>
    <row r="146" spans="2:65" s="298" customFormat="1" ht="25.5" customHeight="1">
      <c r="B146" s="295"/>
      <c r="C146" s="415" t="s">
        <v>11</v>
      </c>
      <c r="D146" s="415" t="s">
        <v>176</v>
      </c>
      <c r="E146" s="416" t="s">
        <v>241</v>
      </c>
      <c r="F146" s="506" t="s">
        <v>242</v>
      </c>
      <c r="G146" s="506"/>
      <c r="H146" s="506"/>
      <c r="I146" s="506"/>
      <c r="J146" s="417" t="s">
        <v>113</v>
      </c>
      <c r="K146" s="418">
        <v>274.75</v>
      </c>
      <c r="L146" s="507"/>
      <c r="M146" s="507"/>
      <c r="N146" s="508">
        <f>ROUND(L146*K146,2)</f>
        <v>0</v>
      </c>
      <c r="O146" s="508"/>
      <c r="P146" s="508"/>
      <c r="Q146" s="508"/>
      <c r="R146" s="297"/>
      <c r="T146" s="419" t="s">
        <v>19</v>
      </c>
      <c r="U146" s="304" t="s">
        <v>39</v>
      </c>
      <c r="V146" s="420">
        <v>0.811</v>
      </c>
      <c r="W146" s="420">
        <f>V146*K146</f>
        <v>222.82225000000003</v>
      </c>
      <c r="X146" s="420">
        <v>0</v>
      </c>
      <c r="Y146" s="420">
        <f>X146*K146</f>
        <v>0</v>
      </c>
      <c r="Z146" s="420">
        <v>0.586</v>
      </c>
      <c r="AA146" s="421">
        <f>Z146*K146</f>
        <v>161.0035</v>
      </c>
      <c r="AR146" s="280" t="s">
        <v>179</v>
      </c>
      <c r="AT146" s="280" t="s">
        <v>176</v>
      </c>
      <c r="AU146" s="280" t="s">
        <v>115</v>
      </c>
      <c r="AY146" s="280" t="s">
        <v>175</v>
      </c>
      <c r="BE146" s="422">
        <f>IF(U146="základní",N146,0)</f>
        <v>0</v>
      </c>
      <c r="BF146" s="422">
        <f>IF(U146="snížená",N146,0)</f>
        <v>0</v>
      </c>
      <c r="BG146" s="422">
        <f>IF(U146="zákl. přenesená",N146,0)</f>
        <v>0</v>
      </c>
      <c r="BH146" s="422">
        <f>IF(U146="sníž. přenesená",N146,0)</f>
        <v>0</v>
      </c>
      <c r="BI146" s="422">
        <f>IF(U146="nulová",N146,0)</f>
        <v>0</v>
      </c>
      <c r="BJ146" s="280" t="s">
        <v>82</v>
      </c>
      <c r="BK146" s="422">
        <f>ROUND(L146*K146,2)</f>
        <v>0</v>
      </c>
      <c r="BL146" s="280" t="s">
        <v>179</v>
      </c>
      <c r="BM146" s="280" t="s">
        <v>243</v>
      </c>
    </row>
    <row r="147" spans="2:51" s="428" customFormat="1" ht="16.5" customHeight="1">
      <c r="B147" s="423"/>
      <c r="C147" s="424"/>
      <c r="D147" s="424"/>
      <c r="E147" s="425" t="s">
        <v>19</v>
      </c>
      <c r="F147" s="509" t="s">
        <v>244</v>
      </c>
      <c r="G147" s="510"/>
      <c r="H147" s="510"/>
      <c r="I147" s="510"/>
      <c r="J147" s="424"/>
      <c r="K147" s="426">
        <v>260</v>
      </c>
      <c r="L147" s="424"/>
      <c r="M147" s="424"/>
      <c r="N147" s="424"/>
      <c r="O147" s="424"/>
      <c r="P147" s="424"/>
      <c r="Q147" s="424"/>
      <c r="R147" s="427"/>
      <c r="T147" s="429"/>
      <c r="U147" s="424"/>
      <c r="V147" s="424"/>
      <c r="W147" s="424"/>
      <c r="X147" s="424"/>
      <c r="Y147" s="424"/>
      <c r="Z147" s="424"/>
      <c r="AA147" s="430"/>
      <c r="AT147" s="431" t="s">
        <v>182</v>
      </c>
      <c r="AU147" s="431" t="s">
        <v>115</v>
      </c>
      <c r="AV147" s="428" t="s">
        <v>115</v>
      </c>
      <c r="AW147" s="428" t="s">
        <v>32</v>
      </c>
      <c r="AX147" s="428" t="s">
        <v>74</v>
      </c>
      <c r="AY147" s="431" t="s">
        <v>175</v>
      </c>
    </row>
    <row r="148" spans="2:51" s="428" customFormat="1" ht="16.5" customHeight="1">
      <c r="B148" s="423"/>
      <c r="C148" s="424"/>
      <c r="D148" s="424"/>
      <c r="E148" s="425" t="s">
        <v>19</v>
      </c>
      <c r="F148" s="523" t="s">
        <v>245</v>
      </c>
      <c r="G148" s="524"/>
      <c r="H148" s="524"/>
      <c r="I148" s="524"/>
      <c r="J148" s="424"/>
      <c r="K148" s="426">
        <v>5</v>
      </c>
      <c r="L148" s="424"/>
      <c r="M148" s="424"/>
      <c r="N148" s="424"/>
      <c r="O148" s="424"/>
      <c r="P148" s="424"/>
      <c r="Q148" s="424"/>
      <c r="R148" s="427"/>
      <c r="T148" s="429"/>
      <c r="U148" s="424"/>
      <c r="V148" s="424"/>
      <c r="W148" s="424"/>
      <c r="X148" s="424"/>
      <c r="Y148" s="424"/>
      <c r="Z148" s="424"/>
      <c r="AA148" s="430"/>
      <c r="AT148" s="431" t="s">
        <v>182</v>
      </c>
      <c r="AU148" s="431" t="s">
        <v>115</v>
      </c>
      <c r="AV148" s="428" t="s">
        <v>115</v>
      </c>
      <c r="AW148" s="428" t="s">
        <v>32</v>
      </c>
      <c r="AX148" s="428" t="s">
        <v>74</v>
      </c>
      <c r="AY148" s="431" t="s">
        <v>175</v>
      </c>
    </row>
    <row r="149" spans="2:51" s="428" customFormat="1" ht="16.5" customHeight="1">
      <c r="B149" s="423"/>
      <c r="C149" s="424"/>
      <c r="D149" s="424"/>
      <c r="E149" s="425" t="s">
        <v>19</v>
      </c>
      <c r="F149" s="523" t="s">
        <v>246</v>
      </c>
      <c r="G149" s="524"/>
      <c r="H149" s="524"/>
      <c r="I149" s="524"/>
      <c r="J149" s="424"/>
      <c r="K149" s="426">
        <v>9.75</v>
      </c>
      <c r="L149" s="424"/>
      <c r="M149" s="424"/>
      <c r="N149" s="424"/>
      <c r="O149" s="424"/>
      <c r="P149" s="424"/>
      <c r="Q149" s="424"/>
      <c r="R149" s="427"/>
      <c r="T149" s="429"/>
      <c r="U149" s="424"/>
      <c r="V149" s="424"/>
      <c r="W149" s="424"/>
      <c r="X149" s="424"/>
      <c r="Y149" s="424"/>
      <c r="Z149" s="424"/>
      <c r="AA149" s="430"/>
      <c r="AT149" s="431" t="s">
        <v>182</v>
      </c>
      <c r="AU149" s="431" t="s">
        <v>115</v>
      </c>
      <c r="AV149" s="428" t="s">
        <v>115</v>
      </c>
      <c r="AW149" s="428" t="s">
        <v>32</v>
      </c>
      <c r="AX149" s="428" t="s">
        <v>74</v>
      </c>
      <c r="AY149" s="431" t="s">
        <v>175</v>
      </c>
    </row>
    <row r="150" spans="2:51" s="437" customFormat="1" ht="16.5" customHeight="1">
      <c r="B150" s="432"/>
      <c r="C150" s="433"/>
      <c r="D150" s="433"/>
      <c r="E150" s="434" t="s">
        <v>137</v>
      </c>
      <c r="F150" s="529" t="s">
        <v>247</v>
      </c>
      <c r="G150" s="530"/>
      <c r="H150" s="530"/>
      <c r="I150" s="530"/>
      <c r="J150" s="433"/>
      <c r="K150" s="435">
        <v>274.75</v>
      </c>
      <c r="L150" s="433"/>
      <c r="M150" s="433"/>
      <c r="N150" s="433"/>
      <c r="O150" s="433"/>
      <c r="P150" s="433"/>
      <c r="Q150" s="433"/>
      <c r="R150" s="436"/>
      <c r="T150" s="438"/>
      <c r="U150" s="433"/>
      <c r="V150" s="433"/>
      <c r="W150" s="433"/>
      <c r="X150" s="433"/>
      <c r="Y150" s="433"/>
      <c r="Z150" s="433"/>
      <c r="AA150" s="439"/>
      <c r="AT150" s="440" t="s">
        <v>182</v>
      </c>
      <c r="AU150" s="440" t="s">
        <v>115</v>
      </c>
      <c r="AV150" s="437" t="s">
        <v>179</v>
      </c>
      <c r="AW150" s="437" t="s">
        <v>32</v>
      </c>
      <c r="AX150" s="437" t="s">
        <v>82</v>
      </c>
      <c r="AY150" s="440" t="s">
        <v>175</v>
      </c>
    </row>
    <row r="151" spans="2:65" s="298" customFormat="1" ht="25.5" customHeight="1">
      <c r="B151" s="295"/>
      <c r="C151" s="415" t="s">
        <v>248</v>
      </c>
      <c r="D151" s="415" t="s">
        <v>176</v>
      </c>
      <c r="E151" s="416" t="s">
        <v>249</v>
      </c>
      <c r="F151" s="506" t="s">
        <v>250</v>
      </c>
      <c r="G151" s="506"/>
      <c r="H151" s="506"/>
      <c r="I151" s="506"/>
      <c r="J151" s="417" t="s">
        <v>127</v>
      </c>
      <c r="K151" s="418">
        <v>152.425</v>
      </c>
      <c r="L151" s="507"/>
      <c r="M151" s="507"/>
      <c r="N151" s="508">
        <f>ROUND(L151*K151,2)</f>
        <v>0</v>
      </c>
      <c r="O151" s="508"/>
      <c r="P151" s="508"/>
      <c r="Q151" s="508"/>
      <c r="R151" s="297"/>
      <c r="T151" s="419" t="s">
        <v>19</v>
      </c>
      <c r="U151" s="304" t="s">
        <v>39</v>
      </c>
      <c r="V151" s="420">
        <v>1.992</v>
      </c>
      <c r="W151" s="420">
        <f>V151*K151</f>
        <v>303.6306</v>
      </c>
      <c r="X151" s="420">
        <v>0</v>
      </c>
      <c r="Y151" s="420">
        <f>X151*K151</f>
        <v>0</v>
      </c>
      <c r="Z151" s="420">
        <v>0</v>
      </c>
      <c r="AA151" s="421">
        <f>Z151*K151</f>
        <v>0</v>
      </c>
      <c r="AR151" s="280" t="s">
        <v>179</v>
      </c>
      <c r="AT151" s="280" t="s">
        <v>176</v>
      </c>
      <c r="AU151" s="280" t="s">
        <v>115</v>
      </c>
      <c r="AY151" s="280" t="s">
        <v>175</v>
      </c>
      <c r="BE151" s="422">
        <f>IF(U151="základní",N151,0)</f>
        <v>0</v>
      </c>
      <c r="BF151" s="422">
        <f>IF(U151="snížená",N151,0)</f>
        <v>0</v>
      </c>
      <c r="BG151" s="422">
        <f>IF(U151="zákl. přenesená",N151,0)</f>
        <v>0</v>
      </c>
      <c r="BH151" s="422">
        <f>IF(U151="sníž. přenesená",N151,0)</f>
        <v>0</v>
      </c>
      <c r="BI151" s="422">
        <f>IF(U151="nulová",N151,0)</f>
        <v>0</v>
      </c>
      <c r="BJ151" s="280" t="s">
        <v>82</v>
      </c>
      <c r="BK151" s="422">
        <f>ROUND(L151*K151,2)</f>
        <v>0</v>
      </c>
      <c r="BL151" s="280" t="s">
        <v>179</v>
      </c>
      <c r="BM151" s="280" t="s">
        <v>251</v>
      </c>
    </row>
    <row r="152" spans="2:51" s="428" customFormat="1" ht="16.5" customHeight="1">
      <c r="B152" s="423"/>
      <c r="C152" s="424"/>
      <c r="D152" s="424"/>
      <c r="E152" s="425" t="s">
        <v>19</v>
      </c>
      <c r="F152" s="509" t="s">
        <v>252</v>
      </c>
      <c r="G152" s="510"/>
      <c r="H152" s="510"/>
      <c r="I152" s="510"/>
      <c r="J152" s="424"/>
      <c r="K152" s="426">
        <v>82.425</v>
      </c>
      <c r="L152" s="424"/>
      <c r="M152" s="424"/>
      <c r="N152" s="424"/>
      <c r="O152" s="424"/>
      <c r="P152" s="424"/>
      <c r="Q152" s="424"/>
      <c r="R152" s="427"/>
      <c r="T152" s="429"/>
      <c r="U152" s="424"/>
      <c r="V152" s="424"/>
      <c r="W152" s="424"/>
      <c r="X152" s="424"/>
      <c r="Y152" s="424"/>
      <c r="Z152" s="424"/>
      <c r="AA152" s="430"/>
      <c r="AT152" s="431" t="s">
        <v>182</v>
      </c>
      <c r="AU152" s="431" t="s">
        <v>115</v>
      </c>
      <c r="AV152" s="428" t="s">
        <v>115</v>
      </c>
      <c r="AW152" s="428" t="s">
        <v>32</v>
      </c>
      <c r="AX152" s="428" t="s">
        <v>74</v>
      </c>
      <c r="AY152" s="431" t="s">
        <v>175</v>
      </c>
    </row>
    <row r="153" spans="2:51" s="428" customFormat="1" ht="16.5" customHeight="1">
      <c r="B153" s="423"/>
      <c r="C153" s="424"/>
      <c r="D153" s="424"/>
      <c r="E153" s="425" t="s">
        <v>19</v>
      </c>
      <c r="F153" s="523" t="s">
        <v>253</v>
      </c>
      <c r="G153" s="524"/>
      <c r="H153" s="524"/>
      <c r="I153" s="524"/>
      <c r="J153" s="424"/>
      <c r="K153" s="426">
        <v>70</v>
      </c>
      <c r="L153" s="424"/>
      <c r="M153" s="424"/>
      <c r="N153" s="424"/>
      <c r="O153" s="424"/>
      <c r="P153" s="424"/>
      <c r="Q153" s="424"/>
      <c r="R153" s="427"/>
      <c r="T153" s="429"/>
      <c r="U153" s="424"/>
      <c r="V153" s="424"/>
      <c r="W153" s="424"/>
      <c r="X153" s="424"/>
      <c r="Y153" s="424"/>
      <c r="Z153" s="424"/>
      <c r="AA153" s="430"/>
      <c r="AT153" s="431" t="s">
        <v>182</v>
      </c>
      <c r="AU153" s="431" t="s">
        <v>115</v>
      </c>
      <c r="AV153" s="428" t="s">
        <v>115</v>
      </c>
      <c r="AW153" s="428" t="s">
        <v>32</v>
      </c>
      <c r="AX153" s="428" t="s">
        <v>74</v>
      </c>
      <c r="AY153" s="431" t="s">
        <v>175</v>
      </c>
    </row>
    <row r="154" spans="2:51" s="437" customFormat="1" ht="16.5" customHeight="1">
      <c r="B154" s="432"/>
      <c r="C154" s="433"/>
      <c r="D154" s="433"/>
      <c r="E154" s="434" t="s">
        <v>19</v>
      </c>
      <c r="F154" s="529" t="s">
        <v>247</v>
      </c>
      <c r="G154" s="530"/>
      <c r="H154" s="530"/>
      <c r="I154" s="530"/>
      <c r="J154" s="433"/>
      <c r="K154" s="435">
        <v>152.425</v>
      </c>
      <c r="L154" s="433"/>
      <c r="M154" s="433"/>
      <c r="N154" s="433"/>
      <c r="O154" s="433"/>
      <c r="P154" s="433"/>
      <c r="Q154" s="433"/>
      <c r="R154" s="436"/>
      <c r="T154" s="438"/>
      <c r="U154" s="433"/>
      <c r="V154" s="433"/>
      <c r="W154" s="433"/>
      <c r="X154" s="433"/>
      <c r="Y154" s="433"/>
      <c r="Z154" s="433"/>
      <c r="AA154" s="439"/>
      <c r="AT154" s="440" t="s">
        <v>182</v>
      </c>
      <c r="AU154" s="440" t="s">
        <v>115</v>
      </c>
      <c r="AV154" s="437" t="s">
        <v>179</v>
      </c>
      <c r="AW154" s="437" t="s">
        <v>32</v>
      </c>
      <c r="AX154" s="437" t="s">
        <v>82</v>
      </c>
      <c r="AY154" s="440" t="s">
        <v>175</v>
      </c>
    </row>
    <row r="155" spans="2:65" s="298" customFormat="1" ht="25.5" customHeight="1">
      <c r="B155" s="295"/>
      <c r="C155" s="415" t="s">
        <v>254</v>
      </c>
      <c r="D155" s="415" t="s">
        <v>176</v>
      </c>
      <c r="E155" s="416" t="s">
        <v>255</v>
      </c>
      <c r="F155" s="506" t="s">
        <v>256</v>
      </c>
      <c r="G155" s="506"/>
      <c r="H155" s="506"/>
      <c r="I155" s="506"/>
      <c r="J155" s="417" t="s">
        <v>127</v>
      </c>
      <c r="K155" s="418">
        <v>82.425</v>
      </c>
      <c r="L155" s="507"/>
      <c r="M155" s="507"/>
      <c r="N155" s="508">
        <f>ROUND(L155*K155,2)</f>
        <v>0</v>
      </c>
      <c r="O155" s="508"/>
      <c r="P155" s="508"/>
      <c r="Q155" s="508"/>
      <c r="R155" s="297"/>
      <c r="T155" s="419" t="s">
        <v>19</v>
      </c>
      <c r="U155" s="304" t="s">
        <v>39</v>
      </c>
      <c r="V155" s="420">
        <v>1.092</v>
      </c>
      <c r="W155" s="420">
        <f>V155*K155</f>
        <v>90.0081</v>
      </c>
      <c r="X155" s="420">
        <v>0</v>
      </c>
      <c r="Y155" s="420">
        <f>X155*K155</f>
        <v>0</v>
      </c>
      <c r="Z155" s="420">
        <v>0</v>
      </c>
      <c r="AA155" s="421">
        <f>Z155*K155</f>
        <v>0</v>
      </c>
      <c r="AR155" s="280" t="s">
        <v>179</v>
      </c>
      <c r="AT155" s="280" t="s">
        <v>176</v>
      </c>
      <c r="AU155" s="280" t="s">
        <v>115</v>
      </c>
      <c r="AY155" s="280" t="s">
        <v>175</v>
      </c>
      <c r="BE155" s="422">
        <f>IF(U155="základní",N155,0)</f>
        <v>0</v>
      </c>
      <c r="BF155" s="422">
        <f>IF(U155="snížená",N155,0)</f>
        <v>0</v>
      </c>
      <c r="BG155" s="422">
        <f>IF(U155="zákl. přenesená",N155,0)</f>
        <v>0</v>
      </c>
      <c r="BH155" s="422">
        <f>IF(U155="sníž. přenesená",N155,0)</f>
        <v>0</v>
      </c>
      <c r="BI155" s="422">
        <f>IF(U155="nulová",N155,0)</f>
        <v>0</v>
      </c>
      <c r="BJ155" s="280" t="s">
        <v>82</v>
      </c>
      <c r="BK155" s="422">
        <f>ROUND(L155*K155,2)</f>
        <v>0</v>
      </c>
      <c r="BL155" s="280" t="s">
        <v>179</v>
      </c>
      <c r="BM155" s="280" t="s">
        <v>257</v>
      </c>
    </row>
    <row r="156" spans="2:51" s="428" customFormat="1" ht="16.5" customHeight="1">
      <c r="B156" s="423"/>
      <c r="C156" s="424"/>
      <c r="D156" s="424"/>
      <c r="E156" s="425" t="s">
        <v>19</v>
      </c>
      <c r="F156" s="509" t="s">
        <v>252</v>
      </c>
      <c r="G156" s="510"/>
      <c r="H156" s="510"/>
      <c r="I156" s="510"/>
      <c r="J156" s="424"/>
      <c r="K156" s="426">
        <v>82.425</v>
      </c>
      <c r="L156" s="424"/>
      <c r="M156" s="424"/>
      <c r="N156" s="424"/>
      <c r="O156" s="424"/>
      <c r="P156" s="424"/>
      <c r="Q156" s="424"/>
      <c r="R156" s="427"/>
      <c r="T156" s="429"/>
      <c r="U156" s="424"/>
      <c r="V156" s="424"/>
      <c r="W156" s="424"/>
      <c r="X156" s="424"/>
      <c r="Y156" s="424"/>
      <c r="Z156" s="424"/>
      <c r="AA156" s="430"/>
      <c r="AT156" s="431" t="s">
        <v>182</v>
      </c>
      <c r="AU156" s="431" t="s">
        <v>115</v>
      </c>
      <c r="AV156" s="428" t="s">
        <v>115</v>
      </c>
      <c r="AW156" s="428" t="s">
        <v>32</v>
      </c>
      <c r="AX156" s="428" t="s">
        <v>82</v>
      </c>
      <c r="AY156" s="431" t="s">
        <v>175</v>
      </c>
    </row>
    <row r="157" spans="2:65" s="298" customFormat="1" ht="25.5" customHeight="1">
      <c r="B157" s="295"/>
      <c r="C157" s="415" t="s">
        <v>258</v>
      </c>
      <c r="D157" s="415" t="s">
        <v>176</v>
      </c>
      <c r="E157" s="416" t="s">
        <v>259</v>
      </c>
      <c r="F157" s="506" t="s">
        <v>260</v>
      </c>
      <c r="G157" s="506"/>
      <c r="H157" s="506"/>
      <c r="I157" s="506"/>
      <c r="J157" s="417" t="s">
        <v>261</v>
      </c>
      <c r="K157" s="418">
        <v>480</v>
      </c>
      <c r="L157" s="507"/>
      <c r="M157" s="507"/>
      <c r="N157" s="508">
        <f>ROUND(L157*K157,2)</f>
        <v>0</v>
      </c>
      <c r="O157" s="508"/>
      <c r="P157" s="508"/>
      <c r="Q157" s="508"/>
      <c r="R157" s="297"/>
      <c r="T157" s="419" t="s">
        <v>19</v>
      </c>
      <c r="U157" s="304" t="s">
        <v>39</v>
      </c>
      <c r="V157" s="420">
        <v>0.3</v>
      </c>
      <c r="W157" s="420">
        <f>V157*K157</f>
        <v>144</v>
      </c>
      <c r="X157" s="420">
        <v>0</v>
      </c>
      <c r="Y157" s="420">
        <f>X157*K157</f>
        <v>0</v>
      </c>
      <c r="Z157" s="420">
        <v>0</v>
      </c>
      <c r="AA157" s="421">
        <f>Z157*K157</f>
        <v>0</v>
      </c>
      <c r="AR157" s="280" t="s">
        <v>179</v>
      </c>
      <c r="AT157" s="280" t="s">
        <v>176</v>
      </c>
      <c r="AU157" s="280" t="s">
        <v>115</v>
      </c>
      <c r="AY157" s="280" t="s">
        <v>175</v>
      </c>
      <c r="BE157" s="422">
        <f>IF(U157="základní",N157,0)</f>
        <v>0</v>
      </c>
      <c r="BF157" s="422">
        <f>IF(U157="snížená",N157,0)</f>
        <v>0</v>
      </c>
      <c r="BG157" s="422">
        <f>IF(U157="zákl. přenesená",N157,0)</f>
        <v>0</v>
      </c>
      <c r="BH157" s="422">
        <f>IF(U157="sníž. přenesená",N157,0)</f>
        <v>0</v>
      </c>
      <c r="BI157" s="422">
        <f>IF(U157="nulová",N157,0)</f>
        <v>0</v>
      </c>
      <c r="BJ157" s="280" t="s">
        <v>82</v>
      </c>
      <c r="BK157" s="422">
        <f>ROUND(L157*K157,2)</f>
        <v>0</v>
      </c>
      <c r="BL157" s="280" t="s">
        <v>179</v>
      </c>
      <c r="BM157" s="280" t="s">
        <v>262</v>
      </c>
    </row>
    <row r="158" spans="2:51" s="428" customFormat="1" ht="25.5" customHeight="1">
      <c r="B158" s="423"/>
      <c r="C158" s="424"/>
      <c r="D158" s="424"/>
      <c r="E158" s="425" t="s">
        <v>19</v>
      </c>
      <c r="F158" s="509" t="s">
        <v>263</v>
      </c>
      <c r="G158" s="510"/>
      <c r="H158" s="510"/>
      <c r="I158" s="510"/>
      <c r="J158" s="424"/>
      <c r="K158" s="426">
        <v>480</v>
      </c>
      <c r="L158" s="424"/>
      <c r="M158" s="424"/>
      <c r="N158" s="424"/>
      <c r="O158" s="424"/>
      <c r="P158" s="424"/>
      <c r="Q158" s="424"/>
      <c r="R158" s="427"/>
      <c r="T158" s="429"/>
      <c r="U158" s="424"/>
      <c r="V158" s="424"/>
      <c r="W158" s="424"/>
      <c r="X158" s="424"/>
      <c r="Y158" s="424"/>
      <c r="Z158" s="424"/>
      <c r="AA158" s="430"/>
      <c r="AT158" s="431" t="s">
        <v>182</v>
      </c>
      <c r="AU158" s="431" t="s">
        <v>115</v>
      </c>
      <c r="AV158" s="428" t="s">
        <v>115</v>
      </c>
      <c r="AW158" s="428" t="s">
        <v>32</v>
      </c>
      <c r="AX158" s="428" t="s">
        <v>82</v>
      </c>
      <c r="AY158" s="431" t="s">
        <v>175</v>
      </c>
    </row>
    <row r="159" spans="2:65" s="298" customFormat="1" ht="25.5" customHeight="1">
      <c r="B159" s="295"/>
      <c r="C159" s="415" t="s">
        <v>264</v>
      </c>
      <c r="D159" s="415" t="s">
        <v>176</v>
      </c>
      <c r="E159" s="416" t="s">
        <v>265</v>
      </c>
      <c r="F159" s="506" t="s">
        <v>266</v>
      </c>
      <c r="G159" s="506"/>
      <c r="H159" s="506"/>
      <c r="I159" s="506"/>
      <c r="J159" s="417" t="s">
        <v>267</v>
      </c>
      <c r="K159" s="418">
        <v>30</v>
      </c>
      <c r="L159" s="507"/>
      <c r="M159" s="507"/>
      <c r="N159" s="508">
        <f>ROUND(L159*K159,2)</f>
        <v>0</v>
      </c>
      <c r="O159" s="508"/>
      <c r="P159" s="508"/>
      <c r="Q159" s="508"/>
      <c r="R159" s="297"/>
      <c r="T159" s="419" t="s">
        <v>19</v>
      </c>
      <c r="U159" s="304" t="s">
        <v>39</v>
      </c>
      <c r="V159" s="420">
        <v>0</v>
      </c>
      <c r="W159" s="420">
        <f>V159*K159</f>
        <v>0</v>
      </c>
      <c r="X159" s="420">
        <v>0</v>
      </c>
      <c r="Y159" s="420">
        <f>X159*K159</f>
        <v>0</v>
      </c>
      <c r="Z159" s="420">
        <v>0</v>
      </c>
      <c r="AA159" s="421">
        <f>Z159*K159</f>
        <v>0</v>
      </c>
      <c r="AR159" s="280" t="s">
        <v>179</v>
      </c>
      <c r="AT159" s="280" t="s">
        <v>176</v>
      </c>
      <c r="AU159" s="280" t="s">
        <v>115</v>
      </c>
      <c r="AY159" s="280" t="s">
        <v>175</v>
      </c>
      <c r="BE159" s="422">
        <f>IF(U159="základní",N159,0)</f>
        <v>0</v>
      </c>
      <c r="BF159" s="422">
        <f>IF(U159="snížená",N159,0)</f>
        <v>0</v>
      </c>
      <c r="BG159" s="422">
        <f>IF(U159="zákl. přenesená",N159,0)</f>
        <v>0</v>
      </c>
      <c r="BH159" s="422">
        <f>IF(U159="sníž. přenesená",N159,0)</f>
        <v>0</v>
      </c>
      <c r="BI159" s="422">
        <f>IF(U159="nulová",N159,0)</f>
        <v>0</v>
      </c>
      <c r="BJ159" s="280" t="s">
        <v>82</v>
      </c>
      <c r="BK159" s="422">
        <f>ROUND(L159*K159,2)</f>
        <v>0</v>
      </c>
      <c r="BL159" s="280" t="s">
        <v>179</v>
      </c>
      <c r="BM159" s="280" t="s">
        <v>268</v>
      </c>
    </row>
    <row r="160" spans="2:65" s="298" customFormat="1" ht="25.5" customHeight="1">
      <c r="B160" s="295"/>
      <c r="C160" s="415" t="s">
        <v>269</v>
      </c>
      <c r="D160" s="415" t="s">
        <v>176</v>
      </c>
      <c r="E160" s="416" t="s">
        <v>270</v>
      </c>
      <c r="F160" s="506" t="s">
        <v>271</v>
      </c>
      <c r="G160" s="506"/>
      <c r="H160" s="506"/>
      <c r="I160" s="506"/>
      <c r="J160" s="417" t="s">
        <v>127</v>
      </c>
      <c r="K160" s="418">
        <v>30</v>
      </c>
      <c r="L160" s="507"/>
      <c r="M160" s="507"/>
      <c r="N160" s="508">
        <f>ROUND(L160*K160,2)</f>
        <v>0</v>
      </c>
      <c r="O160" s="508"/>
      <c r="P160" s="508"/>
      <c r="Q160" s="508"/>
      <c r="R160" s="297"/>
      <c r="T160" s="419" t="s">
        <v>19</v>
      </c>
      <c r="U160" s="304" t="s">
        <v>39</v>
      </c>
      <c r="V160" s="420">
        <v>0.013</v>
      </c>
      <c r="W160" s="420">
        <f>V160*K160</f>
        <v>0.38999999999999996</v>
      </c>
      <c r="X160" s="420">
        <v>0</v>
      </c>
      <c r="Y160" s="420">
        <f>X160*K160</f>
        <v>0</v>
      </c>
      <c r="Z160" s="420">
        <v>0</v>
      </c>
      <c r="AA160" s="421">
        <f>Z160*K160</f>
        <v>0</v>
      </c>
      <c r="AR160" s="280" t="s">
        <v>179</v>
      </c>
      <c r="AT160" s="280" t="s">
        <v>176</v>
      </c>
      <c r="AU160" s="280" t="s">
        <v>115</v>
      </c>
      <c r="AY160" s="280" t="s">
        <v>175</v>
      </c>
      <c r="BE160" s="422">
        <f>IF(U160="základní",N160,0)</f>
        <v>0</v>
      </c>
      <c r="BF160" s="422">
        <f>IF(U160="snížená",N160,0)</f>
        <v>0</v>
      </c>
      <c r="BG160" s="422">
        <f>IF(U160="zákl. přenesená",N160,0)</f>
        <v>0</v>
      </c>
      <c r="BH160" s="422">
        <f>IF(U160="sníž. přenesená",N160,0)</f>
        <v>0</v>
      </c>
      <c r="BI160" s="422">
        <f>IF(U160="nulová",N160,0)</f>
        <v>0</v>
      </c>
      <c r="BJ160" s="280" t="s">
        <v>82</v>
      </c>
      <c r="BK160" s="422">
        <f>ROUND(L160*K160,2)</f>
        <v>0</v>
      </c>
      <c r="BL160" s="280" t="s">
        <v>179</v>
      </c>
      <c r="BM160" s="280" t="s">
        <v>272</v>
      </c>
    </row>
    <row r="161" spans="2:51" s="428" customFormat="1" ht="25.5" customHeight="1">
      <c r="B161" s="423"/>
      <c r="C161" s="424"/>
      <c r="D161" s="424"/>
      <c r="E161" s="425" t="s">
        <v>19</v>
      </c>
      <c r="F161" s="509" t="s">
        <v>273</v>
      </c>
      <c r="G161" s="510"/>
      <c r="H161" s="510"/>
      <c r="I161" s="510"/>
      <c r="J161" s="424"/>
      <c r="K161" s="426">
        <v>30</v>
      </c>
      <c r="L161" s="424"/>
      <c r="M161" s="424"/>
      <c r="N161" s="424"/>
      <c r="O161" s="424"/>
      <c r="P161" s="424"/>
      <c r="Q161" s="424"/>
      <c r="R161" s="427"/>
      <c r="T161" s="429"/>
      <c r="U161" s="424"/>
      <c r="V161" s="424"/>
      <c r="W161" s="424"/>
      <c r="X161" s="424"/>
      <c r="Y161" s="424"/>
      <c r="Z161" s="424"/>
      <c r="AA161" s="430"/>
      <c r="AT161" s="431" t="s">
        <v>182</v>
      </c>
      <c r="AU161" s="431" t="s">
        <v>115</v>
      </c>
      <c r="AV161" s="428" t="s">
        <v>115</v>
      </c>
      <c r="AW161" s="428" t="s">
        <v>32</v>
      </c>
      <c r="AX161" s="428" t="s">
        <v>82</v>
      </c>
      <c r="AY161" s="431" t="s">
        <v>175</v>
      </c>
    </row>
    <row r="162" spans="2:65" s="298" customFormat="1" ht="25.5" customHeight="1">
      <c r="B162" s="295"/>
      <c r="C162" s="415" t="s">
        <v>10</v>
      </c>
      <c r="D162" s="415" t="s">
        <v>176</v>
      </c>
      <c r="E162" s="416" t="s">
        <v>274</v>
      </c>
      <c r="F162" s="506" t="s">
        <v>275</v>
      </c>
      <c r="G162" s="506"/>
      <c r="H162" s="506"/>
      <c r="I162" s="506"/>
      <c r="J162" s="417" t="s">
        <v>127</v>
      </c>
      <c r="K162" s="418">
        <v>362.16</v>
      </c>
      <c r="L162" s="507"/>
      <c r="M162" s="507"/>
      <c r="N162" s="508">
        <f>ROUND(L162*K162,2)</f>
        <v>0</v>
      </c>
      <c r="O162" s="508"/>
      <c r="P162" s="508"/>
      <c r="Q162" s="508"/>
      <c r="R162" s="297"/>
      <c r="T162" s="419" t="s">
        <v>19</v>
      </c>
      <c r="U162" s="304" t="s">
        <v>39</v>
      </c>
      <c r="V162" s="420">
        <v>0.187</v>
      </c>
      <c r="W162" s="420">
        <f>V162*K162</f>
        <v>67.72392</v>
      </c>
      <c r="X162" s="420">
        <v>0</v>
      </c>
      <c r="Y162" s="420">
        <f>X162*K162</f>
        <v>0</v>
      </c>
      <c r="Z162" s="420">
        <v>0</v>
      </c>
      <c r="AA162" s="421">
        <f>Z162*K162</f>
        <v>0</v>
      </c>
      <c r="AR162" s="280" t="s">
        <v>179</v>
      </c>
      <c r="AT162" s="280" t="s">
        <v>176</v>
      </c>
      <c r="AU162" s="280" t="s">
        <v>115</v>
      </c>
      <c r="AY162" s="280" t="s">
        <v>175</v>
      </c>
      <c r="BE162" s="422">
        <f>IF(U162="základní",N162,0)</f>
        <v>0</v>
      </c>
      <c r="BF162" s="422">
        <f>IF(U162="snížená",N162,0)</f>
        <v>0</v>
      </c>
      <c r="BG162" s="422">
        <f>IF(U162="zákl. přenesená",N162,0)</f>
        <v>0</v>
      </c>
      <c r="BH162" s="422">
        <f>IF(U162="sníž. přenesená",N162,0)</f>
        <v>0</v>
      </c>
      <c r="BI162" s="422">
        <f>IF(U162="nulová",N162,0)</f>
        <v>0</v>
      </c>
      <c r="BJ162" s="280" t="s">
        <v>82</v>
      </c>
      <c r="BK162" s="422">
        <f>ROUND(L162*K162,2)</f>
        <v>0</v>
      </c>
      <c r="BL162" s="280" t="s">
        <v>179</v>
      </c>
      <c r="BM162" s="280" t="s">
        <v>276</v>
      </c>
    </row>
    <row r="163" spans="2:51" s="428" customFormat="1" ht="16.5" customHeight="1">
      <c r="B163" s="423"/>
      <c r="C163" s="424"/>
      <c r="D163" s="424"/>
      <c r="E163" s="425" t="s">
        <v>19</v>
      </c>
      <c r="F163" s="509" t="s">
        <v>277</v>
      </c>
      <c r="G163" s="510"/>
      <c r="H163" s="510"/>
      <c r="I163" s="510"/>
      <c r="J163" s="424"/>
      <c r="K163" s="426">
        <v>250</v>
      </c>
      <c r="L163" s="424"/>
      <c r="M163" s="424"/>
      <c r="N163" s="424"/>
      <c r="O163" s="424"/>
      <c r="P163" s="424"/>
      <c r="Q163" s="424"/>
      <c r="R163" s="427"/>
      <c r="T163" s="429"/>
      <c r="U163" s="424"/>
      <c r="V163" s="424"/>
      <c r="W163" s="424"/>
      <c r="X163" s="424"/>
      <c r="Y163" s="424"/>
      <c r="Z163" s="424"/>
      <c r="AA163" s="430"/>
      <c r="AT163" s="431" t="s">
        <v>182</v>
      </c>
      <c r="AU163" s="431" t="s">
        <v>115</v>
      </c>
      <c r="AV163" s="428" t="s">
        <v>115</v>
      </c>
      <c r="AW163" s="428" t="s">
        <v>32</v>
      </c>
      <c r="AX163" s="428" t="s">
        <v>74</v>
      </c>
      <c r="AY163" s="431" t="s">
        <v>175</v>
      </c>
    </row>
    <row r="164" spans="2:51" s="428" customFormat="1" ht="25.5" customHeight="1">
      <c r="B164" s="423"/>
      <c r="C164" s="424"/>
      <c r="D164" s="424"/>
      <c r="E164" s="425" t="s">
        <v>19</v>
      </c>
      <c r="F164" s="523" t="s">
        <v>278</v>
      </c>
      <c r="G164" s="524"/>
      <c r="H164" s="524"/>
      <c r="I164" s="524"/>
      <c r="J164" s="424"/>
      <c r="K164" s="426">
        <v>39.2</v>
      </c>
      <c r="L164" s="424"/>
      <c r="M164" s="424"/>
      <c r="N164" s="424"/>
      <c r="O164" s="424"/>
      <c r="P164" s="424"/>
      <c r="Q164" s="424"/>
      <c r="R164" s="427"/>
      <c r="T164" s="429"/>
      <c r="U164" s="424"/>
      <c r="V164" s="424"/>
      <c r="W164" s="424"/>
      <c r="X164" s="424"/>
      <c r="Y164" s="424"/>
      <c r="Z164" s="424"/>
      <c r="AA164" s="430"/>
      <c r="AT164" s="431" t="s">
        <v>182</v>
      </c>
      <c r="AU164" s="431" t="s">
        <v>115</v>
      </c>
      <c r="AV164" s="428" t="s">
        <v>115</v>
      </c>
      <c r="AW164" s="428" t="s">
        <v>32</v>
      </c>
      <c r="AX164" s="428" t="s">
        <v>74</v>
      </c>
      <c r="AY164" s="431" t="s">
        <v>175</v>
      </c>
    </row>
    <row r="165" spans="2:51" s="428" customFormat="1" ht="16.5" customHeight="1">
      <c r="B165" s="423"/>
      <c r="C165" s="424"/>
      <c r="D165" s="424"/>
      <c r="E165" s="425" t="s">
        <v>19</v>
      </c>
      <c r="F165" s="523" t="s">
        <v>279</v>
      </c>
      <c r="G165" s="524"/>
      <c r="H165" s="524"/>
      <c r="I165" s="524"/>
      <c r="J165" s="424"/>
      <c r="K165" s="426">
        <v>13.2</v>
      </c>
      <c r="L165" s="424"/>
      <c r="M165" s="424"/>
      <c r="N165" s="424"/>
      <c r="O165" s="424"/>
      <c r="P165" s="424"/>
      <c r="Q165" s="424"/>
      <c r="R165" s="427"/>
      <c r="T165" s="429"/>
      <c r="U165" s="424"/>
      <c r="V165" s="424"/>
      <c r="W165" s="424"/>
      <c r="X165" s="424"/>
      <c r="Y165" s="424"/>
      <c r="Z165" s="424"/>
      <c r="AA165" s="430"/>
      <c r="AT165" s="431" t="s">
        <v>182</v>
      </c>
      <c r="AU165" s="431" t="s">
        <v>115</v>
      </c>
      <c r="AV165" s="428" t="s">
        <v>115</v>
      </c>
      <c r="AW165" s="428" t="s">
        <v>32</v>
      </c>
      <c r="AX165" s="428" t="s">
        <v>74</v>
      </c>
      <c r="AY165" s="431" t="s">
        <v>175</v>
      </c>
    </row>
    <row r="166" spans="2:51" s="428" customFormat="1" ht="16.5" customHeight="1">
      <c r="B166" s="423"/>
      <c r="C166" s="424"/>
      <c r="D166" s="424"/>
      <c r="E166" s="425" t="s">
        <v>19</v>
      </c>
      <c r="F166" s="523" t="s">
        <v>280</v>
      </c>
      <c r="G166" s="524"/>
      <c r="H166" s="524"/>
      <c r="I166" s="524"/>
      <c r="J166" s="424"/>
      <c r="K166" s="426">
        <v>59.76</v>
      </c>
      <c r="L166" s="424"/>
      <c r="M166" s="424"/>
      <c r="N166" s="424"/>
      <c r="O166" s="424"/>
      <c r="P166" s="424"/>
      <c r="Q166" s="424"/>
      <c r="R166" s="427"/>
      <c r="T166" s="429"/>
      <c r="U166" s="424"/>
      <c r="V166" s="424"/>
      <c r="W166" s="424"/>
      <c r="X166" s="424"/>
      <c r="Y166" s="424"/>
      <c r="Z166" s="424"/>
      <c r="AA166" s="430"/>
      <c r="AT166" s="431" t="s">
        <v>182</v>
      </c>
      <c r="AU166" s="431" t="s">
        <v>115</v>
      </c>
      <c r="AV166" s="428" t="s">
        <v>115</v>
      </c>
      <c r="AW166" s="428" t="s">
        <v>32</v>
      </c>
      <c r="AX166" s="428" t="s">
        <v>74</v>
      </c>
      <c r="AY166" s="431" t="s">
        <v>175</v>
      </c>
    </row>
    <row r="167" spans="2:51" s="437" customFormat="1" ht="16.5" customHeight="1">
      <c r="B167" s="432"/>
      <c r="C167" s="433"/>
      <c r="D167" s="433"/>
      <c r="E167" s="434" t="s">
        <v>122</v>
      </c>
      <c r="F167" s="529" t="s">
        <v>247</v>
      </c>
      <c r="G167" s="530"/>
      <c r="H167" s="530"/>
      <c r="I167" s="530"/>
      <c r="J167" s="433"/>
      <c r="K167" s="435">
        <v>362.16</v>
      </c>
      <c r="L167" s="433"/>
      <c r="M167" s="433"/>
      <c r="N167" s="433"/>
      <c r="O167" s="433"/>
      <c r="P167" s="433"/>
      <c r="Q167" s="433"/>
      <c r="R167" s="436"/>
      <c r="T167" s="438"/>
      <c r="U167" s="433"/>
      <c r="V167" s="433"/>
      <c r="W167" s="433"/>
      <c r="X167" s="433"/>
      <c r="Y167" s="433"/>
      <c r="Z167" s="433"/>
      <c r="AA167" s="439"/>
      <c r="AT167" s="440" t="s">
        <v>182</v>
      </c>
      <c r="AU167" s="440" t="s">
        <v>115</v>
      </c>
      <c r="AV167" s="437" t="s">
        <v>179</v>
      </c>
      <c r="AW167" s="437" t="s">
        <v>32</v>
      </c>
      <c r="AX167" s="437" t="s">
        <v>82</v>
      </c>
      <c r="AY167" s="440" t="s">
        <v>175</v>
      </c>
    </row>
    <row r="168" spans="2:65" s="298" customFormat="1" ht="25.5" customHeight="1">
      <c r="B168" s="295"/>
      <c r="C168" s="415" t="s">
        <v>281</v>
      </c>
      <c r="D168" s="415" t="s">
        <v>176</v>
      </c>
      <c r="E168" s="416" t="s">
        <v>282</v>
      </c>
      <c r="F168" s="506" t="s">
        <v>283</v>
      </c>
      <c r="G168" s="506"/>
      <c r="H168" s="506"/>
      <c r="I168" s="506"/>
      <c r="J168" s="417" t="s">
        <v>127</v>
      </c>
      <c r="K168" s="418">
        <v>108.648</v>
      </c>
      <c r="L168" s="507"/>
      <c r="M168" s="507"/>
      <c r="N168" s="508">
        <f>ROUND(L168*K168,2)</f>
        <v>0</v>
      </c>
      <c r="O168" s="508"/>
      <c r="P168" s="508"/>
      <c r="Q168" s="508"/>
      <c r="R168" s="297"/>
      <c r="T168" s="419" t="s">
        <v>19</v>
      </c>
      <c r="U168" s="304" t="s">
        <v>39</v>
      </c>
      <c r="V168" s="420">
        <v>0.058</v>
      </c>
      <c r="W168" s="420">
        <f>V168*K168</f>
        <v>6.301584</v>
      </c>
      <c r="X168" s="420">
        <v>0</v>
      </c>
      <c r="Y168" s="420">
        <f>X168*K168</f>
        <v>0</v>
      </c>
      <c r="Z168" s="420">
        <v>0</v>
      </c>
      <c r="AA168" s="421">
        <f>Z168*K168</f>
        <v>0</v>
      </c>
      <c r="AR168" s="280" t="s">
        <v>179</v>
      </c>
      <c r="AT168" s="280" t="s">
        <v>176</v>
      </c>
      <c r="AU168" s="280" t="s">
        <v>115</v>
      </c>
      <c r="AY168" s="280" t="s">
        <v>175</v>
      </c>
      <c r="BE168" s="422">
        <f>IF(U168="základní",N168,0)</f>
        <v>0</v>
      </c>
      <c r="BF168" s="422">
        <f>IF(U168="snížená",N168,0)</f>
        <v>0</v>
      </c>
      <c r="BG168" s="422">
        <f>IF(U168="zákl. přenesená",N168,0)</f>
        <v>0</v>
      </c>
      <c r="BH168" s="422">
        <f>IF(U168="sníž. přenesená",N168,0)</f>
        <v>0</v>
      </c>
      <c r="BI168" s="422">
        <f>IF(U168="nulová",N168,0)</f>
        <v>0</v>
      </c>
      <c r="BJ168" s="280" t="s">
        <v>82</v>
      </c>
      <c r="BK168" s="422">
        <f>ROUND(L168*K168,2)</f>
        <v>0</v>
      </c>
      <c r="BL168" s="280" t="s">
        <v>179</v>
      </c>
      <c r="BM168" s="280" t="s">
        <v>284</v>
      </c>
    </row>
    <row r="169" spans="2:51" s="428" customFormat="1" ht="16.5" customHeight="1">
      <c r="B169" s="423"/>
      <c r="C169" s="424"/>
      <c r="D169" s="424"/>
      <c r="E169" s="425" t="s">
        <v>19</v>
      </c>
      <c r="F169" s="509" t="s">
        <v>285</v>
      </c>
      <c r="G169" s="510"/>
      <c r="H169" s="510"/>
      <c r="I169" s="510"/>
      <c r="J169" s="424"/>
      <c r="K169" s="426">
        <v>108.648</v>
      </c>
      <c r="L169" s="424"/>
      <c r="M169" s="424"/>
      <c r="N169" s="424"/>
      <c r="O169" s="424"/>
      <c r="P169" s="424"/>
      <c r="Q169" s="424"/>
      <c r="R169" s="427"/>
      <c r="T169" s="429"/>
      <c r="U169" s="424"/>
      <c r="V169" s="424"/>
      <c r="W169" s="424"/>
      <c r="X169" s="424"/>
      <c r="Y169" s="424"/>
      <c r="Z169" s="424"/>
      <c r="AA169" s="430"/>
      <c r="AT169" s="431" t="s">
        <v>182</v>
      </c>
      <c r="AU169" s="431" t="s">
        <v>115</v>
      </c>
      <c r="AV169" s="428" t="s">
        <v>115</v>
      </c>
      <c r="AW169" s="428" t="s">
        <v>32</v>
      </c>
      <c r="AX169" s="428" t="s">
        <v>82</v>
      </c>
      <c r="AY169" s="431" t="s">
        <v>175</v>
      </c>
    </row>
    <row r="170" spans="2:65" s="298" customFormat="1" ht="25.5" customHeight="1">
      <c r="B170" s="295"/>
      <c r="C170" s="415" t="s">
        <v>286</v>
      </c>
      <c r="D170" s="415" t="s">
        <v>176</v>
      </c>
      <c r="E170" s="416" t="s">
        <v>287</v>
      </c>
      <c r="F170" s="506" t="s">
        <v>288</v>
      </c>
      <c r="G170" s="506"/>
      <c r="H170" s="506"/>
      <c r="I170" s="506"/>
      <c r="J170" s="417" t="s">
        <v>127</v>
      </c>
      <c r="K170" s="418">
        <v>2.413</v>
      </c>
      <c r="L170" s="507"/>
      <c r="M170" s="507"/>
      <c r="N170" s="508">
        <f>ROUND(L170*K170,2)</f>
        <v>0</v>
      </c>
      <c r="O170" s="508"/>
      <c r="P170" s="508"/>
      <c r="Q170" s="508"/>
      <c r="R170" s="297"/>
      <c r="T170" s="419" t="s">
        <v>19</v>
      </c>
      <c r="U170" s="304" t="s">
        <v>39</v>
      </c>
      <c r="V170" s="420">
        <v>0.626</v>
      </c>
      <c r="W170" s="420">
        <f>V170*K170</f>
        <v>1.510538</v>
      </c>
      <c r="X170" s="420">
        <v>0</v>
      </c>
      <c r="Y170" s="420">
        <f>X170*K170</f>
        <v>0</v>
      </c>
      <c r="Z170" s="420">
        <v>0</v>
      </c>
      <c r="AA170" s="421">
        <f>Z170*K170</f>
        <v>0</v>
      </c>
      <c r="AR170" s="280" t="s">
        <v>179</v>
      </c>
      <c r="AT170" s="280" t="s">
        <v>176</v>
      </c>
      <c r="AU170" s="280" t="s">
        <v>115</v>
      </c>
      <c r="AY170" s="280" t="s">
        <v>175</v>
      </c>
      <c r="BE170" s="422">
        <f>IF(U170="základní",N170,0)</f>
        <v>0</v>
      </c>
      <c r="BF170" s="422">
        <f>IF(U170="snížená",N170,0)</f>
        <v>0</v>
      </c>
      <c r="BG170" s="422">
        <f>IF(U170="zákl. přenesená",N170,0)</f>
        <v>0</v>
      </c>
      <c r="BH170" s="422">
        <f>IF(U170="sníž. přenesená",N170,0)</f>
        <v>0</v>
      </c>
      <c r="BI170" s="422">
        <f>IF(U170="nulová",N170,0)</f>
        <v>0</v>
      </c>
      <c r="BJ170" s="280" t="s">
        <v>82</v>
      </c>
      <c r="BK170" s="422">
        <f>ROUND(L170*K170,2)</f>
        <v>0</v>
      </c>
      <c r="BL170" s="280" t="s">
        <v>179</v>
      </c>
      <c r="BM170" s="280" t="s">
        <v>289</v>
      </c>
    </row>
    <row r="171" spans="2:51" s="428" customFormat="1" ht="25.5" customHeight="1">
      <c r="B171" s="423"/>
      <c r="C171" s="424"/>
      <c r="D171" s="424"/>
      <c r="E171" s="425" t="s">
        <v>19</v>
      </c>
      <c r="F171" s="509" t="s">
        <v>290</v>
      </c>
      <c r="G171" s="510"/>
      <c r="H171" s="510"/>
      <c r="I171" s="510"/>
      <c r="J171" s="424"/>
      <c r="K171" s="426">
        <v>2.413</v>
      </c>
      <c r="L171" s="424"/>
      <c r="M171" s="424"/>
      <c r="N171" s="424"/>
      <c r="O171" s="424"/>
      <c r="P171" s="424"/>
      <c r="Q171" s="424"/>
      <c r="R171" s="427"/>
      <c r="T171" s="429"/>
      <c r="U171" s="424"/>
      <c r="V171" s="424"/>
      <c r="W171" s="424"/>
      <c r="X171" s="424"/>
      <c r="Y171" s="424"/>
      <c r="Z171" s="424"/>
      <c r="AA171" s="430"/>
      <c r="AT171" s="431" t="s">
        <v>182</v>
      </c>
      <c r="AU171" s="431" t="s">
        <v>115</v>
      </c>
      <c r="AV171" s="428" t="s">
        <v>115</v>
      </c>
      <c r="AW171" s="428" t="s">
        <v>32</v>
      </c>
      <c r="AX171" s="428" t="s">
        <v>82</v>
      </c>
      <c r="AY171" s="431" t="s">
        <v>175</v>
      </c>
    </row>
    <row r="172" spans="2:65" s="298" customFormat="1" ht="25.5" customHeight="1">
      <c r="B172" s="295"/>
      <c r="C172" s="415" t="s">
        <v>291</v>
      </c>
      <c r="D172" s="415" t="s">
        <v>176</v>
      </c>
      <c r="E172" s="416" t="s">
        <v>292</v>
      </c>
      <c r="F172" s="506" t="s">
        <v>293</v>
      </c>
      <c r="G172" s="506"/>
      <c r="H172" s="506"/>
      <c r="I172" s="506"/>
      <c r="J172" s="417" t="s">
        <v>127</v>
      </c>
      <c r="K172" s="418">
        <v>0.724</v>
      </c>
      <c r="L172" s="507"/>
      <c r="M172" s="507"/>
      <c r="N172" s="508">
        <f>ROUND(L172*K172,2)</f>
        <v>0</v>
      </c>
      <c r="O172" s="508"/>
      <c r="P172" s="508"/>
      <c r="Q172" s="508"/>
      <c r="R172" s="297"/>
      <c r="T172" s="419" t="s">
        <v>19</v>
      </c>
      <c r="U172" s="304" t="s">
        <v>39</v>
      </c>
      <c r="V172" s="420">
        <v>0.081</v>
      </c>
      <c r="W172" s="420">
        <f>V172*K172</f>
        <v>0.058644</v>
      </c>
      <c r="X172" s="420">
        <v>0</v>
      </c>
      <c r="Y172" s="420">
        <f>X172*K172</f>
        <v>0</v>
      </c>
      <c r="Z172" s="420">
        <v>0</v>
      </c>
      <c r="AA172" s="421">
        <f>Z172*K172</f>
        <v>0</v>
      </c>
      <c r="AR172" s="280" t="s">
        <v>179</v>
      </c>
      <c r="AT172" s="280" t="s">
        <v>176</v>
      </c>
      <c r="AU172" s="280" t="s">
        <v>115</v>
      </c>
      <c r="AY172" s="280" t="s">
        <v>175</v>
      </c>
      <c r="BE172" s="422">
        <f>IF(U172="základní",N172,0)</f>
        <v>0</v>
      </c>
      <c r="BF172" s="422">
        <f>IF(U172="snížená",N172,0)</f>
        <v>0</v>
      </c>
      <c r="BG172" s="422">
        <f>IF(U172="zákl. přenesená",N172,0)</f>
        <v>0</v>
      </c>
      <c r="BH172" s="422">
        <f>IF(U172="sníž. přenesená",N172,0)</f>
        <v>0</v>
      </c>
      <c r="BI172" s="422">
        <f>IF(U172="nulová",N172,0)</f>
        <v>0</v>
      </c>
      <c r="BJ172" s="280" t="s">
        <v>82</v>
      </c>
      <c r="BK172" s="422">
        <f>ROUND(L172*K172,2)</f>
        <v>0</v>
      </c>
      <c r="BL172" s="280" t="s">
        <v>179</v>
      </c>
      <c r="BM172" s="280" t="s">
        <v>294</v>
      </c>
    </row>
    <row r="173" spans="2:51" s="428" customFormat="1" ht="16.5" customHeight="1">
      <c r="B173" s="423"/>
      <c r="C173" s="424"/>
      <c r="D173" s="424"/>
      <c r="E173" s="425" t="s">
        <v>19</v>
      </c>
      <c r="F173" s="509" t="s">
        <v>295</v>
      </c>
      <c r="G173" s="510"/>
      <c r="H173" s="510"/>
      <c r="I173" s="510"/>
      <c r="J173" s="424"/>
      <c r="K173" s="426">
        <v>0.724</v>
      </c>
      <c r="L173" s="424"/>
      <c r="M173" s="424"/>
      <c r="N173" s="424"/>
      <c r="O173" s="424"/>
      <c r="P173" s="424"/>
      <c r="Q173" s="424"/>
      <c r="R173" s="427"/>
      <c r="T173" s="429"/>
      <c r="U173" s="424"/>
      <c r="V173" s="424"/>
      <c r="W173" s="424"/>
      <c r="X173" s="424"/>
      <c r="Y173" s="424"/>
      <c r="Z173" s="424"/>
      <c r="AA173" s="430"/>
      <c r="AT173" s="431" t="s">
        <v>182</v>
      </c>
      <c r="AU173" s="431" t="s">
        <v>115</v>
      </c>
      <c r="AV173" s="428" t="s">
        <v>115</v>
      </c>
      <c r="AW173" s="428" t="s">
        <v>32</v>
      </c>
      <c r="AX173" s="428" t="s">
        <v>82</v>
      </c>
      <c r="AY173" s="431" t="s">
        <v>175</v>
      </c>
    </row>
    <row r="174" spans="2:65" s="298" customFormat="1" ht="25.5" customHeight="1">
      <c r="B174" s="295"/>
      <c r="C174" s="415" t="s">
        <v>296</v>
      </c>
      <c r="D174" s="415" t="s">
        <v>176</v>
      </c>
      <c r="E174" s="416" t="s">
        <v>297</v>
      </c>
      <c r="F174" s="506" t="s">
        <v>298</v>
      </c>
      <c r="G174" s="506"/>
      <c r="H174" s="506"/>
      <c r="I174" s="506"/>
      <c r="J174" s="417" t="s">
        <v>127</v>
      </c>
      <c r="K174" s="418">
        <v>239.225</v>
      </c>
      <c r="L174" s="507"/>
      <c r="M174" s="507"/>
      <c r="N174" s="508">
        <f>ROUND(L174*K174,2)</f>
        <v>0</v>
      </c>
      <c r="O174" s="508"/>
      <c r="P174" s="508"/>
      <c r="Q174" s="508"/>
      <c r="R174" s="297"/>
      <c r="T174" s="419" t="s">
        <v>19</v>
      </c>
      <c r="U174" s="304" t="s">
        <v>39</v>
      </c>
      <c r="V174" s="420">
        <v>0.617</v>
      </c>
      <c r="W174" s="420">
        <f>V174*K174</f>
        <v>147.601825</v>
      </c>
      <c r="X174" s="420">
        <v>0.00825287</v>
      </c>
      <c r="Y174" s="420">
        <f>X174*K174</f>
        <v>1.97429282575</v>
      </c>
      <c r="Z174" s="420">
        <v>0</v>
      </c>
      <c r="AA174" s="421">
        <f>Z174*K174</f>
        <v>0</v>
      </c>
      <c r="AR174" s="280" t="s">
        <v>179</v>
      </c>
      <c r="AT174" s="280" t="s">
        <v>176</v>
      </c>
      <c r="AU174" s="280" t="s">
        <v>115</v>
      </c>
      <c r="AY174" s="280" t="s">
        <v>175</v>
      </c>
      <c r="BE174" s="422">
        <f>IF(U174="základní",N174,0)</f>
        <v>0</v>
      </c>
      <c r="BF174" s="422">
        <f>IF(U174="snížená",N174,0)</f>
        <v>0</v>
      </c>
      <c r="BG174" s="422">
        <f>IF(U174="zákl. přenesená",N174,0)</f>
        <v>0</v>
      </c>
      <c r="BH174" s="422">
        <f>IF(U174="sníž. přenesená",N174,0)</f>
        <v>0</v>
      </c>
      <c r="BI174" s="422">
        <f>IF(U174="nulová",N174,0)</f>
        <v>0</v>
      </c>
      <c r="BJ174" s="280" t="s">
        <v>82</v>
      </c>
      <c r="BK174" s="422">
        <f>ROUND(L174*K174,2)</f>
        <v>0</v>
      </c>
      <c r="BL174" s="280" t="s">
        <v>179</v>
      </c>
      <c r="BM174" s="280" t="s">
        <v>299</v>
      </c>
    </row>
    <row r="175" spans="2:51" s="445" customFormat="1" ht="16.5" customHeight="1">
      <c r="B175" s="441"/>
      <c r="C175" s="442"/>
      <c r="D175" s="442"/>
      <c r="E175" s="443" t="s">
        <v>19</v>
      </c>
      <c r="F175" s="531" t="s">
        <v>300</v>
      </c>
      <c r="G175" s="532"/>
      <c r="H175" s="532"/>
      <c r="I175" s="532"/>
      <c r="J175" s="442"/>
      <c r="K175" s="443" t="s">
        <v>19</v>
      </c>
      <c r="L175" s="442"/>
      <c r="M175" s="442"/>
      <c r="N175" s="442"/>
      <c r="O175" s="442"/>
      <c r="P175" s="442"/>
      <c r="Q175" s="442"/>
      <c r="R175" s="444"/>
      <c r="T175" s="446"/>
      <c r="U175" s="442"/>
      <c r="V175" s="442"/>
      <c r="W175" s="442"/>
      <c r="X175" s="442"/>
      <c r="Y175" s="442"/>
      <c r="Z175" s="442"/>
      <c r="AA175" s="447"/>
      <c r="AT175" s="448" t="s">
        <v>182</v>
      </c>
      <c r="AU175" s="448" t="s">
        <v>115</v>
      </c>
      <c r="AV175" s="445" t="s">
        <v>82</v>
      </c>
      <c r="AW175" s="445" t="s">
        <v>32</v>
      </c>
      <c r="AX175" s="445" t="s">
        <v>74</v>
      </c>
      <c r="AY175" s="448" t="s">
        <v>175</v>
      </c>
    </row>
    <row r="176" spans="2:51" s="428" customFormat="1" ht="16.5" customHeight="1">
      <c r="B176" s="423"/>
      <c r="C176" s="424"/>
      <c r="D176" s="424"/>
      <c r="E176" s="425" t="s">
        <v>19</v>
      </c>
      <c r="F176" s="523" t="s">
        <v>301</v>
      </c>
      <c r="G176" s="524"/>
      <c r="H176" s="524"/>
      <c r="I176" s="524"/>
      <c r="J176" s="424"/>
      <c r="K176" s="426">
        <v>182</v>
      </c>
      <c r="L176" s="424"/>
      <c r="M176" s="424"/>
      <c r="N176" s="424"/>
      <c r="O176" s="424"/>
      <c r="P176" s="424"/>
      <c r="Q176" s="424"/>
      <c r="R176" s="427"/>
      <c r="T176" s="429"/>
      <c r="U176" s="424"/>
      <c r="V176" s="424"/>
      <c r="W176" s="424"/>
      <c r="X176" s="424"/>
      <c r="Y176" s="424"/>
      <c r="Z176" s="424"/>
      <c r="AA176" s="430"/>
      <c r="AT176" s="431" t="s">
        <v>182</v>
      </c>
      <c r="AU176" s="431" t="s">
        <v>115</v>
      </c>
      <c r="AV176" s="428" t="s">
        <v>115</v>
      </c>
      <c r="AW176" s="428" t="s">
        <v>32</v>
      </c>
      <c r="AX176" s="428" t="s">
        <v>74</v>
      </c>
      <c r="AY176" s="431" t="s">
        <v>175</v>
      </c>
    </row>
    <row r="177" spans="2:51" s="428" customFormat="1" ht="25.5" customHeight="1">
      <c r="B177" s="423"/>
      <c r="C177" s="424"/>
      <c r="D177" s="424"/>
      <c r="E177" s="425" t="s">
        <v>19</v>
      </c>
      <c r="F177" s="523" t="s">
        <v>302</v>
      </c>
      <c r="G177" s="524"/>
      <c r="H177" s="524"/>
      <c r="I177" s="524"/>
      <c r="J177" s="424"/>
      <c r="K177" s="426">
        <v>41.16</v>
      </c>
      <c r="L177" s="424"/>
      <c r="M177" s="424"/>
      <c r="N177" s="424"/>
      <c r="O177" s="424"/>
      <c r="P177" s="424"/>
      <c r="Q177" s="424"/>
      <c r="R177" s="427"/>
      <c r="T177" s="429"/>
      <c r="U177" s="424"/>
      <c r="V177" s="424"/>
      <c r="W177" s="424"/>
      <c r="X177" s="424"/>
      <c r="Y177" s="424"/>
      <c r="Z177" s="424"/>
      <c r="AA177" s="430"/>
      <c r="AT177" s="431" t="s">
        <v>182</v>
      </c>
      <c r="AU177" s="431" t="s">
        <v>115</v>
      </c>
      <c r="AV177" s="428" t="s">
        <v>115</v>
      </c>
      <c r="AW177" s="428" t="s">
        <v>32</v>
      </c>
      <c r="AX177" s="428" t="s">
        <v>74</v>
      </c>
      <c r="AY177" s="431" t="s">
        <v>175</v>
      </c>
    </row>
    <row r="178" spans="2:51" s="428" customFormat="1" ht="16.5" customHeight="1">
      <c r="B178" s="423"/>
      <c r="C178" s="424"/>
      <c r="D178" s="424"/>
      <c r="E178" s="425" t="s">
        <v>19</v>
      </c>
      <c r="F178" s="523" t="s">
        <v>303</v>
      </c>
      <c r="G178" s="524"/>
      <c r="H178" s="524"/>
      <c r="I178" s="524"/>
      <c r="J178" s="424"/>
      <c r="K178" s="426">
        <v>3.465</v>
      </c>
      <c r="L178" s="424"/>
      <c r="M178" s="424"/>
      <c r="N178" s="424"/>
      <c r="O178" s="424"/>
      <c r="P178" s="424"/>
      <c r="Q178" s="424"/>
      <c r="R178" s="427"/>
      <c r="T178" s="429"/>
      <c r="U178" s="424"/>
      <c r="V178" s="424"/>
      <c r="W178" s="424"/>
      <c r="X178" s="424"/>
      <c r="Y178" s="424"/>
      <c r="Z178" s="424"/>
      <c r="AA178" s="430"/>
      <c r="AT178" s="431" t="s">
        <v>182</v>
      </c>
      <c r="AU178" s="431" t="s">
        <v>115</v>
      </c>
      <c r="AV178" s="428" t="s">
        <v>115</v>
      </c>
      <c r="AW178" s="428" t="s">
        <v>32</v>
      </c>
      <c r="AX178" s="428" t="s">
        <v>74</v>
      </c>
      <c r="AY178" s="431" t="s">
        <v>175</v>
      </c>
    </row>
    <row r="179" spans="2:51" s="428" customFormat="1" ht="16.5" customHeight="1">
      <c r="B179" s="423"/>
      <c r="C179" s="424"/>
      <c r="D179" s="424"/>
      <c r="E179" s="425" t="s">
        <v>19</v>
      </c>
      <c r="F179" s="523" t="s">
        <v>304</v>
      </c>
      <c r="G179" s="524"/>
      <c r="H179" s="524"/>
      <c r="I179" s="524"/>
      <c r="J179" s="424"/>
      <c r="K179" s="426">
        <v>12.6</v>
      </c>
      <c r="L179" s="424"/>
      <c r="M179" s="424"/>
      <c r="N179" s="424"/>
      <c r="O179" s="424"/>
      <c r="P179" s="424"/>
      <c r="Q179" s="424"/>
      <c r="R179" s="427"/>
      <c r="T179" s="429"/>
      <c r="U179" s="424"/>
      <c r="V179" s="424"/>
      <c r="W179" s="424"/>
      <c r="X179" s="424"/>
      <c r="Y179" s="424"/>
      <c r="Z179" s="424"/>
      <c r="AA179" s="430"/>
      <c r="AT179" s="431" t="s">
        <v>182</v>
      </c>
      <c r="AU179" s="431" t="s">
        <v>115</v>
      </c>
      <c r="AV179" s="428" t="s">
        <v>115</v>
      </c>
      <c r="AW179" s="428" t="s">
        <v>32</v>
      </c>
      <c r="AX179" s="428" t="s">
        <v>74</v>
      </c>
      <c r="AY179" s="431" t="s">
        <v>175</v>
      </c>
    </row>
    <row r="180" spans="2:51" s="437" customFormat="1" ht="16.5" customHeight="1">
      <c r="B180" s="432"/>
      <c r="C180" s="433"/>
      <c r="D180" s="433"/>
      <c r="E180" s="434" t="s">
        <v>305</v>
      </c>
      <c r="F180" s="529" t="s">
        <v>247</v>
      </c>
      <c r="G180" s="530"/>
      <c r="H180" s="530"/>
      <c r="I180" s="530"/>
      <c r="J180" s="433"/>
      <c r="K180" s="435">
        <v>239.225</v>
      </c>
      <c r="L180" s="433"/>
      <c r="M180" s="433"/>
      <c r="N180" s="433"/>
      <c r="O180" s="433"/>
      <c r="P180" s="433"/>
      <c r="Q180" s="433"/>
      <c r="R180" s="436"/>
      <c r="T180" s="438"/>
      <c r="U180" s="433"/>
      <c r="V180" s="433"/>
      <c r="W180" s="433"/>
      <c r="X180" s="433"/>
      <c r="Y180" s="433"/>
      <c r="Z180" s="433"/>
      <c r="AA180" s="439"/>
      <c r="AT180" s="440" t="s">
        <v>182</v>
      </c>
      <c r="AU180" s="440" t="s">
        <v>115</v>
      </c>
      <c r="AV180" s="437" t="s">
        <v>179</v>
      </c>
      <c r="AW180" s="437" t="s">
        <v>32</v>
      </c>
      <c r="AX180" s="437" t="s">
        <v>82</v>
      </c>
      <c r="AY180" s="440" t="s">
        <v>175</v>
      </c>
    </row>
    <row r="181" spans="2:65" s="298" customFormat="1" ht="25.5" customHeight="1">
      <c r="B181" s="295"/>
      <c r="C181" s="415" t="s">
        <v>306</v>
      </c>
      <c r="D181" s="415" t="s">
        <v>176</v>
      </c>
      <c r="E181" s="416" t="s">
        <v>307</v>
      </c>
      <c r="F181" s="506" t="s">
        <v>308</v>
      </c>
      <c r="G181" s="506"/>
      <c r="H181" s="506"/>
      <c r="I181" s="506"/>
      <c r="J181" s="417" t="s">
        <v>127</v>
      </c>
      <c r="K181" s="418">
        <v>102.525</v>
      </c>
      <c r="L181" s="507"/>
      <c r="M181" s="507"/>
      <c r="N181" s="508">
        <f>ROUND(L181*K181,2)</f>
        <v>0</v>
      </c>
      <c r="O181" s="508"/>
      <c r="P181" s="508"/>
      <c r="Q181" s="508"/>
      <c r="R181" s="297"/>
      <c r="T181" s="419" t="s">
        <v>19</v>
      </c>
      <c r="U181" s="304" t="s">
        <v>39</v>
      </c>
      <c r="V181" s="420">
        <v>0.534</v>
      </c>
      <c r="W181" s="420">
        <f>V181*K181</f>
        <v>54.74835000000001</v>
      </c>
      <c r="X181" s="420">
        <v>0.015631315</v>
      </c>
      <c r="Y181" s="420">
        <f>X181*K181</f>
        <v>1.6026005703750001</v>
      </c>
      <c r="Z181" s="420">
        <v>0</v>
      </c>
      <c r="AA181" s="421">
        <f>Z181*K181</f>
        <v>0</v>
      </c>
      <c r="AR181" s="280" t="s">
        <v>179</v>
      </c>
      <c r="AT181" s="280" t="s">
        <v>176</v>
      </c>
      <c r="AU181" s="280" t="s">
        <v>115</v>
      </c>
      <c r="AY181" s="280" t="s">
        <v>175</v>
      </c>
      <c r="BE181" s="422">
        <f>IF(U181="základní",N181,0)</f>
        <v>0</v>
      </c>
      <c r="BF181" s="422">
        <f>IF(U181="snížená",N181,0)</f>
        <v>0</v>
      </c>
      <c r="BG181" s="422">
        <f>IF(U181="zákl. přenesená",N181,0)</f>
        <v>0</v>
      </c>
      <c r="BH181" s="422">
        <f>IF(U181="sníž. přenesená",N181,0)</f>
        <v>0</v>
      </c>
      <c r="BI181" s="422">
        <f>IF(U181="nulová",N181,0)</f>
        <v>0</v>
      </c>
      <c r="BJ181" s="280" t="s">
        <v>82</v>
      </c>
      <c r="BK181" s="422">
        <f>ROUND(L181*K181,2)</f>
        <v>0</v>
      </c>
      <c r="BL181" s="280" t="s">
        <v>179</v>
      </c>
      <c r="BM181" s="280" t="s">
        <v>309</v>
      </c>
    </row>
    <row r="182" spans="2:51" s="445" customFormat="1" ht="16.5" customHeight="1">
      <c r="B182" s="441"/>
      <c r="C182" s="442"/>
      <c r="D182" s="442"/>
      <c r="E182" s="443" t="s">
        <v>19</v>
      </c>
      <c r="F182" s="531" t="s">
        <v>310</v>
      </c>
      <c r="G182" s="532"/>
      <c r="H182" s="532"/>
      <c r="I182" s="532"/>
      <c r="J182" s="442"/>
      <c r="K182" s="443" t="s">
        <v>19</v>
      </c>
      <c r="L182" s="442"/>
      <c r="M182" s="442"/>
      <c r="N182" s="442"/>
      <c r="O182" s="442"/>
      <c r="P182" s="442"/>
      <c r="Q182" s="442"/>
      <c r="R182" s="444"/>
      <c r="T182" s="446"/>
      <c r="U182" s="442"/>
      <c r="V182" s="442"/>
      <c r="W182" s="442"/>
      <c r="X182" s="442"/>
      <c r="Y182" s="442"/>
      <c r="Z182" s="442"/>
      <c r="AA182" s="447"/>
      <c r="AT182" s="448" t="s">
        <v>182</v>
      </c>
      <c r="AU182" s="448" t="s">
        <v>115</v>
      </c>
      <c r="AV182" s="445" t="s">
        <v>82</v>
      </c>
      <c r="AW182" s="445" t="s">
        <v>32</v>
      </c>
      <c r="AX182" s="445" t="s">
        <v>74</v>
      </c>
      <c r="AY182" s="448" t="s">
        <v>175</v>
      </c>
    </row>
    <row r="183" spans="2:51" s="428" customFormat="1" ht="16.5" customHeight="1">
      <c r="B183" s="423"/>
      <c r="C183" s="424"/>
      <c r="D183" s="424"/>
      <c r="E183" s="425" t="s">
        <v>19</v>
      </c>
      <c r="F183" s="523" t="s">
        <v>311</v>
      </c>
      <c r="G183" s="524"/>
      <c r="H183" s="524"/>
      <c r="I183" s="524"/>
      <c r="J183" s="424"/>
      <c r="K183" s="426">
        <v>78</v>
      </c>
      <c r="L183" s="424"/>
      <c r="M183" s="424"/>
      <c r="N183" s="424"/>
      <c r="O183" s="424"/>
      <c r="P183" s="424"/>
      <c r="Q183" s="424"/>
      <c r="R183" s="427"/>
      <c r="T183" s="429"/>
      <c r="U183" s="424"/>
      <c r="V183" s="424"/>
      <c r="W183" s="424"/>
      <c r="X183" s="424"/>
      <c r="Y183" s="424"/>
      <c r="Z183" s="424"/>
      <c r="AA183" s="430"/>
      <c r="AT183" s="431" t="s">
        <v>182</v>
      </c>
      <c r="AU183" s="431" t="s">
        <v>115</v>
      </c>
      <c r="AV183" s="428" t="s">
        <v>115</v>
      </c>
      <c r="AW183" s="428" t="s">
        <v>32</v>
      </c>
      <c r="AX183" s="428" t="s">
        <v>74</v>
      </c>
      <c r="AY183" s="431" t="s">
        <v>175</v>
      </c>
    </row>
    <row r="184" spans="2:51" s="428" customFormat="1" ht="25.5" customHeight="1">
      <c r="B184" s="423"/>
      <c r="C184" s="424"/>
      <c r="D184" s="424"/>
      <c r="E184" s="425" t="s">
        <v>19</v>
      </c>
      <c r="F184" s="523" t="s">
        <v>312</v>
      </c>
      <c r="G184" s="524"/>
      <c r="H184" s="524"/>
      <c r="I184" s="524"/>
      <c r="J184" s="424"/>
      <c r="K184" s="426">
        <v>17.64</v>
      </c>
      <c r="L184" s="424"/>
      <c r="M184" s="424"/>
      <c r="N184" s="424"/>
      <c r="O184" s="424"/>
      <c r="P184" s="424"/>
      <c r="Q184" s="424"/>
      <c r="R184" s="427"/>
      <c r="T184" s="429"/>
      <c r="U184" s="424"/>
      <c r="V184" s="424"/>
      <c r="W184" s="424"/>
      <c r="X184" s="424"/>
      <c r="Y184" s="424"/>
      <c r="Z184" s="424"/>
      <c r="AA184" s="430"/>
      <c r="AT184" s="431" t="s">
        <v>182</v>
      </c>
      <c r="AU184" s="431" t="s">
        <v>115</v>
      </c>
      <c r="AV184" s="428" t="s">
        <v>115</v>
      </c>
      <c r="AW184" s="428" t="s">
        <v>32</v>
      </c>
      <c r="AX184" s="428" t="s">
        <v>74</v>
      </c>
      <c r="AY184" s="431" t="s">
        <v>175</v>
      </c>
    </row>
    <row r="185" spans="2:51" s="428" customFormat="1" ht="16.5" customHeight="1">
      <c r="B185" s="423"/>
      <c r="C185" s="424"/>
      <c r="D185" s="424"/>
      <c r="E185" s="425" t="s">
        <v>19</v>
      </c>
      <c r="F185" s="523" t="s">
        <v>313</v>
      </c>
      <c r="G185" s="524"/>
      <c r="H185" s="524"/>
      <c r="I185" s="524"/>
      <c r="J185" s="424"/>
      <c r="K185" s="426">
        <v>1.485</v>
      </c>
      <c r="L185" s="424"/>
      <c r="M185" s="424"/>
      <c r="N185" s="424"/>
      <c r="O185" s="424"/>
      <c r="P185" s="424"/>
      <c r="Q185" s="424"/>
      <c r="R185" s="427"/>
      <c r="T185" s="429"/>
      <c r="U185" s="424"/>
      <c r="V185" s="424"/>
      <c r="W185" s="424"/>
      <c r="X185" s="424"/>
      <c r="Y185" s="424"/>
      <c r="Z185" s="424"/>
      <c r="AA185" s="430"/>
      <c r="AT185" s="431" t="s">
        <v>182</v>
      </c>
      <c r="AU185" s="431" t="s">
        <v>115</v>
      </c>
      <c r="AV185" s="428" t="s">
        <v>115</v>
      </c>
      <c r="AW185" s="428" t="s">
        <v>32</v>
      </c>
      <c r="AX185" s="428" t="s">
        <v>74</v>
      </c>
      <c r="AY185" s="431" t="s">
        <v>175</v>
      </c>
    </row>
    <row r="186" spans="2:51" s="428" customFormat="1" ht="16.5" customHeight="1">
      <c r="B186" s="423"/>
      <c r="C186" s="424"/>
      <c r="D186" s="424"/>
      <c r="E186" s="425" t="s">
        <v>19</v>
      </c>
      <c r="F186" s="523" t="s">
        <v>314</v>
      </c>
      <c r="G186" s="524"/>
      <c r="H186" s="524"/>
      <c r="I186" s="524"/>
      <c r="J186" s="424"/>
      <c r="K186" s="426">
        <v>5.4</v>
      </c>
      <c r="L186" s="424"/>
      <c r="M186" s="424"/>
      <c r="N186" s="424"/>
      <c r="O186" s="424"/>
      <c r="P186" s="424"/>
      <c r="Q186" s="424"/>
      <c r="R186" s="427"/>
      <c r="T186" s="429"/>
      <c r="U186" s="424"/>
      <c r="V186" s="424"/>
      <c r="W186" s="424"/>
      <c r="X186" s="424"/>
      <c r="Y186" s="424"/>
      <c r="Z186" s="424"/>
      <c r="AA186" s="430"/>
      <c r="AT186" s="431" t="s">
        <v>182</v>
      </c>
      <c r="AU186" s="431" t="s">
        <v>115</v>
      </c>
      <c r="AV186" s="428" t="s">
        <v>115</v>
      </c>
      <c r="AW186" s="428" t="s">
        <v>32</v>
      </c>
      <c r="AX186" s="428" t="s">
        <v>74</v>
      </c>
      <c r="AY186" s="431" t="s">
        <v>175</v>
      </c>
    </row>
    <row r="187" spans="2:51" s="437" customFormat="1" ht="16.5" customHeight="1">
      <c r="B187" s="432"/>
      <c r="C187" s="433"/>
      <c r="D187" s="433"/>
      <c r="E187" s="434" t="s">
        <v>140</v>
      </c>
      <c r="F187" s="529" t="s">
        <v>247</v>
      </c>
      <c r="G187" s="530"/>
      <c r="H187" s="530"/>
      <c r="I187" s="530"/>
      <c r="J187" s="433"/>
      <c r="K187" s="435">
        <v>102.525</v>
      </c>
      <c r="L187" s="433"/>
      <c r="M187" s="433"/>
      <c r="N187" s="433"/>
      <c r="O187" s="433"/>
      <c r="P187" s="433"/>
      <c r="Q187" s="433"/>
      <c r="R187" s="436"/>
      <c r="T187" s="438"/>
      <c r="U187" s="433"/>
      <c r="V187" s="433"/>
      <c r="W187" s="433"/>
      <c r="X187" s="433"/>
      <c r="Y187" s="433"/>
      <c r="Z187" s="433"/>
      <c r="AA187" s="439"/>
      <c r="AT187" s="440" t="s">
        <v>182</v>
      </c>
      <c r="AU187" s="440" t="s">
        <v>115</v>
      </c>
      <c r="AV187" s="437" t="s">
        <v>179</v>
      </c>
      <c r="AW187" s="437" t="s">
        <v>32</v>
      </c>
      <c r="AX187" s="437" t="s">
        <v>82</v>
      </c>
      <c r="AY187" s="440" t="s">
        <v>175</v>
      </c>
    </row>
    <row r="188" spans="2:65" s="298" customFormat="1" ht="25.5" customHeight="1">
      <c r="B188" s="295"/>
      <c r="C188" s="415" t="s">
        <v>315</v>
      </c>
      <c r="D188" s="415" t="s">
        <v>176</v>
      </c>
      <c r="E188" s="416" t="s">
        <v>316</v>
      </c>
      <c r="F188" s="506" t="s">
        <v>317</v>
      </c>
      <c r="G188" s="506"/>
      <c r="H188" s="506"/>
      <c r="I188" s="506"/>
      <c r="J188" s="417" t="s">
        <v>127</v>
      </c>
      <c r="K188" s="418">
        <v>30</v>
      </c>
      <c r="L188" s="507"/>
      <c r="M188" s="507"/>
      <c r="N188" s="508">
        <f>ROUND(L188*K188,2)</f>
        <v>0</v>
      </c>
      <c r="O188" s="508"/>
      <c r="P188" s="508"/>
      <c r="Q188" s="508"/>
      <c r="R188" s="297"/>
      <c r="T188" s="419" t="s">
        <v>19</v>
      </c>
      <c r="U188" s="304" t="s">
        <v>39</v>
      </c>
      <c r="V188" s="420">
        <v>6.27</v>
      </c>
      <c r="W188" s="420">
        <f>V188*K188</f>
        <v>188.1</v>
      </c>
      <c r="X188" s="420">
        <v>0</v>
      </c>
      <c r="Y188" s="420">
        <f>X188*K188</f>
        <v>0</v>
      </c>
      <c r="Z188" s="420">
        <v>0</v>
      </c>
      <c r="AA188" s="421">
        <f>Z188*K188</f>
        <v>0</v>
      </c>
      <c r="AR188" s="280" t="s">
        <v>179</v>
      </c>
      <c r="AT188" s="280" t="s">
        <v>176</v>
      </c>
      <c r="AU188" s="280" t="s">
        <v>115</v>
      </c>
      <c r="AY188" s="280" t="s">
        <v>175</v>
      </c>
      <c r="BE188" s="422">
        <f>IF(U188="základní",N188,0)</f>
        <v>0</v>
      </c>
      <c r="BF188" s="422">
        <f>IF(U188="snížená",N188,0)</f>
        <v>0</v>
      </c>
      <c r="BG188" s="422">
        <f>IF(U188="zákl. přenesená",N188,0)</f>
        <v>0</v>
      </c>
      <c r="BH188" s="422">
        <f>IF(U188="sníž. přenesená",N188,0)</f>
        <v>0</v>
      </c>
      <c r="BI188" s="422">
        <f>IF(U188="nulová",N188,0)</f>
        <v>0</v>
      </c>
      <c r="BJ188" s="280" t="s">
        <v>82</v>
      </c>
      <c r="BK188" s="422">
        <f>ROUND(L188*K188,2)</f>
        <v>0</v>
      </c>
      <c r="BL188" s="280" t="s">
        <v>179</v>
      </c>
      <c r="BM188" s="280" t="s">
        <v>318</v>
      </c>
    </row>
    <row r="189" spans="2:51" s="428" customFormat="1" ht="25.5" customHeight="1">
      <c r="B189" s="423"/>
      <c r="C189" s="424"/>
      <c r="D189" s="424"/>
      <c r="E189" s="425" t="s">
        <v>19</v>
      </c>
      <c r="F189" s="509" t="s">
        <v>319</v>
      </c>
      <c r="G189" s="510"/>
      <c r="H189" s="510"/>
      <c r="I189" s="510"/>
      <c r="J189" s="424"/>
      <c r="K189" s="426">
        <v>30</v>
      </c>
      <c r="L189" s="424"/>
      <c r="M189" s="424"/>
      <c r="N189" s="424"/>
      <c r="O189" s="424"/>
      <c r="P189" s="424"/>
      <c r="Q189" s="424"/>
      <c r="R189" s="427"/>
      <c r="T189" s="429"/>
      <c r="U189" s="424"/>
      <c r="V189" s="424"/>
      <c r="W189" s="424"/>
      <c r="X189" s="424"/>
      <c r="Y189" s="424"/>
      <c r="Z189" s="424"/>
      <c r="AA189" s="430"/>
      <c r="AT189" s="431" t="s">
        <v>182</v>
      </c>
      <c r="AU189" s="431" t="s">
        <v>115</v>
      </c>
      <c r="AV189" s="428" t="s">
        <v>115</v>
      </c>
      <c r="AW189" s="428" t="s">
        <v>32</v>
      </c>
      <c r="AX189" s="428" t="s">
        <v>82</v>
      </c>
      <c r="AY189" s="431" t="s">
        <v>175</v>
      </c>
    </row>
    <row r="190" spans="2:65" s="298" customFormat="1" ht="38.25" customHeight="1">
      <c r="B190" s="295"/>
      <c r="C190" s="415" t="s">
        <v>320</v>
      </c>
      <c r="D190" s="415" t="s">
        <v>176</v>
      </c>
      <c r="E190" s="416" t="s">
        <v>321</v>
      </c>
      <c r="F190" s="506" t="s">
        <v>322</v>
      </c>
      <c r="G190" s="506"/>
      <c r="H190" s="506"/>
      <c r="I190" s="506"/>
      <c r="J190" s="417" t="s">
        <v>189</v>
      </c>
      <c r="K190" s="418">
        <v>19.75</v>
      </c>
      <c r="L190" s="507"/>
      <c r="M190" s="507"/>
      <c r="N190" s="508">
        <f>ROUND(L190*K190,2)</f>
        <v>0</v>
      </c>
      <c r="O190" s="508"/>
      <c r="P190" s="508"/>
      <c r="Q190" s="508"/>
      <c r="R190" s="297"/>
      <c r="T190" s="419" t="s">
        <v>19</v>
      </c>
      <c r="U190" s="304" t="s">
        <v>39</v>
      </c>
      <c r="V190" s="420">
        <v>2.005</v>
      </c>
      <c r="W190" s="420">
        <f>V190*K190</f>
        <v>39.598749999999995</v>
      </c>
      <c r="X190" s="420">
        <v>0.0371</v>
      </c>
      <c r="Y190" s="420">
        <f>X190*K190</f>
        <v>0.7327250000000001</v>
      </c>
      <c r="Z190" s="420">
        <v>0</v>
      </c>
      <c r="AA190" s="421">
        <f>Z190*K190</f>
        <v>0</v>
      </c>
      <c r="AR190" s="280" t="s">
        <v>179</v>
      </c>
      <c r="AT190" s="280" t="s">
        <v>176</v>
      </c>
      <c r="AU190" s="280" t="s">
        <v>115</v>
      </c>
      <c r="AY190" s="280" t="s">
        <v>175</v>
      </c>
      <c r="BE190" s="422">
        <f>IF(U190="základní",N190,0)</f>
        <v>0</v>
      </c>
      <c r="BF190" s="422">
        <f>IF(U190="snížená",N190,0)</f>
        <v>0</v>
      </c>
      <c r="BG190" s="422">
        <f>IF(U190="zákl. přenesená",N190,0)</f>
        <v>0</v>
      </c>
      <c r="BH190" s="422">
        <f>IF(U190="sníž. přenesená",N190,0)</f>
        <v>0</v>
      </c>
      <c r="BI190" s="422">
        <f>IF(U190="nulová",N190,0)</f>
        <v>0</v>
      </c>
      <c r="BJ190" s="280" t="s">
        <v>82</v>
      </c>
      <c r="BK190" s="422">
        <f>ROUND(L190*K190,2)</f>
        <v>0</v>
      </c>
      <c r="BL190" s="280" t="s">
        <v>179</v>
      </c>
      <c r="BM190" s="280" t="s">
        <v>323</v>
      </c>
    </row>
    <row r="191" spans="2:51" s="428" customFormat="1" ht="25.5" customHeight="1">
      <c r="B191" s="423"/>
      <c r="C191" s="424"/>
      <c r="D191" s="424"/>
      <c r="E191" s="425" t="s">
        <v>19</v>
      </c>
      <c r="F191" s="509" t="s">
        <v>324</v>
      </c>
      <c r="G191" s="510"/>
      <c r="H191" s="510"/>
      <c r="I191" s="510"/>
      <c r="J191" s="424"/>
      <c r="K191" s="426">
        <v>11.75</v>
      </c>
      <c r="L191" s="424"/>
      <c r="M191" s="424"/>
      <c r="N191" s="424"/>
      <c r="O191" s="424"/>
      <c r="P191" s="424"/>
      <c r="Q191" s="424"/>
      <c r="R191" s="427"/>
      <c r="T191" s="429"/>
      <c r="U191" s="424"/>
      <c r="V191" s="424"/>
      <c r="W191" s="424"/>
      <c r="X191" s="424"/>
      <c r="Y191" s="424"/>
      <c r="Z191" s="424"/>
      <c r="AA191" s="430"/>
      <c r="AT191" s="431" t="s">
        <v>182</v>
      </c>
      <c r="AU191" s="431" t="s">
        <v>115</v>
      </c>
      <c r="AV191" s="428" t="s">
        <v>115</v>
      </c>
      <c r="AW191" s="428" t="s">
        <v>32</v>
      </c>
      <c r="AX191" s="428" t="s">
        <v>74</v>
      </c>
      <c r="AY191" s="431" t="s">
        <v>175</v>
      </c>
    </row>
    <row r="192" spans="2:51" s="428" customFormat="1" ht="25.5" customHeight="1">
      <c r="B192" s="423"/>
      <c r="C192" s="424"/>
      <c r="D192" s="424"/>
      <c r="E192" s="425" t="s">
        <v>19</v>
      </c>
      <c r="F192" s="523" t="s">
        <v>325</v>
      </c>
      <c r="G192" s="524"/>
      <c r="H192" s="524"/>
      <c r="I192" s="524"/>
      <c r="J192" s="424"/>
      <c r="K192" s="426">
        <v>8</v>
      </c>
      <c r="L192" s="424"/>
      <c r="M192" s="424"/>
      <c r="N192" s="424"/>
      <c r="O192" s="424"/>
      <c r="P192" s="424"/>
      <c r="Q192" s="424"/>
      <c r="R192" s="427"/>
      <c r="T192" s="429"/>
      <c r="U192" s="424"/>
      <c r="V192" s="424"/>
      <c r="W192" s="424"/>
      <c r="X192" s="424"/>
      <c r="Y192" s="424"/>
      <c r="Z192" s="424"/>
      <c r="AA192" s="430"/>
      <c r="AT192" s="431" t="s">
        <v>182</v>
      </c>
      <c r="AU192" s="431" t="s">
        <v>115</v>
      </c>
      <c r="AV192" s="428" t="s">
        <v>115</v>
      </c>
      <c r="AW192" s="428" t="s">
        <v>32</v>
      </c>
      <c r="AX192" s="428" t="s">
        <v>74</v>
      </c>
      <c r="AY192" s="431" t="s">
        <v>175</v>
      </c>
    </row>
    <row r="193" spans="2:51" s="437" customFormat="1" ht="16.5" customHeight="1">
      <c r="B193" s="432"/>
      <c r="C193" s="433"/>
      <c r="D193" s="433"/>
      <c r="E193" s="434" t="s">
        <v>19</v>
      </c>
      <c r="F193" s="529" t="s">
        <v>247</v>
      </c>
      <c r="G193" s="530"/>
      <c r="H193" s="530"/>
      <c r="I193" s="530"/>
      <c r="J193" s="433"/>
      <c r="K193" s="435">
        <v>19.75</v>
      </c>
      <c r="L193" s="433"/>
      <c r="M193" s="433"/>
      <c r="N193" s="433"/>
      <c r="O193" s="433"/>
      <c r="P193" s="433"/>
      <c r="Q193" s="433"/>
      <c r="R193" s="436"/>
      <c r="T193" s="438"/>
      <c r="U193" s="433"/>
      <c r="V193" s="433"/>
      <c r="W193" s="433"/>
      <c r="X193" s="433"/>
      <c r="Y193" s="433"/>
      <c r="Z193" s="433"/>
      <c r="AA193" s="439"/>
      <c r="AT193" s="440" t="s">
        <v>182</v>
      </c>
      <c r="AU193" s="440" t="s">
        <v>115</v>
      </c>
      <c r="AV193" s="437" t="s">
        <v>179</v>
      </c>
      <c r="AW193" s="437" t="s">
        <v>32</v>
      </c>
      <c r="AX193" s="437" t="s">
        <v>82</v>
      </c>
      <c r="AY193" s="440" t="s">
        <v>175</v>
      </c>
    </row>
    <row r="194" spans="2:65" s="298" customFormat="1" ht="25.5" customHeight="1">
      <c r="B194" s="295"/>
      <c r="C194" s="415" t="s">
        <v>326</v>
      </c>
      <c r="D194" s="415" t="s">
        <v>176</v>
      </c>
      <c r="E194" s="416" t="s">
        <v>327</v>
      </c>
      <c r="F194" s="506" t="s">
        <v>328</v>
      </c>
      <c r="G194" s="506"/>
      <c r="H194" s="506"/>
      <c r="I194" s="506"/>
      <c r="J194" s="417" t="s">
        <v>113</v>
      </c>
      <c r="K194" s="418">
        <v>55</v>
      </c>
      <c r="L194" s="507"/>
      <c r="M194" s="507"/>
      <c r="N194" s="508">
        <f>ROUND(L194*K194,2)</f>
        <v>0</v>
      </c>
      <c r="O194" s="508"/>
      <c r="P194" s="508"/>
      <c r="Q194" s="508"/>
      <c r="R194" s="297"/>
      <c r="T194" s="419" t="s">
        <v>19</v>
      </c>
      <c r="U194" s="304" t="s">
        <v>39</v>
      </c>
      <c r="V194" s="420">
        <v>1.34</v>
      </c>
      <c r="W194" s="420">
        <f>V194*K194</f>
        <v>73.7</v>
      </c>
      <c r="X194" s="420">
        <v>0</v>
      </c>
      <c r="Y194" s="420">
        <f>X194*K194</f>
        <v>0</v>
      </c>
      <c r="Z194" s="420">
        <v>0</v>
      </c>
      <c r="AA194" s="421">
        <f>Z194*K194</f>
        <v>0</v>
      </c>
      <c r="AR194" s="280" t="s">
        <v>179</v>
      </c>
      <c r="AT194" s="280" t="s">
        <v>176</v>
      </c>
      <c r="AU194" s="280" t="s">
        <v>115</v>
      </c>
      <c r="AY194" s="280" t="s">
        <v>175</v>
      </c>
      <c r="BE194" s="422">
        <f>IF(U194="základní",N194,0)</f>
        <v>0</v>
      </c>
      <c r="BF194" s="422">
        <f>IF(U194="snížená",N194,0)</f>
        <v>0</v>
      </c>
      <c r="BG194" s="422">
        <f>IF(U194="zákl. přenesená",N194,0)</f>
        <v>0</v>
      </c>
      <c r="BH194" s="422">
        <f>IF(U194="sníž. přenesená",N194,0)</f>
        <v>0</v>
      </c>
      <c r="BI194" s="422">
        <f>IF(U194="nulová",N194,0)</f>
        <v>0</v>
      </c>
      <c r="BJ194" s="280" t="s">
        <v>82</v>
      </c>
      <c r="BK194" s="422">
        <f>ROUND(L194*K194,2)</f>
        <v>0</v>
      </c>
      <c r="BL194" s="280" t="s">
        <v>179</v>
      </c>
      <c r="BM194" s="280" t="s">
        <v>329</v>
      </c>
    </row>
    <row r="195" spans="2:51" s="428" customFormat="1" ht="16.5" customHeight="1">
      <c r="B195" s="423"/>
      <c r="C195" s="424"/>
      <c r="D195" s="424"/>
      <c r="E195" s="425" t="s">
        <v>19</v>
      </c>
      <c r="F195" s="509" t="s">
        <v>330</v>
      </c>
      <c r="G195" s="510"/>
      <c r="H195" s="510"/>
      <c r="I195" s="510"/>
      <c r="J195" s="424"/>
      <c r="K195" s="426">
        <v>35</v>
      </c>
      <c r="L195" s="424"/>
      <c r="M195" s="424"/>
      <c r="N195" s="424"/>
      <c r="O195" s="424"/>
      <c r="P195" s="424"/>
      <c r="Q195" s="424"/>
      <c r="R195" s="427"/>
      <c r="T195" s="429"/>
      <c r="U195" s="424"/>
      <c r="V195" s="424"/>
      <c r="W195" s="424"/>
      <c r="X195" s="424"/>
      <c r="Y195" s="424"/>
      <c r="Z195" s="424"/>
      <c r="AA195" s="430"/>
      <c r="AT195" s="431" t="s">
        <v>182</v>
      </c>
      <c r="AU195" s="431" t="s">
        <v>115</v>
      </c>
      <c r="AV195" s="428" t="s">
        <v>115</v>
      </c>
      <c r="AW195" s="428" t="s">
        <v>32</v>
      </c>
      <c r="AX195" s="428" t="s">
        <v>74</v>
      </c>
      <c r="AY195" s="431" t="s">
        <v>175</v>
      </c>
    </row>
    <row r="196" spans="2:51" s="428" customFormat="1" ht="25.5" customHeight="1">
      <c r="B196" s="423"/>
      <c r="C196" s="424"/>
      <c r="D196" s="424"/>
      <c r="E196" s="425" t="s">
        <v>19</v>
      </c>
      <c r="F196" s="523" t="s">
        <v>331</v>
      </c>
      <c r="G196" s="524"/>
      <c r="H196" s="524"/>
      <c r="I196" s="524"/>
      <c r="J196" s="424"/>
      <c r="K196" s="426">
        <v>20</v>
      </c>
      <c r="L196" s="424"/>
      <c r="M196" s="424"/>
      <c r="N196" s="424"/>
      <c r="O196" s="424"/>
      <c r="P196" s="424"/>
      <c r="Q196" s="424"/>
      <c r="R196" s="427"/>
      <c r="T196" s="429"/>
      <c r="U196" s="424"/>
      <c r="V196" s="424"/>
      <c r="W196" s="424"/>
      <c r="X196" s="424"/>
      <c r="Y196" s="424"/>
      <c r="Z196" s="424"/>
      <c r="AA196" s="430"/>
      <c r="AT196" s="431" t="s">
        <v>182</v>
      </c>
      <c r="AU196" s="431" t="s">
        <v>115</v>
      </c>
      <c r="AV196" s="428" t="s">
        <v>115</v>
      </c>
      <c r="AW196" s="428" t="s">
        <v>32</v>
      </c>
      <c r="AX196" s="428" t="s">
        <v>74</v>
      </c>
      <c r="AY196" s="431" t="s">
        <v>175</v>
      </c>
    </row>
    <row r="197" spans="2:51" s="437" customFormat="1" ht="16.5" customHeight="1">
      <c r="B197" s="432"/>
      <c r="C197" s="433"/>
      <c r="D197" s="433"/>
      <c r="E197" s="434" t="s">
        <v>332</v>
      </c>
      <c r="F197" s="529" t="s">
        <v>247</v>
      </c>
      <c r="G197" s="530"/>
      <c r="H197" s="530"/>
      <c r="I197" s="530"/>
      <c r="J197" s="433"/>
      <c r="K197" s="435">
        <v>55</v>
      </c>
      <c r="L197" s="433"/>
      <c r="M197" s="433"/>
      <c r="N197" s="433"/>
      <c r="O197" s="433"/>
      <c r="P197" s="433"/>
      <c r="Q197" s="433"/>
      <c r="R197" s="436"/>
      <c r="T197" s="438"/>
      <c r="U197" s="433"/>
      <c r="V197" s="433"/>
      <c r="W197" s="433"/>
      <c r="X197" s="433"/>
      <c r="Y197" s="433"/>
      <c r="Z197" s="433"/>
      <c r="AA197" s="439"/>
      <c r="AT197" s="440" t="s">
        <v>182</v>
      </c>
      <c r="AU197" s="440" t="s">
        <v>115</v>
      </c>
      <c r="AV197" s="437" t="s">
        <v>179</v>
      </c>
      <c r="AW197" s="437" t="s">
        <v>32</v>
      </c>
      <c r="AX197" s="437" t="s">
        <v>82</v>
      </c>
      <c r="AY197" s="440" t="s">
        <v>175</v>
      </c>
    </row>
    <row r="198" spans="2:65" s="298" customFormat="1" ht="25.5" customHeight="1">
      <c r="B198" s="295"/>
      <c r="C198" s="449" t="s">
        <v>333</v>
      </c>
      <c r="D198" s="449" t="s">
        <v>334</v>
      </c>
      <c r="E198" s="450" t="s">
        <v>335</v>
      </c>
      <c r="F198" s="533" t="s">
        <v>336</v>
      </c>
      <c r="G198" s="533"/>
      <c r="H198" s="533"/>
      <c r="I198" s="533"/>
      <c r="J198" s="451" t="s">
        <v>113</v>
      </c>
      <c r="K198" s="452">
        <v>66</v>
      </c>
      <c r="L198" s="534"/>
      <c r="M198" s="534"/>
      <c r="N198" s="535">
        <f>ROUND(L198*K198,2)</f>
        <v>0</v>
      </c>
      <c r="O198" s="508"/>
      <c r="P198" s="508"/>
      <c r="Q198" s="508"/>
      <c r="R198" s="297"/>
      <c r="T198" s="419" t="s">
        <v>19</v>
      </c>
      <c r="U198" s="304" t="s">
        <v>39</v>
      </c>
      <c r="V198" s="420">
        <v>0</v>
      </c>
      <c r="W198" s="420">
        <f>V198*K198</f>
        <v>0</v>
      </c>
      <c r="X198" s="420">
        <v>0.00179</v>
      </c>
      <c r="Y198" s="420">
        <f>X198*K198</f>
        <v>0.11814</v>
      </c>
      <c r="Z198" s="420">
        <v>0</v>
      </c>
      <c r="AA198" s="421">
        <f>Z198*K198</f>
        <v>0</v>
      </c>
      <c r="AR198" s="280" t="s">
        <v>210</v>
      </c>
      <c r="AT198" s="280" t="s">
        <v>334</v>
      </c>
      <c r="AU198" s="280" t="s">
        <v>115</v>
      </c>
      <c r="AY198" s="280" t="s">
        <v>175</v>
      </c>
      <c r="BE198" s="422">
        <f>IF(U198="základní",N198,0)</f>
        <v>0</v>
      </c>
      <c r="BF198" s="422">
        <f>IF(U198="snížená",N198,0)</f>
        <v>0</v>
      </c>
      <c r="BG198" s="422">
        <f>IF(U198="zákl. přenesená",N198,0)</f>
        <v>0</v>
      </c>
      <c r="BH198" s="422">
        <f>IF(U198="sníž. přenesená",N198,0)</f>
        <v>0</v>
      </c>
      <c r="BI198" s="422">
        <f>IF(U198="nulová",N198,0)</f>
        <v>0</v>
      </c>
      <c r="BJ198" s="280" t="s">
        <v>82</v>
      </c>
      <c r="BK198" s="422">
        <f>ROUND(L198*K198,2)</f>
        <v>0</v>
      </c>
      <c r="BL198" s="280" t="s">
        <v>179</v>
      </c>
      <c r="BM198" s="280" t="s">
        <v>337</v>
      </c>
    </row>
    <row r="199" spans="2:51" s="428" customFormat="1" ht="25.5" customHeight="1">
      <c r="B199" s="423"/>
      <c r="C199" s="424"/>
      <c r="D199" s="424"/>
      <c r="E199" s="425" t="s">
        <v>19</v>
      </c>
      <c r="F199" s="509" t="s">
        <v>338</v>
      </c>
      <c r="G199" s="510"/>
      <c r="H199" s="510"/>
      <c r="I199" s="510"/>
      <c r="J199" s="424"/>
      <c r="K199" s="426">
        <v>66</v>
      </c>
      <c r="L199" s="424"/>
      <c r="M199" s="424"/>
      <c r="N199" s="424"/>
      <c r="O199" s="424"/>
      <c r="P199" s="424"/>
      <c r="Q199" s="424"/>
      <c r="R199" s="427"/>
      <c r="T199" s="429"/>
      <c r="U199" s="424"/>
      <c r="V199" s="424"/>
      <c r="W199" s="424"/>
      <c r="X199" s="424"/>
      <c r="Y199" s="424"/>
      <c r="Z199" s="424"/>
      <c r="AA199" s="430"/>
      <c r="AT199" s="431" t="s">
        <v>182</v>
      </c>
      <c r="AU199" s="431" t="s">
        <v>115</v>
      </c>
      <c r="AV199" s="428" t="s">
        <v>115</v>
      </c>
      <c r="AW199" s="428" t="s">
        <v>32</v>
      </c>
      <c r="AX199" s="428" t="s">
        <v>82</v>
      </c>
      <c r="AY199" s="431" t="s">
        <v>175</v>
      </c>
    </row>
    <row r="200" spans="2:65" s="298" customFormat="1" ht="25.5" customHeight="1">
      <c r="B200" s="295"/>
      <c r="C200" s="415" t="s">
        <v>339</v>
      </c>
      <c r="D200" s="415" t="s">
        <v>176</v>
      </c>
      <c r="E200" s="416" t="s">
        <v>340</v>
      </c>
      <c r="F200" s="506" t="s">
        <v>341</v>
      </c>
      <c r="G200" s="506"/>
      <c r="H200" s="506"/>
      <c r="I200" s="506"/>
      <c r="J200" s="417" t="s">
        <v>127</v>
      </c>
      <c r="K200" s="418">
        <v>254.183</v>
      </c>
      <c r="L200" s="507"/>
      <c r="M200" s="507"/>
      <c r="N200" s="508">
        <f>ROUND(L200*K200,2)</f>
        <v>0</v>
      </c>
      <c r="O200" s="508"/>
      <c r="P200" s="508"/>
      <c r="Q200" s="508"/>
      <c r="R200" s="297"/>
      <c r="T200" s="419" t="s">
        <v>19</v>
      </c>
      <c r="U200" s="304" t="s">
        <v>39</v>
      </c>
      <c r="V200" s="420">
        <v>0.055</v>
      </c>
      <c r="W200" s="420">
        <f>V200*K200</f>
        <v>13.980065</v>
      </c>
      <c r="X200" s="420">
        <v>0</v>
      </c>
      <c r="Y200" s="420">
        <f>X200*K200</f>
        <v>0</v>
      </c>
      <c r="Z200" s="420">
        <v>0</v>
      </c>
      <c r="AA200" s="421">
        <f>Z200*K200</f>
        <v>0</v>
      </c>
      <c r="AR200" s="280" t="s">
        <v>179</v>
      </c>
      <c r="AT200" s="280" t="s">
        <v>176</v>
      </c>
      <c r="AU200" s="280" t="s">
        <v>115</v>
      </c>
      <c r="AY200" s="280" t="s">
        <v>175</v>
      </c>
      <c r="BE200" s="422">
        <f>IF(U200="základní",N200,0)</f>
        <v>0</v>
      </c>
      <c r="BF200" s="422">
        <f>IF(U200="snížená",N200,0)</f>
        <v>0</v>
      </c>
      <c r="BG200" s="422">
        <f>IF(U200="zákl. přenesená",N200,0)</f>
        <v>0</v>
      </c>
      <c r="BH200" s="422">
        <f>IF(U200="sníž. přenesená",N200,0)</f>
        <v>0</v>
      </c>
      <c r="BI200" s="422">
        <f>IF(U200="nulová",N200,0)</f>
        <v>0</v>
      </c>
      <c r="BJ200" s="280" t="s">
        <v>82</v>
      </c>
      <c r="BK200" s="422">
        <f>ROUND(L200*K200,2)</f>
        <v>0</v>
      </c>
      <c r="BL200" s="280" t="s">
        <v>179</v>
      </c>
      <c r="BM200" s="280" t="s">
        <v>342</v>
      </c>
    </row>
    <row r="201" spans="2:51" s="428" customFormat="1" ht="25.5" customHeight="1">
      <c r="B201" s="423"/>
      <c r="C201" s="424"/>
      <c r="D201" s="424"/>
      <c r="E201" s="425" t="s">
        <v>19</v>
      </c>
      <c r="F201" s="509" t="s">
        <v>343</v>
      </c>
      <c r="G201" s="510"/>
      <c r="H201" s="510"/>
      <c r="I201" s="510"/>
      <c r="J201" s="424"/>
      <c r="K201" s="426">
        <v>180</v>
      </c>
      <c r="L201" s="424"/>
      <c r="M201" s="424"/>
      <c r="N201" s="424"/>
      <c r="O201" s="424"/>
      <c r="P201" s="424"/>
      <c r="Q201" s="424"/>
      <c r="R201" s="427"/>
      <c r="T201" s="429"/>
      <c r="U201" s="424"/>
      <c r="V201" s="424"/>
      <c r="W201" s="424"/>
      <c r="X201" s="424"/>
      <c r="Y201" s="424"/>
      <c r="Z201" s="424"/>
      <c r="AA201" s="430"/>
      <c r="AT201" s="431" t="s">
        <v>182</v>
      </c>
      <c r="AU201" s="431" t="s">
        <v>115</v>
      </c>
      <c r="AV201" s="428" t="s">
        <v>115</v>
      </c>
      <c r="AW201" s="428" t="s">
        <v>32</v>
      </c>
      <c r="AX201" s="428" t="s">
        <v>74</v>
      </c>
      <c r="AY201" s="431" t="s">
        <v>175</v>
      </c>
    </row>
    <row r="202" spans="2:51" s="428" customFormat="1" ht="25.5" customHeight="1">
      <c r="B202" s="423"/>
      <c r="C202" s="424"/>
      <c r="D202" s="424"/>
      <c r="E202" s="425" t="s">
        <v>19</v>
      </c>
      <c r="F202" s="523" t="s">
        <v>344</v>
      </c>
      <c r="G202" s="524"/>
      <c r="H202" s="524"/>
      <c r="I202" s="524"/>
      <c r="J202" s="424"/>
      <c r="K202" s="426">
        <v>74.183</v>
      </c>
      <c r="L202" s="424"/>
      <c r="M202" s="424"/>
      <c r="N202" s="424"/>
      <c r="O202" s="424"/>
      <c r="P202" s="424"/>
      <c r="Q202" s="424"/>
      <c r="R202" s="427"/>
      <c r="T202" s="429"/>
      <c r="U202" s="424"/>
      <c r="V202" s="424"/>
      <c r="W202" s="424"/>
      <c r="X202" s="424"/>
      <c r="Y202" s="424"/>
      <c r="Z202" s="424"/>
      <c r="AA202" s="430"/>
      <c r="AT202" s="431" t="s">
        <v>182</v>
      </c>
      <c r="AU202" s="431" t="s">
        <v>115</v>
      </c>
      <c r="AV202" s="428" t="s">
        <v>115</v>
      </c>
      <c r="AW202" s="428" t="s">
        <v>32</v>
      </c>
      <c r="AX202" s="428" t="s">
        <v>74</v>
      </c>
      <c r="AY202" s="431" t="s">
        <v>175</v>
      </c>
    </row>
    <row r="203" spans="2:51" s="437" customFormat="1" ht="16.5" customHeight="1">
      <c r="B203" s="432"/>
      <c r="C203" s="433"/>
      <c r="D203" s="433"/>
      <c r="E203" s="434" t="s">
        <v>19</v>
      </c>
      <c r="F203" s="529" t="s">
        <v>247</v>
      </c>
      <c r="G203" s="530"/>
      <c r="H203" s="530"/>
      <c r="I203" s="530"/>
      <c r="J203" s="433"/>
      <c r="K203" s="435">
        <v>254.183</v>
      </c>
      <c r="L203" s="433"/>
      <c r="M203" s="433"/>
      <c r="N203" s="433"/>
      <c r="O203" s="433"/>
      <c r="P203" s="433"/>
      <c r="Q203" s="433"/>
      <c r="R203" s="436"/>
      <c r="T203" s="438"/>
      <c r="U203" s="433"/>
      <c r="V203" s="433"/>
      <c r="W203" s="433"/>
      <c r="X203" s="433"/>
      <c r="Y203" s="433"/>
      <c r="Z203" s="433"/>
      <c r="AA203" s="439"/>
      <c r="AT203" s="440" t="s">
        <v>182</v>
      </c>
      <c r="AU203" s="440" t="s">
        <v>115</v>
      </c>
      <c r="AV203" s="437" t="s">
        <v>179</v>
      </c>
      <c r="AW203" s="437" t="s">
        <v>32</v>
      </c>
      <c r="AX203" s="437" t="s">
        <v>82</v>
      </c>
      <c r="AY203" s="440" t="s">
        <v>175</v>
      </c>
    </row>
    <row r="204" spans="2:65" s="298" customFormat="1" ht="25.5" customHeight="1">
      <c r="B204" s="295"/>
      <c r="C204" s="415" t="s">
        <v>345</v>
      </c>
      <c r="D204" s="415" t="s">
        <v>176</v>
      </c>
      <c r="E204" s="416" t="s">
        <v>346</v>
      </c>
      <c r="F204" s="506" t="s">
        <v>347</v>
      </c>
      <c r="G204" s="506"/>
      <c r="H204" s="506"/>
      <c r="I204" s="506"/>
      <c r="J204" s="417" t="s">
        <v>127</v>
      </c>
      <c r="K204" s="418">
        <v>364.573</v>
      </c>
      <c r="L204" s="507"/>
      <c r="M204" s="507"/>
      <c r="N204" s="508">
        <f>ROUND(L204*K204,2)</f>
        <v>0</v>
      </c>
      <c r="O204" s="508"/>
      <c r="P204" s="508"/>
      <c r="Q204" s="508"/>
      <c r="R204" s="297"/>
      <c r="T204" s="419" t="s">
        <v>19</v>
      </c>
      <c r="U204" s="304" t="s">
        <v>39</v>
      </c>
      <c r="V204" s="420">
        <v>0.083</v>
      </c>
      <c r="W204" s="420">
        <f>V204*K204</f>
        <v>30.259559</v>
      </c>
      <c r="X204" s="420">
        <v>0</v>
      </c>
      <c r="Y204" s="420">
        <f>X204*K204</f>
        <v>0</v>
      </c>
      <c r="Z204" s="420">
        <v>0</v>
      </c>
      <c r="AA204" s="421">
        <f>Z204*K204</f>
        <v>0</v>
      </c>
      <c r="AR204" s="280" t="s">
        <v>179</v>
      </c>
      <c r="AT204" s="280" t="s">
        <v>176</v>
      </c>
      <c r="AU204" s="280" t="s">
        <v>115</v>
      </c>
      <c r="AY204" s="280" t="s">
        <v>175</v>
      </c>
      <c r="BE204" s="422">
        <f>IF(U204="základní",N204,0)</f>
        <v>0</v>
      </c>
      <c r="BF204" s="422">
        <f>IF(U204="snížená",N204,0)</f>
        <v>0</v>
      </c>
      <c r="BG204" s="422">
        <f>IF(U204="zákl. přenesená",N204,0)</f>
        <v>0</v>
      </c>
      <c r="BH204" s="422">
        <f>IF(U204="sníž. přenesená",N204,0)</f>
        <v>0</v>
      </c>
      <c r="BI204" s="422">
        <f>IF(U204="nulová",N204,0)</f>
        <v>0</v>
      </c>
      <c r="BJ204" s="280" t="s">
        <v>82</v>
      </c>
      <c r="BK204" s="422">
        <f>ROUND(L204*K204,2)</f>
        <v>0</v>
      </c>
      <c r="BL204" s="280" t="s">
        <v>179</v>
      </c>
      <c r="BM204" s="280" t="s">
        <v>348</v>
      </c>
    </row>
    <row r="205" spans="2:51" s="428" customFormat="1" ht="25.5" customHeight="1">
      <c r="B205" s="423"/>
      <c r="C205" s="424"/>
      <c r="D205" s="424"/>
      <c r="E205" s="425" t="s">
        <v>19</v>
      </c>
      <c r="F205" s="509" t="s">
        <v>349</v>
      </c>
      <c r="G205" s="510"/>
      <c r="H205" s="510"/>
      <c r="I205" s="510"/>
      <c r="J205" s="424"/>
      <c r="K205" s="426">
        <v>364.573</v>
      </c>
      <c r="L205" s="424"/>
      <c r="M205" s="424"/>
      <c r="N205" s="424"/>
      <c r="O205" s="424"/>
      <c r="P205" s="424"/>
      <c r="Q205" s="424"/>
      <c r="R205" s="427"/>
      <c r="T205" s="429"/>
      <c r="U205" s="424"/>
      <c r="V205" s="424"/>
      <c r="W205" s="424"/>
      <c r="X205" s="424"/>
      <c r="Y205" s="424"/>
      <c r="Z205" s="424"/>
      <c r="AA205" s="430"/>
      <c r="AT205" s="431" t="s">
        <v>182</v>
      </c>
      <c r="AU205" s="431" t="s">
        <v>115</v>
      </c>
      <c r="AV205" s="428" t="s">
        <v>115</v>
      </c>
      <c r="AW205" s="428" t="s">
        <v>32</v>
      </c>
      <c r="AX205" s="428" t="s">
        <v>82</v>
      </c>
      <c r="AY205" s="431" t="s">
        <v>175</v>
      </c>
    </row>
    <row r="206" spans="2:65" s="298" customFormat="1" ht="25.5" customHeight="1">
      <c r="B206" s="295"/>
      <c r="C206" s="415" t="s">
        <v>350</v>
      </c>
      <c r="D206" s="415" t="s">
        <v>176</v>
      </c>
      <c r="E206" s="416" t="s">
        <v>351</v>
      </c>
      <c r="F206" s="506" t="s">
        <v>352</v>
      </c>
      <c r="G206" s="506"/>
      <c r="H206" s="506"/>
      <c r="I206" s="506"/>
      <c r="J206" s="417" t="s">
        <v>127</v>
      </c>
      <c r="K206" s="418">
        <v>379.993</v>
      </c>
      <c r="L206" s="507"/>
      <c r="M206" s="507"/>
      <c r="N206" s="508">
        <f>ROUND(L206*K206,2)</f>
        <v>0</v>
      </c>
      <c r="O206" s="508"/>
      <c r="P206" s="508"/>
      <c r="Q206" s="508"/>
      <c r="R206" s="297"/>
      <c r="T206" s="419" t="s">
        <v>19</v>
      </c>
      <c r="U206" s="304" t="s">
        <v>39</v>
      </c>
      <c r="V206" s="420">
        <v>0.106</v>
      </c>
      <c r="W206" s="420">
        <f>V206*K206</f>
        <v>40.279258</v>
      </c>
      <c r="X206" s="420">
        <v>0</v>
      </c>
      <c r="Y206" s="420">
        <f>X206*K206</f>
        <v>0</v>
      </c>
      <c r="Z206" s="420">
        <v>0</v>
      </c>
      <c r="AA206" s="421">
        <f>Z206*K206</f>
        <v>0</v>
      </c>
      <c r="AR206" s="280" t="s">
        <v>179</v>
      </c>
      <c r="AT206" s="280" t="s">
        <v>176</v>
      </c>
      <c r="AU206" s="280" t="s">
        <v>115</v>
      </c>
      <c r="AY206" s="280" t="s">
        <v>175</v>
      </c>
      <c r="BE206" s="422">
        <f>IF(U206="základní",N206,0)</f>
        <v>0</v>
      </c>
      <c r="BF206" s="422">
        <f>IF(U206="snížená",N206,0)</f>
        <v>0</v>
      </c>
      <c r="BG206" s="422">
        <f>IF(U206="zákl. přenesená",N206,0)</f>
        <v>0</v>
      </c>
      <c r="BH206" s="422">
        <f>IF(U206="sníž. přenesená",N206,0)</f>
        <v>0</v>
      </c>
      <c r="BI206" s="422">
        <f>IF(U206="nulová",N206,0)</f>
        <v>0</v>
      </c>
      <c r="BJ206" s="280" t="s">
        <v>82</v>
      </c>
      <c r="BK206" s="422">
        <f>ROUND(L206*K206,2)</f>
        <v>0</v>
      </c>
      <c r="BL206" s="280" t="s">
        <v>179</v>
      </c>
      <c r="BM206" s="280" t="s">
        <v>353</v>
      </c>
    </row>
    <row r="207" spans="2:51" s="428" customFormat="1" ht="25.5" customHeight="1">
      <c r="B207" s="423"/>
      <c r="C207" s="424"/>
      <c r="D207" s="424"/>
      <c r="E207" s="425" t="s">
        <v>19</v>
      </c>
      <c r="F207" s="509" t="s">
        <v>354</v>
      </c>
      <c r="G207" s="510"/>
      <c r="H207" s="510"/>
      <c r="I207" s="510"/>
      <c r="J207" s="424"/>
      <c r="K207" s="426">
        <v>8.243</v>
      </c>
      <c r="L207" s="424"/>
      <c r="M207" s="424"/>
      <c r="N207" s="424"/>
      <c r="O207" s="424"/>
      <c r="P207" s="424"/>
      <c r="Q207" s="424"/>
      <c r="R207" s="427"/>
      <c r="T207" s="429"/>
      <c r="U207" s="424"/>
      <c r="V207" s="424"/>
      <c r="W207" s="424"/>
      <c r="X207" s="424"/>
      <c r="Y207" s="424"/>
      <c r="Z207" s="424"/>
      <c r="AA207" s="430"/>
      <c r="AT207" s="431" t="s">
        <v>182</v>
      </c>
      <c r="AU207" s="431" t="s">
        <v>115</v>
      </c>
      <c r="AV207" s="428" t="s">
        <v>115</v>
      </c>
      <c r="AW207" s="428" t="s">
        <v>32</v>
      </c>
      <c r="AX207" s="428" t="s">
        <v>74</v>
      </c>
      <c r="AY207" s="431" t="s">
        <v>175</v>
      </c>
    </row>
    <row r="208" spans="2:51" s="428" customFormat="1" ht="16.5" customHeight="1">
      <c r="B208" s="423"/>
      <c r="C208" s="424"/>
      <c r="D208" s="424"/>
      <c r="E208" s="425" t="s">
        <v>19</v>
      </c>
      <c r="F208" s="523" t="s">
        <v>355</v>
      </c>
      <c r="G208" s="524"/>
      <c r="H208" s="524"/>
      <c r="I208" s="524"/>
      <c r="J208" s="424"/>
      <c r="K208" s="426">
        <v>371.75</v>
      </c>
      <c r="L208" s="424"/>
      <c r="M208" s="424"/>
      <c r="N208" s="424"/>
      <c r="O208" s="424"/>
      <c r="P208" s="424"/>
      <c r="Q208" s="424"/>
      <c r="R208" s="427"/>
      <c r="T208" s="429"/>
      <c r="U208" s="424"/>
      <c r="V208" s="424"/>
      <c r="W208" s="424"/>
      <c r="X208" s="424"/>
      <c r="Y208" s="424"/>
      <c r="Z208" s="424"/>
      <c r="AA208" s="430"/>
      <c r="AT208" s="431" t="s">
        <v>182</v>
      </c>
      <c r="AU208" s="431" t="s">
        <v>115</v>
      </c>
      <c r="AV208" s="428" t="s">
        <v>115</v>
      </c>
      <c r="AW208" s="428" t="s">
        <v>32</v>
      </c>
      <c r="AX208" s="428" t="s">
        <v>74</v>
      </c>
      <c r="AY208" s="431" t="s">
        <v>175</v>
      </c>
    </row>
    <row r="209" spans="2:51" s="437" customFormat="1" ht="16.5" customHeight="1">
      <c r="B209" s="432"/>
      <c r="C209" s="433"/>
      <c r="D209" s="433"/>
      <c r="E209" s="434" t="s">
        <v>19</v>
      </c>
      <c r="F209" s="529" t="s">
        <v>247</v>
      </c>
      <c r="G209" s="530"/>
      <c r="H209" s="530"/>
      <c r="I209" s="530"/>
      <c r="J209" s="433"/>
      <c r="K209" s="435">
        <v>379.993</v>
      </c>
      <c r="L209" s="433"/>
      <c r="M209" s="433"/>
      <c r="N209" s="433"/>
      <c r="O209" s="433"/>
      <c r="P209" s="433"/>
      <c r="Q209" s="433"/>
      <c r="R209" s="436"/>
      <c r="T209" s="438"/>
      <c r="U209" s="433"/>
      <c r="V209" s="433"/>
      <c r="W209" s="433"/>
      <c r="X209" s="433"/>
      <c r="Y209" s="433"/>
      <c r="Z209" s="433"/>
      <c r="AA209" s="439"/>
      <c r="AT209" s="440" t="s">
        <v>182</v>
      </c>
      <c r="AU209" s="440" t="s">
        <v>115</v>
      </c>
      <c r="AV209" s="437" t="s">
        <v>179</v>
      </c>
      <c r="AW209" s="437" t="s">
        <v>32</v>
      </c>
      <c r="AX209" s="437" t="s">
        <v>82</v>
      </c>
      <c r="AY209" s="440" t="s">
        <v>175</v>
      </c>
    </row>
    <row r="210" spans="2:65" s="298" customFormat="1" ht="25.5" customHeight="1">
      <c r="B210" s="295"/>
      <c r="C210" s="415" t="s">
        <v>356</v>
      </c>
      <c r="D210" s="415" t="s">
        <v>176</v>
      </c>
      <c r="E210" s="416" t="s">
        <v>357</v>
      </c>
      <c r="F210" s="506" t="s">
        <v>358</v>
      </c>
      <c r="G210" s="506"/>
      <c r="H210" s="506"/>
      <c r="I210" s="506"/>
      <c r="J210" s="417" t="s">
        <v>127</v>
      </c>
      <c r="K210" s="418">
        <v>82.425</v>
      </c>
      <c r="L210" s="507"/>
      <c r="M210" s="507"/>
      <c r="N210" s="508">
        <f>ROUND(L210*K210,2)</f>
        <v>0</v>
      </c>
      <c r="O210" s="508"/>
      <c r="P210" s="508"/>
      <c r="Q210" s="508"/>
      <c r="R210" s="297"/>
      <c r="T210" s="419" t="s">
        <v>19</v>
      </c>
      <c r="U210" s="304" t="s">
        <v>39</v>
      </c>
      <c r="V210" s="420">
        <v>0.89</v>
      </c>
      <c r="W210" s="420">
        <f>V210*K210</f>
        <v>73.35825</v>
      </c>
      <c r="X210" s="420">
        <v>0</v>
      </c>
      <c r="Y210" s="420">
        <f>X210*K210</f>
        <v>0</v>
      </c>
      <c r="Z210" s="420">
        <v>0</v>
      </c>
      <c r="AA210" s="421">
        <f>Z210*K210</f>
        <v>0</v>
      </c>
      <c r="AR210" s="280" t="s">
        <v>179</v>
      </c>
      <c r="AT210" s="280" t="s">
        <v>176</v>
      </c>
      <c r="AU210" s="280" t="s">
        <v>115</v>
      </c>
      <c r="AY210" s="280" t="s">
        <v>175</v>
      </c>
      <c r="BE210" s="422">
        <f>IF(U210="základní",N210,0)</f>
        <v>0</v>
      </c>
      <c r="BF210" s="422">
        <f>IF(U210="snížená",N210,0)</f>
        <v>0</v>
      </c>
      <c r="BG210" s="422">
        <f>IF(U210="zákl. přenesená",N210,0)</f>
        <v>0</v>
      </c>
      <c r="BH210" s="422">
        <f>IF(U210="sníž. přenesená",N210,0)</f>
        <v>0</v>
      </c>
      <c r="BI210" s="422">
        <f>IF(U210="nulová",N210,0)</f>
        <v>0</v>
      </c>
      <c r="BJ210" s="280" t="s">
        <v>82</v>
      </c>
      <c r="BK210" s="422">
        <f>ROUND(L210*K210,2)</f>
        <v>0</v>
      </c>
      <c r="BL210" s="280" t="s">
        <v>179</v>
      </c>
      <c r="BM210" s="280" t="s">
        <v>359</v>
      </c>
    </row>
    <row r="211" spans="2:51" s="428" customFormat="1" ht="25.5" customHeight="1">
      <c r="B211" s="423"/>
      <c r="C211" s="424"/>
      <c r="D211" s="424"/>
      <c r="E211" s="425" t="s">
        <v>19</v>
      </c>
      <c r="F211" s="509" t="s">
        <v>360</v>
      </c>
      <c r="G211" s="510"/>
      <c r="H211" s="510"/>
      <c r="I211" s="510"/>
      <c r="J211" s="424"/>
      <c r="K211" s="426">
        <v>82.425</v>
      </c>
      <c r="L211" s="424"/>
      <c r="M211" s="424"/>
      <c r="N211" s="424"/>
      <c r="O211" s="424"/>
      <c r="P211" s="424"/>
      <c r="Q211" s="424"/>
      <c r="R211" s="427"/>
      <c r="T211" s="429"/>
      <c r="U211" s="424"/>
      <c r="V211" s="424"/>
      <c r="W211" s="424"/>
      <c r="X211" s="424"/>
      <c r="Y211" s="424"/>
      <c r="Z211" s="424"/>
      <c r="AA211" s="430"/>
      <c r="AT211" s="431" t="s">
        <v>182</v>
      </c>
      <c r="AU211" s="431" t="s">
        <v>115</v>
      </c>
      <c r="AV211" s="428" t="s">
        <v>115</v>
      </c>
      <c r="AW211" s="428" t="s">
        <v>32</v>
      </c>
      <c r="AX211" s="428" t="s">
        <v>82</v>
      </c>
      <c r="AY211" s="431" t="s">
        <v>175</v>
      </c>
    </row>
    <row r="212" spans="2:65" s="298" customFormat="1" ht="16.5" customHeight="1">
      <c r="B212" s="295"/>
      <c r="C212" s="415" t="s">
        <v>361</v>
      </c>
      <c r="D212" s="415" t="s">
        <v>176</v>
      </c>
      <c r="E212" s="416" t="s">
        <v>362</v>
      </c>
      <c r="F212" s="506" t="s">
        <v>363</v>
      </c>
      <c r="G212" s="506"/>
      <c r="H212" s="506"/>
      <c r="I212" s="506"/>
      <c r="J212" s="417" t="s">
        <v>127</v>
      </c>
      <c r="K212" s="418">
        <v>742.153</v>
      </c>
      <c r="L212" s="507"/>
      <c r="M212" s="507"/>
      <c r="N212" s="508">
        <f>ROUND(L212*K212,2)</f>
        <v>0</v>
      </c>
      <c r="O212" s="508"/>
      <c r="P212" s="508"/>
      <c r="Q212" s="508"/>
      <c r="R212" s="297"/>
      <c r="T212" s="419" t="s">
        <v>19</v>
      </c>
      <c r="U212" s="304" t="s">
        <v>39</v>
      </c>
      <c r="V212" s="420">
        <v>0.009</v>
      </c>
      <c r="W212" s="420">
        <f>V212*K212</f>
        <v>6.679377</v>
      </c>
      <c r="X212" s="420">
        <v>0</v>
      </c>
      <c r="Y212" s="420">
        <f>X212*K212</f>
        <v>0</v>
      </c>
      <c r="Z212" s="420">
        <v>0</v>
      </c>
      <c r="AA212" s="421">
        <f>Z212*K212</f>
        <v>0</v>
      </c>
      <c r="AR212" s="280" t="s">
        <v>179</v>
      </c>
      <c r="AT212" s="280" t="s">
        <v>176</v>
      </c>
      <c r="AU212" s="280" t="s">
        <v>115</v>
      </c>
      <c r="AY212" s="280" t="s">
        <v>175</v>
      </c>
      <c r="BE212" s="422">
        <f>IF(U212="základní",N212,0)</f>
        <v>0</v>
      </c>
      <c r="BF212" s="422">
        <f>IF(U212="snížená",N212,0)</f>
        <v>0</v>
      </c>
      <c r="BG212" s="422">
        <f>IF(U212="zákl. přenesená",N212,0)</f>
        <v>0</v>
      </c>
      <c r="BH212" s="422">
        <f>IF(U212="sníž. přenesená",N212,0)</f>
        <v>0</v>
      </c>
      <c r="BI212" s="422">
        <f>IF(U212="nulová",N212,0)</f>
        <v>0</v>
      </c>
      <c r="BJ212" s="280" t="s">
        <v>82</v>
      </c>
      <c r="BK212" s="422">
        <f>ROUND(L212*K212,2)</f>
        <v>0</v>
      </c>
      <c r="BL212" s="280" t="s">
        <v>179</v>
      </c>
      <c r="BM212" s="280" t="s">
        <v>364</v>
      </c>
    </row>
    <row r="213" spans="2:51" s="428" customFormat="1" ht="38.25" customHeight="1">
      <c r="B213" s="423"/>
      <c r="C213" s="424"/>
      <c r="D213" s="424"/>
      <c r="E213" s="425" t="s">
        <v>131</v>
      </c>
      <c r="F213" s="509" t="s">
        <v>365</v>
      </c>
      <c r="G213" s="510"/>
      <c r="H213" s="510"/>
      <c r="I213" s="510"/>
      <c r="J213" s="424"/>
      <c r="K213" s="426">
        <v>742.153</v>
      </c>
      <c r="L213" s="424"/>
      <c r="M213" s="424"/>
      <c r="N213" s="424"/>
      <c r="O213" s="424"/>
      <c r="P213" s="424"/>
      <c r="Q213" s="424"/>
      <c r="R213" s="427"/>
      <c r="T213" s="429"/>
      <c r="U213" s="424"/>
      <c r="V213" s="424"/>
      <c r="W213" s="424"/>
      <c r="X213" s="424"/>
      <c r="Y213" s="424"/>
      <c r="Z213" s="424"/>
      <c r="AA213" s="430"/>
      <c r="AT213" s="431" t="s">
        <v>182</v>
      </c>
      <c r="AU213" s="431" t="s">
        <v>115</v>
      </c>
      <c r="AV213" s="428" t="s">
        <v>115</v>
      </c>
      <c r="AW213" s="428" t="s">
        <v>32</v>
      </c>
      <c r="AX213" s="428" t="s">
        <v>82</v>
      </c>
      <c r="AY213" s="431" t="s">
        <v>175</v>
      </c>
    </row>
    <row r="214" spans="2:65" s="298" customFormat="1" ht="25.5" customHeight="1">
      <c r="B214" s="295"/>
      <c r="C214" s="415" t="s">
        <v>366</v>
      </c>
      <c r="D214" s="415" t="s">
        <v>176</v>
      </c>
      <c r="E214" s="416" t="s">
        <v>367</v>
      </c>
      <c r="F214" s="506" t="s">
        <v>368</v>
      </c>
      <c r="G214" s="506"/>
      <c r="H214" s="506"/>
      <c r="I214" s="506"/>
      <c r="J214" s="417" t="s">
        <v>369</v>
      </c>
      <c r="K214" s="418">
        <v>1484.306</v>
      </c>
      <c r="L214" s="507"/>
      <c r="M214" s="507"/>
      <c r="N214" s="508">
        <f>ROUND(L214*K214,2)</f>
        <v>0</v>
      </c>
      <c r="O214" s="508"/>
      <c r="P214" s="508"/>
      <c r="Q214" s="508"/>
      <c r="R214" s="297"/>
      <c r="T214" s="419" t="s">
        <v>19</v>
      </c>
      <c r="U214" s="304" t="s">
        <v>39</v>
      </c>
      <c r="V214" s="420">
        <v>0</v>
      </c>
      <c r="W214" s="420">
        <f>V214*K214</f>
        <v>0</v>
      </c>
      <c r="X214" s="420">
        <v>0</v>
      </c>
      <c r="Y214" s="420">
        <f>X214*K214</f>
        <v>0</v>
      </c>
      <c r="Z214" s="420">
        <v>0</v>
      </c>
      <c r="AA214" s="421">
        <f>Z214*K214</f>
        <v>0</v>
      </c>
      <c r="AR214" s="280" t="s">
        <v>179</v>
      </c>
      <c r="AT214" s="280" t="s">
        <v>176</v>
      </c>
      <c r="AU214" s="280" t="s">
        <v>115</v>
      </c>
      <c r="AY214" s="280" t="s">
        <v>175</v>
      </c>
      <c r="BE214" s="422">
        <f>IF(U214="základní",N214,0)</f>
        <v>0</v>
      </c>
      <c r="BF214" s="422">
        <f>IF(U214="snížená",N214,0)</f>
        <v>0</v>
      </c>
      <c r="BG214" s="422">
        <f>IF(U214="zákl. přenesená",N214,0)</f>
        <v>0</v>
      </c>
      <c r="BH214" s="422">
        <f>IF(U214="sníž. přenesená",N214,0)</f>
        <v>0</v>
      </c>
      <c r="BI214" s="422">
        <f>IF(U214="nulová",N214,0)</f>
        <v>0</v>
      </c>
      <c r="BJ214" s="280" t="s">
        <v>82</v>
      </c>
      <c r="BK214" s="422">
        <f>ROUND(L214*K214,2)</f>
        <v>0</v>
      </c>
      <c r="BL214" s="280" t="s">
        <v>179</v>
      </c>
      <c r="BM214" s="280" t="s">
        <v>370</v>
      </c>
    </row>
    <row r="215" spans="2:51" s="428" customFormat="1" ht="16.5" customHeight="1">
      <c r="B215" s="423"/>
      <c r="C215" s="424"/>
      <c r="D215" s="424"/>
      <c r="E215" s="425" t="s">
        <v>19</v>
      </c>
      <c r="F215" s="509" t="s">
        <v>371</v>
      </c>
      <c r="G215" s="510"/>
      <c r="H215" s="510"/>
      <c r="I215" s="510"/>
      <c r="J215" s="424"/>
      <c r="K215" s="426">
        <v>1484.306</v>
      </c>
      <c r="L215" s="424"/>
      <c r="M215" s="424"/>
      <c r="N215" s="424"/>
      <c r="O215" s="424"/>
      <c r="P215" s="424"/>
      <c r="Q215" s="424"/>
      <c r="R215" s="427"/>
      <c r="T215" s="429"/>
      <c r="U215" s="424"/>
      <c r="V215" s="424"/>
      <c r="W215" s="424"/>
      <c r="X215" s="424"/>
      <c r="Y215" s="424"/>
      <c r="Z215" s="424"/>
      <c r="AA215" s="430"/>
      <c r="AT215" s="431" t="s">
        <v>182</v>
      </c>
      <c r="AU215" s="431" t="s">
        <v>115</v>
      </c>
      <c r="AV215" s="428" t="s">
        <v>115</v>
      </c>
      <c r="AW215" s="428" t="s">
        <v>32</v>
      </c>
      <c r="AX215" s="428" t="s">
        <v>82</v>
      </c>
      <c r="AY215" s="431" t="s">
        <v>175</v>
      </c>
    </row>
    <row r="216" spans="2:65" s="298" customFormat="1" ht="25.5" customHeight="1">
      <c r="B216" s="295"/>
      <c r="C216" s="415" t="s">
        <v>372</v>
      </c>
      <c r="D216" s="415" t="s">
        <v>176</v>
      </c>
      <c r="E216" s="416" t="s">
        <v>373</v>
      </c>
      <c r="F216" s="506" t="s">
        <v>374</v>
      </c>
      <c r="G216" s="506"/>
      <c r="H216" s="506"/>
      <c r="I216" s="506"/>
      <c r="J216" s="417" t="s">
        <v>127</v>
      </c>
      <c r="K216" s="418">
        <v>142.2</v>
      </c>
      <c r="L216" s="507"/>
      <c r="M216" s="507"/>
      <c r="N216" s="508">
        <f>ROUND(L216*K216,2)</f>
        <v>0</v>
      </c>
      <c r="O216" s="508"/>
      <c r="P216" s="508"/>
      <c r="Q216" s="508"/>
      <c r="R216" s="297"/>
      <c r="T216" s="419" t="s">
        <v>19</v>
      </c>
      <c r="U216" s="304" t="s">
        <v>39</v>
      </c>
      <c r="V216" s="420">
        <v>0.299</v>
      </c>
      <c r="W216" s="420">
        <f>V216*K216</f>
        <v>42.517799999999994</v>
      </c>
      <c r="X216" s="420">
        <v>0</v>
      </c>
      <c r="Y216" s="420">
        <f>X216*K216</f>
        <v>0</v>
      </c>
      <c r="Z216" s="420">
        <v>0</v>
      </c>
      <c r="AA216" s="421">
        <f>Z216*K216</f>
        <v>0</v>
      </c>
      <c r="AR216" s="280" t="s">
        <v>179</v>
      </c>
      <c r="AT216" s="280" t="s">
        <v>176</v>
      </c>
      <c r="AU216" s="280" t="s">
        <v>115</v>
      </c>
      <c r="AY216" s="280" t="s">
        <v>175</v>
      </c>
      <c r="BE216" s="422">
        <f>IF(U216="základní",N216,0)</f>
        <v>0</v>
      </c>
      <c r="BF216" s="422">
        <f>IF(U216="snížená",N216,0)</f>
        <v>0</v>
      </c>
      <c r="BG216" s="422">
        <f>IF(U216="zákl. přenesená",N216,0)</f>
        <v>0</v>
      </c>
      <c r="BH216" s="422">
        <f>IF(U216="sníž. přenesená",N216,0)</f>
        <v>0</v>
      </c>
      <c r="BI216" s="422">
        <f>IF(U216="nulová",N216,0)</f>
        <v>0</v>
      </c>
      <c r="BJ216" s="280" t="s">
        <v>82</v>
      </c>
      <c r="BK216" s="422">
        <f>ROUND(L216*K216,2)</f>
        <v>0</v>
      </c>
      <c r="BL216" s="280" t="s">
        <v>179</v>
      </c>
      <c r="BM216" s="280" t="s">
        <v>375</v>
      </c>
    </row>
    <row r="217" spans="2:51" s="428" customFormat="1" ht="16.5" customHeight="1">
      <c r="B217" s="423"/>
      <c r="C217" s="424"/>
      <c r="D217" s="424"/>
      <c r="E217" s="425" t="s">
        <v>19</v>
      </c>
      <c r="F217" s="509" t="s">
        <v>376</v>
      </c>
      <c r="G217" s="510"/>
      <c r="H217" s="510"/>
      <c r="I217" s="510"/>
      <c r="J217" s="424"/>
      <c r="K217" s="426">
        <v>95</v>
      </c>
      <c r="L217" s="424"/>
      <c r="M217" s="424"/>
      <c r="N217" s="424"/>
      <c r="O217" s="424"/>
      <c r="P217" s="424"/>
      <c r="Q217" s="424"/>
      <c r="R217" s="427"/>
      <c r="T217" s="429"/>
      <c r="U217" s="424"/>
      <c r="V217" s="424"/>
      <c r="W217" s="424"/>
      <c r="X217" s="424"/>
      <c r="Y217" s="424"/>
      <c r="Z217" s="424"/>
      <c r="AA217" s="430"/>
      <c r="AT217" s="431" t="s">
        <v>182</v>
      </c>
      <c r="AU217" s="431" t="s">
        <v>115</v>
      </c>
      <c r="AV217" s="428" t="s">
        <v>115</v>
      </c>
      <c r="AW217" s="428" t="s">
        <v>32</v>
      </c>
      <c r="AX217" s="428" t="s">
        <v>74</v>
      </c>
      <c r="AY217" s="431" t="s">
        <v>175</v>
      </c>
    </row>
    <row r="218" spans="2:51" s="428" customFormat="1" ht="16.5" customHeight="1">
      <c r="B218" s="423"/>
      <c r="C218" s="424"/>
      <c r="D218" s="424"/>
      <c r="E218" s="425" t="s">
        <v>19</v>
      </c>
      <c r="F218" s="523" t="s">
        <v>377</v>
      </c>
      <c r="G218" s="524"/>
      <c r="H218" s="524"/>
      <c r="I218" s="524"/>
      <c r="J218" s="424"/>
      <c r="K218" s="426">
        <v>47.2</v>
      </c>
      <c r="L218" s="424"/>
      <c r="M218" s="424"/>
      <c r="N218" s="424"/>
      <c r="O218" s="424"/>
      <c r="P218" s="424"/>
      <c r="Q218" s="424"/>
      <c r="R218" s="427"/>
      <c r="T218" s="429"/>
      <c r="U218" s="424"/>
      <c r="V218" s="424"/>
      <c r="W218" s="424"/>
      <c r="X218" s="424"/>
      <c r="Y218" s="424"/>
      <c r="Z218" s="424"/>
      <c r="AA218" s="430"/>
      <c r="AT218" s="431" t="s">
        <v>182</v>
      </c>
      <c r="AU218" s="431" t="s">
        <v>115</v>
      </c>
      <c r="AV218" s="428" t="s">
        <v>115</v>
      </c>
      <c r="AW218" s="428" t="s">
        <v>32</v>
      </c>
      <c r="AX218" s="428" t="s">
        <v>74</v>
      </c>
      <c r="AY218" s="431" t="s">
        <v>175</v>
      </c>
    </row>
    <row r="219" spans="2:51" s="437" customFormat="1" ht="16.5" customHeight="1">
      <c r="B219" s="432"/>
      <c r="C219" s="433"/>
      <c r="D219" s="433"/>
      <c r="E219" s="434" t="s">
        <v>125</v>
      </c>
      <c r="F219" s="529" t="s">
        <v>247</v>
      </c>
      <c r="G219" s="530"/>
      <c r="H219" s="530"/>
      <c r="I219" s="530"/>
      <c r="J219" s="433"/>
      <c r="K219" s="435">
        <v>142.2</v>
      </c>
      <c r="L219" s="433"/>
      <c r="M219" s="433"/>
      <c r="N219" s="433"/>
      <c r="O219" s="433"/>
      <c r="P219" s="433"/>
      <c r="Q219" s="433"/>
      <c r="R219" s="436"/>
      <c r="T219" s="438"/>
      <c r="U219" s="433"/>
      <c r="V219" s="433"/>
      <c r="W219" s="433"/>
      <c r="X219" s="433"/>
      <c r="Y219" s="433"/>
      <c r="Z219" s="433"/>
      <c r="AA219" s="439"/>
      <c r="AT219" s="440" t="s">
        <v>182</v>
      </c>
      <c r="AU219" s="440" t="s">
        <v>115</v>
      </c>
      <c r="AV219" s="437" t="s">
        <v>179</v>
      </c>
      <c r="AW219" s="437" t="s">
        <v>32</v>
      </c>
      <c r="AX219" s="437" t="s">
        <v>82</v>
      </c>
      <c r="AY219" s="440" t="s">
        <v>175</v>
      </c>
    </row>
    <row r="220" spans="2:65" s="298" customFormat="1" ht="16.5" customHeight="1">
      <c r="B220" s="295"/>
      <c r="C220" s="449" t="s">
        <v>378</v>
      </c>
      <c r="D220" s="449" t="s">
        <v>334</v>
      </c>
      <c r="E220" s="450" t="s">
        <v>379</v>
      </c>
      <c r="F220" s="533" t="s">
        <v>380</v>
      </c>
      <c r="G220" s="533"/>
      <c r="H220" s="533"/>
      <c r="I220" s="533"/>
      <c r="J220" s="451" t="s">
        <v>369</v>
      </c>
      <c r="K220" s="452">
        <v>284.4</v>
      </c>
      <c r="L220" s="534"/>
      <c r="M220" s="534"/>
      <c r="N220" s="535">
        <f>ROUND(L220*K220,2)</f>
        <v>0</v>
      </c>
      <c r="O220" s="508"/>
      <c r="P220" s="508"/>
      <c r="Q220" s="508"/>
      <c r="R220" s="297"/>
      <c r="T220" s="419" t="s">
        <v>19</v>
      </c>
      <c r="U220" s="304" t="s">
        <v>39</v>
      </c>
      <c r="V220" s="420">
        <v>0</v>
      </c>
      <c r="W220" s="420">
        <f>V220*K220</f>
        <v>0</v>
      </c>
      <c r="X220" s="420">
        <v>1</v>
      </c>
      <c r="Y220" s="420">
        <f>X220*K220</f>
        <v>284.4</v>
      </c>
      <c r="Z220" s="420">
        <v>0</v>
      </c>
      <c r="AA220" s="421">
        <f>Z220*K220</f>
        <v>0</v>
      </c>
      <c r="AR220" s="280" t="s">
        <v>210</v>
      </c>
      <c r="AT220" s="280" t="s">
        <v>334</v>
      </c>
      <c r="AU220" s="280" t="s">
        <v>115</v>
      </c>
      <c r="AY220" s="280" t="s">
        <v>175</v>
      </c>
      <c r="BE220" s="422">
        <f>IF(U220="základní",N220,0)</f>
        <v>0</v>
      </c>
      <c r="BF220" s="422">
        <f>IF(U220="snížená",N220,0)</f>
        <v>0</v>
      </c>
      <c r="BG220" s="422">
        <f>IF(U220="zákl. přenesená",N220,0)</f>
        <v>0</v>
      </c>
      <c r="BH220" s="422">
        <f>IF(U220="sníž. přenesená",N220,0)</f>
        <v>0</v>
      </c>
      <c r="BI220" s="422">
        <f>IF(U220="nulová",N220,0)</f>
        <v>0</v>
      </c>
      <c r="BJ220" s="280" t="s">
        <v>82</v>
      </c>
      <c r="BK220" s="422">
        <f>ROUND(L220*K220,2)</f>
        <v>0</v>
      </c>
      <c r="BL220" s="280" t="s">
        <v>179</v>
      </c>
      <c r="BM220" s="280" t="s">
        <v>381</v>
      </c>
    </row>
    <row r="221" spans="2:51" s="428" customFormat="1" ht="16.5" customHeight="1">
      <c r="B221" s="423"/>
      <c r="C221" s="424"/>
      <c r="D221" s="424"/>
      <c r="E221" s="425" t="s">
        <v>19</v>
      </c>
      <c r="F221" s="509" t="s">
        <v>382</v>
      </c>
      <c r="G221" s="510"/>
      <c r="H221" s="510"/>
      <c r="I221" s="510"/>
      <c r="J221" s="424"/>
      <c r="K221" s="426">
        <v>284.4</v>
      </c>
      <c r="L221" s="424"/>
      <c r="M221" s="424"/>
      <c r="N221" s="424"/>
      <c r="O221" s="424"/>
      <c r="P221" s="424"/>
      <c r="Q221" s="424"/>
      <c r="R221" s="427"/>
      <c r="T221" s="429"/>
      <c r="U221" s="424"/>
      <c r="V221" s="424"/>
      <c r="W221" s="424"/>
      <c r="X221" s="424"/>
      <c r="Y221" s="424"/>
      <c r="Z221" s="424"/>
      <c r="AA221" s="430"/>
      <c r="AT221" s="431" t="s">
        <v>182</v>
      </c>
      <c r="AU221" s="431" t="s">
        <v>115</v>
      </c>
      <c r="AV221" s="428" t="s">
        <v>115</v>
      </c>
      <c r="AW221" s="428" t="s">
        <v>32</v>
      </c>
      <c r="AX221" s="428" t="s">
        <v>82</v>
      </c>
      <c r="AY221" s="431" t="s">
        <v>175</v>
      </c>
    </row>
    <row r="222" spans="2:65" s="298" customFormat="1" ht="25.5" customHeight="1">
      <c r="B222" s="295"/>
      <c r="C222" s="415" t="s">
        <v>383</v>
      </c>
      <c r="D222" s="415" t="s">
        <v>176</v>
      </c>
      <c r="E222" s="416" t="s">
        <v>384</v>
      </c>
      <c r="F222" s="506" t="s">
        <v>385</v>
      </c>
      <c r="G222" s="506"/>
      <c r="H222" s="506"/>
      <c r="I222" s="506"/>
      <c r="J222" s="417" t="s">
        <v>127</v>
      </c>
      <c r="K222" s="418">
        <v>23.59</v>
      </c>
      <c r="L222" s="507"/>
      <c r="M222" s="507"/>
      <c r="N222" s="508">
        <f>ROUND(L222*K222,2)</f>
        <v>0</v>
      </c>
      <c r="O222" s="508"/>
      <c r="P222" s="508"/>
      <c r="Q222" s="508"/>
      <c r="R222" s="297"/>
      <c r="T222" s="419" t="s">
        <v>19</v>
      </c>
      <c r="U222" s="304" t="s">
        <v>39</v>
      </c>
      <c r="V222" s="420">
        <v>1.5</v>
      </c>
      <c r="W222" s="420">
        <f>V222*K222</f>
        <v>35.385</v>
      </c>
      <c r="X222" s="420">
        <v>0</v>
      </c>
      <c r="Y222" s="420">
        <f>X222*K222</f>
        <v>0</v>
      </c>
      <c r="Z222" s="420">
        <v>0</v>
      </c>
      <c r="AA222" s="421">
        <f>Z222*K222</f>
        <v>0</v>
      </c>
      <c r="AR222" s="280" t="s">
        <v>179</v>
      </c>
      <c r="AT222" s="280" t="s">
        <v>176</v>
      </c>
      <c r="AU222" s="280" t="s">
        <v>115</v>
      </c>
      <c r="AY222" s="280" t="s">
        <v>175</v>
      </c>
      <c r="BE222" s="422">
        <f>IF(U222="základní",N222,0)</f>
        <v>0</v>
      </c>
      <c r="BF222" s="422">
        <f>IF(U222="snížená",N222,0)</f>
        <v>0</v>
      </c>
      <c r="BG222" s="422">
        <f>IF(U222="zákl. přenesená",N222,0)</f>
        <v>0</v>
      </c>
      <c r="BH222" s="422">
        <f>IF(U222="sníž. přenesená",N222,0)</f>
        <v>0</v>
      </c>
      <c r="BI222" s="422">
        <f>IF(U222="nulová",N222,0)</f>
        <v>0</v>
      </c>
      <c r="BJ222" s="280" t="s">
        <v>82</v>
      </c>
      <c r="BK222" s="422">
        <f>ROUND(L222*K222,2)</f>
        <v>0</v>
      </c>
      <c r="BL222" s="280" t="s">
        <v>179</v>
      </c>
      <c r="BM222" s="280" t="s">
        <v>386</v>
      </c>
    </row>
    <row r="223" spans="2:51" s="428" customFormat="1" ht="25.5" customHeight="1">
      <c r="B223" s="423"/>
      <c r="C223" s="424"/>
      <c r="D223" s="424"/>
      <c r="E223" s="425" t="s">
        <v>19</v>
      </c>
      <c r="F223" s="509" t="s">
        <v>387</v>
      </c>
      <c r="G223" s="510"/>
      <c r="H223" s="510"/>
      <c r="I223" s="510"/>
      <c r="J223" s="424"/>
      <c r="K223" s="426">
        <v>23.59</v>
      </c>
      <c r="L223" s="424"/>
      <c r="M223" s="424"/>
      <c r="N223" s="424"/>
      <c r="O223" s="424"/>
      <c r="P223" s="424"/>
      <c r="Q223" s="424"/>
      <c r="R223" s="427"/>
      <c r="T223" s="429"/>
      <c r="U223" s="424"/>
      <c r="V223" s="424"/>
      <c r="W223" s="424"/>
      <c r="X223" s="424"/>
      <c r="Y223" s="424"/>
      <c r="Z223" s="424"/>
      <c r="AA223" s="430"/>
      <c r="AT223" s="431" t="s">
        <v>182</v>
      </c>
      <c r="AU223" s="431" t="s">
        <v>115</v>
      </c>
      <c r="AV223" s="428" t="s">
        <v>115</v>
      </c>
      <c r="AW223" s="428" t="s">
        <v>32</v>
      </c>
      <c r="AX223" s="428" t="s">
        <v>82</v>
      </c>
      <c r="AY223" s="431" t="s">
        <v>175</v>
      </c>
    </row>
    <row r="224" spans="2:65" s="298" customFormat="1" ht="16.5" customHeight="1">
      <c r="B224" s="295"/>
      <c r="C224" s="449" t="s">
        <v>388</v>
      </c>
      <c r="D224" s="449" t="s">
        <v>334</v>
      </c>
      <c r="E224" s="450" t="s">
        <v>389</v>
      </c>
      <c r="F224" s="533" t="s">
        <v>390</v>
      </c>
      <c r="G224" s="533"/>
      <c r="H224" s="533"/>
      <c r="I224" s="533"/>
      <c r="J224" s="451" t="s">
        <v>369</v>
      </c>
      <c r="K224" s="452">
        <v>47.18</v>
      </c>
      <c r="L224" s="534"/>
      <c r="M224" s="534"/>
      <c r="N224" s="535">
        <f>ROUND(L224*K224,2)</f>
        <v>0</v>
      </c>
      <c r="O224" s="508"/>
      <c r="P224" s="508"/>
      <c r="Q224" s="508"/>
      <c r="R224" s="297"/>
      <c r="T224" s="419" t="s">
        <v>19</v>
      </c>
      <c r="U224" s="304" t="s">
        <v>39</v>
      </c>
      <c r="V224" s="420">
        <v>0</v>
      </c>
      <c r="W224" s="420">
        <f>V224*K224</f>
        <v>0</v>
      </c>
      <c r="X224" s="420">
        <v>1</v>
      </c>
      <c r="Y224" s="420">
        <f>X224*K224</f>
        <v>47.18</v>
      </c>
      <c r="Z224" s="420">
        <v>0</v>
      </c>
      <c r="AA224" s="421">
        <f>Z224*K224</f>
        <v>0</v>
      </c>
      <c r="AR224" s="280" t="s">
        <v>210</v>
      </c>
      <c r="AT224" s="280" t="s">
        <v>334</v>
      </c>
      <c r="AU224" s="280" t="s">
        <v>115</v>
      </c>
      <c r="AY224" s="280" t="s">
        <v>175</v>
      </c>
      <c r="BE224" s="422">
        <f>IF(U224="základní",N224,0)</f>
        <v>0</v>
      </c>
      <c r="BF224" s="422">
        <f>IF(U224="snížená",N224,0)</f>
        <v>0</v>
      </c>
      <c r="BG224" s="422">
        <f>IF(U224="zákl. přenesená",N224,0)</f>
        <v>0</v>
      </c>
      <c r="BH224" s="422">
        <f>IF(U224="sníž. přenesená",N224,0)</f>
        <v>0</v>
      </c>
      <c r="BI224" s="422">
        <f>IF(U224="nulová",N224,0)</f>
        <v>0</v>
      </c>
      <c r="BJ224" s="280" t="s">
        <v>82</v>
      </c>
      <c r="BK224" s="422">
        <f>ROUND(L224*K224,2)</f>
        <v>0</v>
      </c>
      <c r="BL224" s="280" t="s">
        <v>179</v>
      </c>
      <c r="BM224" s="280" t="s">
        <v>391</v>
      </c>
    </row>
    <row r="225" spans="2:51" s="428" customFormat="1" ht="25.5" customHeight="1">
      <c r="B225" s="423"/>
      <c r="C225" s="424"/>
      <c r="D225" s="424"/>
      <c r="E225" s="425" t="s">
        <v>19</v>
      </c>
      <c r="F225" s="509" t="s">
        <v>392</v>
      </c>
      <c r="G225" s="510"/>
      <c r="H225" s="510"/>
      <c r="I225" s="510"/>
      <c r="J225" s="424"/>
      <c r="K225" s="426">
        <v>47.18</v>
      </c>
      <c r="L225" s="424"/>
      <c r="M225" s="424"/>
      <c r="N225" s="424"/>
      <c r="O225" s="424"/>
      <c r="P225" s="424"/>
      <c r="Q225" s="424"/>
      <c r="R225" s="427"/>
      <c r="T225" s="429"/>
      <c r="U225" s="424"/>
      <c r="V225" s="424"/>
      <c r="W225" s="424"/>
      <c r="X225" s="424"/>
      <c r="Y225" s="424"/>
      <c r="Z225" s="424"/>
      <c r="AA225" s="430"/>
      <c r="AT225" s="431" t="s">
        <v>182</v>
      </c>
      <c r="AU225" s="431" t="s">
        <v>115</v>
      </c>
      <c r="AV225" s="428" t="s">
        <v>115</v>
      </c>
      <c r="AW225" s="428" t="s">
        <v>32</v>
      </c>
      <c r="AX225" s="428" t="s">
        <v>82</v>
      </c>
      <c r="AY225" s="431" t="s">
        <v>175</v>
      </c>
    </row>
    <row r="226" spans="2:65" s="298" customFormat="1" ht="16.5" customHeight="1">
      <c r="B226" s="295"/>
      <c r="C226" s="415" t="s">
        <v>393</v>
      </c>
      <c r="D226" s="415" t="s">
        <v>176</v>
      </c>
      <c r="E226" s="416" t="s">
        <v>394</v>
      </c>
      <c r="F226" s="506" t="s">
        <v>395</v>
      </c>
      <c r="G226" s="506"/>
      <c r="H226" s="506"/>
      <c r="I226" s="506"/>
      <c r="J226" s="417" t="s">
        <v>113</v>
      </c>
      <c r="K226" s="418">
        <v>65</v>
      </c>
      <c r="L226" s="507"/>
      <c r="M226" s="507"/>
      <c r="N226" s="508">
        <f>ROUND(L226*K226,2)</f>
        <v>0</v>
      </c>
      <c r="O226" s="508"/>
      <c r="P226" s="508"/>
      <c r="Q226" s="508"/>
      <c r="R226" s="297"/>
      <c r="T226" s="419" t="s">
        <v>19</v>
      </c>
      <c r="U226" s="304" t="s">
        <v>39</v>
      </c>
      <c r="V226" s="420">
        <v>0.035</v>
      </c>
      <c r="W226" s="420">
        <f>V226*K226</f>
        <v>2.2750000000000004</v>
      </c>
      <c r="X226" s="420">
        <v>0</v>
      </c>
      <c r="Y226" s="420">
        <f>X226*K226</f>
        <v>0</v>
      </c>
      <c r="Z226" s="420">
        <v>0</v>
      </c>
      <c r="AA226" s="421">
        <f>Z226*K226</f>
        <v>0</v>
      </c>
      <c r="AR226" s="280" t="s">
        <v>179</v>
      </c>
      <c r="AT226" s="280" t="s">
        <v>176</v>
      </c>
      <c r="AU226" s="280" t="s">
        <v>115</v>
      </c>
      <c r="AY226" s="280" t="s">
        <v>175</v>
      </c>
      <c r="BE226" s="422">
        <f>IF(U226="základní",N226,0)</f>
        <v>0</v>
      </c>
      <c r="BF226" s="422">
        <f>IF(U226="snížená",N226,0)</f>
        <v>0</v>
      </c>
      <c r="BG226" s="422">
        <f>IF(U226="zákl. přenesená",N226,0)</f>
        <v>0</v>
      </c>
      <c r="BH226" s="422">
        <f>IF(U226="sníž. přenesená",N226,0)</f>
        <v>0</v>
      </c>
      <c r="BI226" s="422">
        <f>IF(U226="nulová",N226,0)</f>
        <v>0</v>
      </c>
      <c r="BJ226" s="280" t="s">
        <v>82</v>
      </c>
      <c r="BK226" s="422">
        <f>ROUND(L226*K226,2)</f>
        <v>0</v>
      </c>
      <c r="BL226" s="280" t="s">
        <v>179</v>
      </c>
      <c r="BM226" s="280" t="s">
        <v>396</v>
      </c>
    </row>
    <row r="227" spans="2:51" s="428" customFormat="1" ht="16.5" customHeight="1">
      <c r="B227" s="423"/>
      <c r="C227" s="424"/>
      <c r="D227" s="424"/>
      <c r="E227" s="425" t="s">
        <v>19</v>
      </c>
      <c r="F227" s="509" t="s">
        <v>397</v>
      </c>
      <c r="G227" s="510"/>
      <c r="H227" s="510"/>
      <c r="I227" s="510"/>
      <c r="J227" s="424"/>
      <c r="K227" s="426">
        <v>65</v>
      </c>
      <c r="L227" s="424"/>
      <c r="M227" s="424"/>
      <c r="N227" s="424"/>
      <c r="O227" s="424"/>
      <c r="P227" s="424"/>
      <c r="Q227" s="424"/>
      <c r="R227" s="427"/>
      <c r="T227" s="429"/>
      <c r="U227" s="424"/>
      <c r="V227" s="424"/>
      <c r="W227" s="424"/>
      <c r="X227" s="424"/>
      <c r="Y227" s="424"/>
      <c r="Z227" s="424"/>
      <c r="AA227" s="430"/>
      <c r="AT227" s="431" t="s">
        <v>182</v>
      </c>
      <c r="AU227" s="431" t="s">
        <v>115</v>
      </c>
      <c r="AV227" s="428" t="s">
        <v>115</v>
      </c>
      <c r="AW227" s="428" t="s">
        <v>32</v>
      </c>
      <c r="AX227" s="428" t="s">
        <v>82</v>
      </c>
      <c r="AY227" s="431" t="s">
        <v>175</v>
      </c>
    </row>
    <row r="228" spans="2:65" s="298" customFormat="1" ht="16.5" customHeight="1">
      <c r="B228" s="295"/>
      <c r="C228" s="415" t="s">
        <v>398</v>
      </c>
      <c r="D228" s="415" t="s">
        <v>176</v>
      </c>
      <c r="E228" s="416" t="s">
        <v>399</v>
      </c>
      <c r="F228" s="506" t="s">
        <v>400</v>
      </c>
      <c r="G228" s="506"/>
      <c r="H228" s="506"/>
      <c r="I228" s="506"/>
      <c r="J228" s="417" t="s">
        <v>113</v>
      </c>
      <c r="K228" s="418">
        <v>250</v>
      </c>
      <c r="L228" s="507"/>
      <c r="M228" s="507"/>
      <c r="N228" s="508">
        <f>ROUND(L228*K228,2)</f>
        <v>0</v>
      </c>
      <c r="O228" s="508"/>
      <c r="P228" s="508"/>
      <c r="Q228" s="508"/>
      <c r="R228" s="297"/>
      <c r="T228" s="419" t="s">
        <v>19</v>
      </c>
      <c r="U228" s="304" t="s">
        <v>39</v>
      </c>
      <c r="V228" s="420">
        <v>0.035</v>
      </c>
      <c r="W228" s="420">
        <f>V228*K228</f>
        <v>8.75</v>
      </c>
      <c r="X228" s="420">
        <v>0</v>
      </c>
      <c r="Y228" s="420">
        <f>X228*K228</f>
        <v>0</v>
      </c>
      <c r="Z228" s="420">
        <v>0</v>
      </c>
      <c r="AA228" s="421">
        <f>Z228*K228</f>
        <v>0</v>
      </c>
      <c r="AR228" s="280" t="s">
        <v>179</v>
      </c>
      <c r="AT228" s="280" t="s">
        <v>176</v>
      </c>
      <c r="AU228" s="280" t="s">
        <v>115</v>
      </c>
      <c r="AY228" s="280" t="s">
        <v>175</v>
      </c>
      <c r="BE228" s="422">
        <f>IF(U228="základní",N228,0)</f>
        <v>0</v>
      </c>
      <c r="BF228" s="422">
        <f>IF(U228="snížená",N228,0)</f>
        <v>0</v>
      </c>
      <c r="BG228" s="422">
        <f>IF(U228="zákl. přenesená",N228,0)</f>
        <v>0</v>
      </c>
      <c r="BH228" s="422">
        <f>IF(U228="sníž. přenesená",N228,0)</f>
        <v>0</v>
      </c>
      <c r="BI228" s="422">
        <f>IF(U228="nulová",N228,0)</f>
        <v>0</v>
      </c>
      <c r="BJ228" s="280" t="s">
        <v>82</v>
      </c>
      <c r="BK228" s="422">
        <f>ROUND(L228*K228,2)</f>
        <v>0</v>
      </c>
      <c r="BL228" s="280" t="s">
        <v>179</v>
      </c>
      <c r="BM228" s="280" t="s">
        <v>401</v>
      </c>
    </row>
    <row r="229" spans="2:51" s="428" customFormat="1" ht="16.5" customHeight="1">
      <c r="B229" s="423"/>
      <c r="C229" s="424"/>
      <c r="D229" s="424"/>
      <c r="E229" s="425" t="s">
        <v>19</v>
      </c>
      <c r="F229" s="509" t="s">
        <v>402</v>
      </c>
      <c r="G229" s="510"/>
      <c r="H229" s="510"/>
      <c r="I229" s="510"/>
      <c r="J229" s="424"/>
      <c r="K229" s="426">
        <v>250</v>
      </c>
      <c r="L229" s="424"/>
      <c r="M229" s="424"/>
      <c r="N229" s="424"/>
      <c r="O229" s="424"/>
      <c r="P229" s="424"/>
      <c r="Q229" s="424"/>
      <c r="R229" s="427"/>
      <c r="T229" s="429"/>
      <c r="U229" s="424"/>
      <c r="V229" s="424"/>
      <c r="W229" s="424"/>
      <c r="X229" s="424"/>
      <c r="Y229" s="424"/>
      <c r="Z229" s="424"/>
      <c r="AA229" s="430"/>
      <c r="AT229" s="431" t="s">
        <v>182</v>
      </c>
      <c r="AU229" s="431" t="s">
        <v>115</v>
      </c>
      <c r="AV229" s="428" t="s">
        <v>115</v>
      </c>
      <c r="AW229" s="428" t="s">
        <v>32</v>
      </c>
      <c r="AX229" s="428" t="s">
        <v>82</v>
      </c>
      <c r="AY229" s="431" t="s">
        <v>175</v>
      </c>
    </row>
    <row r="230" spans="2:65" s="298" customFormat="1" ht="38.25" customHeight="1">
      <c r="B230" s="295"/>
      <c r="C230" s="415" t="s">
        <v>403</v>
      </c>
      <c r="D230" s="415" t="s">
        <v>176</v>
      </c>
      <c r="E230" s="416" t="s">
        <v>404</v>
      </c>
      <c r="F230" s="506" t="s">
        <v>405</v>
      </c>
      <c r="G230" s="506"/>
      <c r="H230" s="506"/>
      <c r="I230" s="506"/>
      <c r="J230" s="417" t="s">
        <v>113</v>
      </c>
      <c r="K230" s="418">
        <v>148</v>
      </c>
      <c r="L230" s="507"/>
      <c r="M230" s="507"/>
      <c r="N230" s="508">
        <f>ROUND(L230*K230,2)</f>
        <v>0</v>
      </c>
      <c r="O230" s="508"/>
      <c r="P230" s="508"/>
      <c r="Q230" s="508"/>
      <c r="R230" s="297"/>
      <c r="T230" s="419" t="s">
        <v>19</v>
      </c>
      <c r="U230" s="304" t="s">
        <v>39</v>
      </c>
      <c r="V230" s="420">
        <v>0.416</v>
      </c>
      <c r="W230" s="420">
        <f>V230*K230</f>
        <v>61.568</v>
      </c>
      <c r="X230" s="420">
        <v>0</v>
      </c>
      <c r="Y230" s="420">
        <f>X230*K230</f>
        <v>0</v>
      </c>
      <c r="Z230" s="420">
        <v>0</v>
      </c>
      <c r="AA230" s="421">
        <f>Z230*K230</f>
        <v>0</v>
      </c>
      <c r="AR230" s="280" t="s">
        <v>179</v>
      </c>
      <c r="AT230" s="280" t="s">
        <v>176</v>
      </c>
      <c r="AU230" s="280" t="s">
        <v>115</v>
      </c>
      <c r="AY230" s="280" t="s">
        <v>175</v>
      </c>
      <c r="BE230" s="422">
        <f>IF(U230="základní",N230,0)</f>
        <v>0</v>
      </c>
      <c r="BF230" s="422">
        <f>IF(U230="snížená",N230,0)</f>
        <v>0</v>
      </c>
      <c r="BG230" s="422">
        <f>IF(U230="zákl. přenesená",N230,0)</f>
        <v>0</v>
      </c>
      <c r="BH230" s="422">
        <f>IF(U230="sníž. přenesená",N230,0)</f>
        <v>0</v>
      </c>
      <c r="BI230" s="422">
        <f>IF(U230="nulová",N230,0)</f>
        <v>0</v>
      </c>
      <c r="BJ230" s="280" t="s">
        <v>82</v>
      </c>
      <c r="BK230" s="422">
        <f>ROUND(L230*K230,2)</f>
        <v>0</v>
      </c>
      <c r="BL230" s="280" t="s">
        <v>179</v>
      </c>
      <c r="BM230" s="280" t="s">
        <v>406</v>
      </c>
    </row>
    <row r="231" spans="2:51" s="428" customFormat="1" ht="25.5" customHeight="1">
      <c r="B231" s="423"/>
      <c r="C231" s="424"/>
      <c r="D231" s="424"/>
      <c r="E231" s="425" t="s">
        <v>19</v>
      </c>
      <c r="F231" s="509" t="s">
        <v>407</v>
      </c>
      <c r="G231" s="510"/>
      <c r="H231" s="510"/>
      <c r="I231" s="510"/>
      <c r="J231" s="424"/>
      <c r="K231" s="426">
        <v>148</v>
      </c>
      <c r="L231" s="424"/>
      <c r="M231" s="424"/>
      <c r="N231" s="424"/>
      <c r="O231" s="424"/>
      <c r="P231" s="424"/>
      <c r="Q231" s="424"/>
      <c r="R231" s="427"/>
      <c r="T231" s="429"/>
      <c r="U231" s="424"/>
      <c r="V231" s="424"/>
      <c r="W231" s="424"/>
      <c r="X231" s="424"/>
      <c r="Y231" s="424"/>
      <c r="Z231" s="424"/>
      <c r="AA231" s="430"/>
      <c r="AT231" s="431" t="s">
        <v>182</v>
      </c>
      <c r="AU231" s="431" t="s">
        <v>115</v>
      </c>
      <c r="AV231" s="428" t="s">
        <v>115</v>
      </c>
      <c r="AW231" s="428" t="s">
        <v>32</v>
      </c>
      <c r="AX231" s="428" t="s">
        <v>82</v>
      </c>
      <c r="AY231" s="431" t="s">
        <v>175</v>
      </c>
    </row>
    <row r="232" spans="2:65" s="298" customFormat="1" ht="25.5" customHeight="1">
      <c r="B232" s="295"/>
      <c r="C232" s="415" t="s">
        <v>408</v>
      </c>
      <c r="D232" s="415" t="s">
        <v>176</v>
      </c>
      <c r="E232" s="416" t="s">
        <v>409</v>
      </c>
      <c r="F232" s="506" t="s">
        <v>410</v>
      </c>
      <c r="G232" s="506"/>
      <c r="H232" s="506"/>
      <c r="I232" s="506"/>
      <c r="J232" s="417" t="s">
        <v>113</v>
      </c>
      <c r="K232" s="418">
        <v>148</v>
      </c>
      <c r="L232" s="507"/>
      <c r="M232" s="507"/>
      <c r="N232" s="508">
        <f>ROUND(L232*K232,2)</f>
        <v>0</v>
      </c>
      <c r="O232" s="508"/>
      <c r="P232" s="508"/>
      <c r="Q232" s="508"/>
      <c r="R232" s="297"/>
      <c r="T232" s="419" t="s">
        <v>19</v>
      </c>
      <c r="U232" s="304" t="s">
        <v>39</v>
      </c>
      <c r="V232" s="420">
        <v>0.007</v>
      </c>
      <c r="W232" s="420">
        <f>V232*K232</f>
        <v>1.036</v>
      </c>
      <c r="X232" s="420">
        <v>0</v>
      </c>
      <c r="Y232" s="420">
        <f>X232*K232</f>
        <v>0</v>
      </c>
      <c r="Z232" s="420">
        <v>0</v>
      </c>
      <c r="AA232" s="421">
        <f>Z232*K232</f>
        <v>0</v>
      </c>
      <c r="AR232" s="280" t="s">
        <v>179</v>
      </c>
      <c r="AT232" s="280" t="s">
        <v>176</v>
      </c>
      <c r="AU232" s="280" t="s">
        <v>115</v>
      </c>
      <c r="AY232" s="280" t="s">
        <v>175</v>
      </c>
      <c r="BE232" s="422">
        <f>IF(U232="základní",N232,0)</f>
        <v>0</v>
      </c>
      <c r="BF232" s="422">
        <f>IF(U232="snížená",N232,0)</f>
        <v>0</v>
      </c>
      <c r="BG232" s="422">
        <f>IF(U232="zákl. přenesená",N232,0)</f>
        <v>0</v>
      </c>
      <c r="BH232" s="422">
        <f>IF(U232="sníž. přenesená",N232,0)</f>
        <v>0</v>
      </c>
      <c r="BI232" s="422">
        <f>IF(U232="nulová",N232,0)</f>
        <v>0</v>
      </c>
      <c r="BJ232" s="280" t="s">
        <v>82</v>
      </c>
      <c r="BK232" s="422">
        <f>ROUND(L232*K232,2)</f>
        <v>0</v>
      </c>
      <c r="BL232" s="280" t="s">
        <v>179</v>
      </c>
      <c r="BM232" s="280" t="s">
        <v>411</v>
      </c>
    </row>
    <row r="233" spans="2:65" s="298" customFormat="1" ht="25.5" customHeight="1">
      <c r="B233" s="295"/>
      <c r="C233" s="415" t="s">
        <v>412</v>
      </c>
      <c r="D233" s="415" t="s">
        <v>176</v>
      </c>
      <c r="E233" s="416" t="s">
        <v>413</v>
      </c>
      <c r="F233" s="506" t="s">
        <v>414</v>
      </c>
      <c r="G233" s="506"/>
      <c r="H233" s="506"/>
      <c r="I233" s="506"/>
      <c r="J233" s="417" t="s">
        <v>113</v>
      </c>
      <c r="K233" s="418">
        <v>40</v>
      </c>
      <c r="L233" s="507"/>
      <c r="M233" s="507"/>
      <c r="N233" s="508">
        <f>ROUND(L233*K233,2)</f>
        <v>0</v>
      </c>
      <c r="O233" s="508"/>
      <c r="P233" s="508"/>
      <c r="Q233" s="508"/>
      <c r="R233" s="297"/>
      <c r="T233" s="419" t="s">
        <v>19</v>
      </c>
      <c r="U233" s="304" t="s">
        <v>39</v>
      </c>
      <c r="V233" s="420">
        <v>0.018</v>
      </c>
      <c r="W233" s="420">
        <f>V233*K233</f>
        <v>0.72</v>
      </c>
      <c r="X233" s="420">
        <v>0</v>
      </c>
      <c r="Y233" s="420">
        <f>X233*K233</f>
        <v>0</v>
      </c>
      <c r="Z233" s="420">
        <v>0</v>
      </c>
      <c r="AA233" s="421">
        <f>Z233*K233</f>
        <v>0</v>
      </c>
      <c r="AR233" s="280" t="s">
        <v>179</v>
      </c>
      <c r="AT233" s="280" t="s">
        <v>176</v>
      </c>
      <c r="AU233" s="280" t="s">
        <v>115</v>
      </c>
      <c r="AY233" s="280" t="s">
        <v>175</v>
      </c>
      <c r="BE233" s="422">
        <f>IF(U233="základní",N233,0)</f>
        <v>0</v>
      </c>
      <c r="BF233" s="422">
        <f>IF(U233="snížená",N233,0)</f>
        <v>0</v>
      </c>
      <c r="BG233" s="422">
        <f>IF(U233="zákl. přenesená",N233,0)</f>
        <v>0</v>
      </c>
      <c r="BH233" s="422">
        <f>IF(U233="sníž. přenesená",N233,0)</f>
        <v>0</v>
      </c>
      <c r="BI233" s="422">
        <f>IF(U233="nulová",N233,0)</f>
        <v>0</v>
      </c>
      <c r="BJ233" s="280" t="s">
        <v>82</v>
      </c>
      <c r="BK233" s="422">
        <f>ROUND(L233*K233,2)</f>
        <v>0</v>
      </c>
      <c r="BL233" s="280" t="s">
        <v>179</v>
      </c>
      <c r="BM233" s="280" t="s">
        <v>415</v>
      </c>
    </row>
    <row r="234" spans="2:65" s="298" customFormat="1" ht="16.5" customHeight="1">
      <c r="B234" s="295"/>
      <c r="C234" s="449" t="s">
        <v>416</v>
      </c>
      <c r="D234" s="449" t="s">
        <v>334</v>
      </c>
      <c r="E234" s="450" t="s">
        <v>417</v>
      </c>
      <c r="F234" s="533" t="s">
        <v>418</v>
      </c>
      <c r="G234" s="533"/>
      <c r="H234" s="533"/>
      <c r="I234" s="533"/>
      <c r="J234" s="451" t="s">
        <v>419</v>
      </c>
      <c r="K234" s="452">
        <v>4.7</v>
      </c>
      <c r="L234" s="534"/>
      <c r="M234" s="534"/>
      <c r="N234" s="535">
        <f>ROUND(L234*K234,2)</f>
        <v>0</v>
      </c>
      <c r="O234" s="508"/>
      <c r="P234" s="508"/>
      <c r="Q234" s="508"/>
      <c r="R234" s="297"/>
      <c r="T234" s="419" t="s">
        <v>19</v>
      </c>
      <c r="U234" s="304" t="s">
        <v>39</v>
      </c>
      <c r="V234" s="420">
        <v>0</v>
      </c>
      <c r="W234" s="420">
        <f>V234*K234</f>
        <v>0</v>
      </c>
      <c r="X234" s="420">
        <v>0.001</v>
      </c>
      <c r="Y234" s="420">
        <f>X234*K234</f>
        <v>0.0047</v>
      </c>
      <c r="Z234" s="420">
        <v>0</v>
      </c>
      <c r="AA234" s="421">
        <f>Z234*K234</f>
        <v>0</v>
      </c>
      <c r="AR234" s="280" t="s">
        <v>210</v>
      </c>
      <c r="AT234" s="280" t="s">
        <v>334</v>
      </c>
      <c r="AU234" s="280" t="s">
        <v>115</v>
      </c>
      <c r="AY234" s="280" t="s">
        <v>175</v>
      </c>
      <c r="BE234" s="422">
        <f>IF(U234="základní",N234,0)</f>
        <v>0</v>
      </c>
      <c r="BF234" s="422">
        <f>IF(U234="snížená",N234,0)</f>
        <v>0</v>
      </c>
      <c r="BG234" s="422">
        <f>IF(U234="zákl. přenesená",N234,0)</f>
        <v>0</v>
      </c>
      <c r="BH234" s="422">
        <f>IF(U234="sníž. přenesená",N234,0)</f>
        <v>0</v>
      </c>
      <c r="BI234" s="422">
        <f>IF(U234="nulová",N234,0)</f>
        <v>0</v>
      </c>
      <c r="BJ234" s="280" t="s">
        <v>82</v>
      </c>
      <c r="BK234" s="422">
        <f>ROUND(L234*K234,2)</f>
        <v>0</v>
      </c>
      <c r="BL234" s="280" t="s">
        <v>179</v>
      </c>
      <c r="BM234" s="280" t="s">
        <v>420</v>
      </c>
    </row>
    <row r="235" spans="2:51" s="428" customFormat="1" ht="16.5" customHeight="1">
      <c r="B235" s="423"/>
      <c r="C235" s="424"/>
      <c r="D235" s="424"/>
      <c r="E235" s="425" t="s">
        <v>19</v>
      </c>
      <c r="F235" s="509" t="s">
        <v>421</v>
      </c>
      <c r="G235" s="510"/>
      <c r="H235" s="510"/>
      <c r="I235" s="510"/>
      <c r="J235" s="424"/>
      <c r="K235" s="426">
        <v>4.7</v>
      </c>
      <c r="L235" s="424"/>
      <c r="M235" s="424"/>
      <c r="N235" s="424"/>
      <c r="O235" s="424"/>
      <c r="P235" s="424"/>
      <c r="Q235" s="424"/>
      <c r="R235" s="427"/>
      <c r="T235" s="429"/>
      <c r="U235" s="424"/>
      <c r="V235" s="424"/>
      <c r="W235" s="424"/>
      <c r="X235" s="424"/>
      <c r="Y235" s="424"/>
      <c r="Z235" s="424"/>
      <c r="AA235" s="430"/>
      <c r="AT235" s="431" t="s">
        <v>182</v>
      </c>
      <c r="AU235" s="431" t="s">
        <v>115</v>
      </c>
      <c r="AV235" s="428" t="s">
        <v>115</v>
      </c>
      <c r="AW235" s="428" t="s">
        <v>32</v>
      </c>
      <c r="AX235" s="428" t="s">
        <v>82</v>
      </c>
      <c r="AY235" s="431" t="s">
        <v>175</v>
      </c>
    </row>
    <row r="236" spans="2:65" s="298" customFormat="1" ht="25.5" customHeight="1">
      <c r="B236" s="295"/>
      <c r="C236" s="415" t="s">
        <v>422</v>
      </c>
      <c r="D236" s="415" t="s">
        <v>176</v>
      </c>
      <c r="E236" s="416" t="s">
        <v>423</v>
      </c>
      <c r="F236" s="506" t="s">
        <v>424</v>
      </c>
      <c r="G236" s="506"/>
      <c r="H236" s="506"/>
      <c r="I236" s="506"/>
      <c r="J236" s="417" t="s">
        <v>113</v>
      </c>
      <c r="K236" s="418">
        <v>80</v>
      </c>
      <c r="L236" s="507"/>
      <c r="M236" s="507"/>
      <c r="N236" s="508">
        <f>ROUND(L236*K236,2)</f>
        <v>0</v>
      </c>
      <c r="O236" s="508"/>
      <c r="P236" s="508"/>
      <c r="Q236" s="508"/>
      <c r="R236" s="297"/>
      <c r="T236" s="419" t="s">
        <v>19</v>
      </c>
      <c r="U236" s="304" t="s">
        <v>39</v>
      </c>
      <c r="V236" s="420">
        <v>0.128</v>
      </c>
      <c r="W236" s="420">
        <f>V236*K236</f>
        <v>10.24</v>
      </c>
      <c r="X236" s="420">
        <v>0</v>
      </c>
      <c r="Y236" s="420">
        <f>X236*K236</f>
        <v>0</v>
      </c>
      <c r="Z236" s="420">
        <v>0</v>
      </c>
      <c r="AA236" s="421">
        <f>Z236*K236</f>
        <v>0</v>
      </c>
      <c r="AR236" s="280" t="s">
        <v>179</v>
      </c>
      <c r="AT236" s="280" t="s">
        <v>176</v>
      </c>
      <c r="AU236" s="280" t="s">
        <v>115</v>
      </c>
      <c r="AY236" s="280" t="s">
        <v>175</v>
      </c>
      <c r="BE236" s="422">
        <f>IF(U236="základní",N236,0)</f>
        <v>0</v>
      </c>
      <c r="BF236" s="422">
        <f>IF(U236="snížená",N236,0)</f>
        <v>0</v>
      </c>
      <c r="BG236" s="422">
        <f>IF(U236="zákl. přenesená",N236,0)</f>
        <v>0</v>
      </c>
      <c r="BH236" s="422">
        <f>IF(U236="sníž. přenesená",N236,0)</f>
        <v>0</v>
      </c>
      <c r="BI236" s="422">
        <f>IF(U236="nulová",N236,0)</f>
        <v>0</v>
      </c>
      <c r="BJ236" s="280" t="s">
        <v>82</v>
      </c>
      <c r="BK236" s="422">
        <f>ROUND(L236*K236,2)</f>
        <v>0</v>
      </c>
      <c r="BL236" s="280" t="s">
        <v>179</v>
      </c>
      <c r="BM236" s="280" t="s">
        <v>425</v>
      </c>
    </row>
    <row r="237" spans="2:51" s="428" customFormat="1" ht="16.5" customHeight="1">
      <c r="B237" s="423"/>
      <c r="C237" s="424"/>
      <c r="D237" s="424"/>
      <c r="E237" s="425" t="s">
        <v>19</v>
      </c>
      <c r="F237" s="509" t="s">
        <v>426</v>
      </c>
      <c r="G237" s="510"/>
      <c r="H237" s="510"/>
      <c r="I237" s="510"/>
      <c r="J237" s="424"/>
      <c r="K237" s="426">
        <v>60</v>
      </c>
      <c r="L237" s="424"/>
      <c r="M237" s="424"/>
      <c r="N237" s="424"/>
      <c r="O237" s="424"/>
      <c r="P237" s="424"/>
      <c r="Q237" s="424"/>
      <c r="R237" s="427"/>
      <c r="T237" s="429"/>
      <c r="U237" s="424"/>
      <c r="V237" s="424"/>
      <c r="W237" s="424"/>
      <c r="X237" s="424"/>
      <c r="Y237" s="424"/>
      <c r="Z237" s="424"/>
      <c r="AA237" s="430"/>
      <c r="AT237" s="431" t="s">
        <v>182</v>
      </c>
      <c r="AU237" s="431" t="s">
        <v>115</v>
      </c>
      <c r="AV237" s="428" t="s">
        <v>115</v>
      </c>
      <c r="AW237" s="428" t="s">
        <v>32</v>
      </c>
      <c r="AX237" s="428" t="s">
        <v>74</v>
      </c>
      <c r="AY237" s="431" t="s">
        <v>175</v>
      </c>
    </row>
    <row r="238" spans="2:51" s="428" customFormat="1" ht="16.5" customHeight="1">
      <c r="B238" s="423"/>
      <c r="C238" s="424"/>
      <c r="D238" s="424"/>
      <c r="E238" s="425" t="s">
        <v>19</v>
      </c>
      <c r="F238" s="523" t="s">
        <v>427</v>
      </c>
      <c r="G238" s="524"/>
      <c r="H238" s="524"/>
      <c r="I238" s="524"/>
      <c r="J238" s="424"/>
      <c r="K238" s="426">
        <v>20</v>
      </c>
      <c r="L238" s="424"/>
      <c r="M238" s="424"/>
      <c r="N238" s="424"/>
      <c r="O238" s="424"/>
      <c r="P238" s="424"/>
      <c r="Q238" s="424"/>
      <c r="R238" s="427"/>
      <c r="T238" s="429"/>
      <c r="U238" s="424"/>
      <c r="V238" s="424"/>
      <c r="W238" s="424"/>
      <c r="X238" s="424"/>
      <c r="Y238" s="424"/>
      <c r="Z238" s="424"/>
      <c r="AA238" s="430"/>
      <c r="AT238" s="431" t="s">
        <v>182</v>
      </c>
      <c r="AU238" s="431" t="s">
        <v>115</v>
      </c>
      <c r="AV238" s="428" t="s">
        <v>115</v>
      </c>
      <c r="AW238" s="428" t="s">
        <v>32</v>
      </c>
      <c r="AX238" s="428" t="s">
        <v>74</v>
      </c>
      <c r="AY238" s="431" t="s">
        <v>175</v>
      </c>
    </row>
    <row r="239" spans="2:51" s="437" customFormat="1" ht="16.5" customHeight="1">
      <c r="B239" s="432"/>
      <c r="C239" s="433"/>
      <c r="D239" s="433"/>
      <c r="E239" s="434" t="s">
        <v>19</v>
      </c>
      <c r="F239" s="529" t="s">
        <v>247</v>
      </c>
      <c r="G239" s="530"/>
      <c r="H239" s="530"/>
      <c r="I239" s="530"/>
      <c r="J239" s="433"/>
      <c r="K239" s="435">
        <v>80</v>
      </c>
      <c r="L239" s="433"/>
      <c r="M239" s="433"/>
      <c r="N239" s="433"/>
      <c r="O239" s="433"/>
      <c r="P239" s="433"/>
      <c r="Q239" s="433"/>
      <c r="R239" s="436"/>
      <c r="T239" s="438"/>
      <c r="U239" s="433"/>
      <c r="V239" s="433"/>
      <c r="W239" s="433"/>
      <c r="X239" s="433"/>
      <c r="Y239" s="433"/>
      <c r="Z239" s="433"/>
      <c r="AA239" s="439"/>
      <c r="AT239" s="440" t="s">
        <v>182</v>
      </c>
      <c r="AU239" s="440" t="s">
        <v>115</v>
      </c>
      <c r="AV239" s="437" t="s">
        <v>179</v>
      </c>
      <c r="AW239" s="437" t="s">
        <v>32</v>
      </c>
      <c r="AX239" s="437" t="s">
        <v>82</v>
      </c>
      <c r="AY239" s="440" t="s">
        <v>175</v>
      </c>
    </row>
    <row r="240" spans="2:65" s="298" customFormat="1" ht="25.5" customHeight="1">
      <c r="B240" s="295"/>
      <c r="C240" s="415" t="s">
        <v>428</v>
      </c>
      <c r="D240" s="415" t="s">
        <v>176</v>
      </c>
      <c r="E240" s="416" t="s">
        <v>429</v>
      </c>
      <c r="F240" s="506" t="s">
        <v>430</v>
      </c>
      <c r="G240" s="506"/>
      <c r="H240" s="506"/>
      <c r="I240" s="506"/>
      <c r="J240" s="417" t="s">
        <v>113</v>
      </c>
      <c r="K240" s="418">
        <v>20</v>
      </c>
      <c r="L240" s="507"/>
      <c r="M240" s="507"/>
      <c r="N240" s="508">
        <f>ROUND(L240*K240,2)</f>
        <v>0</v>
      </c>
      <c r="O240" s="508"/>
      <c r="P240" s="508"/>
      <c r="Q240" s="508"/>
      <c r="R240" s="297"/>
      <c r="T240" s="419" t="s">
        <v>19</v>
      </c>
      <c r="U240" s="304" t="s">
        <v>39</v>
      </c>
      <c r="V240" s="420">
        <v>0.19</v>
      </c>
      <c r="W240" s="420">
        <f>V240*K240</f>
        <v>3.8</v>
      </c>
      <c r="X240" s="420">
        <v>0</v>
      </c>
      <c r="Y240" s="420">
        <f>X240*K240</f>
        <v>0</v>
      </c>
      <c r="Z240" s="420">
        <v>0</v>
      </c>
      <c r="AA240" s="421">
        <f>Z240*K240</f>
        <v>0</v>
      </c>
      <c r="AR240" s="280" t="s">
        <v>179</v>
      </c>
      <c r="AT240" s="280" t="s">
        <v>176</v>
      </c>
      <c r="AU240" s="280" t="s">
        <v>115</v>
      </c>
      <c r="AY240" s="280" t="s">
        <v>175</v>
      </c>
      <c r="BE240" s="422">
        <f>IF(U240="základní",N240,0)</f>
        <v>0</v>
      </c>
      <c r="BF240" s="422">
        <f>IF(U240="snížená",N240,0)</f>
        <v>0</v>
      </c>
      <c r="BG240" s="422">
        <f>IF(U240="zákl. přenesená",N240,0)</f>
        <v>0</v>
      </c>
      <c r="BH240" s="422">
        <f>IF(U240="sníž. přenesená",N240,0)</f>
        <v>0</v>
      </c>
      <c r="BI240" s="422">
        <f>IF(U240="nulová",N240,0)</f>
        <v>0</v>
      </c>
      <c r="BJ240" s="280" t="s">
        <v>82</v>
      </c>
      <c r="BK240" s="422">
        <f>ROUND(L240*K240,2)</f>
        <v>0</v>
      </c>
      <c r="BL240" s="280" t="s">
        <v>179</v>
      </c>
      <c r="BM240" s="280" t="s">
        <v>431</v>
      </c>
    </row>
    <row r="241" spans="2:65" s="298" customFormat="1" ht="38.25" customHeight="1">
      <c r="B241" s="295"/>
      <c r="C241" s="415" t="s">
        <v>432</v>
      </c>
      <c r="D241" s="415" t="s">
        <v>176</v>
      </c>
      <c r="E241" s="416" t="s">
        <v>433</v>
      </c>
      <c r="F241" s="506" t="s">
        <v>434</v>
      </c>
      <c r="G241" s="506"/>
      <c r="H241" s="506"/>
      <c r="I241" s="506"/>
      <c r="J241" s="417" t="s">
        <v>189</v>
      </c>
      <c r="K241" s="418">
        <v>27</v>
      </c>
      <c r="L241" s="507"/>
      <c r="M241" s="507"/>
      <c r="N241" s="508">
        <f>ROUND(L241*K241,2)</f>
        <v>0</v>
      </c>
      <c r="O241" s="508"/>
      <c r="P241" s="508"/>
      <c r="Q241" s="508"/>
      <c r="R241" s="297"/>
      <c r="T241" s="419" t="s">
        <v>19</v>
      </c>
      <c r="U241" s="304" t="s">
        <v>39</v>
      </c>
      <c r="V241" s="420">
        <v>0.156</v>
      </c>
      <c r="W241" s="420">
        <f>V241*K241</f>
        <v>4.212</v>
      </c>
      <c r="X241" s="420">
        <v>0</v>
      </c>
      <c r="Y241" s="420">
        <f>X241*K241</f>
        <v>0</v>
      </c>
      <c r="Z241" s="420">
        <v>0</v>
      </c>
      <c r="AA241" s="421">
        <f>Z241*K241</f>
        <v>0</v>
      </c>
      <c r="AR241" s="280" t="s">
        <v>179</v>
      </c>
      <c r="AT241" s="280" t="s">
        <v>176</v>
      </c>
      <c r="AU241" s="280" t="s">
        <v>115</v>
      </c>
      <c r="AY241" s="280" t="s">
        <v>175</v>
      </c>
      <c r="BE241" s="422">
        <f>IF(U241="základní",N241,0)</f>
        <v>0</v>
      </c>
      <c r="BF241" s="422">
        <f>IF(U241="snížená",N241,0)</f>
        <v>0</v>
      </c>
      <c r="BG241" s="422">
        <f>IF(U241="zákl. přenesená",N241,0)</f>
        <v>0</v>
      </c>
      <c r="BH241" s="422">
        <f>IF(U241="sníž. přenesená",N241,0)</f>
        <v>0</v>
      </c>
      <c r="BI241" s="422">
        <f>IF(U241="nulová",N241,0)</f>
        <v>0</v>
      </c>
      <c r="BJ241" s="280" t="s">
        <v>82</v>
      </c>
      <c r="BK241" s="422">
        <f>ROUND(L241*K241,2)</f>
        <v>0</v>
      </c>
      <c r="BL241" s="280" t="s">
        <v>179</v>
      </c>
      <c r="BM241" s="280" t="s">
        <v>435</v>
      </c>
    </row>
    <row r="242" spans="2:51" s="428" customFormat="1" ht="25.5" customHeight="1">
      <c r="B242" s="423"/>
      <c r="C242" s="424"/>
      <c r="D242" s="424"/>
      <c r="E242" s="425" t="s">
        <v>19</v>
      </c>
      <c r="F242" s="509" t="s">
        <v>436</v>
      </c>
      <c r="G242" s="510"/>
      <c r="H242" s="510"/>
      <c r="I242" s="510"/>
      <c r="J242" s="424"/>
      <c r="K242" s="426">
        <v>27</v>
      </c>
      <c r="L242" s="424"/>
      <c r="M242" s="424"/>
      <c r="N242" s="424"/>
      <c r="O242" s="424"/>
      <c r="P242" s="424"/>
      <c r="Q242" s="424"/>
      <c r="R242" s="427"/>
      <c r="T242" s="429"/>
      <c r="U242" s="424"/>
      <c r="V242" s="424"/>
      <c r="W242" s="424"/>
      <c r="X242" s="424"/>
      <c r="Y242" s="424"/>
      <c r="Z242" s="424"/>
      <c r="AA242" s="430"/>
      <c r="AT242" s="431" t="s">
        <v>182</v>
      </c>
      <c r="AU242" s="431" t="s">
        <v>115</v>
      </c>
      <c r="AV242" s="428" t="s">
        <v>115</v>
      </c>
      <c r="AW242" s="428" t="s">
        <v>32</v>
      </c>
      <c r="AX242" s="428" t="s">
        <v>82</v>
      </c>
      <c r="AY242" s="431" t="s">
        <v>175</v>
      </c>
    </row>
    <row r="243" spans="2:65" s="298" customFormat="1" ht="25.5" customHeight="1">
      <c r="B243" s="295"/>
      <c r="C243" s="415" t="s">
        <v>437</v>
      </c>
      <c r="D243" s="415" t="s">
        <v>176</v>
      </c>
      <c r="E243" s="416" t="s">
        <v>438</v>
      </c>
      <c r="F243" s="506" t="s">
        <v>439</v>
      </c>
      <c r="G243" s="506"/>
      <c r="H243" s="506"/>
      <c r="I243" s="506"/>
      <c r="J243" s="417" t="s">
        <v>189</v>
      </c>
      <c r="K243" s="418">
        <v>27</v>
      </c>
      <c r="L243" s="507"/>
      <c r="M243" s="507"/>
      <c r="N243" s="508">
        <f>ROUND(L243*K243,2)</f>
        <v>0</v>
      </c>
      <c r="O243" s="508"/>
      <c r="P243" s="508"/>
      <c r="Q243" s="508"/>
      <c r="R243" s="297"/>
      <c r="T243" s="419" t="s">
        <v>19</v>
      </c>
      <c r="U243" s="304" t="s">
        <v>39</v>
      </c>
      <c r="V243" s="420">
        <v>0.133</v>
      </c>
      <c r="W243" s="420">
        <f>V243*K243</f>
        <v>3.591</v>
      </c>
      <c r="X243" s="420">
        <v>0</v>
      </c>
      <c r="Y243" s="420">
        <f>X243*K243</f>
        <v>0</v>
      </c>
      <c r="Z243" s="420">
        <v>0</v>
      </c>
      <c r="AA243" s="421">
        <f>Z243*K243</f>
        <v>0</v>
      </c>
      <c r="AR243" s="280" t="s">
        <v>179</v>
      </c>
      <c r="AT243" s="280" t="s">
        <v>176</v>
      </c>
      <c r="AU243" s="280" t="s">
        <v>115</v>
      </c>
      <c r="AY243" s="280" t="s">
        <v>175</v>
      </c>
      <c r="BE243" s="422">
        <f>IF(U243="základní",N243,0)</f>
        <v>0</v>
      </c>
      <c r="BF243" s="422">
        <f>IF(U243="snížená",N243,0)</f>
        <v>0</v>
      </c>
      <c r="BG243" s="422">
        <f>IF(U243="zákl. přenesená",N243,0)</f>
        <v>0</v>
      </c>
      <c r="BH243" s="422">
        <f>IF(U243="sníž. přenesená",N243,0)</f>
        <v>0</v>
      </c>
      <c r="BI243" s="422">
        <f>IF(U243="nulová",N243,0)</f>
        <v>0</v>
      </c>
      <c r="BJ243" s="280" t="s">
        <v>82</v>
      </c>
      <c r="BK243" s="422">
        <f>ROUND(L243*K243,2)</f>
        <v>0</v>
      </c>
      <c r="BL243" s="280" t="s">
        <v>179</v>
      </c>
      <c r="BM243" s="280" t="s">
        <v>440</v>
      </c>
    </row>
    <row r="244" spans="2:51" s="428" customFormat="1" ht="25.5" customHeight="1">
      <c r="B244" s="423"/>
      <c r="C244" s="424"/>
      <c r="D244" s="424"/>
      <c r="E244" s="425" t="s">
        <v>19</v>
      </c>
      <c r="F244" s="509" t="s">
        <v>436</v>
      </c>
      <c r="G244" s="510"/>
      <c r="H244" s="510"/>
      <c r="I244" s="510"/>
      <c r="J244" s="424"/>
      <c r="K244" s="426">
        <v>27</v>
      </c>
      <c r="L244" s="424"/>
      <c r="M244" s="424"/>
      <c r="N244" s="424"/>
      <c r="O244" s="424"/>
      <c r="P244" s="424"/>
      <c r="Q244" s="424"/>
      <c r="R244" s="427"/>
      <c r="T244" s="429"/>
      <c r="U244" s="424"/>
      <c r="V244" s="424"/>
      <c r="W244" s="424"/>
      <c r="X244" s="424"/>
      <c r="Y244" s="424"/>
      <c r="Z244" s="424"/>
      <c r="AA244" s="430"/>
      <c r="AT244" s="431" t="s">
        <v>182</v>
      </c>
      <c r="AU244" s="431" t="s">
        <v>115</v>
      </c>
      <c r="AV244" s="428" t="s">
        <v>115</v>
      </c>
      <c r="AW244" s="428" t="s">
        <v>32</v>
      </c>
      <c r="AX244" s="428" t="s">
        <v>82</v>
      </c>
      <c r="AY244" s="431" t="s">
        <v>175</v>
      </c>
    </row>
    <row r="245" spans="2:65" s="298" customFormat="1" ht="16.5" customHeight="1">
      <c r="B245" s="295"/>
      <c r="C245" s="449" t="s">
        <v>441</v>
      </c>
      <c r="D245" s="449" t="s">
        <v>334</v>
      </c>
      <c r="E245" s="450" t="s">
        <v>442</v>
      </c>
      <c r="F245" s="533" t="s">
        <v>443</v>
      </c>
      <c r="G245" s="533"/>
      <c r="H245" s="533"/>
      <c r="I245" s="533"/>
      <c r="J245" s="451" t="s">
        <v>127</v>
      </c>
      <c r="K245" s="452">
        <v>3</v>
      </c>
      <c r="L245" s="534"/>
      <c r="M245" s="534"/>
      <c r="N245" s="535">
        <f>ROUND(L245*K245,2)</f>
        <v>0</v>
      </c>
      <c r="O245" s="508"/>
      <c r="P245" s="508"/>
      <c r="Q245" s="508"/>
      <c r="R245" s="297"/>
      <c r="T245" s="419" t="s">
        <v>19</v>
      </c>
      <c r="U245" s="304" t="s">
        <v>39</v>
      </c>
      <c r="V245" s="420">
        <v>0</v>
      </c>
      <c r="W245" s="420">
        <f>V245*K245</f>
        <v>0</v>
      </c>
      <c r="X245" s="420">
        <v>0.2</v>
      </c>
      <c r="Y245" s="420">
        <f>X245*K245</f>
        <v>0.6000000000000001</v>
      </c>
      <c r="Z245" s="420">
        <v>0</v>
      </c>
      <c r="AA245" s="421">
        <f>Z245*K245</f>
        <v>0</v>
      </c>
      <c r="AR245" s="280" t="s">
        <v>210</v>
      </c>
      <c r="AT245" s="280" t="s">
        <v>334</v>
      </c>
      <c r="AU245" s="280" t="s">
        <v>115</v>
      </c>
      <c r="AY245" s="280" t="s">
        <v>175</v>
      </c>
      <c r="BE245" s="422">
        <f>IF(U245="základní",N245,0)</f>
        <v>0</v>
      </c>
      <c r="BF245" s="422">
        <f>IF(U245="snížená",N245,0)</f>
        <v>0</v>
      </c>
      <c r="BG245" s="422">
        <f>IF(U245="zákl. přenesená",N245,0)</f>
        <v>0</v>
      </c>
      <c r="BH245" s="422">
        <f>IF(U245="sníž. přenesená",N245,0)</f>
        <v>0</v>
      </c>
      <c r="BI245" s="422">
        <f>IF(U245="nulová",N245,0)</f>
        <v>0</v>
      </c>
      <c r="BJ245" s="280" t="s">
        <v>82</v>
      </c>
      <c r="BK245" s="422">
        <f>ROUND(L245*K245,2)</f>
        <v>0</v>
      </c>
      <c r="BL245" s="280" t="s">
        <v>179</v>
      </c>
      <c r="BM245" s="280" t="s">
        <v>444</v>
      </c>
    </row>
    <row r="246" spans="2:51" s="428" customFormat="1" ht="25.5" customHeight="1">
      <c r="B246" s="423"/>
      <c r="C246" s="424"/>
      <c r="D246" s="424"/>
      <c r="E246" s="425" t="s">
        <v>19</v>
      </c>
      <c r="F246" s="509" t="s">
        <v>445</v>
      </c>
      <c r="G246" s="510"/>
      <c r="H246" s="510"/>
      <c r="I246" s="510"/>
      <c r="J246" s="424"/>
      <c r="K246" s="426">
        <v>3</v>
      </c>
      <c r="L246" s="424"/>
      <c r="M246" s="424"/>
      <c r="N246" s="424"/>
      <c r="O246" s="424"/>
      <c r="P246" s="424"/>
      <c r="Q246" s="424"/>
      <c r="R246" s="427"/>
      <c r="T246" s="429"/>
      <c r="U246" s="424"/>
      <c r="V246" s="424"/>
      <c r="W246" s="424"/>
      <c r="X246" s="424"/>
      <c r="Y246" s="424"/>
      <c r="Z246" s="424"/>
      <c r="AA246" s="430"/>
      <c r="AT246" s="431" t="s">
        <v>182</v>
      </c>
      <c r="AU246" s="431" t="s">
        <v>115</v>
      </c>
      <c r="AV246" s="428" t="s">
        <v>115</v>
      </c>
      <c r="AW246" s="428" t="s">
        <v>32</v>
      </c>
      <c r="AX246" s="428" t="s">
        <v>82</v>
      </c>
      <c r="AY246" s="431" t="s">
        <v>175</v>
      </c>
    </row>
    <row r="247" spans="2:65" s="298" customFormat="1" ht="25.5" customHeight="1">
      <c r="B247" s="295"/>
      <c r="C247" s="415" t="s">
        <v>446</v>
      </c>
      <c r="D247" s="415" t="s">
        <v>176</v>
      </c>
      <c r="E247" s="416" t="s">
        <v>447</v>
      </c>
      <c r="F247" s="506" t="s">
        <v>448</v>
      </c>
      <c r="G247" s="506"/>
      <c r="H247" s="506"/>
      <c r="I247" s="506"/>
      <c r="J247" s="417" t="s">
        <v>113</v>
      </c>
      <c r="K247" s="418">
        <v>37.5</v>
      </c>
      <c r="L247" s="507"/>
      <c r="M247" s="507"/>
      <c r="N247" s="508">
        <f>ROUND(L247*K247,2)</f>
        <v>0</v>
      </c>
      <c r="O247" s="508"/>
      <c r="P247" s="508"/>
      <c r="Q247" s="508"/>
      <c r="R247" s="297"/>
      <c r="T247" s="419" t="s">
        <v>19</v>
      </c>
      <c r="U247" s="304" t="s">
        <v>39</v>
      </c>
      <c r="V247" s="420">
        <v>0.273</v>
      </c>
      <c r="W247" s="420">
        <f>V247*K247</f>
        <v>10.2375</v>
      </c>
      <c r="X247" s="420">
        <v>0</v>
      </c>
      <c r="Y247" s="420">
        <f>X247*K247</f>
        <v>0</v>
      </c>
      <c r="Z247" s="420">
        <v>0</v>
      </c>
      <c r="AA247" s="421">
        <f>Z247*K247</f>
        <v>0</v>
      </c>
      <c r="AR247" s="280" t="s">
        <v>179</v>
      </c>
      <c r="AT247" s="280" t="s">
        <v>176</v>
      </c>
      <c r="AU247" s="280" t="s">
        <v>115</v>
      </c>
      <c r="AY247" s="280" t="s">
        <v>175</v>
      </c>
      <c r="BE247" s="422">
        <f>IF(U247="základní",N247,0)</f>
        <v>0</v>
      </c>
      <c r="BF247" s="422">
        <f>IF(U247="snížená",N247,0)</f>
        <v>0</v>
      </c>
      <c r="BG247" s="422">
        <f>IF(U247="zákl. přenesená",N247,0)</f>
        <v>0</v>
      </c>
      <c r="BH247" s="422">
        <f>IF(U247="sníž. přenesená",N247,0)</f>
        <v>0</v>
      </c>
      <c r="BI247" s="422">
        <f>IF(U247="nulová",N247,0)</f>
        <v>0</v>
      </c>
      <c r="BJ247" s="280" t="s">
        <v>82</v>
      </c>
      <c r="BK247" s="422">
        <f>ROUND(L247*K247,2)</f>
        <v>0</v>
      </c>
      <c r="BL247" s="280" t="s">
        <v>179</v>
      </c>
      <c r="BM247" s="280" t="s">
        <v>449</v>
      </c>
    </row>
    <row r="248" spans="2:51" s="428" customFormat="1" ht="25.5" customHeight="1">
      <c r="B248" s="423"/>
      <c r="C248" s="424"/>
      <c r="D248" s="424"/>
      <c r="E248" s="425" t="s">
        <v>19</v>
      </c>
      <c r="F248" s="509" t="s">
        <v>450</v>
      </c>
      <c r="G248" s="510"/>
      <c r="H248" s="510"/>
      <c r="I248" s="510"/>
      <c r="J248" s="424"/>
      <c r="K248" s="426">
        <v>37.5</v>
      </c>
      <c r="L248" s="424"/>
      <c r="M248" s="424"/>
      <c r="N248" s="424"/>
      <c r="O248" s="424"/>
      <c r="P248" s="424"/>
      <c r="Q248" s="424"/>
      <c r="R248" s="427"/>
      <c r="T248" s="429"/>
      <c r="U248" s="424"/>
      <c r="V248" s="424"/>
      <c r="W248" s="424"/>
      <c r="X248" s="424"/>
      <c r="Y248" s="424"/>
      <c r="Z248" s="424"/>
      <c r="AA248" s="430"/>
      <c r="AT248" s="431" t="s">
        <v>182</v>
      </c>
      <c r="AU248" s="431" t="s">
        <v>115</v>
      </c>
      <c r="AV248" s="428" t="s">
        <v>115</v>
      </c>
      <c r="AW248" s="428" t="s">
        <v>32</v>
      </c>
      <c r="AX248" s="428" t="s">
        <v>82</v>
      </c>
      <c r="AY248" s="431" t="s">
        <v>175</v>
      </c>
    </row>
    <row r="249" spans="2:65" s="298" customFormat="1" ht="16.5" customHeight="1">
      <c r="B249" s="295"/>
      <c r="C249" s="449" t="s">
        <v>451</v>
      </c>
      <c r="D249" s="449" t="s">
        <v>334</v>
      </c>
      <c r="E249" s="450" t="s">
        <v>452</v>
      </c>
      <c r="F249" s="533" t="s">
        <v>453</v>
      </c>
      <c r="G249" s="533"/>
      <c r="H249" s="533"/>
      <c r="I249" s="533"/>
      <c r="J249" s="451" t="s">
        <v>454</v>
      </c>
      <c r="K249" s="452">
        <v>28.35</v>
      </c>
      <c r="L249" s="534"/>
      <c r="M249" s="534"/>
      <c r="N249" s="535">
        <f>ROUND(L249*K249,2)</f>
        <v>0</v>
      </c>
      <c r="O249" s="508"/>
      <c r="P249" s="508"/>
      <c r="Q249" s="508"/>
      <c r="R249" s="297"/>
      <c r="T249" s="419" t="s">
        <v>19</v>
      </c>
      <c r="U249" s="304" t="s">
        <v>39</v>
      </c>
      <c r="V249" s="420">
        <v>0</v>
      </c>
      <c r="W249" s="420">
        <f>V249*K249</f>
        <v>0</v>
      </c>
      <c r="X249" s="420">
        <v>0</v>
      </c>
      <c r="Y249" s="420">
        <f>X249*K249</f>
        <v>0</v>
      </c>
      <c r="Z249" s="420">
        <v>0</v>
      </c>
      <c r="AA249" s="421">
        <f>Z249*K249</f>
        <v>0</v>
      </c>
      <c r="AR249" s="280" t="s">
        <v>210</v>
      </c>
      <c r="AT249" s="280" t="s">
        <v>334</v>
      </c>
      <c r="AU249" s="280" t="s">
        <v>115</v>
      </c>
      <c r="AY249" s="280" t="s">
        <v>175</v>
      </c>
      <c r="BE249" s="422">
        <f>IF(U249="základní",N249,0)</f>
        <v>0</v>
      </c>
      <c r="BF249" s="422">
        <f>IF(U249="snížená",N249,0)</f>
        <v>0</v>
      </c>
      <c r="BG249" s="422">
        <f>IF(U249="zákl. přenesená",N249,0)</f>
        <v>0</v>
      </c>
      <c r="BH249" s="422">
        <f>IF(U249="sníž. přenesená",N249,0)</f>
        <v>0</v>
      </c>
      <c r="BI249" s="422">
        <f>IF(U249="nulová",N249,0)</f>
        <v>0</v>
      </c>
      <c r="BJ249" s="280" t="s">
        <v>82</v>
      </c>
      <c r="BK249" s="422">
        <f>ROUND(L249*K249,2)</f>
        <v>0</v>
      </c>
      <c r="BL249" s="280" t="s">
        <v>179</v>
      </c>
      <c r="BM249" s="280" t="s">
        <v>455</v>
      </c>
    </row>
    <row r="250" spans="2:51" s="445" customFormat="1" ht="16.5" customHeight="1">
      <c r="B250" s="441"/>
      <c r="C250" s="442"/>
      <c r="D250" s="442"/>
      <c r="E250" s="443" t="s">
        <v>19</v>
      </c>
      <c r="F250" s="531" t="s">
        <v>456</v>
      </c>
      <c r="G250" s="532"/>
      <c r="H250" s="532"/>
      <c r="I250" s="532"/>
      <c r="J250" s="442"/>
      <c r="K250" s="443" t="s">
        <v>19</v>
      </c>
      <c r="L250" s="442"/>
      <c r="M250" s="442"/>
      <c r="N250" s="442"/>
      <c r="O250" s="442"/>
      <c r="P250" s="442"/>
      <c r="Q250" s="442"/>
      <c r="R250" s="444"/>
      <c r="T250" s="446"/>
      <c r="U250" s="442"/>
      <c r="V250" s="442"/>
      <c r="W250" s="442"/>
      <c r="X250" s="442"/>
      <c r="Y250" s="442"/>
      <c r="Z250" s="442"/>
      <c r="AA250" s="447"/>
      <c r="AT250" s="448" t="s">
        <v>182</v>
      </c>
      <c r="AU250" s="448" t="s">
        <v>115</v>
      </c>
      <c r="AV250" s="445" t="s">
        <v>82</v>
      </c>
      <c r="AW250" s="445" t="s">
        <v>32</v>
      </c>
      <c r="AX250" s="445" t="s">
        <v>74</v>
      </c>
      <c r="AY250" s="448" t="s">
        <v>175</v>
      </c>
    </row>
    <row r="251" spans="2:51" s="428" customFormat="1" ht="16.5" customHeight="1">
      <c r="B251" s="423"/>
      <c r="C251" s="424"/>
      <c r="D251" s="424"/>
      <c r="E251" s="425" t="s">
        <v>19</v>
      </c>
      <c r="F251" s="523" t="s">
        <v>457</v>
      </c>
      <c r="G251" s="524"/>
      <c r="H251" s="524"/>
      <c r="I251" s="524"/>
      <c r="J251" s="424"/>
      <c r="K251" s="426">
        <v>11.55</v>
      </c>
      <c r="L251" s="424"/>
      <c r="M251" s="424"/>
      <c r="N251" s="424"/>
      <c r="O251" s="424"/>
      <c r="P251" s="424"/>
      <c r="Q251" s="424"/>
      <c r="R251" s="427"/>
      <c r="T251" s="429"/>
      <c r="U251" s="424"/>
      <c r="V251" s="424"/>
      <c r="W251" s="424"/>
      <c r="X251" s="424"/>
      <c r="Y251" s="424"/>
      <c r="Z251" s="424"/>
      <c r="AA251" s="430"/>
      <c r="AT251" s="431" t="s">
        <v>182</v>
      </c>
      <c r="AU251" s="431" t="s">
        <v>115</v>
      </c>
      <c r="AV251" s="428" t="s">
        <v>115</v>
      </c>
      <c r="AW251" s="428" t="s">
        <v>32</v>
      </c>
      <c r="AX251" s="428" t="s">
        <v>74</v>
      </c>
      <c r="AY251" s="431" t="s">
        <v>175</v>
      </c>
    </row>
    <row r="252" spans="2:51" s="428" customFormat="1" ht="16.5" customHeight="1">
      <c r="B252" s="423"/>
      <c r="C252" s="424"/>
      <c r="D252" s="424"/>
      <c r="E252" s="425" t="s">
        <v>19</v>
      </c>
      <c r="F252" s="523" t="s">
        <v>458</v>
      </c>
      <c r="G252" s="524"/>
      <c r="H252" s="524"/>
      <c r="I252" s="524"/>
      <c r="J252" s="424"/>
      <c r="K252" s="426">
        <v>7.35</v>
      </c>
      <c r="L252" s="424"/>
      <c r="M252" s="424"/>
      <c r="N252" s="424"/>
      <c r="O252" s="424"/>
      <c r="P252" s="424"/>
      <c r="Q252" s="424"/>
      <c r="R252" s="427"/>
      <c r="T252" s="429"/>
      <c r="U252" s="424"/>
      <c r="V252" s="424"/>
      <c r="W252" s="424"/>
      <c r="X252" s="424"/>
      <c r="Y252" s="424"/>
      <c r="Z252" s="424"/>
      <c r="AA252" s="430"/>
      <c r="AT252" s="431" t="s">
        <v>182</v>
      </c>
      <c r="AU252" s="431" t="s">
        <v>115</v>
      </c>
      <c r="AV252" s="428" t="s">
        <v>115</v>
      </c>
      <c r="AW252" s="428" t="s">
        <v>32</v>
      </c>
      <c r="AX252" s="428" t="s">
        <v>74</v>
      </c>
      <c r="AY252" s="431" t="s">
        <v>175</v>
      </c>
    </row>
    <row r="253" spans="2:51" s="428" customFormat="1" ht="16.5" customHeight="1">
      <c r="B253" s="423"/>
      <c r="C253" s="424"/>
      <c r="D253" s="424"/>
      <c r="E253" s="425" t="s">
        <v>19</v>
      </c>
      <c r="F253" s="523" t="s">
        <v>459</v>
      </c>
      <c r="G253" s="524"/>
      <c r="H253" s="524"/>
      <c r="I253" s="524"/>
      <c r="J253" s="424"/>
      <c r="K253" s="426">
        <v>9.45</v>
      </c>
      <c r="L253" s="424"/>
      <c r="M253" s="424"/>
      <c r="N253" s="424"/>
      <c r="O253" s="424"/>
      <c r="P253" s="424"/>
      <c r="Q253" s="424"/>
      <c r="R253" s="427"/>
      <c r="T253" s="429"/>
      <c r="U253" s="424"/>
      <c r="V253" s="424"/>
      <c r="W253" s="424"/>
      <c r="X253" s="424"/>
      <c r="Y253" s="424"/>
      <c r="Z253" s="424"/>
      <c r="AA253" s="430"/>
      <c r="AT253" s="431" t="s">
        <v>182</v>
      </c>
      <c r="AU253" s="431" t="s">
        <v>115</v>
      </c>
      <c r="AV253" s="428" t="s">
        <v>115</v>
      </c>
      <c r="AW253" s="428" t="s">
        <v>32</v>
      </c>
      <c r="AX253" s="428" t="s">
        <v>74</v>
      </c>
      <c r="AY253" s="431" t="s">
        <v>175</v>
      </c>
    </row>
    <row r="254" spans="2:51" s="437" customFormat="1" ht="16.5" customHeight="1">
      <c r="B254" s="432"/>
      <c r="C254" s="433"/>
      <c r="D254" s="433"/>
      <c r="E254" s="434" t="s">
        <v>19</v>
      </c>
      <c r="F254" s="529" t="s">
        <v>247</v>
      </c>
      <c r="G254" s="530"/>
      <c r="H254" s="530"/>
      <c r="I254" s="530"/>
      <c r="J254" s="433"/>
      <c r="K254" s="435">
        <v>28.35</v>
      </c>
      <c r="L254" s="433"/>
      <c r="M254" s="433"/>
      <c r="N254" s="433"/>
      <c r="O254" s="433"/>
      <c r="P254" s="433"/>
      <c r="Q254" s="433"/>
      <c r="R254" s="436"/>
      <c r="T254" s="438"/>
      <c r="U254" s="433"/>
      <c r="V254" s="433"/>
      <c r="W254" s="433"/>
      <c r="X254" s="433"/>
      <c r="Y254" s="433"/>
      <c r="Z254" s="433"/>
      <c r="AA254" s="439"/>
      <c r="AT254" s="440" t="s">
        <v>182</v>
      </c>
      <c r="AU254" s="440" t="s">
        <v>115</v>
      </c>
      <c r="AV254" s="437" t="s">
        <v>179</v>
      </c>
      <c r="AW254" s="437" t="s">
        <v>32</v>
      </c>
      <c r="AX254" s="437" t="s">
        <v>82</v>
      </c>
      <c r="AY254" s="440" t="s">
        <v>175</v>
      </c>
    </row>
    <row r="255" spans="2:65" s="298" customFormat="1" ht="16.5" customHeight="1">
      <c r="B255" s="295"/>
      <c r="C255" s="415" t="s">
        <v>460</v>
      </c>
      <c r="D255" s="415" t="s">
        <v>176</v>
      </c>
      <c r="E255" s="416" t="s">
        <v>461</v>
      </c>
      <c r="F255" s="506" t="s">
        <v>462</v>
      </c>
      <c r="G255" s="506"/>
      <c r="H255" s="506"/>
      <c r="I255" s="506"/>
      <c r="J255" s="417" t="s">
        <v>127</v>
      </c>
      <c r="K255" s="418">
        <v>0.27</v>
      </c>
      <c r="L255" s="507"/>
      <c r="M255" s="507"/>
      <c r="N255" s="508">
        <f>ROUND(L255*K255,2)</f>
        <v>0</v>
      </c>
      <c r="O255" s="508"/>
      <c r="P255" s="508"/>
      <c r="Q255" s="508"/>
      <c r="R255" s="297"/>
      <c r="T255" s="419" t="s">
        <v>19</v>
      </c>
      <c r="U255" s="304" t="s">
        <v>39</v>
      </c>
      <c r="V255" s="420">
        <v>1.196</v>
      </c>
      <c r="W255" s="420">
        <f>V255*K255</f>
        <v>0.32292</v>
      </c>
      <c r="X255" s="420">
        <v>0</v>
      </c>
      <c r="Y255" s="420">
        <f>X255*K255</f>
        <v>0</v>
      </c>
      <c r="Z255" s="420">
        <v>0</v>
      </c>
      <c r="AA255" s="421">
        <f>Z255*K255</f>
        <v>0</v>
      </c>
      <c r="AR255" s="280" t="s">
        <v>179</v>
      </c>
      <c r="AT255" s="280" t="s">
        <v>176</v>
      </c>
      <c r="AU255" s="280" t="s">
        <v>115</v>
      </c>
      <c r="AY255" s="280" t="s">
        <v>175</v>
      </c>
      <c r="BE255" s="422">
        <f>IF(U255="základní",N255,0)</f>
        <v>0</v>
      </c>
      <c r="BF255" s="422">
        <f>IF(U255="snížená",N255,0)</f>
        <v>0</v>
      </c>
      <c r="BG255" s="422">
        <f>IF(U255="zákl. přenesená",N255,0)</f>
        <v>0</v>
      </c>
      <c r="BH255" s="422">
        <f>IF(U255="sníž. přenesená",N255,0)</f>
        <v>0</v>
      </c>
      <c r="BI255" s="422">
        <f>IF(U255="nulová",N255,0)</f>
        <v>0</v>
      </c>
      <c r="BJ255" s="280" t="s">
        <v>82</v>
      </c>
      <c r="BK255" s="422">
        <f>ROUND(L255*K255,2)</f>
        <v>0</v>
      </c>
      <c r="BL255" s="280" t="s">
        <v>179</v>
      </c>
      <c r="BM255" s="280" t="s">
        <v>463</v>
      </c>
    </row>
    <row r="256" spans="2:51" s="428" customFormat="1" ht="16.5" customHeight="1">
      <c r="B256" s="423"/>
      <c r="C256" s="424"/>
      <c r="D256" s="424"/>
      <c r="E256" s="425" t="s">
        <v>19</v>
      </c>
      <c r="F256" s="509" t="s">
        <v>464</v>
      </c>
      <c r="G256" s="510"/>
      <c r="H256" s="510"/>
      <c r="I256" s="510"/>
      <c r="J256" s="424"/>
      <c r="K256" s="426">
        <v>0.27</v>
      </c>
      <c r="L256" s="424"/>
      <c r="M256" s="424"/>
      <c r="N256" s="424"/>
      <c r="O256" s="424"/>
      <c r="P256" s="424"/>
      <c r="Q256" s="424"/>
      <c r="R256" s="427"/>
      <c r="T256" s="429"/>
      <c r="U256" s="424"/>
      <c r="V256" s="424"/>
      <c r="W256" s="424"/>
      <c r="X256" s="424"/>
      <c r="Y256" s="424"/>
      <c r="Z256" s="424"/>
      <c r="AA256" s="430"/>
      <c r="AT256" s="431" t="s">
        <v>182</v>
      </c>
      <c r="AU256" s="431" t="s">
        <v>115</v>
      </c>
      <c r="AV256" s="428" t="s">
        <v>115</v>
      </c>
      <c r="AW256" s="428" t="s">
        <v>32</v>
      </c>
      <c r="AX256" s="428" t="s">
        <v>82</v>
      </c>
      <c r="AY256" s="431" t="s">
        <v>175</v>
      </c>
    </row>
    <row r="257" spans="2:63" s="407" customFormat="1" ht="29.85" customHeight="1">
      <c r="B257" s="403"/>
      <c r="C257" s="404"/>
      <c r="D257" s="414" t="s">
        <v>151</v>
      </c>
      <c r="E257" s="414"/>
      <c r="F257" s="414"/>
      <c r="G257" s="414"/>
      <c r="H257" s="414"/>
      <c r="I257" s="414"/>
      <c r="J257" s="414"/>
      <c r="K257" s="414"/>
      <c r="L257" s="414"/>
      <c r="M257" s="414"/>
      <c r="N257" s="515">
        <f>BK257</f>
        <v>0</v>
      </c>
      <c r="O257" s="516"/>
      <c r="P257" s="516"/>
      <c r="Q257" s="516"/>
      <c r="R257" s="406"/>
      <c r="T257" s="408"/>
      <c r="U257" s="404"/>
      <c r="V257" s="404"/>
      <c r="W257" s="409">
        <f>SUM(W258:W259)</f>
        <v>2.5046939999999998</v>
      </c>
      <c r="X257" s="404"/>
      <c r="Y257" s="409">
        <f>SUM(Y258:Y259)</f>
        <v>6.157434600016</v>
      </c>
      <c r="Z257" s="404"/>
      <c r="AA257" s="410">
        <f>SUM(AA258:AA259)</f>
        <v>0</v>
      </c>
      <c r="AR257" s="411" t="s">
        <v>82</v>
      </c>
      <c r="AT257" s="412" t="s">
        <v>73</v>
      </c>
      <c r="AU257" s="412" t="s">
        <v>82</v>
      </c>
      <c r="AY257" s="411" t="s">
        <v>175</v>
      </c>
      <c r="BK257" s="413">
        <f>SUM(BK258:BK259)</f>
        <v>0</v>
      </c>
    </row>
    <row r="258" spans="2:65" s="298" customFormat="1" ht="25.5" customHeight="1">
      <c r="B258" s="295"/>
      <c r="C258" s="415" t="s">
        <v>465</v>
      </c>
      <c r="D258" s="415" t="s">
        <v>176</v>
      </c>
      <c r="E258" s="416" t="s">
        <v>466</v>
      </c>
      <c r="F258" s="506" t="s">
        <v>467</v>
      </c>
      <c r="G258" s="506"/>
      <c r="H258" s="506"/>
      <c r="I258" s="506"/>
      <c r="J258" s="417" t="s">
        <v>127</v>
      </c>
      <c r="K258" s="418">
        <v>2.413</v>
      </c>
      <c r="L258" s="507"/>
      <c r="M258" s="507"/>
      <c r="N258" s="508">
        <f>ROUND(L258*K258,2)</f>
        <v>0</v>
      </c>
      <c r="O258" s="508"/>
      <c r="P258" s="508"/>
      <c r="Q258" s="508"/>
      <c r="R258" s="297"/>
      <c r="T258" s="419" t="s">
        <v>19</v>
      </c>
      <c r="U258" s="304" t="s">
        <v>39</v>
      </c>
      <c r="V258" s="420">
        <v>1.038</v>
      </c>
      <c r="W258" s="420">
        <f>V258*K258</f>
        <v>2.5046939999999998</v>
      </c>
      <c r="X258" s="420">
        <v>2.551775632</v>
      </c>
      <c r="Y258" s="420">
        <f>X258*K258</f>
        <v>6.157434600016</v>
      </c>
      <c r="Z258" s="420">
        <v>0</v>
      </c>
      <c r="AA258" s="421">
        <f>Z258*K258</f>
        <v>0</v>
      </c>
      <c r="AR258" s="280" t="s">
        <v>179</v>
      </c>
      <c r="AT258" s="280" t="s">
        <v>176</v>
      </c>
      <c r="AU258" s="280" t="s">
        <v>115</v>
      </c>
      <c r="AY258" s="280" t="s">
        <v>175</v>
      </c>
      <c r="BE258" s="422">
        <f>IF(U258="základní",N258,0)</f>
        <v>0</v>
      </c>
      <c r="BF258" s="422">
        <f>IF(U258="snížená",N258,0)</f>
        <v>0</v>
      </c>
      <c r="BG258" s="422">
        <f>IF(U258="zákl. přenesená",N258,0)</f>
        <v>0</v>
      </c>
      <c r="BH258" s="422">
        <f>IF(U258="sníž. přenesená",N258,0)</f>
        <v>0</v>
      </c>
      <c r="BI258" s="422">
        <f>IF(U258="nulová",N258,0)</f>
        <v>0</v>
      </c>
      <c r="BJ258" s="280" t="s">
        <v>82</v>
      </c>
      <c r="BK258" s="422">
        <f>ROUND(L258*K258,2)</f>
        <v>0</v>
      </c>
      <c r="BL258" s="280" t="s">
        <v>179</v>
      </c>
      <c r="BM258" s="280" t="s">
        <v>468</v>
      </c>
    </row>
    <row r="259" spans="2:51" s="428" customFormat="1" ht="25.5" customHeight="1">
      <c r="B259" s="423"/>
      <c r="C259" s="424"/>
      <c r="D259" s="424"/>
      <c r="E259" s="425" t="s">
        <v>19</v>
      </c>
      <c r="F259" s="509" t="s">
        <v>290</v>
      </c>
      <c r="G259" s="510"/>
      <c r="H259" s="510"/>
      <c r="I259" s="510"/>
      <c r="J259" s="424"/>
      <c r="K259" s="426">
        <v>2.413</v>
      </c>
      <c r="L259" s="424"/>
      <c r="M259" s="424"/>
      <c r="N259" s="424"/>
      <c r="O259" s="424"/>
      <c r="P259" s="424"/>
      <c r="Q259" s="424"/>
      <c r="R259" s="427"/>
      <c r="T259" s="429"/>
      <c r="U259" s="424"/>
      <c r="V259" s="424"/>
      <c r="W259" s="424"/>
      <c r="X259" s="424"/>
      <c r="Y259" s="424"/>
      <c r="Z259" s="424"/>
      <c r="AA259" s="430"/>
      <c r="AT259" s="431" t="s">
        <v>182</v>
      </c>
      <c r="AU259" s="431" t="s">
        <v>115</v>
      </c>
      <c r="AV259" s="428" t="s">
        <v>115</v>
      </c>
      <c r="AW259" s="428" t="s">
        <v>32</v>
      </c>
      <c r="AX259" s="428" t="s">
        <v>82</v>
      </c>
      <c r="AY259" s="431" t="s">
        <v>175</v>
      </c>
    </row>
    <row r="260" spans="2:63" s="407" customFormat="1" ht="29.85" customHeight="1">
      <c r="B260" s="403"/>
      <c r="C260" s="404"/>
      <c r="D260" s="414" t="s">
        <v>152</v>
      </c>
      <c r="E260" s="414"/>
      <c r="F260" s="414"/>
      <c r="G260" s="414"/>
      <c r="H260" s="414"/>
      <c r="I260" s="414"/>
      <c r="J260" s="414"/>
      <c r="K260" s="414"/>
      <c r="L260" s="414"/>
      <c r="M260" s="414"/>
      <c r="N260" s="515">
        <f>BK260</f>
        <v>0</v>
      </c>
      <c r="O260" s="516"/>
      <c r="P260" s="516"/>
      <c r="Q260" s="516"/>
      <c r="R260" s="406"/>
      <c r="T260" s="408"/>
      <c r="U260" s="404"/>
      <c r="V260" s="404"/>
      <c r="W260" s="409">
        <f>SUM(W261:W373)</f>
        <v>6954.139492000001</v>
      </c>
      <c r="X260" s="404"/>
      <c r="Y260" s="409">
        <f>SUM(Y261:Y373)</f>
        <v>1929.739759941284</v>
      </c>
      <c r="Z260" s="404"/>
      <c r="AA260" s="410">
        <f>SUM(AA261:AA373)</f>
        <v>0</v>
      </c>
      <c r="AR260" s="411" t="s">
        <v>82</v>
      </c>
      <c r="AT260" s="412" t="s">
        <v>73</v>
      </c>
      <c r="AU260" s="412" t="s">
        <v>82</v>
      </c>
      <c r="AY260" s="411" t="s">
        <v>175</v>
      </c>
      <c r="BK260" s="413">
        <f>SUM(BK261:BK373)</f>
        <v>0</v>
      </c>
    </row>
    <row r="261" spans="2:65" s="298" customFormat="1" ht="25.5" customHeight="1">
      <c r="B261" s="295"/>
      <c r="C261" s="415" t="s">
        <v>469</v>
      </c>
      <c r="D261" s="415" t="s">
        <v>176</v>
      </c>
      <c r="E261" s="416" t="s">
        <v>470</v>
      </c>
      <c r="F261" s="506" t="s">
        <v>471</v>
      </c>
      <c r="G261" s="506"/>
      <c r="H261" s="506"/>
      <c r="I261" s="506"/>
      <c r="J261" s="417" t="s">
        <v>127</v>
      </c>
      <c r="K261" s="418">
        <v>11.381</v>
      </c>
      <c r="L261" s="507"/>
      <c r="M261" s="507"/>
      <c r="N261" s="508">
        <f>ROUND(L261*K261,2)</f>
        <v>0</v>
      </c>
      <c r="O261" s="508"/>
      <c r="P261" s="508"/>
      <c r="Q261" s="508"/>
      <c r="R261" s="297"/>
      <c r="T261" s="419" t="s">
        <v>19</v>
      </c>
      <c r="U261" s="304" t="s">
        <v>39</v>
      </c>
      <c r="V261" s="420">
        <v>19.775</v>
      </c>
      <c r="W261" s="420">
        <f>V261*K261</f>
        <v>225.05927499999999</v>
      </c>
      <c r="X261" s="420">
        <v>3.85724382</v>
      </c>
      <c r="Y261" s="420">
        <f>X261*K261</f>
        <v>43.89929191542</v>
      </c>
      <c r="Z261" s="420">
        <v>0</v>
      </c>
      <c r="AA261" s="421">
        <f>Z261*K261</f>
        <v>0</v>
      </c>
      <c r="AR261" s="280" t="s">
        <v>179</v>
      </c>
      <c r="AT261" s="280" t="s">
        <v>176</v>
      </c>
      <c r="AU261" s="280" t="s">
        <v>115</v>
      </c>
      <c r="AY261" s="280" t="s">
        <v>175</v>
      </c>
      <c r="BE261" s="422">
        <f>IF(U261="základní",N261,0)</f>
        <v>0</v>
      </c>
      <c r="BF261" s="422">
        <f>IF(U261="snížená",N261,0)</f>
        <v>0</v>
      </c>
      <c r="BG261" s="422">
        <f>IF(U261="zákl. přenesená",N261,0)</f>
        <v>0</v>
      </c>
      <c r="BH261" s="422">
        <f>IF(U261="sníž. přenesená",N261,0)</f>
        <v>0</v>
      </c>
      <c r="BI261" s="422">
        <f>IF(U261="nulová",N261,0)</f>
        <v>0</v>
      </c>
      <c r="BJ261" s="280" t="s">
        <v>82</v>
      </c>
      <c r="BK261" s="422">
        <f>ROUND(L261*K261,2)</f>
        <v>0</v>
      </c>
      <c r="BL261" s="280" t="s">
        <v>179</v>
      </c>
      <c r="BM261" s="280" t="s">
        <v>472</v>
      </c>
    </row>
    <row r="262" spans="2:51" s="428" customFormat="1" ht="16.5" customHeight="1">
      <c r="B262" s="423"/>
      <c r="C262" s="424"/>
      <c r="D262" s="424"/>
      <c r="E262" s="425" t="s">
        <v>19</v>
      </c>
      <c r="F262" s="509" t="s">
        <v>473</v>
      </c>
      <c r="G262" s="510"/>
      <c r="H262" s="510"/>
      <c r="I262" s="510"/>
      <c r="J262" s="424"/>
      <c r="K262" s="426">
        <v>7.181</v>
      </c>
      <c r="L262" s="424"/>
      <c r="M262" s="424"/>
      <c r="N262" s="424"/>
      <c r="O262" s="424"/>
      <c r="P262" s="424"/>
      <c r="Q262" s="424"/>
      <c r="R262" s="427"/>
      <c r="T262" s="429"/>
      <c r="U262" s="424"/>
      <c r="V262" s="424"/>
      <c r="W262" s="424"/>
      <c r="X262" s="424"/>
      <c r="Y262" s="424"/>
      <c r="Z262" s="424"/>
      <c r="AA262" s="430"/>
      <c r="AT262" s="431" t="s">
        <v>182</v>
      </c>
      <c r="AU262" s="431" t="s">
        <v>115</v>
      </c>
      <c r="AV262" s="428" t="s">
        <v>115</v>
      </c>
      <c r="AW262" s="428" t="s">
        <v>32</v>
      </c>
      <c r="AX262" s="428" t="s">
        <v>74</v>
      </c>
      <c r="AY262" s="431" t="s">
        <v>175</v>
      </c>
    </row>
    <row r="263" spans="2:51" s="428" customFormat="1" ht="25.5" customHeight="1">
      <c r="B263" s="423"/>
      <c r="C263" s="424"/>
      <c r="D263" s="424"/>
      <c r="E263" s="425" t="s">
        <v>19</v>
      </c>
      <c r="F263" s="523" t="s">
        <v>474</v>
      </c>
      <c r="G263" s="524"/>
      <c r="H263" s="524"/>
      <c r="I263" s="524"/>
      <c r="J263" s="424"/>
      <c r="K263" s="426">
        <v>4.2</v>
      </c>
      <c r="L263" s="424"/>
      <c r="M263" s="424"/>
      <c r="N263" s="424"/>
      <c r="O263" s="424"/>
      <c r="P263" s="424"/>
      <c r="Q263" s="424"/>
      <c r="R263" s="427"/>
      <c r="T263" s="429"/>
      <c r="U263" s="424"/>
      <c r="V263" s="424"/>
      <c r="W263" s="424"/>
      <c r="X263" s="424"/>
      <c r="Y263" s="424"/>
      <c r="Z263" s="424"/>
      <c r="AA263" s="430"/>
      <c r="AT263" s="431" t="s">
        <v>182</v>
      </c>
      <c r="AU263" s="431" t="s">
        <v>115</v>
      </c>
      <c r="AV263" s="428" t="s">
        <v>115</v>
      </c>
      <c r="AW263" s="428" t="s">
        <v>32</v>
      </c>
      <c r="AX263" s="428" t="s">
        <v>74</v>
      </c>
      <c r="AY263" s="431" t="s">
        <v>175</v>
      </c>
    </row>
    <row r="264" spans="2:51" s="437" customFormat="1" ht="16.5" customHeight="1">
      <c r="B264" s="432"/>
      <c r="C264" s="433"/>
      <c r="D264" s="433"/>
      <c r="E264" s="434" t="s">
        <v>19</v>
      </c>
      <c r="F264" s="529" t="s">
        <v>247</v>
      </c>
      <c r="G264" s="530"/>
      <c r="H264" s="530"/>
      <c r="I264" s="530"/>
      <c r="J264" s="433"/>
      <c r="K264" s="435">
        <v>11.381</v>
      </c>
      <c r="L264" s="433"/>
      <c r="M264" s="433"/>
      <c r="N264" s="433"/>
      <c r="O264" s="433"/>
      <c r="P264" s="433"/>
      <c r="Q264" s="433"/>
      <c r="R264" s="436"/>
      <c r="T264" s="438"/>
      <c r="U264" s="433"/>
      <c r="V264" s="433"/>
      <c r="W264" s="433"/>
      <c r="X264" s="433"/>
      <c r="Y264" s="433"/>
      <c r="Z264" s="433"/>
      <c r="AA264" s="439"/>
      <c r="AT264" s="440" t="s">
        <v>182</v>
      </c>
      <c r="AU264" s="440" t="s">
        <v>115</v>
      </c>
      <c r="AV264" s="437" t="s">
        <v>179</v>
      </c>
      <c r="AW264" s="437" t="s">
        <v>32</v>
      </c>
      <c r="AX264" s="437" t="s">
        <v>82</v>
      </c>
      <c r="AY264" s="440" t="s">
        <v>175</v>
      </c>
    </row>
    <row r="265" spans="2:65" s="298" customFormat="1" ht="16.5" customHeight="1">
      <c r="B265" s="295"/>
      <c r="C265" s="449" t="s">
        <v>475</v>
      </c>
      <c r="D265" s="449" t="s">
        <v>334</v>
      </c>
      <c r="E265" s="450" t="s">
        <v>476</v>
      </c>
      <c r="F265" s="533" t="s">
        <v>477</v>
      </c>
      <c r="G265" s="533"/>
      <c r="H265" s="533"/>
      <c r="I265" s="533"/>
      <c r="J265" s="451" t="s">
        <v>113</v>
      </c>
      <c r="K265" s="452">
        <v>256.92</v>
      </c>
      <c r="L265" s="534"/>
      <c r="M265" s="534"/>
      <c r="N265" s="535">
        <f>ROUND(L265*K265,2)</f>
        <v>0</v>
      </c>
      <c r="O265" s="508"/>
      <c r="P265" s="508"/>
      <c r="Q265" s="508"/>
      <c r="R265" s="297"/>
      <c r="T265" s="419" t="s">
        <v>19</v>
      </c>
      <c r="U265" s="304" t="s">
        <v>39</v>
      </c>
      <c r="V265" s="420">
        <v>0</v>
      </c>
      <c r="W265" s="420">
        <f>V265*K265</f>
        <v>0</v>
      </c>
      <c r="X265" s="420">
        <v>0.77</v>
      </c>
      <c r="Y265" s="420">
        <f>X265*K265</f>
        <v>197.82840000000002</v>
      </c>
      <c r="Z265" s="420">
        <v>0</v>
      </c>
      <c r="AA265" s="421">
        <f>Z265*K265</f>
        <v>0</v>
      </c>
      <c r="AR265" s="280" t="s">
        <v>210</v>
      </c>
      <c r="AT265" s="280" t="s">
        <v>334</v>
      </c>
      <c r="AU265" s="280" t="s">
        <v>115</v>
      </c>
      <c r="AY265" s="280" t="s">
        <v>175</v>
      </c>
      <c r="BE265" s="422">
        <f>IF(U265="základní",N265,0)</f>
        <v>0</v>
      </c>
      <c r="BF265" s="422">
        <f>IF(U265="snížená",N265,0)</f>
        <v>0</v>
      </c>
      <c r="BG265" s="422">
        <f>IF(U265="zákl. přenesená",N265,0)</f>
        <v>0</v>
      </c>
      <c r="BH265" s="422">
        <f>IF(U265="sníž. přenesená",N265,0)</f>
        <v>0</v>
      </c>
      <c r="BI265" s="422">
        <f>IF(U265="nulová",N265,0)</f>
        <v>0</v>
      </c>
      <c r="BJ265" s="280" t="s">
        <v>82</v>
      </c>
      <c r="BK265" s="422">
        <f>ROUND(L265*K265,2)</f>
        <v>0</v>
      </c>
      <c r="BL265" s="280" t="s">
        <v>179</v>
      </c>
      <c r="BM265" s="280" t="s">
        <v>478</v>
      </c>
    </row>
    <row r="266" spans="2:51" s="445" customFormat="1" ht="25.5" customHeight="1">
      <c r="B266" s="441"/>
      <c r="C266" s="442"/>
      <c r="D266" s="442"/>
      <c r="E266" s="443" t="s">
        <v>19</v>
      </c>
      <c r="F266" s="531" t="s">
        <v>479</v>
      </c>
      <c r="G266" s="532"/>
      <c r="H266" s="532"/>
      <c r="I266" s="532"/>
      <c r="J266" s="442"/>
      <c r="K266" s="443" t="s">
        <v>19</v>
      </c>
      <c r="L266" s="442"/>
      <c r="M266" s="442"/>
      <c r="N266" s="442"/>
      <c r="O266" s="442"/>
      <c r="P266" s="442"/>
      <c r="Q266" s="442"/>
      <c r="R266" s="444"/>
      <c r="T266" s="446"/>
      <c r="U266" s="442"/>
      <c r="V266" s="442"/>
      <c r="W266" s="442"/>
      <c r="X266" s="442"/>
      <c r="Y266" s="442"/>
      <c r="Z266" s="442"/>
      <c r="AA266" s="447"/>
      <c r="AT266" s="448" t="s">
        <v>182</v>
      </c>
      <c r="AU266" s="448" t="s">
        <v>115</v>
      </c>
      <c r="AV266" s="445" t="s">
        <v>82</v>
      </c>
      <c r="AW266" s="445" t="s">
        <v>32</v>
      </c>
      <c r="AX266" s="445" t="s">
        <v>74</v>
      </c>
      <c r="AY266" s="448" t="s">
        <v>175</v>
      </c>
    </row>
    <row r="267" spans="2:51" s="428" customFormat="1" ht="25.5" customHeight="1">
      <c r="B267" s="423"/>
      <c r="C267" s="424"/>
      <c r="D267" s="424"/>
      <c r="E267" s="425" t="s">
        <v>19</v>
      </c>
      <c r="F267" s="523" t="s">
        <v>480</v>
      </c>
      <c r="G267" s="524"/>
      <c r="H267" s="524"/>
      <c r="I267" s="524"/>
      <c r="J267" s="424"/>
      <c r="K267" s="426">
        <v>25.704</v>
      </c>
      <c r="L267" s="424"/>
      <c r="M267" s="424"/>
      <c r="N267" s="424"/>
      <c r="O267" s="424"/>
      <c r="P267" s="424"/>
      <c r="Q267" s="424"/>
      <c r="R267" s="427"/>
      <c r="T267" s="429"/>
      <c r="U267" s="424"/>
      <c r="V267" s="424"/>
      <c r="W267" s="424"/>
      <c r="X267" s="424"/>
      <c r="Y267" s="424"/>
      <c r="Z267" s="424"/>
      <c r="AA267" s="430"/>
      <c r="AT267" s="431" t="s">
        <v>182</v>
      </c>
      <c r="AU267" s="431" t="s">
        <v>115</v>
      </c>
      <c r="AV267" s="428" t="s">
        <v>115</v>
      </c>
      <c r="AW267" s="428" t="s">
        <v>32</v>
      </c>
      <c r="AX267" s="428" t="s">
        <v>74</v>
      </c>
      <c r="AY267" s="431" t="s">
        <v>175</v>
      </c>
    </row>
    <row r="268" spans="2:51" s="428" customFormat="1" ht="16.5" customHeight="1">
      <c r="B268" s="423"/>
      <c r="C268" s="424"/>
      <c r="D268" s="424"/>
      <c r="E268" s="425" t="s">
        <v>19</v>
      </c>
      <c r="F268" s="523" t="s">
        <v>481</v>
      </c>
      <c r="G268" s="524"/>
      <c r="H268" s="524"/>
      <c r="I268" s="524"/>
      <c r="J268" s="424"/>
      <c r="K268" s="426">
        <v>31.079</v>
      </c>
      <c r="L268" s="424"/>
      <c r="M268" s="424"/>
      <c r="N268" s="424"/>
      <c r="O268" s="424"/>
      <c r="P268" s="424"/>
      <c r="Q268" s="424"/>
      <c r="R268" s="427"/>
      <c r="T268" s="429"/>
      <c r="U268" s="424"/>
      <c r="V268" s="424"/>
      <c r="W268" s="424"/>
      <c r="X268" s="424"/>
      <c r="Y268" s="424"/>
      <c r="Z268" s="424"/>
      <c r="AA268" s="430"/>
      <c r="AT268" s="431" t="s">
        <v>182</v>
      </c>
      <c r="AU268" s="431" t="s">
        <v>115</v>
      </c>
      <c r="AV268" s="428" t="s">
        <v>115</v>
      </c>
      <c r="AW268" s="428" t="s">
        <v>32</v>
      </c>
      <c r="AX268" s="428" t="s">
        <v>74</v>
      </c>
      <c r="AY268" s="431" t="s">
        <v>175</v>
      </c>
    </row>
    <row r="269" spans="2:51" s="428" customFormat="1" ht="16.5" customHeight="1">
      <c r="B269" s="423"/>
      <c r="C269" s="424"/>
      <c r="D269" s="424"/>
      <c r="E269" s="425" t="s">
        <v>19</v>
      </c>
      <c r="F269" s="523" t="s">
        <v>482</v>
      </c>
      <c r="G269" s="524"/>
      <c r="H269" s="524"/>
      <c r="I269" s="524"/>
      <c r="J269" s="424"/>
      <c r="K269" s="426">
        <v>29.704</v>
      </c>
      <c r="L269" s="424"/>
      <c r="M269" s="424"/>
      <c r="N269" s="424"/>
      <c r="O269" s="424"/>
      <c r="P269" s="424"/>
      <c r="Q269" s="424"/>
      <c r="R269" s="427"/>
      <c r="T269" s="429"/>
      <c r="U269" s="424"/>
      <c r="V269" s="424"/>
      <c r="W269" s="424"/>
      <c r="X269" s="424"/>
      <c r="Y269" s="424"/>
      <c r="Z269" s="424"/>
      <c r="AA269" s="430"/>
      <c r="AT269" s="431" t="s">
        <v>182</v>
      </c>
      <c r="AU269" s="431" t="s">
        <v>115</v>
      </c>
      <c r="AV269" s="428" t="s">
        <v>115</v>
      </c>
      <c r="AW269" s="428" t="s">
        <v>32</v>
      </c>
      <c r="AX269" s="428" t="s">
        <v>74</v>
      </c>
      <c r="AY269" s="431" t="s">
        <v>175</v>
      </c>
    </row>
    <row r="270" spans="2:51" s="428" customFormat="1" ht="16.5" customHeight="1">
      <c r="B270" s="423"/>
      <c r="C270" s="424"/>
      <c r="D270" s="424"/>
      <c r="E270" s="425" t="s">
        <v>19</v>
      </c>
      <c r="F270" s="523" t="s">
        <v>483</v>
      </c>
      <c r="G270" s="524"/>
      <c r="H270" s="524"/>
      <c r="I270" s="524"/>
      <c r="J270" s="424"/>
      <c r="K270" s="426">
        <v>32.851</v>
      </c>
      <c r="L270" s="424"/>
      <c r="M270" s="424"/>
      <c r="N270" s="424"/>
      <c r="O270" s="424"/>
      <c r="P270" s="424"/>
      <c r="Q270" s="424"/>
      <c r="R270" s="427"/>
      <c r="T270" s="429"/>
      <c r="U270" s="424"/>
      <c r="V270" s="424"/>
      <c r="W270" s="424"/>
      <c r="X270" s="424"/>
      <c r="Y270" s="424"/>
      <c r="Z270" s="424"/>
      <c r="AA270" s="430"/>
      <c r="AT270" s="431" t="s">
        <v>182</v>
      </c>
      <c r="AU270" s="431" t="s">
        <v>115</v>
      </c>
      <c r="AV270" s="428" t="s">
        <v>115</v>
      </c>
      <c r="AW270" s="428" t="s">
        <v>32</v>
      </c>
      <c r="AX270" s="428" t="s">
        <v>74</v>
      </c>
      <c r="AY270" s="431" t="s">
        <v>175</v>
      </c>
    </row>
    <row r="271" spans="2:51" s="428" customFormat="1" ht="16.5" customHeight="1">
      <c r="B271" s="423"/>
      <c r="C271" s="424"/>
      <c r="D271" s="424"/>
      <c r="E271" s="425" t="s">
        <v>19</v>
      </c>
      <c r="F271" s="523" t="s">
        <v>484</v>
      </c>
      <c r="G271" s="524"/>
      <c r="H271" s="524"/>
      <c r="I271" s="524"/>
      <c r="J271" s="424"/>
      <c r="K271" s="426">
        <v>31.115</v>
      </c>
      <c r="L271" s="424"/>
      <c r="M271" s="424"/>
      <c r="N271" s="424"/>
      <c r="O271" s="424"/>
      <c r="P271" s="424"/>
      <c r="Q271" s="424"/>
      <c r="R271" s="427"/>
      <c r="T271" s="429"/>
      <c r="U271" s="424"/>
      <c r="V271" s="424"/>
      <c r="W271" s="424"/>
      <c r="X271" s="424"/>
      <c r="Y271" s="424"/>
      <c r="Z271" s="424"/>
      <c r="AA271" s="430"/>
      <c r="AT271" s="431" t="s">
        <v>182</v>
      </c>
      <c r="AU271" s="431" t="s">
        <v>115</v>
      </c>
      <c r="AV271" s="428" t="s">
        <v>115</v>
      </c>
      <c r="AW271" s="428" t="s">
        <v>32</v>
      </c>
      <c r="AX271" s="428" t="s">
        <v>74</v>
      </c>
      <c r="AY271" s="431" t="s">
        <v>175</v>
      </c>
    </row>
    <row r="272" spans="2:51" s="428" customFormat="1" ht="16.5" customHeight="1">
      <c r="B272" s="423"/>
      <c r="C272" s="424"/>
      <c r="D272" s="424"/>
      <c r="E272" s="425" t="s">
        <v>19</v>
      </c>
      <c r="F272" s="523" t="s">
        <v>485</v>
      </c>
      <c r="G272" s="524"/>
      <c r="H272" s="524"/>
      <c r="I272" s="524"/>
      <c r="J272" s="424"/>
      <c r="K272" s="426">
        <v>28.525</v>
      </c>
      <c r="L272" s="424"/>
      <c r="M272" s="424"/>
      <c r="N272" s="424"/>
      <c r="O272" s="424"/>
      <c r="P272" s="424"/>
      <c r="Q272" s="424"/>
      <c r="R272" s="427"/>
      <c r="T272" s="429"/>
      <c r="U272" s="424"/>
      <c r="V272" s="424"/>
      <c r="W272" s="424"/>
      <c r="X272" s="424"/>
      <c r="Y272" s="424"/>
      <c r="Z272" s="424"/>
      <c r="AA272" s="430"/>
      <c r="AT272" s="431" t="s">
        <v>182</v>
      </c>
      <c r="AU272" s="431" t="s">
        <v>115</v>
      </c>
      <c r="AV272" s="428" t="s">
        <v>115</v>
      </c>
      <c r="AW272" s="428" t="s">
        <v>32</v>
      </c>
      <c r="AX272" s="428" t="s">
        <v>74</v>
      </c>
      <c r="AY272" s="431" t="s">
        <v>175</v>
      </c>
    </row>
    <row r="273" spans="2:51" s="428" customFormat="1" ht="16.5" customHeight="1">
      <c r="B273" s="423"/>
      <c r="C273" s="424"/>
      <c r="D273" s="424"/>
      <c r="E273" s="425" t="s">
        <v>19</v>
      </c>
      <c r="F273" s="523" t="s">
        <v>486</v>
      </c>
      <c r="G273" s="524"/>
      <c r="H273" s="524"/>
      <c r="I273" s="524"/>
      <c r="J273" s="424"/>
      <c r="K273" s="426">
        <v>30.132</v>
      </c>
      <c r="L273" s="424"/>
      <c r="M273" s="424"/>
      <c r="N273" s="424"/>
      <c r="O273" s="424"/>
      <c r="P273" s="424"/>
      <c r="Q273" s="424"/>
      <c r="R273" s="427"/>
      <c r="T273" s="429"/>
      <c r="U273" s="424"/>
      <c r="V273" s="424"/>
      <c r="W273" s="424"/>
      <c r="X273" s="424"/>
      <c r="Y273" s="424"/>
      <c r="Z273" s="424"/>
      <c r="AA273" s="430"/>
      <c r="AT273" s="431" t="s">
        <v>182</v>
      </c>
      <c r="AU273" s="431" t="s">
        <v>115</v>
      </c>
      <c r="AV273" s="428" t="s">
        <v>115</v>
      </c>
      <c r="AW273" s="428" t="s">
        <v>32</v>
      </c>
      <c r="AX273" s="428" t="s">
        <v>74</v>
      </c>
      <c r="AY273" s="431" t="s">
        <v>175</v>
      </c>
    </row>
    <row r="274" spans="2:51" s="428" customFormat="1" ht="25.5" customHeight="1">
      <c r="B274" s="423"/>
      <c r="C274" s="424"/>
      <c r="D274" s="424"/>
      <c r="E274" s="425" t="s">
        <v>19</v>
      </c>
      <c r="F274" s="523" t="s">
        <v>487</v>
      </c>
      <c r="G274" s="524"/>
      <c r="H274" s="524"/>
      <c r="I274" s="524"/>
      <c r="J274" s="424"/>
      <c r="K274" s="426">
        <v>23.061</v>
      </c>
      <c r="L274" s="424"/>
      <c r="M274" s="424"/>
      <c r="N274" s="424"/>
      <c r="O274" s="424"/>
      <c r="P274" s="424"/>
      <c r="Q274" s="424"/>
      <c r="R274" s="427"/>
      <c r="T274" s="429"/>
      <c r="U274" s="424"/>
      <c r="V274" s="424"/>
      <c r="W274" s="424"/>
      <c r="X274" s="424"/>
      <c r="Y274" s="424"/>
      <c r="Z274" s="424"/>
      <c r="AA274" s="430"/>
      <c r="AT274" s="431" t="s">
        <v>182</v>
      </c>
      <c r="AU274" s="431" t="s">
        <v>115</v>
      </c>
      <c r="AV274" s="428" t="s">
        <v>115</v>
      </c>
      <c r="AW274" s="428" t="s">
        <v>32</v>
      </c>
      <c r="AX274" s="428" t="s">
        <v>74</v>
      </c>
      <c r="AY274" s="431" t="s">
        <v>175</v>
      </c>
    </row>
    <row r="275" spans="2:51" s="428" customFormat="1" ht="16.5" customHeight="1">
      <c r="B275" s="423"/>
      <c r="C275" s="424"/>
      <c r="D275" s="424"/>
      <c r="E275" s="425" t="s">
        <v>19</v>
      </c>
      <c r="F275" s="523" t="s">
        <v>488</v>
      </c>
      <c r="G275" s="524"/>
      <c r="H275" s="524"/>
      <c r="I275" s="524"/>
      <c r="J275" s="424"/>
      <c r="K275" s="426">
        <v>10.26</v>
      </c>
      <c r="L275" s="424"/>
      <c r="M275" s="424"/>
      <c r="N275" s="424"/>
      <c r="O275" s="424"/>
      <c r="P275" s="424"/>
      <c r="Q275" s="424"/>
      <c r="R275" s="427"/>
      <c r="T275" s="429"/>
      <c r="U275" s="424"/>
      <c r="V275" s="424"/>
      <c r="W275" s="424"/>
      <c r="X275" s="424"/>
      <c r="Y275" s="424"/>
      <c r="Z275" s="424"/>
      <c r="AA275" s="430"/>
      <c r="AT275" s="431" t="s">
        <v>182</v>
      </c>
      <c r="AU275" s="431" t="s">
        <v>115</v>
      </c>
      <c r="AV275" s="428" t="s">
        <v>115</v>
      </c>
      <c r="AW275" s="428" t="s">
        <v>32</v>
      </c>
      <c r="AX275" s="428" t="s">
        <v>74</v>
      </c>
      <c r="AY275" s="431" t="s">
        <v>175</v>
      </c>
    </row>
    <row r="276" spans="2:51" s="428" customFormat="1" ht="16.5" customHeight="1">
      <c r="B276" s="423"/>
      <c r="C276" s="424"/>
      <c r="D276" s="424"/>
      <c r="E276" s="425" t="s">
        <v>19</v>
      </c>
      <c r="F276" s="523" t="s">
        <v>489</v>
      </c>
      <c r="G276" s="524"/>
      <c r="H276" s="524"/>
      <c r="I276" s="524"/>
      <c r="J276" s="424"/>
      <c r="K276" s="426">
        <v>14.489</v>
      </c>
      <c r="L276" s="424"/>
      <c r="M276" s="424"/>
      <c r="N276" s="424"/>
      <c r="O276" s="424"/>
      <c r="P276" s="424"/>
      <c r="Q276" s="424"/>
      <c r="R276" s="427"/>
      <c r="T276" s="429"/>
      <c r="U276" s="424"/>
      <c r="V276" s="424"/>
      <c r="W276" s="424"/>
      <c r="X276" s="424"/>
      <c r="Y276" s="424"/>
      <c r="Z276" s="424"/>
      <c r="AA276" s="430"/>
      <c r="AT276" s="431" t="s">
        <v>182</v>
      </c>
      <c r="AU276" s="431" t="s">
        <v>115</v>
      </c>
      <c r="AV276" s="428" t="s">
        <v>115</v>
      </c>
      <c r="AW276" s="428" t="s">
        <v>32</v>
      </c>
      <c r="AX276" s="428" t="s">
        <v>74</v>
      </c>
      <c r="AY276" s="431" t="s">
        <v>175</v>
      </c>
    </row>
    <row r="277" spans="2:51" s="437" customFormat="1" ht="16.5" customHeight="1">
      <c r="B277" s="432"/>
      <c r="C277" s="433"/>
      <c r="D277" s="433"/>
      <c r="E277" s="434" t="s">
        <v>19</v>
      </c>
      <c r="F277" s="529" t="s">
        <v>247</v>
      </c>
      <c r="G277" s="530"/>
      <c r="H277" s="530"/>
      <c r="I277" s="530"/>
      <c r="J277" s="433"/>
      <c r="K277" s="435">
        <v>256.92</v>
      </c>
      <c r="L277" s="433"/>
      <c r="M277" s="433"/>
      <c r="N277" s="433"/>
      <c r="O277" s="433"/>
      <c r="P277" s="433"/>
      <c r="Q277" s="433"/>
      <c r="R277" s="436"/>
      <c r="T277" s="438"/>
      <c r="U277" s="433"/>
      <c r="V277" s="433"/>
      <c r="W277" s="433"/>
      <c r="X277" s="433"/>
      <c r="Y277" s="433"/>
      <c r="Z277" s="433"/>
      <c r="AA277" s="439"/>
      <c r="AT277" s="440" t="s">
        <v>182</v>
      </c>
      <c r="AU277" s="440" t="s">
        <v>115</v>
      </c>
      <c r="AV277" s="437" t="s">
        <v>179</v>
      </c>
      <c r="AW277" s="437" t="s">
        <v>32</v>
      </c>
      <c r="AX277" s="437" t="s">
        <v>82</v>
      </c>
      <c r="AY277" s="440" t="s">
        <v>175</v>
      </c>
    </row>
    <row r="278" spans="2:65" s="298" customFormat="1" ht="25.5" customHeight="1">
      <c r="B278" s="295"/>
      <c r="C278" s="415" t="s">
        <v>490</v>
      </c>
      <c r="D278" s="415" t="s">
        <v>176</v>
      </c>
      <c r="E278" s="416" t="s">
        <v>491</v>
      </c>
      <c r="F278" s="506" t="s">
        <v>492</v>
      </c>
      <c r="G278" s="506"/>
      <c r="H278" s="506"/>
      <c r="I278" s="506"/>
      <c r="J278" s="417" t="s">
        <v>127</v>
      </c>
      <c r="K278" s="418">
        <v>71.367</v>
      </c>
      <c r="L278" s="507"/>
      <c r="M278" s="507"/>
      <c r="N278" s="508">
        <f>ROUND(L278*K278,2)</f>
        <v>0</v>
      </c>
      <c r="O278" s="508"/>
      <c r="P278" s="508"/>
      <c r="Q278" s="508"/>
      <c r="R278" s="297"/>
      <c r="T278" s="419" t="s">
        <v>19</v>
      </c>
      <c r="U278" s="304" t="s">
        <v>39</v>
      </c>
      <c r="V278" s="420">
        <v>16.755</v>
      </c>
      <c r="W278" s="420">
        <f>V278*K278</f>
        <v>1195.754085</v>
      </c>
      <c r="X278" s="420">
        <v>0.182928</v>
      </c>
      <c r="Y278" s="420">
        <f>X278*K278</f>
        <v>13.055022576</v>
      </c>
      <c r="Z278" s="420">
        <v>0</v>
      </c>
      <c r="AA278" s="421">
        <f>Z278*K278</f>
        <v>0</v>
      </c>
      <c r="AR278" s="280" t="s">
        <v>179</v>
      </c>
      <c r="AT278" s="280" t="s">
        <v>176</v>
      </c>
      <c r="AU278" s="280" t="s">
        <v>115</v>
      </c>
      <c r="AY278" s="280" t="s">
        <v>175</v>
      </c>
      <c r="BE278" s="422">
        <f>IF(U278="základní",N278,0)</f>
        <v>0</v>
      </c>
      <c r="BF278" s="422">
        <f>IF(U278="snížená",N278,0)</f>
        <v>0</v>
      </c>
      <c r="BG278" s="422">
        <f>IF(U278="zákl. přenesená",N278,0)</f>
        <v>0</v>
      </c>
      <c r="BH278" s="422">
        <f>IF(U278="sníž. přenesená",N278,0)</f>
        <v>0</v>
      </c>
      <c r="BI278" s="422">
        <f>IF(U278="nulová",N278,0)</f>
        <v>0</v>
      </c>
      <c r="BJ278" s="280" t="s">
        <v>82</v>
      </c>
      <c r="BK278" s="422">
        <f>ROUND(L278*K278,2)</f>
        <v>0</v>
      </c>
      <c r="BL278" s="280" t="s">
        <v>179</v>
      </c>
      <c r="BM278" s="280" t="s">
        <v>493</v>
      </c>
    </row>
    <row r="279" spans="2:51" s="445" customFormat="1" ht="25.5" customHeight="1">
      <c r="B279" s="441"/>
      <c r="C279" s="442"/>
      <c r="D279" s="442"/>
      <c r="E279" s="443" t="s">
        <v>19</v>
      </c>
      <c r="F279" s="531" t="s">
        <v>494</v>
      </c>
      <c r="G279" s="532"/>
      <c r="H279" s="532"/>
      <c r="I279" s="532"/>
      <c r="J279" s="442"/>
      <c r="K279" s="443" t="s">
        <v>19</v>
      </c>
      <c r="L279" s="442"/>
      <c r="M279" s="442"/>
      <c r="N279" s="442"/>
      <c r="O279" s="442"/>
      <c r="P279" s="442"/>
      <c r="Q279" s="442"/>
      <c r="R279" s="444"/>
      <c r="T279" s="446"/>
      <c r="U279" s="442"/>
      <c r="V279" s="442"/>
      <c r="W279" s="442"/>
      <c r="X279" s="442"/>
      <c r="Y279" s="442"/>
      <c r="Z279" s="442"/>
      <c r="AA279" s="447"/>
      <c r="AT279" s="448" t="s">
        <v>182</v>
      </c>
      <c r="AU279" s="448" t="s">
        <v>115</v>
      </c>
      <c r="AV279" s="445" t="s">
        <v>82</v>
      </c>
      <c r="AW279" s="445" t="s">
        <v>32</v>
      </c>
      <c r="AX279" s="445" t="s">
        <v>74</v>
      </c>
      <c r="AY279" s="448" t="s">
        <v>175</v>
      </c>
    </row>
    <row r="280" spans="2:51" s="428" customFormat="1" ht="25.5" customHeight="1">
      <c r="B280" s="423"/>
      <c r="C280" s="424"/>
      <c r="D280" s="424"/>
      <c r="E280" s="425" t="s">
        <v>19</v>
      </c>
      <c r="F280" s="523" t="s">
        <v>495</v>
      </c>
      <c r="G280" s="524"/>
      <c r="H280" s="524"/>
      <c r="I280" s="524"/>
      <c r="J280" s="424"/>
      <c r="K280" s="426">
        <v>7.14</v>
      </c>
      <c r="L280" s="424"/>
      <c r="M280" s="424"/>
      <c r="N280" s="424"/>
      <c r="O280" s="424"/>
      <c r="P280" s="424"/>
      <c r="Q280" s="424"/>
      <c r="R280" s="427"/>
      <c r="T280" s="429"/>
      <c r="U280" s="424"/>
      <c r="V280" s="424"/>
      <c r="W280" s="424"/>
      <c r="X280" s="424"/>
      <c r="Y280" s="424"/>
      <c r="Z280" s="424"/>
      <c r="AA280" s="430"/>
      <c r="AT280" s="431" t="s">
        <v>182</v>
      </c>
      <c r="AU280" s="431" t="s">
        <v>115</v>
      </c>
      <c r="AV280" s="428" t="s">
        <v>115</v>
      </c>
      <c r="AW280" s="428" t="s">
        <v>32</v>
      </c>
      <c r="AX280" s="428" t="s">
        <v>74</v>
      </c>
      <c r="AY280" s="431" t="s">
        <v>175</v>
      </c>
    </row>
    <row r="281" spans="2:51" s="428" customFormat="1" ht="16.5" customHeight="1">
      <c r="B281" s="423"/>
      <c r="C281" s="424"/>
      <c r="D281" s="424"/>
      <c r="E281" s="425" t="s">
        <v>19</v>
      </c>
      <c r="F281" s="523" t="s">
        <v>496</v>
      </c>
      <c r="G281" s="524"/>
      <c r="H281" s="524"/>
      <c r="I281" s="524"/>
      <c r="J281" s="424"/>
      <c r="K281" s="426">
        <v>8.633</v>
      </c>
      <c r="L281" s="424"/>
      <c r="M281" s="424"/>
      <c r="N281" s="424"/>
      <c r="O281" s="424"/>
      <c r="P281" s="424"/>
      <c r="Q281" s="424"/>
      <c r="R281" s="427"/>
      <c r="T281" s="429"/>
      <c r="U281" s="424"/>
      <c r="V281" s="424"/>
      <c r="W281" s="424"/>
      <c r="X281" s="424"/>
      <c r="Y281" s="424"/>
      <c r="Z281" s="424"/>
      <c r="AA281" s="430"/>
      <c r="AT281" s="431" t="s">
        <v>182</v>
      </c>
      <c r="AU281" s="431" t="s">
        <v>115</v>
      </c>
      <c r="AV281" s="428" t="s">
        <v>115</v>
      </c>
      <c r="AW281" s="428" t="s">
        <v>32</v>
      </c>
      <c r="AX281" s="428" t="s">
        <v>74</v>
      </c>
      <c r="AY281" s="431" t="s">
        <v>175</v>
      </c>
    </row>
    <row r="282" spans="2:51" s="428" customFormat="1" ht="16.5" customHeight="1">
      <c r="B282" s="423"/>
      <c r="C282" s="424"/>
      <c r="D282" s="424"/>
      <c r="E282" s="425" t="s">
        <v>19</v>
      </c>
      <c r="F282" s="523" t="s">
        <v>497</v>
      </c>
      <c r="G282" s="524"/>
      <c r="H282" s="524"/>
      <c r="I282" s="524"/>
      <c r="J282" s="424"/>
      <c r="K282" s="426">
        <v>8.251</v>
      </c>
      <c r="L282" s="424"/>
      <c r="M282" s="424"/>
      <c r="N282" s="424"/>
      <c r="O282" s="424"/>
      <c r="P282" s="424"/>
      <c r="Q282" s="424"/>
      <c r="R282" s="427"/>
      <c r="T282" s="429"/>
      <c r="U282" s="424"/>
      <c r="V282" s="424"/>
      <c r="W282" s="424"/>
      <c r="X282" s="424"/>
      <c r="Y282" s="424"/>
      <c r="Z282" s="424"/>
      <c r="AA282" s="430"/>
      <c r="AT282" s="431" t="s">
        <v>182</v>
      </c>
      <c r="AU282" s="431" t="s">
        <v>115</v>
      </c>
      <c r="AV282" s="428" t="s">
        <v>115</v>
      </c>
      <c r="AW282" s="428" t="s">
        <v>32</v>
      </c>
      <c r="AX282" s="428" t="s">
        <v>74</v>
      </c>
      <c r="AY282" s="431" t="s">
        <v>175</v>
      </c>
    </row>
    <row r="283" spans="2:51" s="428" customFormat="1" ht="16.5" customHeight="1">
      <c r="B283" s="423"/>
      <c r="C283" s="424"/>
      <c r="D283" s="424"/>
      <c r="E283" s="425" t="s">
        <v>19</v>
      </c>
      <c r="F283" s="523" t="s">
        <v>498</v>
      </c>
      <c r="G283" s="524"/>
      <c r="H283" s="524"/>
      <c r="I283" s="524"/>
      <c r="J283" s="424"/>
      <c r="K283" s="426">
        <v>9.125</v>
      </c>
      <c r="L283" s="424"/>
      <c r="M283" s="424"/>
      <c r="N283" s="424"/>
      <c r="O283" s="424"/>
      <c r="P283" s="424"/>
      <c r="Q283" s="424"/>
      <c r="R283" s="427"/>
      <c r="T283" s="429"/>
      <c r="U283" s="424"/>
      <c r="V283" s="424"/>
      <c r="W283" s="424"/>
      <c r="X283" s="424"/>
      <c r="Y283" s="424"/>
      <c r="Z283" s="424"/>
      <c r="AA283" s="430"/>
      <c r="AT283" s="431" t="s">
        <v>182</v>
      </c>
      <c r="AU283" s="431" t="s">
        <v>115</v>
      </c>
      <c r="AV283" s="428" t="s">
        <v>115</v>
      </c>
      <c r="AW283" s="428" t="s">
        <v>32</v>
      </c>
      <c r="AX283" s="428" t="s">
        <v>74</v>
      </c>
      <c r="AY283" s="431" t="s">
        <v>175</v>
      </c>
    </row>
    <row r="284" spans="2:51" s="428" customFormat="1" ht="16.5" customHeight="1">
      <c r="B284" s="423"/>
      <c r="C284" s="424"/>
      <c r="D284" s="424"/>
      <c r="E284" s="425" t="s">
        <v>19</v>
      </c>
      <c r="F284" s="523" t="s">
        <v>499</v>
      </c>
      <c r="G284" s="524"/>
      <c r="H284" s="524"/>
      <c r="I284" s="524"/>
      <c r="J284" s="424"/>
      <c r="K284" s="426">
        <v>8.643</v>
      </c>
      <c r="L284" s="424"/>
      <c r="M284" s="424"/>
      <c r="N284" s="424"/>
      <c r="O284" s="424"/>
      <c r="P284" s="424"/>
      <c r="Q284" s="424"/>
      <c r="R284" s="427"/>
      <c r="T284" s="429"/>
      <c r="U284" s="424"/>
      <c r="V284" s="424"/>
      <c r="W284" s="424"/>
      <c r="X284" s="424"/>
      <c r="Y284" s="424"/>
      <c r="Z284" s="424"/>
      <c r="AA284" s="430"/>
      <c r="AT284" s="431" t="s">
        <v>182</v>
      </c>
      <c r="AU284" s="431" t="s">
        <v>115</v>
      </c>
      <c r="AV284" s="428" t="s">
        <v>115</v>
      </c>
      <c r="AW284" s="428" t="s">
        <v>32</v>
      </c>
      <c r="AX284" s="428" t="s">
        <v>74</v>
      </c>
      <c r="AY284" s="431" t="s">
        <v>175</v>
      </c>
    </row>
    <row r="285" spans="2:51" s="428" customFormat="1" ht="16.5" customHeight="1">
      <c r="B285" s="423"/>
      <c r="C285" s="424"/>
      <c r="D285" s="424"/>
      <c r="E285" s="425" t="s">
        <v>19</v>
      </c>
      <c r="F285" s="523" t="s">
        <v>500</v>
      </c>
      <c r="G285" s="524"/>
      <c r="H285" s="524"/>
      <c r="I285" s="524"/>
      <c r="J285" s="424"/>
      <c r="K285" s="426">
        <v>7.924</v>
      </c>
      <c r="L285" s="424"/>
      <c r="M285" s="424"/>
      <c r="N285" s="424"/>
      <c r="O285" s="424"/>
      <c r="P285" s="424"/>
      <c r="Q285" s="424"/>
      <c r="R285" s="427"/>
      <c r="T285" s="429"/>
      <c r="U285" s="424"/>
      <c r="V285" s="424"/>
      <c r="W285" s="424"/>
      <c r="X285" s="424"/>
      <c r="Y285" s="424"/>
      <c r="Z285" s="424"/>
      <c r="AA285" s="430"/>
      <c r="AT285" s="431" t="s">
        <v>182</v>
      </c>
      <c r="AU285" s="431" t="s">
        <v>115</v>
      </c>
      <c r="AV285" s="428" t="s">
        <v>115</v>
      </c>
      <c r="AW285" s="428" t="s">
        <v>32</v>
      </c>
      <c r="AX285" s="428" t="s">
        <v>74</v>
      </c>
      <c r="AY285" s="431" t="s">
        <v>175</v>
      </c>
    </row>
    <row r="286" spans="2:51" s="428" customFormat="1" ht="16.5" customHeight="1">
      <c r="B286" s="423"/>
      <c r="C286" s="424"/>
      <c r="D286" s="424"/>
      <c r="E286" s="425" t="s">
        <v>19</v>
      </c>
      <c r="F286" s="523" t="s">
        <v>501</v>
      </c>
      <c r="G286" s="524"/>
      <c r="H286" s="524"/>
      <c r="I286" s="524"/>
      <c r="J286" s="424"/>
      <c r="K286" s="426">
        <v>8.37</v>
      </c>
      <c r="L286" s="424"/>
      <c r="M286" s="424"/>
      <c r="N286" s="424"/>
      <c r="O286" s="424"/>
      <c r="P286" s="424"/>
      <c r="Q286" s="424"/>
      <c r="R286" s="427"/>
      <c r="T286" s="429"/>
      <c r="U286" s="424"/>
      <c r="V286" s="424"/>
      <c r="W286" s="424"/>
      <c r="X286" s="424"/>
      <c r="Y286" s="424"/>
      <c r="Z286" s="424"/>
      <c r="AA286" s="430"/>
      <c r="AT286" s="431" t="s">
        <v>182</v>
      </c>
      <c r="AU286" s="431" t="s">
        <v>115</v>
      </c>
      <c r="AV286" s="428" t="s">
        <v>115</v>
      </c>
      <c r="AW286" s="428" t="s">
        <v>32</v>
      </c>
      <c r="AX286" s="428" t="s">
        <v>74</v>
      </c>
      <c r="AY286" s="431" t="s">
        <v>175</v>
      </c>
    </row>
    <row r="287" spans="2:51" s="428" customFormat="1" ht="25.5" customHeight="1">
      <c r="B287" s="423"/>
      <c r="C287" s="424"/>
      <c r="D287" s="424"/>
      <c r="E287" s="425" t="s">
        <v>19</v>
      </c>
      <c r="F287" s="523" t="s">
        <v>502</v>
      </c>
      <c r="G287" s="524"/>
      <c r="H287" s="524"/>
      <c r="I287" s="524"/>
      <c r="J287" s="424"/>
      <c r="K287" s="426">
        <v>6.406</v>
      </c>
      <c r="L287" s="424"/>
      <c r="M287" s="424"/>
      <c r="N287" s="424"/>
      <c r="O287" s="424"/>
      <c r="P287" s="424"/>
      <c r="Q287" s="424"/>
      <c r="R287" s="427"/>
      <c r="T287" s="429"/>
      <c r="U287" s="424"/>
      <c r="V287" s="424"/>
      <c r="W287" s="424"/>
      <c r="X287" s="424"/>
      <c r="Y287" s="424"/>
      <c r="Z287" s="424"/>
      <c r="AA287" s="430"/>
      <c r="AT287" s="431" t="s">
        <v>182</v>
      </c>
      <c r="AU287" s="431" t="s">
        <v>115</v>
      </c>
      <c r="AV287" s="428" t="s">
        <v>115</v>
      </c>
      <c r="AW287" s="428" t="s">
        <v>32</v>
      </c>
      <c r="AX287" s="428" t="s">
        <v>74</v>
      </c>
      <c r="AY287" s="431" t="s">
        <v>175</v>
      </c>
    </row>
    <row r="288" spans="2:51" s="428" customFormat="1" ht="16.5" customHeight="1">
      <c r="B288" s="423"/>
      <c r="C288" s="424"/>
      <c r="D288" s="424"/>
      <c r="E288" s="425" t="s">
        <v>19</v>
      </c>
      <c r="F288" s="523" t="s">
        <v>503</v>
      </c>
      <c r="G288" s="524"/>
      <c r="H288" s="524"/>
      <c r="I288" s="524"/>
      <c r="J288" s="424"/>
      <c r="K288" s="426">
        <v>2.85</v>
      </c>
      <c r="L288" s="424"/>
      <c r="M288" s="424"/>
      <c r="N288" s="424"/>
      <c r="O288" s="424"/>
      <c r="P288" s="424"/>
      <c r="Q288" s="424"/>
      <c r="R288" s="427"/>
      <c r="T288" s="429"/>
      <c r="U288" s="424"/>
      <c r="V288" s="424"/>
      <c r="W288" s="424"/>
      <c r="X288" s="424"/>
      <c r="Y288" s="424"/>
      <c r="Z288" s="424"/>
      <c r="AA288" s="430"/>
      <c r="AT288" s="431" t="s">
        <v>182</v>
      </c>
      <c r="AU288" s="431" t="s">
        <v>115</v>
      </c>
      <c r="AV288" s="428" t="s">
        <v>115</v>
      </c>
      <c r="AW288" s="428" t="s">
        <v>32</v>
      </c>
      <c r="AX288" s="428" t="s">
        <v>74</v>
      </c>
      <c r="AY288" s="431" t="s">
        <v>175</v>
      </c>
    </row>
    <row r="289" spans="2:51" s="428" customFormat="1" ht="16.5" customHeight="1">
      <c r="B289" s="423"/>
      <c r="C289" s="424"/>
      <c r="D289" s="424"/>
      <c r="E289" s="425" t="s">
        <v>19</v>
      </c>
      <c r="F289" s="523" t="s">
        <v>504</v>
      </c>
      <c r="G289" s="524"/>
      <c r="H289" s="524"/>
      <c r="I289" s="524"/>
      <c r="J289" s="424"/>
      <c r="K289" s="426">
        <v>4.025</v>
      </c>
      <c r="L289" s="424"/>
      <c r="M289" s="424"/>
      <c r="N289" s="424"/>
      <c r="O289" s="424"/>
      <c r="P289" s="424"/>
      <c r="Q289" s="424"/>
      <c r="R289" s="427"/>
      <c r="T289" s="429"/>
      <c r="U289" s="424"/>
      <c r="V289" s="424"/>
      <c r="W289" s="424"/>
      <c r="X289" s="424"/>
      <c r="Y289" s="424"/>
      <c r="Z289" s="424"/>
      <c r="AA289" s="430"/>
      <c r="AT289" s="431" t="s">
        <v>182</v>
      </c>
      <c r="AU289" s="431" t="s">
        <v>115</v>
      </c>
      <c r="AV289" s="428" t="s">
        <v>115</v>
      </c>
      <c r="AW289" s="428" t="s">
        <v>32</v>
      </c>
      <c r="AX289" s="428" t="s">
        <v>74</v>
      </c>
      <c r="AY289" s="431" t="s">
        <v>175</v>
      </c>
    </row>
    <row r="290" spans="2:51" s="437" customFormat="1" ht="16.5" customHeight="1">
      <c r="B290" s="432"/>
      <c r="C290" s="433"/>
      <c r="D290" s="433"/>
      <c r="E290" s="434" t="s">
        <v>505</v>
      </c>
      <c r="F290" s="529" t="s">
        <v>247</v>
      </c>
      <c r="G290" s="530"/>
      <c r="H290" s="530"/>
      <c r="I290" s="530"/>
      <c r="J290" s="433"/>
      <c r="K290" s="435">
        <v>71.367</v>
      </c>
      <c r="L290" s="433"/>
      <c r="M290" s="433"/>
      <c r="N290" s="433"/>
      <c r="O290" s="433"/>
      <c r="P290" s="433"/>
      <c r="Q290" s="433"/>
      <c r="R290" s="436"/>
      <c r="T290" s="438"/>
      <c r="U290" s="433"/>
      <c r="V290" s="433"/>
      <c r="W290" s="433"/>
      <c r="X290" s="433"/>
      <c r="Y290" s="433"/>
      <c r="Z290" s="433"/>
      <c r="AA290" s="439"/>
      <c r="AT290" s="440" t="s">
        <v>182</v>
      </c>
      <c r="AU290" s="440" t="s">
        <v>115</v>
      </c>
      <c r="AV290" s="437" t="s">
        <v>179</v>
      </c>
      <c r="AW290" s="437" t="s">
        <v>32</v>
      </c>
      <c r="AX290" s="437" t="s">
        <v>82</v>
      </c>
      <c r="AY290" s="440" t="s">
        <v>175</v>
      </c>
    </row>
    <row r="291" spans="2:65" s="298" customFormat="1" ht="25.5" customHeight="1">
      <c r="B291" s="295"/>
      <c r="C291" s="415" t="s">
        <v>506</v>
      </c>
      <c r="D291" s="415" t="s">
        <v>176</v>
      </c>
      <c r="E291" s="416" t="s">
        <v>507</v>
      </c>
      <c r="F291" s="506" t="s">
        <v>508</v>
      </c>
      <c r="G291" s="506"/>
      <c r="H291" s="506"/>
      <c r="I291" s="506"/>
      <c r="J291" s="417" t="s">
        <v>127</v>
      </c>
      <c r="K291" s="418">
        <v>532.542</v>
      </c>
      <c r="L291" s="507"/>
      <c r="M291" s="507"/>
      <c r="N291" s="508">
        <f>ROUND(L291*K291,2)</f>
        <v>0</v>
      </c>
      <c r="O291" s="508"/>
      <c r="P291" s="508"/>
      <c r="Q291" s="508"/>
      <c r="R291" s="297"/>
      <c r="T291" s="419" t="s">
        <v>19</v>
      </c>
      <c r="U291" s="304" t="s">
        <v>39</v>
      </c>
      <c r="V291" s="420">
        <v>4.591</v>
      </c>
      <c r="W291" s="420">
        <f>V291*K291</f>
        <v>2444.9003220000004</v>
      </c>
      <c r="X291" s="420">
        <v>2.808944538</v>
      </c>
      <c r="Y291" s="420">
        <f>X291*K291</f>
        <v>1495.8809421555961</v>
      </c>
      <c r="Z291" s="420">
        <v>0</v>
      </c>
      <c r="AA291" s="421">
        <f>Z291*K291</f>
        <v>0</v>
      </c>
      <c r="AR291" s="280" t="s">
        <v>179</v>
      </c>
      <c r="AT291" s="280" t="s">
        <v>176</v>
      </c>
      <c r="AU291" s="280" t="s">
        <v>115</v>
      </c>
      <c r="AY291" s="280" t="s">
        <v>175</v>
      </c>
      <c r="BE291" s="422">
        <f>IF(U291="základní",N291,0)</f>
        <v>0</v>
      </c>
      <c r="BF291" s="422">
        <f>IF(U291="snížená",N291,0)</f>
        <v>0</v>
      </c>
      <c r="BG291" s="422">
        <f>IF(U291="zákl. přenesená",N291,0)</f>
        <v>0</v>
      </c>
      <c r="BH291" s="422">
        <f>IF(U291="sníž. přenesená",N291,0)</f>
        <v>0</v>
      </c>
      <c r="BI291" s="422">
        <f>IF(U291="nulová",N291,0)</f>
        <v>0</v>
      </c>
      <c r="BJ291" s="280" t="s">
        <v>82</v>
      </c>
      <c r="BK291" s="422">
        <f>ROUND(L291*K291,2)</f>
        <v>0</v>
      </c>
      <c r="BL291" s="280" t="s">
        <v>179</v>
      </c>
      <c r="BM291" s="280" t="s">
        <v>509</v>
      </c>
    </row>
    <row r="292" spans="2:51" s="428" customFormat="1" ht="16.5" customHeight="1">
      <c r="B292" s="423"/>
      <c r="C292" s="424"/>
      <c r="D292" s="424"/>
      <c r="E292" s="425" t="s">
        <v>19</v>
      </c>
      <c r="F292" s="509" t="s">
        <v>510</v>
      </c>
      <c r="G292" s="510"/>
      <c r="H292" s="510"/>
      <c r="I292" s="510"/>
      <c r="J292" s="424"/>
      <c r="K292" s="426">
        <v>37.2</v>
      </c>
      <c r="L292" s="424"/>
      <c r="M292" s="424"/>
      <c r="N292" s="424"/>
      <c r="O292" s="424"/>
      <c r="P292" s="424"/>
      <c r="Q292" s="424"/>
      <c r="R292" s="427"/>
      <c r="T292" s="429"/>
      <c r="U292" s="424"/>
      <c r="V292" s="424"/>
      <c r="W292" s="424"/>
      <c r="X292" s="424"/>
      <c r="Y292" s="424"/>
      <c r="Z292" s="424"/>
      <c r="AA292" s="430"/>
      <c r="AT292" s="431" t="s">
        <v>182</v>
      </c>
      <c r="AU292" s="431" t="s">
        <v>115</v>
      </c>
      <c r="AV292" s="428" t="s">
        <v>115</v>
      </c>
      <c r="AW292" s="428" t="s">
        <v>32</v>
      </c>
      <c r="AX292" s="428" t="s">
        <v>74</v>
      </c>
      <c r="AY292" s="431" t="s">
        <v>175</v>
      </c>
    </row>
    <row r="293" spans="2:51" s="428" customFormat="1" ht="25.5" customHeight="1">
      <c r="B293" s="423"/>
      <c r="C293" s="424"/>
      <c r="D293" s="424"/>
      <c r="E293" s="425" t="s">
        <v>19</v>
      </c>
      <c r="F293" s="523" t="s">
        <v>511</v>
      </c>
      <c r="G293" s="524"/>
      <c r="H293" s="524"/>
      <c r="I293" s="524"/>
      <c r="J293" s="424"/>
      <c r="K293" s="426">
        <v>1.108</v>
      </c>
      <c r="L293" s="424"/>
      <c r="M293" s="424"/>
      <c r="N293" s="424"/>
      <c r="O293" s="424"/>
      <c r="P293" s="424"/>
      <c r="Q293" s="424"/>
      <c r="R293" s="427"/>
      <c r="T293" s="429"/>
      <c r="U293" s="424"/>
      <c r="V293" s="424"/>
      <c r="W293" s="424"/>
      <c r="X293" s="424"/>
      <c r="Y293" s="424"/>
      <c r="Z293" s="424"/>
      <c r="AA293" s="430"/>
      <c r="AT293" s="431" t="s">
        <v>182</v>
      </c>
      <c r="AU293" s="431" t="s">
        <v>115</v>
      </c>
      <c r="AV293" s="428" t="s">
        <v>115</v>
      </c>
      <c r="AW293" s="428" t="s">
        <v>32</v>
      </c>
      <c r="AX293" s="428" t="s">
        <v>74</v>
      </c>
      <c r="AY293" s="431" t="s">
        <v>175</v>
      </c>
    </row>
    <row r="294" spans="2:51" s="428" customFormat="1" ht="25.5" customHeight="1">
      <c r="B294" s="423"/>
      <c r="C294" s="424"/>
      <c r="D294" s="424"/>
      <c r="E294" s="425" t="s">
        <v>19</v>
      </c>
      <c r="F294" s="523" t="s">
        <v>512</v>
      </c>
      <c r="G294" s="524"/>
      <c r="H294" s="524"/>
      <c r="I294" s="524"/>
      <c r="J294" s="424"/>
      <c r="K294" s="426">
        <v>1.05</v>
      </c>
      <c r="L294" s="424"/>
      <c r="M294" s="424"/>
      <c r="N294" s="424"/>
      <c r="O294" s="424"/>
      <c r="P294" s="424"/>
      <c r="Q294" s="424"/>
      <c r="R294" s="427"/>
      <c r="T294" s="429"/>
      <c r="U294" s="424"/>
      <c r="V294" s="424"/>
      <c r="W294" s="424"/>
      <c r="X294" s="424"/>
      <c r="Y294" s="424"/>
      <c r="Z294" s="424"/>
      <c r="AA294" s="430"/>
      <c r="AT294" s="431" t="s">
        <v>182</v>
      </c>
      <c r="AU294" s="431" t="s">
        <v>115</v>
      </c>
      <c r="AV294" s="428" t="s">
        <v>115</v>
      </c>
      <c r="AW294" s="428" t="s">
        <v>32</v>
      </c>
      <c r="AX294" s="428" t="s">
        <v>74</v>
      </c>
      <c r="AY294" s="431" t="s">
        <v>175</v>
      </c>
    </row>
    <row r="295" spans="2:51" s="428" customFormat="1" ht="38.25" customHeight="1">
      <c r="B295" s="423"/>
      <c r="C295" s="424"/>
      <c r="D295" s="424"/>
      <c r="E295" s="425" t="s">
        <v>19</v>
      </c>
      <c r="F295" s="523" t="s">
        <v>513</v>
      </c>
      <c r="G295" s="524"/>
      <c r="H295" s="524"/>
      <c r="I295" s="524"/>
      <c r="J295" s="424"/>
      <c r="K295" s="426">
        <v>411</v>
      </c>
      <c r="L295" s="424"/>
      <c r="M295" s="424"/>
      <c r="N295" s="424"/>
      <c r="O295" s="424"/>
      <c r="P295" s="424"/>
      <c r="Q295" s="424"/>
      <c r="R295" s="427"/>
      <c r="T295" s="429"/>
      <c r="U295" s="424"/>
      <c r="V295" s="424"/>
      <c r="W295" s="424"/>
      <c r="X295" s="424"/>
      <c r="Y295" s="424"/>
      <c r="Z295" s="424"/>
      <c r="AA295" s="430"/>
      <c r="AT295" s="431" t="s">
        <v>182</v>
      </c>
      <c r="AU295" s="431" t="s">
        <v>115</v>
      </c>
      <c r="AV295" s="428" t="s">
        <v>115</v>
      </c>
      <c r="AW295" s="428" t="s">
        <v>32</v>
      </c>
      <c r="AX295" s="428" t="s">
        <v>74</v>
      </c>
      <c r="AY295" s="431" t="s">
        <v>175</v>
      </c>
    </row>
    <row r="296" spans="2:51" s="428" customFormat="1" ht="16.5" customHeight="1">
      <c r="B296" s="423"/>
      <c r="C296" s="424"/>
      <c r="D296" s="424"/>
      <c r="E296" s="425" t="s">
        <v>19</v>
      </c>
      <c r="F296" s="523" t="s">
        <v>514</v>
      </c>
      <c r="G296" s="524"/>
      <c r="H296" s="524"/>
      <c r="I296" s="524"/>
      <c r="J296" s="424"/>
      <c r="K296" s="426">
        <v>37.7</v>
      </c>
      <c r="L296" s="424"/>
      <c r="M296" s="424"/>
      <c r="N296" s="424"/>
      <c r="O296" s="424"/>
      <c r="P296" s="424"/>
      <c r="Q296" s="424"/>
      <c r="R296" s="427"/>
      <c r="T296" s="429"/>
      <c r="U296" s="424"/>
      <c r="V296" s="424"/>
      <c r="W296" s="424"/>
      <c r="X296" s="424"/>
      <c r="Y296" s="424"/>
      <c r="Z296" s="424"/>
      <c r="AA296" s="430"/>
      <c r="AT296" s="431" t="s">
        <v>182</v>
      </c>
      <c r="AU296" s="431" t="s">
        <v>115</v>
      </c>
      <c r="AV296" s="428" t="s">
        <v>115</v>
      </c>
      <c r="AW296" s="428" t="s">
        <v>32</v>
      </c>
      <c r="AX296" s="428" t="s">
        <v>74</v>
      </c>
      <c r="AY296" s="431" t="s">
        <v>175</v>
      </c>
    </row>
    <row r="297" spans="2:51" s="428" customFormat="1" ht="25.5" customHeight="1">
      <c r="B297" s="423"/>
      <c r="C297" s="424"/>
      <c r="D297" s="424"/>
      <c r="E297" s="425" t="s">
        <v>19</v>
      </c>
      <c r="F297" s="523" t="s">
        <v>515</v>
      </c>
      <c r="G297" s="524"/>
      <c r="H297" s="524"/>
      <c r="I297" s="524"/>
      <c r="J297" s="424"/>
      <c r="K297" s="426">
        <v>8.3</v>
      </c>
      <c r="L297" s="424"/>
      <c r="M297" s="424"/>
      <c r="N297" s="424"/>
      <c r="O297" s="424"/>
      <c r="P297" s="424"/>
      <c r="Q297" s="424"/>
      <c r="R297" s="427"/>
      <c r="T297" s="429"/>
      <c r="U297" s="424"/>
      <c r="V297" s="424"/>
      <c r="W297" s="424"/>
      <c r="X297" s="424"/>
      <c r="Y297" s="424"/>
      <c r="Z297" s="424"/>
      <c r="AA297" s="430"/>
      <c r="AT297" s="431" t="s">
        <v>182</v>
      </c>
      <c r="AU297" s="431" t="s">
        <v>115</v>
      </c>
      <c r="AV297" s="428" t="s">
        <v>115</v>
      </c>
      <c r="AW297" s="428" t="s">
        <v>32</v>
      </c>
      <c r="AX297" s="428" t="s">
        <v>74</v>
      </c>
      <c r="AY297" s="431" t="s">
        <v>175</v>
      </c>
    </row>
    <row r="298" spans="2:51" s="428" customFormat="1" ht="16.5" customHeight="1">
      <c r="B298" s="423"/>
      <c r="C298" s="424"/>
      <c r="D298" s="424"/>
      <c r="E298" s="425" t="s">
        <v>19</v>
      </c>
      <c r="F298" s="523" t="s">
        <v>516</v>
      </c>
      <c r="G298" s="524"/>
      <c r="H298" s="524"/>
      <c r="I298" s="524"/>
      <c r="J298" s="424"/>
      <c r="K298" s="426">
        <v>4.3</v>
      </c>
      <c r="L298" s="424"/>
      <c r="M298" s="424"/>
      <c r="N298" s="424"/>
      <c r="O298" s="424"/>
      <c r="P298" s="424"/>
      <c r="Q298" s="424"/>
      <c r="R298" s="427"/>
      <c r="T298" s="429"/>
      <c r="U298" s="424"/>
      <c r="V298" s="424"/>
      <c r="W298" s="424"/>
      <c r="X298" s="424"/>
      <c r="Y298" s="424"/>
      <c r="Z298" s="424"/>
      <c r="AA298" s="430"/>
      <c r="AT298" s="431" t="s">
        <v>182</v>
      </c>
      <c r="AU298" s="431" t="s">
        <v>115</v>
      </c>
      <c r="AV298" s="428" t="s">
        <v>115</v>
      </c>
      <c r="AW298" s="428" t="s">
        <v>32</v>
      </c>
      <c r="AX298" s="428" t="s">
        <v>74</v>
      </c>
      <c r="AY298" s="431" t="s">
        <v>175</v>
      </c>
    </row>
    <row r="299" spans="2:51" s="428" customFormat="1" ht="16.5" customHeight="1">
      <c r="B299" s="423"/>
      <c r="C299" s="424"/>
      <c r="D299" s="424"/>
      <c r="E299" s="425" t="s">
        <v>19</v>
      </c>
      <c r="F299" s="523" t="s">
        <v>517</v>
      </c>
      <c r="G299" s="524"/>
      <c r="H299" s="524"/>
      <c r="I299" s="524"/>
      <c r="J299" s="424"/>
      <c r="K299" s="426">
        <v>1.3</v>
      </c>
      <c r="L299" s="424"/>
      <c r="M299" s="424"/>
      <c r="N299" s="424"/>
      <c r="O299" s="424"/>
      <c r="P299" s="424"/>
      <c r="Q299" s="424"/>
      <c r="R299" s="427"/>
      <c r="T299" s="429"/>
      <c r="U299" s="424"/>
      <c r="V299" s="424"/>
      <c r="W299" s="424"/>
      <c r="X299" s="424"/>
      <c r="Y299" s="424"/>
      <c r="Z299" s="424"/>
      <c r="AA299" s="430"/>
      <c r="AT299" s="431" t="s">
        <v>182</v>
      </c>
      <c r="AU299" s="431" t="s">
        <v>115</v>
      </c>
      <c r="AV299" s="428" t="s">
        <v>115</v>
      </c>
      <c r="AW299" s="428" t="s">
        <v>32</v>
      </c>
      <c r="AX299" s="428" t="s">
        <v>74</v>
      </c>
      <c r="AY299" s="431" t="s">
        <v>175</v>
      </c>
    </row>
    <row r="300" spans="2:51" s="428" customFormat="1" ht="25.5" customHeight="1">
      <c r="B300" s="423"/>
      <c r="C300" s="424"/>
      <c r="D300" s="424"/>
      <c r="E300" s="425" t="s">
        <v>19</v>
      </c>
      <c r="F300" s="523" t="s">
        <v>518</v>
      </c>
      <c r="G300" s="524"/>
      <c r="H300" s="524"/>
      <c r="I300" s="524"/>
      <c r="J300" s="424"/>
      <c r="K300" s="426">
        <v>5</v>
      </c>
      <c r="L300" s="424"/>
      <c r="M300" s="424"/>
      <c r="N300" s="424"/>
      <c r="O300" s="424"/>
      <c r="P300" s="424"/>
      <c r="Q300" s="424"/>
      <c r="R300" s="427"/>
      <c r="T300" s="429"/>
      <c r="U300" s="424"/>
      <c r="V300" s="424"/>
      <c r="W300" s="424"/>
      <c r="X300" s="424"/>
      <c r="Y300" s="424"/>
      <c r="Z300" s="424"/>
      <c r="AA300" s="430"/>
      <c r="AT300" s="431" t="s">
        <v>182</v>
      </c>
      <c r="AU300" s="431" t="s">
        <v>115</v>
      </c>
      <c r="AV300" s="428" t="s">
        <v>115</v>
      </c>
      <c r="AW300" s="428" t="s">
        <v>32</v>
      </c>
      <c r="AX300" s="428" t="s">
        <v>74</v>
      </c>
      <c r="AY300" s="431" t="s">
        <v>175</v>
      </c>
    </row>
    <row r="301" spans="2:51" s="458" customFormat="1" ht="16.5" customHeight="1">
      <c r="B301" s="453"/>
      <c r="C301" s="454"/>
      <c r="D301" s="454"/>
      <c r="E301" s="455" t="s">
        <v>19</v>
      </c>
      <c r="F301" s="525" t="s">
        <v>519</v>
      </c>
      <c r="G301" s="526"/>
      <c r="H301" s="526"/>
      <c r="I301" s="526"/>
      <c r="J301" s="454"/>
      <c r="K301" s="456">
        <v>506.958</v>
      </c>
      <c r="L301" s="454"/>
      <c r="M301" s="454"/>
      <c r="N301" s="454"/>
      <c r="O301" s="454"/>
      <c r="P301" s="454"/>
      <c r="Q301" s="454"/>
      <c r="R301" s="457"/>
      <c r="T301" s="459"/>
      <c r="U301" s="454"/>
      <c r="V301" s="454"/>
      <c r="W301" s="454"/>
      <c r="X301" s="454"/>
      <c r="Y301" s="454"/>
      <c r="Z301" s="454"/>
      <c r="AA301" s="460"/>
      <c r="AT301" s="461" t="s">
        <v>182</v>
      </c>
      <c r="AU301" s="461" t="s">
        <v>115</v>
      </c>
      <c r="AV301" s="458" t="s">
        <v>186</v>
      </c>
      <c r="AW301" s="458" t="s">
        <v>32</v>
      </c>
      <c r="AX301" s="458" t="s">
        <v>74</v>
      </c>
      <c r="AY301" s="461" t="s">
        <v>175</v>
      </c>
    </row>
    <row r="302" spans="2:51" s="445" customFormat="1" ht="25.5" customHeight="1">
      <c r="B302" s="441"/>
      <c r="C302" s="442"/>
      <c r="D302" s="442"/>
      <c r="E302" s="443" t="s">
        <v>19</v>
      </c>
      <c r="F302" s="527" t="s">
        <v>520</v>
      </c>
      <c r="G302" s="528"/>
      <c r="H302" s="528"/>
      <c r="I302" s="528"/>
      <c r="J302" s="442"/>
      <c r="K302" s="443" t="s">
        <v>19</v>
      </c>
      <c r="L302" s="442"/>
      <c r="M302" s="442"/>
      <c r="N302" s="442"/>
      <c r="O302" s="442"/>
      <c r="P302" s="442"/>
      <c r="Q302" s="442"/>
      <c r="R302" s="444"/>
      <c r="T302" s="446"/>
      <c r="U302" s="442"/>
      <c r="V302" s="442"/>
      <c r="W302" s="442"/>
      <c r="X302" s="442"/>
      <c r="Y302" s="442"/>
      <c r="Z302" s="442"/>
      <c r="AA302" s="447"/>
      <c r="AT302" s="448" t="s">
        <v>182</v>
      </c>
      <c r="AU302" s="448" t="s">
        <v>115</v>
      </c>
      <c r="AV302" s="445" t="s">
        <v>82</v>
      </c>
      <c r="AW302" s="445" t="s">
        <v>32</v>
      </c>
      <c r="AX302" s="445" t="s">
        <v>74</v>
      </c>
      <c r="AY302" s="448" t="s">
        <v>175</v>
      </c>
    </row>
    <row r="303" spans="2:51" s="428" customFormat="1" ht="16.5" customHeight="1">
      <c r="B303" s="423"/>
      <c r="C303" s="424"/>
      <c r="D303" s="424"/>
      <c r="E303" s="425" t="s">
        <v>19</v>
      </c>
      <c r="F303" s="523" t="s">
        <v>521</v>
      </c>
      <c r="G303" s="524"/>
      <c r="H303" s="524"/>
      <c r="I303" s="524"/>
      <c r="J303" s="424"/>
      <c r="K303" s="426">
        <v>2.38</v>
      </c>
      <c r="L303" s="424"/>
      <c r="M303" s="424"/>
      <c r="N303" s="424"/>
      <c r="O303" s="424"/>
      <c r="P303" s="424"/>
      <c r="Q303" s="424"/>
      <c r="R303" s="427"/>
      <c r="T303" s="429"/>
      <c r="U303" s="424"/>
      <c r="V303" s="424"/>
      <c r="W303" s="424"/>
      <c r="X303" s="424"/>
      <c r="Y303" s="424"/>
      <c r="Z303" s="424"/>
      <c r="AA303" s="430"/>
      <c r="AT303" s="431" t="s">
        <v>182</v>
      </c>
      <c r="AU303" s="431" t="s">
        <v>115</v>
      </c>
      <c r="AV303" s="428" t="s">
        <v>115</v>
      </c>
      <c r="AW303" s="428" t="s">
        <v>32</v>
      </c>
      <c r="AX303" s="428" t="s">
        <v>74</v>
      </c>
      <c r="AY303" s="431" t="s">
        <v>175</v>
      </c>
    </row>
    <row r="304" spans="2:51" s="428" customFormat="1" ht="16.5" customHeight="1">
      <c r="B304" s="423"/>
      <c r="C304" s="424"/>
      <c r="D304" s="424"/>
      <c r="E304" s="425" t="s">
        <v>19</v>
      </c>
      <c r="F304" s="523" t="s">
        <v>522</v>
      </c>
      <c r="G304" s="524"/>
      <c r="H304" s="524"/>
      <c r="I304" s="524"/>
      <c r="J304" s="424"/>
      <c r="K304" s="426">
        <v>2.878</v>
      </c>
      <c r="L304" s="424"/>
      <c r="M304" s="424"/>
      <c r="N304" s="424"/>
      <c r="O304" s="424"/>
      <c r="P304" s="424"/>
      <c r="Q304" s="424"/>
      <c r="R304" s="427"/>
      <c r="T304" s="429"/>
      <c r="U304" s="424"/>
      <c r="V304" s="424"/>
      <c r="W304" s="424"/>
      <c r="X304" s="424"/>
      <c r="Y304" s="424"/>
      <c r="Z304" s="424"/>
      <c r="AA304" s="430"/>
      <c r="AT304" s="431" t="s">
        <v>182</v>
      </c>
      <c r="AU304" s="431" t="s">
        <v>115</v>
      </c>
      <c r="AV304" s="428" t="s">
        <v>115</v>
      </c>
      <c r="AW304" s="428" t="s">
        <v>32</v>
      </c>
      <c r="AX304" s="428" t="s">
        <v>74</v>
      </c>
      <c r="AY304" s="431" t="s">
        <v>175</v>
      </c>
    </row>
    <row r="305" spans="2:51" s="428" customFormat="1" ht="16.5" customHeight="1">
      <c r="B305" s="423"/>
      <c r="C305" s="424"/>
      <c r="D305" s="424"/>
      <c r="E305" s="425" t="s">
        <v>19</v>
      </c>
      <c r="F305" s="523" t="s">
        <v>523</v>
      </c>
      <c r="G305" s="524"/>
      <c r="H305" s="524"/>
      <c r="I305" s="524"/>
      <c r="J305" s="424"/>
      <c r="K305" s="426">
        <v>2.75</v>
      </c>
      <c r="L305" s="424"/>
      <c r="M305" s="424"/>
      <c r="N305" s="424"/>
      <c r="O305" s="424"/>
      <c r="P305" s="424"/>
      <c r="Q305" s="424"/>
      <c r="R305" s="427"/>
      <c r="T305" s="429"/>
      <c r="U305" s="424"/>
      <c r="V305" s="424"/>
      <c r="W305" s="424"/>
      <c r="X305" s="424"/>
      <c r="Y305" s="424"/>
      <c r="Z305" s="424"/>
      <c r="AA305" s="430"/>
      <c r="AT305" s="431" t="s">
        <v>182</v>
      </c>
      <c r="AU305" s="431" t="s">
        <v>115</v>
      </c>
      <c r="AV305" s="428" t="s">
        <v>115</v>
      </c>
      <c r="AW305" s="428" t="s">
        <v>32</v>
      </c>
      <c r="AX305" s="428" t="s">
        <v>74</v>
      </c>
      <c r="AY305" s="431" t="s">
        <v>175</v>
      </c>
    </row>
    <row r="306" spans="2:51" s="428" customFormat="1" ht="16.5" customHeight="1">
      <c r="B306" s="423"/>
      <c r="C306" s="424"/>
      <c r="D306" s="424"/>
      <c r="E306" s="425" t="s">
        <v>19</v>
      </c>
      <c r="F306" s="523" t="s">
        <v>524</v>
      </c>
      <c r="G306" s="524"/>
      <c r="H306" s="524"/>
      <c r="I306" s="524"/>
      <c r="J306" s="424"/>
      <c r="K306" s="426">
        <v>3.042</v>
      </c>
      <c r="L306" s="424"/>
      <c r="M306" s="424"/>
      <c r="N306" s="424"/>
      <c r="O306" s="424"/>
      <c r="P306" s="424"/>
      <c r="Q306" s="424"/>
      <c r="R306" s="427"/>
      <c r="T306" s="429"/>
      <c r="U306" s="424"/>
      <c r="V306" s="424"/>
      <c r="W306" s="424"/>
      <c r="X306" s="424"/>
      <c r="Y306" s="424"/>
      <c r="Z306" s="424"/>
      <c r="AA306" s="430"/>
      <c r="AT306" s="431" t="s">
        <v>182</v>
      </c>
      <c r="AU306" s="431" t="s">
        <v>115</v>
      </c>
      <c r="AV306" s="428" t="s">
        <v>115</v>
      </c>
      <c r="AW306" s="428" t="s">
        <v>32</v>
      </c>
      <c r="AX306" s="428" t="s">
        <v>74</v>
      </c>
      <c r="AY306" s="431" t="s">
        <v>175</v>
      </c>
    </row>
    <row r="307" spans="2:51" s="428" customFormat="1" ht="16.5" customHeight="1">
      <c r="B307" s="423"/>
      <c r="C307" s="424"/>
      <c r="D307" s="424"/>
      <c r="E307" s="425" t="s">
        <v>19</v>
      </c>
      <c r="F307" s="523" t="s">
        <v>525</v>
      </c>
      <c r="G307" s="524"/>
      <c r="H307" s="524"/>
      <c r="I307" s="524"/>
      <c r="J307" s="424"/>
      <c r="K307" s="426">
        <v>2.881</v>
      </c>
      <c r="L307" s="424"/>
      <c r="M307" s="424"/>
      <c r="N307" s="424"/>
      <c r="O307" s="424"/>
      <c r="P307" s="424"/>
      <c r="Q307" s="424"/>
      <c r="R307" s="427"/>
      <c r="T307" s="429"/>
      <c r="U307" s="424"/>
      <c r="V307" s="424"/>
      <c r="W307" s="424"/>
      <c r="X307" s="424"/>
      <c r="Y307" s="424"/>
      <c r="Z307" s="424"/>
      <c r="AA307" s="430"/>
      <c r="AT307" s="431" t="s">
        <v>182</v>
      </c>
      <c r="AU307" s="431" t="s">
        <v>115</v>
      </c>
      <c r="AV307" s="428" t="s">
        <v>115</v>
      </c>
      <c r="AW307" s="428" t="s">
        <v>32</v>
      </c>
      <c r="AX307" s="428" t="s">
        <v>74</v>
      </c>
      <c r="AY307" s="431" t="s">
        <v>175</v>
      </c>
    </row>
    <row r="308" spans="2:51" s="428" customFormat="1" ht="16.5" customHeight="1">
      <c r="B308" s="423"/>
      <c r="C308" s="424"/>
      <c r="D308" s="424"/>
      <c r="E308" s="425" t="s">
        <v>19</v>
      </c>
      <c r="F308" s="523" t="s">
        <v>526</v>
      </c>
      <c r="G308" s="524"/>
      <c r="H308" s="524"/>
      <c r="I308" s="524"/>
      <c r="J308" s="424"/>
      <c r="K308" s="426">
        <v>2.641</v>
      </c>
      <c r="L308" s="424"/>
      <c r="M308" s="424"/>
      <c r="N308" s="424"/>
      <c r="O308" s="424"/>
      <c r="P308" s="424"/>
      <c r="Q308" s="424"/>
      <c r="R308" s="427"/>
      <c r="T308" s="429"/>
      <c r="U308" s="424"/>
      <c r="V308" s="424"/>
      <c r="W308" s="424"/>
      <c r="X308" s="424"/>
      <c r="Y308" s="424"/>
      <c r="Z308" s="424"/>
      <c r="AA308" s="430"/>
      <c r="AT308" s="431" t="s">
        <v>182</v>
      </c>
      <c r="AU308" s="431" t="s">
        <v>115</v>
      </c>
      <c r="AV308" s="428" t="s">
        <v>115</v>
      </c>
      <c r="AW308" s="428" t="s">
        <v>32</v>
      </c>
      <c r="AX308" s="428" t="s">
        <v>74</v>
      </c>
      <c r="AY308" s="431" t="s">
        <v>175</v>
      </c>
    </row>
    <row r="309" spans="2:51" s="428" customFormat="1" ht="16.5" customHeight="1">
      <c r="B309" s="423"/>
      <c r="C309" s="424"/>
      <c r="D309" s="424"/>
      <c r="E309" s="425" t="s">
        <v>19</v>
      </c>
      <c r="F309" s="523" t="s">
        <v>527</v>
      </c>
      <c r="G309" s="524"/>
      <c r="H309" s="524"/>
      <c r="I309" s="524"/>
      <c r="J309" s="424"/>
      <c r="K309" s="426">
        <v>2.79</v>
      </c>
      <c r="L309" s="424"/>
      <c r="M309" s="424"/>
      <c r="N309" s="424"/>
      <c r="O309" s="424"/>
      <c r="P309" s="424"/>
      <c r="Q309" s="424"/>
      <c r="R309" s="427"/>
      <c r="T309" s="429"/>
      <c r="U309" s="424"/>
      <c r="V309" s="424"/>
      <c r="W309" s="424"/>
      <c r="X309" s="424"/>
      <c r="Y309" s="424"/>
      <c r="Z309" s="424"/>
      <c r="AA309" s="430"/>
      <c r="AT309" s="431" t="s">
        <v>182</v>
      </c>
      <c r="AU309" s="431" t="s">
        <v>115</v>
      </c>
      <c r="AV309" s="428" t="s">
        <v>115</v>
      </c>
      <c r="AW309" s="428" t="s">
        <v>32</v>
      </c>
      <c r="AX309" s="428" t="s">
        <v>74</v>
      </c>
      <c r="AY309" s="431" t="s">
        <v>175</v>
      </c>
    </row>
    <row r="310" spans="2:51" s="428" customFormat="1" ht="25.5" customHeight="1">
      <c r="B310" s="423"/>
      <c r="C310" s="424"/>
      <c r="D310" s="424"/>
      <c r="E310" s="425" t="s">
        <v>19</v>
      </c>
      <c r="F310" s="523" t="s">
        <v>528</v>
      </c>
      <c r="G310" s="524"/>
      <c r="H310" s="524"/>
      <c r="I310" s="524"/>
      <c r="J310" s="424"/>
      <c r="K310" s="426">
        <v>2.135</v>
      </c>
      <c r="L310" s="424"/>
      <c r="M310" s="424"/>
      <c r="N310" s="424"/>
      <c r="O310" s="424"/>
      <c r="P310" s="424"/>
      <c r="Q310" s="424"/>
      <c r="R310" s="427"/>
      <c r="T310" s="429"/>
      <c r="U310" s="424"/>
      <c r="V310" s="424"/>
      <c r="W310" s="424"/>
      <c r="X310" s="424"/>
      <c r="Y310" s="424"/>
      <c r="Z310" s="424"/>
      <c r="AA310" s="430"/>
      <c r="AT310" s="431" t="s">
        <v>182</v>
      </c>
      <c r="AU310" s="431" t="s">
        <v>115</v>
      </c>
      <c r="AV310" s="428" t="s">
        <v>115</v>
      </c>
      <c r="AW310" s="428" t="s">
        <v>32</v>
      </c>
      <c r="AX310" s="428" t="s">
        <v>74</v>
      </c>
      <c r="AY310" s="431" t="s">
        <v>175</v>
      </c>
    </row>
    <row r="311" spans="2:51" s="428" customFormat="1" ht="16.5" customHeight="1">
      <c r="B311" s="423"/>
      <c r="C311" s="424"/>
      <c r="D311" s="424"/>
      <c r="E311" s="425" t="s">
        <v>19</v>
      </c>
      <c r="F311" s="523" t="s">
        <v>529</v>
      </c>
      <c r="G311" s="524"/>
      <c r="H311" s="524"/>
      <c r="I311" s="524"/>
      <c r="J311" s="424"/>
      <c r="K311" s="426">
        <v>0.95</v>
      </c>
      <c r="L311" s="424"/>
      <c r="M311" s="424"/>
      <c r="N311" s="424"/>
      <c r="O311" s="424"/>
      <c r="P311" s="424"/>
      <c r="Q311" s="424"/>
      <c r="R311" s="427"/>
      <c r="T311" s="429"/>
      <c r="U311" s="424"/>
      <c r="V311" s="424"/>
      <c r="W311" s="424"/>
      <c r="X311" s="424"/>
      <c r="Y311" s="424"/>
      <c r="Z311" s="424"/>
      <c r="AA311" s="430"/>
      <c r="AT311" s="431" t="s">
        <v>182</v>
      </c>
      <c r="AU311" s="431" t="s">
        <v>115</v>
      </c>
      <c r="AV311" s="428" t="s">
        <v>115</v>
      </c>
      <c r="AW311" s="428" t="s">
        <v>32</v>
      </c>
      <c r="AX311" s="428" t="s">
        <v>74</v>
      </c>
      <c r="AY311" s="431" t="s">
        <v>175</v>
      </c>
    </row>
    <row r="312" spans="2:51" s="428" customFormat="1" ht="16.5" customHeight="1">
      <c r="B312" s="423"/>
      <c r="C312" s="424"/>
      <c r="D312" s="424"/>
      <c r="E312" s="425" t="s">
        <v>19</v>
      </c>
      <c r="F312" s="523" t="s">
        <v>530</v>
      </c>
      <c r="G312" s="524"/>
      <c r="H312" s="524"/>
      <c r="I312" s="524"/>
      <c r="J312" s="424"/>
      <c r="K312" s="426">
        <v>1.342</v>
      </c>
      <c r="L312" s="424"/>
      <c r="M312" s="424"/>
      <c r="N312" s="424"/>
      <c r="O312" s="424"/>
      <c r="P312" s="424"/>
      <c r="Q312" s="424"/>
      <c r="R312" s="427"/>
      <c r="T312" s="429"/>
      <c r="U312" s="424"/>
      <c r="V312" s="424"/>
      <c r="W312" s="424"/>
      <c r="X312" s="424"/>
      <c r="Y312" s="424"/>
      <c r="Z312" s="424"/>
      <c r="AA312" s="430"/>
      <c r="AT312" s="431" t="s">
        <v>182</v>
      </c>
      <c r="AU312" s="431" t="s">
        <v>115</v>
      </c>
      <c r="AV312" s="428" t="s">
        <v>115</v>
      </c>
      <c r="AW312" s="428" t="s">
        <v>32</v>
      </c>
      <c r="AX312" s="428" t="s">
        <v>74</v>
      </c>
      <c r="AY312" s="431" t="s">
        <v>175</v>
      </c>
    </row>
    <row r="313" spans="2:51" s="428" customFormat="1" ht="16.5" customHeight="1">
      <c r="B313" s="423"/>
      <c r="C313" s="424"/>
      <c r="D313" s="424"/>
      <c r="E313" s="425" t="s">
        <v>19</v>
      </c>
      <c r="F313" s="523" t="s">
        <v>531</v>
      </c>
      <c r="G313" s="524"/>
      <c r="H313" s="524"/>
      <c r="I313" s="524"/>
      <c r="J313" s="424"/>
      <c r="K313" s="426">
        <v>1.795</v>
      </c>
      <c r="L313" s="424"/>
      <c r="M313" s="424"/>
      <c r="N313" s="424"/>
      <c r="O313" s="424"/>
      <c r="P313" s="424"/>
      <c r="Q313" s="424"/>
      <c r="R313" s="427"/>
      <c r="T313" s="429"/>
      <c r="U313" s="424"/>
      <c r="V313" s="424"/>
      <c r="W313" s="424"/>
      <c r="X313" s="424"/>
      <c r="Y313" s="424"/>
      <c r="Z313" s="424"/>
      <c r="AA313" s="430"/>
      <c r="AT313" s="431" t="s">
        <v>182</v>
      </c>
      <c r="AU313" s="431" t="s">
        <v>115</v>
      </c>
      <c r="AV313" s="428" t="s">
        <v>115</v>
      </c>
      <c r="AW313" s="428" t="s">
        <v>32</v>
      </c>
      <c r="AX313" s="428" t="s">
        <v>74</v>
      </c>
      <c r="AY313" s="431" t="s">
        <v>175</v>
      </c>
    </row>
    <row r="314" spans="2:51" s="458" customFormat="1" ht="16.5" customHeight="1">
      <c r="B314" s="453"/>
      <c r="C314" s="454"/>
      <c r="D314" s="454"/>
      <c r="E314" s="455" t="s">
        <v>19</v>
      </c>
      <c r="F314" s="525" t="s">
        <v>519</v>
      </c>
      <c r="G314" s="526"/>
      <c r="H314" s="526"/>
      <c r="I314" s="526"/>
      <c r="J314" s="454"/>
      <c r="K314" s="456">
        <v>25.584</v>
      </c>
      <c r="L314" s="454"/>
      <c r="M314" s="454"/>
      <c r="N314" s="454"/>
      <c r="O314" s="454"/>
      <c r="P314" s="454"/>
      <c r="Q314" s="454"/>
      <c r="R314" s="457"/>
      <c r="T314" s="459"/>
      <c r="U314" s="454"/>
      <c r="V314" s="454"/>
      <c r="W314" s="454"/>
      <c r="X314" s="454"/>
      <c r="Y314" s="454"/>
      <c r="Z314" s="454"/>
      <c r="AA314" s="460"/>
      <c r="AT314" s="461" t="s">
        <v>182</v>
      </c>
      <c r="AU314" s="461" t="s">
        <v>115</v>
      </c>
      <c r="AV314" s="458" t="s">
        <v>186</v>
      </c>
      <c r="AW314" s="458" t="s">
        <v>32</v>
      </c>
      <c r="AX314" s="458" t="s">
        <v>74</v>
      </c>
      <c r="AY314" s="461" t="s">
        <v>175</v>
      </c>
    </row>
    <row r="315" spans="2:51" s="437" customFormat="1" ht="16.5" customHeight="1">
      <c r="B315" s="432"/>
      <c r="C315" s="433"/>
      <c r="D315" s="433"/>
      <c r="E315" s="434" t="s">
        <v>19</v>
      </c>
      <c r="F315" s="529" t="s">
        <v>247</v>
      </c>
      <c r="G315" s="530"/>
      <c r="H315" s="530"/>
      <c r="I315" s="530"/>
      <c r="J315" s="433"/>
      <c r="K315" s="435">
        <v>532.542</v>
      </c>
      <c r="L315" s="433"/>
      <c r="M315" s="433"/>
      <c r="N315" s="433"/>
      <c r="O315" s="433"/>
      <c r="P315" s="433"/>
      <c r="Q315" s="433"/>
      <c r="R315" s="436"/>
      <c r="T315" s="438"/>
      <c r="U315" s="433"/>
      <c r="V315" s="433"/>
      <c r="W315" s="433"/>
      <c r="X315" s="433"/>
      <c r="Y315" s="433"/>
      <c r="Z315" s="433"/>
      <c r="AA315" s="439"/>
      <c r="AT315" s="440" t="s">
        <v>182</v>
      </c>
      <c r="AU315" s="440" t="s">
        <v>115</v>
      </c>
      <c r="AV315" s="437" t="s">
        <v>179</v>
      </c>
      <c r="AW315" s="437" t="s">
        <v>32</v>
      </c>
      <c r="AX315" s="437" t="s">
        <v>82</v>
      </c>
      <c r="AY315" s="440" t="s">
        <v>175</v>
      </c>
    </row>
    <row r="316" spans="2:65" s="298" customFormat="1" ht="25.5" customHeight="1">
      <c r="B316" s="295"/>
      <c r="C316" s="449" t="s">
        <v>532</v>
      </c>
      <c r="D316" s="449" t="s">
        <v>334</v>
      </c>
      <c r="E316" s="450" t="s">
        <v>533</v>
      </c>
      <c r="F316" s="533" t="s">
        <v>534</v>
      </c>
      <c r="G316" s="533"/>
      <c r="H316" s="533"/>
      <c r="I316" s="533"/>
      <c r="J316" s="451" t="s">
        <v>127</v>
      </c>
      <c r="K316" s="452">
        <v>23.9</v>
      </c>
      <c r="L316" s="534"/>
      <c r="M316" s="534"/>
      <c r="N316" s="535">
        <f>ROUND(L316*K316,2)</f>
        <v>0</v>
      </c>
      <c r="O316" s="508"/>
      <c r="P316" s="508"/>
      <c r="Q316" s="508"/>
      <c r="R316" s="297"/>
      <c r="T316" s="419" t="s">
        <v>19</v>
      </c>
      <c r="U316" s="304" t="s">
        <v>39</v>
      </c>
      <c r="V316" s="420">
        <v>0</v>
      </c>
      <c r="W316" s="420">
        <f>V316*K316</f>
        <v>0</v>
      </c>
      <c r="X316" s="420">
        <v>2.6</v>
      </c>
      <c r="Y316" s="420">
        <f>X316*K316</f>
        <v>62.14</v>
      </c>
      <c r="Z316" s="420">
        <v>0</v>
      </c>
      <c r="AA316" s="421">
        <f>Z316*K316</f>
        <v>0</v>
      </c>
      <c r="AR316" s="280" t="s">
        <v>210</v>
      </c>
      <c r="AT316" s="280" t="s">
        <v>334</v>
      </c>
      <c r="AU316" s="280" t="s">
        <v>115</v>
      </c>
      <c r="AY316" s="280" t="s">
        <v>175</v>
      </c>
      <c r="BE316" s="422">
        <f>IF(U316="základní",N316,0)</f>
        <v>0</v>
      </c>
      <c r="BF316" s="422">
        <f>IF(U316="snížená",N316,0)</f>
        <v>0</v>
      </c>
      <c r="BG316" s="422">
        <f>IF(U316="zákl. přenesená",N316,0)</f>
        <v>0</v>
      </c>
      <c r="BH316" s="422">
        <f>IF(U316="sníž. přenesená",N316,0)</f>
        <v>0</v>
      </c>
      <c r="BI316" s="422">
        <f>IF(U316="nulová",N316,0)</f>
        <v>0</v>
      </c>
      <c r="BJ316" s="280" t="s">
        <v>82</v>
      </c>
      <c r="BK316" s="422">
        <f>ROUND(L316*K316,2)</f>
        <v>0</v>
      </c>
      <c r="BL316" s="280" t="s">
        <v>179</v>
      </c>
      <c r="BM316" s="280" t="s">
        <v>535</v>
      </c>
    </row>
    <row r="317" spans="2:51" s="428" customFormat="1" ht="16.5" customHeight="1">
      <c r="B317" s="423"/>
      <c r="C317" s="424"/>
      <c r="D317" s="424"/>
      <c r="E317" s="425" t="s">
        <v>19</v>
      </c>
      <c r="F317" s="509" t="s">
        <v>536</v>
      </c>
      <c r="G317" s="510"/>
      <c r="H317" s="510"/>
      <c r="I317" s="510"/>
      <c r="J317" s="424"/>
      <c r="K317" s="426">
        <v>23.9</v>
      </c>
      <c r="L317" s="424"/>
      <c r="M317" s="424"/>
      <c r="N317" s="424"/>
      <c r="O317" s="424"/>
      <c r="P317" s="424"/>
      <c r="Q317" s="424"/>
      <c r="R317" s="427"/>
      <c r="T317" s="429"/>
      <c r="U317" s="424"/>
      <c r="V317" s="424"/>
      <c r="W317" s="424"/>
      <c r="X317" s="424"/>
      <c r="Y317" s="424"/>
      <c r="Z317" s="424"/>
      <c r="AA317" s="430"/>
      <c r="AT317" s="431" t="s">
        <v>182</v>
      </c>
      <c r="AU317" s="431" t="s">
        <v>115</v>
      </c>
      <c r="AV317" s="428" t="s">
        <v>115</v>
      </c>
      <c r="AW317" s="428" t="s">
        <v>32</v>
      </c>
      <c r="AX317" s="428" t="s">
        <v>82</v>
      </c>
      <c r="AY317" s="431" t="s">
        <v>175</v>
      </c>
    </row>
    <row r="318" spans="2:65" s="298" customFormat="1" ht="25.5" customHeight="1">
      <c r="B318" s="295"/>
      <c r="C318" s="415" t="s">
        <v>537</v>
      </c>
      <c r="D318" s="415" t="s">
        <v>176</v>
      </c>
      <c r="E318" s="416" t="s">
        <v>538</v>
      </c>
      <c r="F318" s="506" t="s">
        <v>539</v>
      </c>
      <c r="G318" s="506"/>
      <c r="H318" s="506"/>
      <c r="I318" s="506"/>
      <c r="J318" s="417" t="s">
        <v>127</v>
      </c>
      <c r="K318" s="418">
        <v>31.35</v>
      </c>
      <c r="L318" s="507"/>
      <c r="M318" s="507"/>
      <c r="N318" s="508">
        <f>ROUND(L318*K318,2)</f>
        <v>0</v>
      </c>
      <c r="O318" s="508"/>
      <c r="P318" s="508"/>
      <c r="Q318" s="508"/>
      <c r="R318" s="297"/>
      <c r="T318" s="419" t="s">
        <v>19</v>
      </c>
      <c r="U318" s="304" t="s">
        <v>39</v>
      </c>
      <c r="V318" s="420">
        <v>19.6</v>
      </c>
      <c r="W318" s="420">
        <f>V318*K318</f>
        <v>614.46</v>
      </c>
      <c r="X318" s="420">
        <v>3.02285</v>
      </c>
      <c r="Y318" s="420">
        <f>X318*K318</f>
        <v>94.76634750000001</v>
      </c>
      <c r="Z318" s="420">
        <v>0</v>
      </c>
      <c r="AA318" s="421">
        <f>Z318*K318</f>
        <v>0</v>
      </c>
      <c r="AR318" s="280" t="s">
        <v>179</v>
      </c>
      <c r="AT318" s="280" t="s">
        <v>176</v>
      </c>
      <c r="AU318" s="280" t="s">
        <v>115</v>
      </c>
      <c r="AY318" s="280" t="s">
        <v>175</v>
      </c>
      <c r="BE318" s="422">
        <f>IF(U318="základní",N318,0)</f>
        <v>0</v>
      </c>
      <c r="BF318" s="422">
        <f>IF(U318="snížená",N318,0)</f>
        <v>0</v>
      </c>
      <c r="BG318" s="422">
        <f>IF(U318="zákl. přenesená",N318,0)</f>
        <v>0</v>
      </c>
      <c r="BH318" s="422">
        <f>IF(U318="sníž. přenesená",N318,0)</f>
        <v>0</v>
      </c>
      <c r="BI318" s="422">
        <f>IF(U318="nulová",N318,0)</f>
        <v>0</v>
      </c>
      <c r="BJ318" s="280" t="s">
        <v>82</v>
      </c>
      <c r="BK318" s="422">
        <f>ROUND(L318*K318,2)</f>
        <v>0</v>
      </c>
      <c r="BL318" s="280" t="s">
        <v>179</v>
      </c>
      <c r="BM318" s="280" t="s">
        <v>540</v>
      </c>
    </row>
    <row r="319" spans="2:51" s="428" customFormat="1" ht="25.5" customHeight="1">
      <c r="B319" s="423"/>
      <c r="C319" s="424"/>
      <c r="D319" s="424"/>
      <c r="E319" s="425" t="s">
        <v>19</v>
      </c>
      <c r="F319" s="509" t="s">
        <v>541</v>
      </c>
      <c r="G319" s="510"/>
      <c r="H319" s="510"/>
      <c r="I319" s="510"/>
      <c r="J319" s="424"/>
      <c r="K319" s="426">
        <v>31.35</v>
      </c>
      <c r="L319" s="424"/>
      <c r="M319" s="424"/>
      <c r="N319" s="424"/>
      <c r="O319" s="424"/>
      <c r="P319" s="424"/>
      <c r="Q319" s="424"/>
      <c r="R319" s="427"/>
      <c r="T319" s="429"/>
      <c r="U319" s="424"/>
      <c r="V319" s="424"/>
      <c r="W319" s="424"/>
      <c r="X319" s="424"/>
      <c r="Y319" s="424"/>
      <c r="Z319" s="424"/>
      <c r="AA319" s="430"/>
      <c r="AT319" s="431" t="s">
        <v>182</v>
      </c>
      <c r="AU319" s="431" t="s">
        <v>115</v>
      </c>
      <c r="AV319" s="428" t="s">
        <v>115</v>
      </c>
      <c r="AW319" s="428" t="s">
        <v>32</v>
      </c>
      <c r="AX319" s="428" t="s">
        <v>82</v>
      </c>
      <c r="AY319" s="431" t="s">
        <v>175</v>
      </c>
    </row>
    <row r="320" spans="2:65" s="298" customFormat="1" ht="25.5" customHeight="1">
      <c r="B320" s="295"/>
      <c r="C320" s="415" t="s">
        <v>542</v>
      </c>
      <c r="D320" s="415" t="s">
        <v>176</v>
      </c>
      <c r="E320" s="416" t="s">
        <v>543</v>
      </c>
      <c r="F320" s="506" t="s">
        <v>544</v>
      </c>
      <c r="G320" s="506"/>
      <c r="H320" s="506"/>
      <c r="I320" s="506"/>
      <c r="J320" s="417" t="s">
        <v>113</v>
      </c>
      <c r="K320" s="418">
        <v>539.771</v>
      </c>
      <c r="L320" s="507"/>
      <c r="M320" s="507"/>
      <c r="N320" s="508">
        <f>ROUND(L320*K320,2)</f>
        <v>0</v>
      </c>
      <c r="O320" s="508"/>
      <c r="P320" s="508"/>
      <c r="Q320" s="508"/>
      <c r="R320" s="297"/>
      <c r="T320" s="419" t="s">
        <v>19</v>
      </c>
      <c r="U320" s="304" t="s">
        <v>39</v>
      </c>
      <c r="V320" s="420">
        <v>1.895</v>
      </c>
      <c r="W320" s="420">
        <f>V320*K320</f>
        <v>1022.866045</v>
      </c>
      <c r="X320" s="420">
        <v>0.007654004</v>
      </c>
      <c r="Y320" s="420">
        <f>X320*K320</f>
        <v>4.131409393084</v>
      </c>
      <c r="Z320" s="420">
        <v>0</v>
      </c>
      <c r="AA320" s="421">
        <f>Z320*K320</f>
        <v>0</v>
      </c>
      <c r="AR320" s="280" t="s">
        <v>179</v>
      </c>
      <c r="AT320" s="280" t="s">
        <v>176</v>
      </c>
      <c r="AU320" s="280" t="s">
        <v>115</v>
      </c>
      <c r="AY320" s="280" t="s">
        <v>175</v>
      </c>
      <c r="BE320" s="422">
        <f>IF(U320="základní",N320,0)</f>
        <v>0</v>
      </c>
      <c r="BF320" s="422">
        <f>IF(U320="snížená",N320,0)</f>
        <v>0</v>
      </c>
      <c r="BG320" s="422">
        <f>IF(U320="zákl. přenesená",N320,0)</f>
        <v>0</v>
      </c>
      <c r="BH320" s="422">
        <f>IF(U320="sníž. přenesená",N320,0)</f>
        <v>0</v>
      </c>
      <c r="BI320" s="422">
        <f>IF(U320="nulová",N320,0)</f>
        <v>0</v>
      </c>
      <c r="BJ320" s="280" t="s">
        <v>82</v>
      </c>
      <c r="BK320" s="422">
        <f>ROUND(L320*K320,2)</f>
        <v>0</v>
      </c>
      <c r="BL320" s="280" t="s">
        <v>179</v>
      </c>
      <c r="BM320" s="280" t="s">
        <v>545</v>
      </c>
    </row>
    <row r="321" spans="2:51" s="428" customFormat="1" ht="25.5" customHeight="1">
      <c r="B321" s="423"/>
      <c r="C321" s="424"/>
      <c r="D321" s="424"/>
      <c r="E321" s="425" t="s">
        <v>19</v>
      </c>
      <c r="F321" s="509" t="s">
        <v>546</v>
      </c>
      <c r="G321" s="510"/>
      <c r="H321" s="510"/>
      <c r="I321" s="510"/>
      <c r="J321" s="424"/>
      <c r="K321" s="426">
        <v>71.6</v>
      </c>
      <c r="L321" s="424"/>
      <c r="M321" s="424"/>
      <c r="N321" s="424"/>
      <c r="O321" s="424"/>
      <c r="P321" s="424"/>
      <c r="Q321" s="424"/>
      <c r="R321" s="427"/>
      <c r="T321" s="429"/>
      <c r="U321" s="424"/>
      <c r="V321" s="424"/>
      <c r="W321" s="424"/>
      <c r="X321" s="424"/>
      <c r="Y321" s="424"/>
      <c r="Z321" s="424"/>
      <c r="AA321" s="430"/>
      <c r="AT321" s="431" t="s">
        <v>182</v>
      </c>
      <c r="AU321" s="431" t="s">
        <v>115</v>
      </c>
      <c r="AV321" s="428" t="s">
        <v>115</v>
      </c>
      <c r="AW321" s="428" t="s">
        <v>32</v>
      </c>
      <c r="AX321" s="428" t="s">
        <v>74</v>
      </c>
      <c r="AY321" s="431" t="s">
        <v>175</v>
      </c>
    </row>
    <row r="322" spans="2:51" s="428" customFormat="1" ht="25.5" customHeight="1">
      <c r="B322" s="423"/>
      <c r="C322" s="424"/>
      <c r="D322" s="424"/>
      <c r="E322" s="425" t="s">
        <v>19</v>
      </c>
      <c r="F322" s="523" t="s">
        <v>547</v>
      </c>
      <c r="G322" s="524"/>
      <c r="H322" s="524"/>
      <c r="I322" s="524"/>
      <c r="J322" s="424"/>
      <c r="K322" s="426">
        <v>19.5</v>
      </c>
      <c r="L322" s="424"/>
      <c r="M322" s="424"/>
      <c r="N322" s="424"/>
      <c r="O322" s="424"/>
      <c r="P322" s="424"/>
      <c r="Q322" s="424"/>
      <c r="R322" s="427"/>
      <c r="T322" s="429"/>
      <c r="U322" s="424"/>
      <c r="V322" s="424"/>
      <c r="W322" s="424"/>
      <c r="X322" s="424"/>
      <c r="Y322" s="424"/>
      <c r="Z322" s="424"/>
      <c r="AA322" s="430"/>
      <c r="AT322" s="431" t="s">
        <v>182</v>
      </c>
      <c r="AU322" s="431" t="s">
        <v>115</v>
      </c>
      <c r="AV322" s="428" t="s">
        <v>115</v>
      </c>
      <c r="AW322" s="428" t="s">
        <v>32</v>
      </c>
      <c r="AX322" s="428" t="s">
        <v>74</v>
      </c>
      <c r="AY322" s="431" t="s">
        <v>175</v>
      </c>
    </row>
    <row r="323" spans="2:51" s="428" customFormat="1" ht="25.5" customHeight="1">
      <c r="B323" s="423"/>
      <c r="C323" s="424"/>
      <c r="D323" s="424"/>
      <c r="E323" s="425" t="s">
        <v>19</v>
      </c>
      <c r="F323" s="523" t="s">
        <v>548</v>
      </c>
      <c r="G323" s="524"/>
      <c r="H323" s="524"/>
      <c r="I323" s="524"/>
      <c r="J323" s="424"/>
      <c r="K323" s="426">
        <v>25.1</v>
      </c>
      <c r="L323" s="424"/>
      <c r="M323" s="424"/>
      <c r="N323" s="424"/>
      <c r="O323" s="424"/>
      <c r="P323" s="424"/>
      <c r="Q323" s="424"/>
      <c r="R323" s="427"/>
      <c r="T323" s="429"/>
      <c r="U323" s="424"/>
      <c r="V323" s="424"/>
      <c r="W323" s="424"/>
      <c r="X323" s="424"/>
      <c r="Y323" s="424"/>
      <c r="Z323" s="424"/>
      <c r="AA323" s="430"/>
      <c r="AT323" s="431" t="s">
        <v>182</v>
      </c>
      <c r="AU323" s="431" t="s">
        <v>115</v>
      </c>
      <c r="AV323" s="428" t="s">
        <v>115</v>
      </c>
      <c r="AW323" s="428" t="s">
        <v>32</v>
      </c>
      <c r="AX323" s="428" t="s">
        <v>74</v>
      </c>
      <c r="AY323" s="431" t="s">
        <v>175</v>
      </c>
    </row>
    <row r="324" spans="2:51" s="428" customFormat="1" ht="25.5" customHeight="1">
      <c r="B324" s="423"/>
      <c r="C324" s="424"/>
      <c r="D324" s="424"/>
      <c r="E324" s="425" t="s">
        <v>19</v>
      </c>
      <c r="F324" s="523" t="s">
        <v>549</v>
      </c>
      <c r="G324" s="524"/>
      <c r="H324" s="524"/>
      <c r="I324" s="524"/>
      <c r="J324" s="424"/>
      <c r="K324" s="426">
        <v>3.7</v>
      </c>
      <c r="L324" s="424"/>
      <c r="M324" s="424"/>
      <c r="N324" s="424"/>
      <c r="O324" s="424"/>
      <c r="P324" s="424"/>
      <c r="Q324" s="424"/>
      <c r="R324" s="427"/>
      <c r="T324" s="429"/>
      <c r="U324" s="424"/>
      <c r="V324" s="424"/>
      <c r="W324" s="424"/>
      <c r="X324" s="424"/>
      <c r="Y324" s="424"/>
      <c r="Z324" s="424"/>
      <c r="AA324" s="430"/>
      <c r="AT324" s="431" t="s">
        <v>182</v>
      </c>
      <c r="AU324" s="431" t="s">
        <v>115</v>
      </c>
      <c r="AV324" s="428" t="s">
        <v>115</v>
      </c>
      <c r="AW324" s="428" t="s">
        <v>32</v>
      </c>
      <c r="AX324" s="428" t="s">
        <v>74</v>
      </c>
      <c r="AY324" s="431" t="s">
        <v>175</v>
      </c>
    </row>
    <row r="325" spans="2:51" s="428" customFormat="1" ht="25.5" customHeight="1">
      <c r="B325" s="423"/>
      <c r="C325" s="424"/>
      <c r="D325" s="424"/>
      <c r="E325" s="425" t="s">
        <v>19</v>
      </c>
      <c r="F325" s="523" t="s">
        <v>550</v>
      </c>
      <c r="G325" s="524"/>
      <c r="H325" s="524"/>
      <c r="I325" s="524"/>
      <c r="J325" s="424"/>
      <c r="K325" s="426">
        <v>3.525</v>
      </c>
      <c r="L325" s="424"/>
      <c r="M325" s="424"/>
      <c r="N325" s="424"/>
      <c r="O325" s="424"/>
      <c r="P325" s="424"/>
      <c r="Q325" s="424"/>
      <c r="R325" s="427"/>
      <c r="T325" s="429"/>
      <c r="U325" s="424"/>
      <c r="V325" s="424"/>
      <c r="W325" s="424"/>
      <c r="X325" s="424"/>
      <c r="Y325" s="424"/>
      <c r="Z325" s="424"/>
      <c r="AA325" s="430"/>
      <c r="AT325" s="431" t="s">
        <v>182</v>
      </c>
      <c r="AU325" s="431" t="s">
        <v>115</v>
      </c>
      <c r="AV325" s="428" t="s">
        <v>115</v>
      </c>
      <c r="AW325" s="428" t="s">
        <v>32</v>
      </c>
      <c r="AX325" s="428" t="s">
        <v>74</v>
      </c>
      <c r="AY325" s="431" t="s">
        <v>175</v>
      </c>
    </row>
    <row r="326" spans="2:51" s="428" customFormat="1" ht="25.5" customHeight="1">
      <c r="B326" s="423"/>
      <c r="C326" s="424"/>
      <c r="D326" s="424"/>
      <c r="E326" s="425" t="s">
        <v>19</v>
      </c>
      <c r="F326" s="523" t="s">
        <v>551</v>
      </c>
      <c r="G326" s="524"/>
      <c r="H326" s="524"/>
      <c r="I326" s="524"/>
      <c r="J326" s="424"/>
      <c r="K326" s="426">
        <v>66.23</v>
      </c>
      <c r="L326" s="424"/>
      <c r="M326" s="424"/>
      <c r="N326" s="424"/>
      <c r="O326" s="424"/>
      <c r="P326" s="424"/>
      <c r="Q326" s="424"/>
      <c r="R326" s="427"/>
      <c r="T326" s="429"/>
      <c r="U326" s="424"/>
      <c r="V326" s="424"/>
      <c r="W326" s="424"/>
      <c r="X326" s="424"/>
      <c r="Y326" s="424"/>
      <c r="Z326" s="424"/>
      <c r="AA326" s="430"/>
      <c r="AT326" s="431" t="s">
        <v>182</v>
      </c>
      <c r="AU326" s="431" t="s">
        <v>115</v>
      </c>
      <c r="AV326" s="428" t="s">
        <v>115</v>
      </c>
      <c r="AW326" s="428" t="s">
        <v>32</v>
      </c>
      <c r="AX326" s="428" t="s">
        <v>74</v>
      </c>
      <c r="AY326" s="431" t="s">
        <v>175</v>
      </c>
    </row>
    <row r="327" spans="2:51" s="428" customFormat="1" ht="25.5" customHeight="1">
      <c r="B327" s="423"/>
      <c r="C327" s="424"/>
      <c r="D327" s="424"/>
      <c r="E327" s="425" t="s">
        <v>19</v>
      </c>
      <c r="F327" s="523" t="s">
        <v>552</v>
      </c>
      <c r="G327" s="524"/>
      <c r="H327" s="524"/>
      <c r="I327" s="524"/>
      <c r="J327" s="424"/>
      <c r="K327" s="426">
        <v>63.57</v>
      </c>
      <c r="L327" s="424"/>
      <c r="M327" s="424"/>
      <c r="N327" s="424"/>
      <c r="O327" s="424"/>
      <c r="P327" s="424"/>
      <c r="Q327" s="424"/>
      <c r="R327" s="427"/>
      <c r="T327" s="429"/>
      <c r="U327" s="424"/>
      <c r="V327" s="424"/>
      <c r="W327" s="424"/>
      <c r="X327" s="424"/>
      <c r="Y327" s="424"/>
      <c r="Z327" s="424"/>
      <c r="AA327" s="430"/>
      <c r="AT327" s="431" t="s">
        <v>182</v>
      </c>
      <c r="AU327" s="431" t="s">
        <v>115</v>
      </c>
      <c r="AV327" s="428" t="s">
        <v>115</v>
      </c>
      <c r="AW327" s="428" t="s">
        <v>32</v>
      </c>
      <c r="AX327" s="428" t="s">
        <v>74</v>
      </c>
      <c r="AY327" s="431" t="s">
        <v>175</v>
      </c>
    </row>
    <row r="328" spans="2:51" s="428" customFormat="1" ht="25.5" customHeight="1">
      <c r="B328" s="423"/>
      <c r="C328" s="424"/>
      <c r="D328" s="424"/>
      <c r="E328" s="425" t="s">
        <v>19</v>
      </c>
      <c r="F328" s="523" t="s">
        <v>553</v>
      </c>
      <c r="G328" s="524"/>
      <c r="H328" s="524"/>
      <c r="I328" s="524"/>
      <c r="J328" s="424"/>
      <c r="K328" s="426">
        <v>70.14</v>
      </c>
      <c r="L328" s="424"/>
      <c r="M328" s="424"/>
      <c r="N328" s="424"/>
      <c r="O328" s="424"/>
      <c r="P328" s="424"/>
      <c r="Q328" s="424"/>
      <c r="R328" s="427"/>
      <c r="T328" s="429"/>
      <c r="U328" s="424"/>
      <c r="V328" s="424"/>
      <c r="W328" s="424"/>
      <c r="X328" s="424"/>
      <c r="Y328" s="424"/>
      <c r="Z328" s="424"/>
      <c r="AA328" s="430"/>
      <c r="AT328" s="431" t="s">
        <v>182</v>
      </c>
      <c r="AU328" s="431" t="s">
        <v>115</v>
      </c>
      <c r="AV328" s="428" t="s">
        <v>115</v>
      </c>
      <c r="AW328" s="428" t="s">
        <v>32</v>
      </c>
      <c r="AX328" s="428" t="s">
        <v>74</v>
      </c>
      <c r="AY328" s="431" t="s">
        <v>175</v>
      </c>
    </row>
    <row r="329" spans="2:51" s="428" customFormat="1" ht="25.5" customHeight="1">
      <c r="B329" s="423"/>
      <c r="C329" s="424"/>
      <c r="D329" s="424"/>
      <c r="E329" s="425" t="s">
        <v>19</v>
      </c>
      <c r="F329" s="523" t="s">
        <v>554</v>
      </c>
      <c r="G329" s="524"/>
      <c r="H329" s="524"/>
      <c r="I329" s="524"/>
      <c r="J329" s="424"/>
      <c r="K329" s="426">
        <v>57.522</v>
      </c>
      <c r="L329" s="424"/>
      <c r="M329" s="424"/>
      <c r="N329" s="424"/>
      <c r="O329" s="424"/>
      <c r="P329" s="424"/>
      <c r="Q329" s="424"/>
      <c r="R329" s="427"/>
      <c r="T329" s="429"/>
      <c r="U329" s="424"/>
      <c r="V329" s="424"/>
      <c r="W329" s="424"/>
      <c r="X329" s="424"/>
      <c r="Y329" s="424"/>
      <c r="Z329" s="424"/>
      <c r="AA329" s="430"/>
      <c r="AT329" s="431" t="s">
        <v>182</v>
      </c>
      <c r="AU329" s="431" t="s">
        <v>115</v>
      </c>
      <c r="AV329" s="428" t="s">
        <v>115</v>
      </c>
      <c r="AW329" s="428" t="s">
        <v>32</v>
      </c>
      <c r="AX329" s="428" t="s">
        <v>74</v>
      </c>
      <c r="AY329" s="431" t="s">
        <v>175</v>
      </c>
    </row>
    <row r="330" spans="2:51" s="428" customFormat="1" ht="25.5" customHeight="1">
      <c r="B330" s="423"/>
      <c r="C330" s="424"/>
      <c r="D330" s="424"/>
      <c r="E330" s="425" t="s">
        <v>19</v>
      </c>
      <c r="F330" s="523" t="s">
        <v>555</v>
      </c>
      <c r="G330" s="524"/>
      <c r="H330" s="524"/>
      <c r="I330" s="524"/>
      <c r="J330" s="424"/>
      <c r="K330" s="426">
        <v>30.7</v>
      </c>
      <c r="L330" s="424"/>
      <c r="M330" s="424"/>
      <c r="N330" s="424"/>
      <c r="O330" s="424"/>
      <c r="P330" s="424"/>
      <c r="Q330" s="424"/>
      <c r="R330" s="427"/>
      <c r="T330" s="429"/>
      <c r="U330" s="424"/>
      <c r="V330" s="424"/>
      <c r="W330" s="424"/>
      <c r="X330" s="424"/>
      <c r="Y330" s="424"/>
      <c r="Z330" s="424"/>
      <c r="AA330" s="430"/>
      <c r="AT330" s="431" t="s">
        <v>182</v>
      </c>
      <c r="AU330" s="431" t="s">
        <v>115</v>
      </c>
      <c r="AV330" s="428" t="s">
        <v>115</v>
      </c>
      <c r="AW330" s="428" t="s">
        <v>32</v>
      </c>
      <c r="AX330" s="428" t="s">
        <v>74</v>
      </c>
      <c r="AY330" s="431" t="s">
        <v>175</v>
      </c>
    </row>
    <row r="331" spans="2:51" s="428" customFormat="1" ht="25.5" customHeight="1">
      <c r="B331" s="423"/>
      <c r="C331" s="424"/>
      <c r="D331" s="424"/>
      <c r="E331" s="425" t="s">
        <v>19</v>
      </c>
      <c r="F331" s="523" t="s">
        <v>556</v>
      </c>
      <c r="G331" s="524"/>
      <c r="H331" s="524"/>
      <c r="I331" s="524"/>
      <c r="J331" s="424"/>
      <c r="K331" s="426">
        <v>42.048</v>
      </c>
      <c r="L331" s="424"/>
      <c r="M331" s="424"/>
      <c r="N331" s="424"/>
      <c r="O331" s="424"/>
      <c r="P331" s="424"/>
      <c r="Q331" s="424"/>
      <c r="R331" s="427"/>
      <c r="T331" s="429"/>
      <c r="U331" s="424"/>
      <c r="V331" s="424"/>
      <c r="W331" s="424"/>
      <c r="X331" s="424"/>
      <c r="Y331" s="424"/>
      <c r="Z331" s="424"/>
      <c r="AA331" s="430"/>
      <c r="AT331" s="431" t="s">
        <v>182</v>
      </c>
      <c r="AU331" s="431" t="s">
        <v>115</v>
      </c>
      <c r="AV331" s="428" t="s">
        <v>115</v>
      </c>
      <c r="AW331" s="428" t="s">
        <v>32</v>
      </c>
      <c r="AX331" s="428" t="s">
        <v>74</v>
      </c>
      <c r="AY331" s="431" t="s">
        <v>175</v>
      </c>
    </row>
    <row r="332" spans="2:51" s="428" customFormat="1" ht="38.25" customHeight="1">
      <c r="B332" s="423"/>
      <c r="C332" s="424"/>
      <c r="D332" s="424"/>
      <c r="E332" s="425" t="s">
        <v>19</v>
      </c>
      <c r="F332" s="523" t="s">
        <v>557</v>
      </c>
      <c r="G332" s="524"/>
      <c r="H332" s="524"/>
      <c r="I332" s="524"/>
      <c r="J332" s="424"/>
      <c r="K332" s="426">
        <v>34.765</v>
      </c>
      <c r="L332" s="424"/>
      <c r="M332" s="424"/>
      <c r="N332" s="424"/>
      <c r="O332" s="424"/>
      <c r="P332" s="424"/>
      <c r="Q332" s="424"/>
      <c r="R332" s="427"/>
      <c r="T332" s="429"/>
      <c r="U332" s="424"/>
      <c r="V332" s="424"/>
      <c r="W332" s="424"/>
      <c r="X332" s="424"/>
      <c r="Y332" s="424"/>
      <c r="Z332" s="424"/>
      <c r="AA332" s="430"/>
      <c r="AT332" s="431" t="s">
        <v>182</v>
      </c>
      <c r="AU332" s="431" t="s">
        <v>115</v>
      </c>
      <c r="AV332" s="428" t="s">
        <v>115</v>
      </c>
      <c r="AW332" s="428" t="s">
        <v>32</v>
      </c>
      <c r="AX332" s="428" t="s">
        <v>74</v>
      </c>
      <c r="AY332" s="431" t="s">
        <v>175</v>
      </c>
    </row>
    <row r="333" spans="2:51" s="428" customFormat="1" ht="25.5" customHeight="1">
      <c r="B333" s="423"/>
      <c r="C333" s="424"/>
      <c r="D333" s="424"/>
      <c r="E333" s="425" t="s">
        <v>19</v>
      </c>
      <c r="F333" s="523" t="s">
        <v>558</v>
      </c>
      <c r="G333" s="524"/>
      <c r="H333" s="524"/>
      <c r="I333" s="524"/>
      <c r="J333" s="424"/>
      <c r="K333" s="426">
        <v>15.2</v>
      </c>
      <c r="L333" s="424"/>
      <c r="M333" s="424"/>
      <c r="N333" s="424"/>
      <c r="O333" s="424"/>
      <c r="P333" s="424"/>
      <c r="Q333" s="424"/>
      <c r="R333" s="427"/>
      <c r="T333" s="429"/>
      <c r="U333" s="424"/>
      <c r="V333" s="424"/>
      <c r="W333" s="424"/>
      <c r="X333" s="424"/>
      <c r="Y333" s="424"/>
      <c r="Z333" s="424"/>
      <c r="AA333" s="430"/>
      <c r="AT333" s="431" t="s">
        <v>182</v>
      </c>
      <c r="AU333" s="431" t="s">
        <v>115</v>
      </c>
      <c r="AV333" s="428" t="s">
        <v>115</v>
      </c>
      <c r="AW333" s="428" t="s">
        <v>32</v>
      </c>
      <c r="AX333" s="428" t="s">
        <v>74</v>
      </c>
      <c r="AY333" s="431" t="s">
        <v>175</v>
      </c>
    </row>
    <row r="334" spans="2:51" s="428" customFormat="1" ht="25.5" customHeight="1">
      <c r="B334" s="423"/>
      <c r="C334" s="424"/>
      <c r="D334" s="424"/>
      <c r="E334" s="425" t="s">
        <v>19</v>
      </c>
      <c r="F334" s="523" t="s">
        <v>559</v>
      </c>
      <c r="G334" s="524"/>
      <c r="H334" s="524"/>
      <c r="I334" s="524"/>
      <c r="J334" s="424"/>
      <c r="K334" s="426">
        <v>10.8</v>
      </c>
      <c r="L334" s="424"/>
      <c r="M334" s="424"/>
      <c r="N334" s="424"/>
      <c r="O334" s="424"/>
      <c r="P334" s="424"/>
      <c r="Q334" s="424"/>
      <c r="R334" s="427"/>
      <c r="T334" s="429"/>
      <c r="U334" s="424"/>
      <c r="V334" s="424"/>
      <c r="W334" s="424"/>
      <c r="X334" s="424"/>
      <c r="Y334" s="424"/>
      <c r="Z334" s="424"/>
      <c r="AA334" s="430"/>
      <c r="AT334" s="431" t="s">
        <v>182</v>
      </c>
      <c r="AU334" s="431" t="s">
        <v>115</v>
      </c>
      <c r="AV334" s="428" t="s">
        <v>115</v>
      </c>
      <c r="AW334" s="428" t="s">
        <v>32</v>
      </c>
      <c r="AX334" s="428" t="s">
        <v>74</v>
      </c>
      <c r="AY334" s="431" t="s">
        <v>175</v>
      </c>
    </row>
    <row r="335" spans="2:51" s="428" customFormat="1" ht="25.5" customHeight="1">
      <c r="B335" s="423"/>
      <c r="C335" s="424"/>
      <c r="D335" s="424"/>
      <c r="E335" s="425" t="s">
        <v>19</v>
      </c>
      <c r="F335" s="523" t="s">
        <v>560</v>
      </c>
      <c r="G335" s="524"/>
      <c r="H335" s="524"/>
      <c r="I335" s="524"/>
      <c r="J335" s="424"/>
      <c r="K335" s="426">
        <v>7.676</v>
      </c>
      <c r="L335" s="424"/>
      <c r="M335" s="424"/>
      <c r="N335" s="424"/>
      <c r="O335" s="424"/>
      <c r="P335" s="424"/>
      <c r="Q335" s="424"/>
      <c r="R335" s="427"/>
      <c r="T335" s="429"/>
      <c r="U335" s="424"/>
      <c r="V335" s="424"/>
      <c r="W335" s="424"/>
      <c r="X335" s="424"/>
      <c r="Y335" s="424"/>
      <c r="Z335" s="424"/>
      <c r="AA335" s="430"/>
      <c r="AT335" s="431" t="s">
        <v>182</v>
      </c>
      <c r="AU335" s="431" t="s">
        <v>115</v>
      </c>
      <c r="AV335" s="428" t="s">
        <v>115</v>
      </c>
      <c r="AW335" s="428" t="s">
        <v>32</v>
      </c>
      <c r="AX335" s="428" t="s">
        <v>74</v>
      </c>
      <c r="AY335" s="431" t="s">
        <v>175</v>
      </c>
    </row>
    <row r="336" spans="2:51" s="428" customFormat="1" ht="25.5" customHeight="1">
      <c r="B336" s="423"/>
      <c r="C336" s="424"/>
      <c r="D336" s="424"/>
      <c r="E336" s="425" t="s">
        <v>19</v>
      </c>
      <c r="F336" s="523" t="s">
        <v>561</v>
      </c>
      <c r="G336" s="524"/>
      <c r="H336" s="524"/>
      <c r="I336" s="524"/>
      <c r="J336" s="424"/>
      <c r="K336" s="426">
        <v>6.8</v>
      </c>
      <c r="L336" s="424"/>
      <c r="M336" s="424"/>
      <c r="N336" s="424"/>
      <c r="O336" s="424"/>
      <c r="P336" s="424"/>
      <c r="Q336" s="424"/>
      <c r="R336" s="427"/>
      <c r="T336" s="429"/>
      <c r="U336" s="424"/>
      <c r="V336" s="424"/>
      <c r="W336" s="424"/>
      <c r="X336" s="424"/>
      <c r="Y336" s="424"/>
      <c r="Z336" s="424"/>
      <c r="AA336" s="430"/>
      <c r="AT336" s="431" t="s">
        <v>182</v>
      </c>
      <c r="AU336" s="431" t="s">
        <v>115</v>
      </c>
      <c r="AV336" s="428" t="s">
        <v>115</v>
      </c>
      <c r="AW336" s="428" t="s">
        <v>32</v>
      </c>
      <c r="AX336" s="428" t="s">
        <v>74</v>
      </c>
      <c r="AY336" s="431" t="s">
        <v>175</v>
      </c>
    </row>
    <row r="337" spans="2:51" s="428" customFormat="1" ht="38.25" customHeight="1">
      <c r="B337" s="423"/>
      <c r="C337" s="424"/>
      <c r="D337" s="424"/>
      <c r="E337" s="425" t="s">
        <v>19</v>
      </c>
      <c r="F337" s="523" t="s">
        <v>562</v>
      </c>
      <c r="G337" s="524"/>
      <c r="H337" s="524"/>
      <c r="I337" s="524"/>
      <c r="J337" s="424"/>
      <c r="K337" s="426">
        <v>9.105</v>
      </c>
      <c r="L337" s="424"/>
      <c r="M337" s="424"/>
      <c r="N337" s="424"/>
      <c r="O337" s="424"/>
      <c r="P337" s="424"/>
      <c r="Q337" s="424"/>
      <c r="R337" s="427"/>
      <c r="T337" s="429"/>
      <c r="U337" s="424"/>
      <c r="V337" s="424"/>
      <c r="W337" s="424"/>
      <c r="X337" s="424"/>
      <c r="Y337" s="424"/>
      <c r="Z337" s="424"/>
      <c r="AA337" s="430"/>
      <c r="AT337" s="431" t="s">
        <v>182</v>
      </c>
      <c r="AU337" s="431" t="s">
        <v>115</v>
      </c>
      <c r="AV337" s="428" t="s">
        <v>115</v>
      </c>
      <c r="AW337" s="428" t="s">
        <v>32</v>
      </c>
      <c r="AX337" s="428" t="s">
        <v>74</v>
      </c>
      <c r="AY337" s="431" t="s">
        <v>175</v>
      </c>
    </row>
    <row r="338" spans="2:51" s="428" customFormat="1" ht="25.5" customHeight="1">
      <c r="B338" s="423"/>
      <c r="C338" s="424"/>
      <c r="D338" s="424"/>
      <c r="E338" s="425" t="s">
        <v>19</v>
      </c>
      <c r="F338" s="523" t="s">
        <v>563</v>
      </c>
      <c r="G338" s="524"/>
      <c r="H338" s="524"/>
      <c r="I338" s="524"/>
      <c r="J338" s="424"/>
      <c r="K338" s="426">
        <v>1.79</v>
      </c>
      <c r="L338" s="424"/>
      <c r="M338" s="424"/>
      <c r="N338" s="424"/>
      <c r="O338" s="424"/>
      <c r="P338" s="424"/>
      <c r="Q338" s="424"/>
      <c r="R338" s="427"/>
      <c r="T338" s="429"/>
      <c r="U338" s="424"/>
      <c r="V338" s="424"/>
      <c r="W338" s="424"/>
      <c r="X338" s="424"/>
      <c r="Y338" s="424"/>
      <c r="Z338" s="424"/>
      <c r="AA338" s="430"/>
      <c r="AT338" s="431" t="s">
        <v>182</v>
      </c>
      <c r="AU338" s="431" t="s">
        <v>115</v>
      </c>
      <c r="AV338" s="428" t="s">
        <v>115</v>
      </c>
      <c r="AW338" s="428" t="s">
        <v>32</v>
      </c>
      <c r="AX338" s="428" t="s">
        <v>74</v>
      </c>
      <c r="AY338" s="431" t="s">
        <v>175</v>
      </c>
    </row>
    <row r="339" spans="2:51" s="437" customFormat="1" ht="16.5" customHeight="1">
      <c r="B339" s="432"/>
      <c r="C339" s="433"/>
      <c r="D339" s="433"/>
      <c r="E339" s="434" t="s">
        <v>116</v>
      </c>
      <c r="F339" s="529" t="s">
        <v>247</v>
      </c>
      <c r="G339" s="530"/>
      <c r="H339" s="530"/>
      <c r="I339" s="530"/>
      <c r="J339" s="433"/>
      <c r="K339" s="435">
        <v>539.771</v>
      </c>
      <c r="L339" s="433"/>
      <c r="M339" s="433"/>
      <c r="N339" s="433"/>
      <c r="O339" s="433"/>
      <c r="P339" s="433"/>
      <c r="Q339" s="433"/>
      <c r="R339" s="436"/>
      <c r="T339" s="438"/>
      <c r="U339" s="433"/>
      <c r="V339" s="433"/>
      <c r="W339" s="433"/>
      <c r="X339" s="433"/>
      <c r="Y339" s="433"/>
      <c r="Z339" s="433"/>
      <c r="AA339" s="439"/>
      <c r="AT339" s="440" t="s">
        <v>182</v>
      </c>
      <c r="AU339" s="440" t="s">
        <v>115</v>
      </c>
      <c r="AV339" s="437" t="s">
        <v>179</v>
      </c>
      <c r="AW339" s="437" t="s">
        <v>32</v>
      </c>
      <c r="AX339" s="437" t="s">
        <v>82</v>
      </c>
      <c r="AY339" s="440" t="s">
        <v>175</v>
      </c>
    </row>
    <row r="340" spans="2:65" s="298" customFormat="1" ht="25.5" customHeight="1">
      <c r="B340" s="295"/>
      <c r="C340" s="415" t="s">
        <v>564</v>
      </c>
      <c r="D340" s="415" t="s">
        <v>176</v>
      </c>
      <c r="E340" s="416" t="s">
        <v>565</v>
      </c>
      <c r="F340" s="506" t="s">
        <v>566</v>
      </c>
      <c r="G340" s="506"/>
      <c r="H340" s="506"/>
      <c r="I340" s="506"/>
      <c r="J340" s="417" t="s">
        <v>113</v>
      </c>
      <c r="K340" s="418">
        <v>202.677</v>
      </c>
      <c r="L340" s="507"/>
      <c r="M340" s="507"/>
      <c r="N340" s="508">
        <f>ROUND(L340*K340,2)</f>
        <v>0</v>
      </c>
      <c r="O340" s="508"/>
      <c r="P340" s="508"/>
      <c r="Q340" s="508"/>
      <c r="R340" s="297"/>
      <c r="T340" s="419" t="s">
        <v>19</v>
      </c>
      <c r="U340" s="304" t="s">
        <v>39</v>
      </c>
      <c r="V340" s="420">
        <v>2.443</v>
      </c>
      <c r="W340" s="420">
        <f>V340*K340</f>
        <v>495.139911</v>
      </c>
      <c r="X340" s="420">
        <v>0.009297202</v>
      </c>
      <c r="Y340" s="420">
        <f>X340*K340</f>
        <v>1.8843290097539998</v>
      </c>
      <c r="Z340" s="420">
        <v>0</v>
      </c>
      <c r="AA340" s="421">
        <f>Z340*K340</f>
        <v>0</v>
      </c>
      <c r="AR340" s="280" t="s">
        <v>179</v>
      </c>
      <c r="AT340" s="280" t="s">
        <v>176</v>
      </c>
      <c r="AU340" s="280" t="s">
        <v>115</v>
      </c>
      <c r="AY340" s="280" t="s">
        <v>175</v>
      </c>
      <c r="BE340" s="422">
        <f>IF(U340="základní",N340,0)</f>
        <v>0</v>
      </c>
      <c r="BF340" s="422">
        <f>IF(U340="snížená",N340,0)</f>
        <v>0</v>
      </c>
      <c r="BG340" s="422">
        <f>IF(U340="zákl. přenesená",N340,0)</f>
        <v>0</v>
      </c>
      <c r="BH340" s="422">
        <f>IF(U340="sníž. přenesená",N340,0)</f>
        <v>0</v>
      </c>
      <c r="BI340" s="422">
        <f>IF(U340="nulová",N340,0)</f>
        <v>0</v>
      </c>
      <c r="BJ340" s="280" t="s">
        <v>82</v>
      </c>
      <c r="BK340" s="422">
        <f>ROUND(L340*K340,2)</f>
        <v>0</v>
      </c>
      <c r="BL340" s="280" t="s">
        <v>179</v>
      </c>
      <c r="BM340" s="280" t="s">
        <v>567</v>
      </c>
    </row>
    <row r="341" spans="2:51" s="428" customFormat="1" ht="25.5" customHeight="1">
      <c r="B341" s="423"/>
      <c r="C341" s="424"/>
      <c r="D341" s="424"/>
      <c r="E341" s="425" t="s">
        <v>19</v>
      </c>
      <c r="F341" s="509" t="s">
        <v>568</v>
      </c>
      <c r="G341" s="510"/>
      <c r="H341" s="510"/>
      <c r="I341" s="510"/>
      <c r="J341" s="424"/>
      <c r="K341" s="426">
        <v>71.712</v>
      </c>
      <c r="L341" s="424"/>
      <c r="M341" s="424"/>
      <c r="N341" s="424"/>
      <c r="O341" s="424"/>
      <c r="P341" s="424"/>
      <c r="Q341" s="424"/>
      <c r="R341" s="427"/>
      <c r="T341" s="429"/>
      <c r="U341" s="424"/>
      <c r="V341" s="424"/>
      <c r="W341" s="424"/>
      <c r="X341" s="424"/>
      <c r="Y341" s="424"/>
      <c r="Z341" s="424"/>
      <c r="AA341" s="430"/>
      <c r="AT341" s="431" t="s">
        <v>182</v>
      </c>
      <c r="AU341" s="431" t="s">
        <v>115</v>
      </c>
      <c r="AV341" s="428" t="s">
        <v>115</v>
      </c>
      <c r="AW341" s="428" t="s">
        <v>32</v>
      </c>
      <c r="AX341" s="428" t="s">
        <v>74</v>
      </c>
      <c r="AY341" s="431" t="s">
        <v>175</v>
      </c>
    </row>
    <row r="342" spans="2:51" s="428" customFormat="1" ht="25.5" customHeight="1">
      <c r="B342" s="423"/>
      <c r="C342" s="424"/>
      <c r="D342" s="424"/>
      <c r="E342" s="425" t="s">
        <v>19</v>
      </c>
      <c r="F342" s="523" t="s">
        <v>569</v>
      </c>
      <c r="G342" s="524"/>
      <c r="H342" s="524"/>
      <c r="I342" s="524"/>
      <c r="J342" s="424"/>
      <c r="K342" s="426">
        <v>64.088</v>
      </c>
      <c r="L342" s="424"/>
      <c r="M342" s="424"/>
      <c r="N342" s="424"/>
      <c r="O342" s="424"/>
      <c r="P342" s="424"/>
      <c r="Q342" s="424"/>
      <c r="R342" s="427"/>
      <c r="T342" s="429"/>
      <c r="U342" s="424"/>
      <c r="V342" s="424"/>
      <c r="W342" s="424"/>
      <c r="X342" s="424"/>
      <c r="Y342" s="424"/>
      <c r="Z342" s="424"/>
      <c r="AA342" s="430"/>
      <c r="AT342" s="431" t="s">
        <v>182</v>
      </c>
      <c r="AU342" s="431" t="s">
        <v>115</v>
      </c>
      <c r="AV342" s="428" t="s">
        <v>115</v>
      </c>
      <c r="AW342" s="428" t="s">
        <v>32</v>
      </c>
      <c r="AX342" s="428" t="s">
        <v>74</v>
      </c>
      <c r="AY342" s="431" t="s">
        <v>175</v>
      </c>
    </row>
    <row r="343" spans="2:51" s="428" customFormat="1" ht="25.5" customHeight="1">
      <c r="B343" s="423"/>
      <c r="C343" s="424"/>
      <c r="D343" s="424"/>
      <c r="E343" s="425" t="s">
        <v>19</v>
      </c>
      <c r="F343" s="523" t="s">
        <v>570</v>
      </c>
      <c r="G343" s="524"/>
      <c r="H343" s="524"/>
      <c r="I343" s="524"/>
      <c r="J343" s="424"/>
      <c r="K343" s="426">
        <v>64.932</v>
      </c>
      <c r="L343" s="424"/>
      <c r="M343" s="424"/>
      <c r="N343" s="424"/>
      <c r="O343" s="424"/>
      <c r="P343" s="424"/>
      <c r="Q343" s="424"/>
      <c r="R343" s="427"/>
      <c r="T343" s="429"/>
      <c r="U343" s="424"/>
      <c r="V343" s="424"/>
      <c r="W343" s="424"/>
      <c r="X343" s="424"/>
      <c r="Y343" s="424"/>
      <c r="Z343" s="424"/>
      <c r="AA343" s="430"/>
      <c r="AT343" s="431" t="s">
        <v>182</v>
      </c>
      <c r="AU343" s="431" t="s">
        <v>115</v>
      </c>
      <c r="AV343" s="428" t="s">
        <v>115</v>
      </c>
      <c r="AW343" s="428" t="s">
        <v>32</v>
      </c>
      <c r="AX343" s="428" t="s">
        <v>74</v>
      </c>
      <c r="AY343" s="431" t="s">
        <v>175</v>
      </c>
    </row>
    <row r="344" spans="2:51" s="428" customFormat="1" ht="25.5" customHeight="1">
      <c r="B344" s="423"/>
      <c r="C344" s="424"/>
      <c r="D344" s="424"/>
      <c r="E344" s="425" t="s">
        <v>19</v>
      </c>
      <c r="F344" s="523" t="s">
        <v>571</v>
      </c>
      <c r="G344" s="524"/>
      <c r="H344" s="524"/>
      <c r="I344" s="524"/>
      <c r="J344" s="424"/>
      <c r="K344" s="426">
        <v>1.945</v>
      </c>
      <c r="L344" s="424"/>
      <c r="M344" s="424"/>
      <c r="N344" s="424"/>
      <c r="O344" s="424"/>
      <c r="P344" s="424"/>
      <c r="Q344" s="424"/>
      <c r="R344" s="427"/>
      <c r="T344" s="429"/>
      <c r="U344" s="424"/>
      <c r="V344" s="424"/>
      <c r="W344" s="424"/>
      <c r="X344" s="424"/>
      <c r="Y344" s="424"/>
      <c r="Z344" s="424"/>
      <c r="AA344" s="430"/>
      <c r="AT344" s="431" t="s">
        <v>182</v>
      </c>
      <c r="AU344" s="431" t="s">
        <v>115</v>
      </c>
      <c r="AV344" s="428" t="s">
        <v>115</v>
      </c>
      <c r="AW344" s="428" t="s">
        <v>32</v>
      </c>
      <c r="AX344" s="428" t="s">
        <v>74</v>
      </c>
      <c r="AY344" s="431" t="s">
        <v>175</v>
      </c>
    </row>
    <row r="345" spans="2:51" s="437" customFormat="1" ht="16.5" customHeight="1">
      <c r="B345" s="432"/>
      <c r="C345" s="433"/>
      <c r="D345" s="433"/>
      <c r="E345" s="434" t="s">
        <v>119</v>
      </c>
      <c r="F345" s="529" t="s">
        <v>247</v>
      </c>
      <c r="G345" s="530"/>
      <c r="H345" s="530"/>
      <c r="I345" s="530"/>
      <c r="J345" s="433"/>
      <c r="K345" s="435">
        <v>202.677</v>
      </c>
      <c r="L345" s="433"/>
      <c r="M345" s="433"/>
      <c r="N345" s="433"/>
      <c r="O345" s="433"/>
      <c r="P345" s="433"/>
      <c r="Q345" s="433"/>
      <c r="R345" s="436"/>
      <c r="T345" s="438"/>
      <c r="U345" s="433"/>
      <c r="V345" s="433"/>
      <c r="W345" s="433"/>
      <c r="X345" s="433"/>
      <c r="Y345" s="433"/>
      <c r="Z345" s="433"/>
      <c r="AA345" s="439"/>
      <c r="AT345" s="440" t="s">
        <v>182</v>
      </c>
      <c r="AU345" s="440" t="s">
        <v>115</v>
      </c>
      <c r="AV345" s="437" t="s">
        <v>179</v>
      </c>
      <c r="AW345" s="437" t="s">
        <v>32</v>
      </c>
      <c r="AX345" s="437" t="s">
        <v>82</v>
      </c>
      <c r="AY345" s="440" t="s">
        <v>175</v>
      </c>
    </row>
    <row r="346" spans="2:65" s="298" customFormat="1" ht="25.5" customHeight="1">
      <c r="B346" s="295"/>
      <c r="C346" s="415" t="s">
        <v>572</v>
      </c>
      <c r="D346" s="415" t="s">
        <v>176</v>
      </c>
      <c r="E346" s="416" t="s">
        <v>573</v>
      </c>
      <c r="F346" s="506" t="s">
        <v>574</v>
      </c>
      <c r="G346" s="506"/>
      <c r="H346" s="506"/>
      <c r="I346" s="506"/>
      <c r="J346" s="417" t="s">
        <v>113</v>
      </c>
      <c r="K346" s="418">
        <v>539.771</v>
      </c>
      <c r="L346" s="507"/>
      <c r="M346" s="507"/>
      <c r="N346" s="508">
        <f>ROUND(L346*K346,2)</f>
        <v>0</v>
      </c>
      <c r="O346" s="508"/>
      <c r="P346" s="508"/>
      <c r="Q346" s="508"/>
      <c r="R346" s="297"/>
      <c r="T346" s="419" t="s">
        <v>19</v>
      </c>
      <c r="U346" s="304" t="s">
        <v>39</v>
      </c>
      <c r="V346" s="420">
        <v>0.628</v>
      </c>
      <c r="W346" s="420">
        <f>V346*K346</f>
        <v>338.976188</v>
      </c>
      <c r="X346" s="420">
        <v>0.000856935</v>
      </c>
      <c r="Y346" s="420">
        <f>X346*K346</f>
        <v>0.46254866188499993</v>
      </c>
      <c r="Z346" s="420">
        <v>0</v>
      </c>
      <c r="AA346" s="421">
        <f>Z346*K346</f>
        <v>0</v>
      </c>
      <c r="AR346" s="280" t="s">
        <v>179</v>
      </c>
      <c r="AT346" s="280" t="s">
        <v>176</v>
      </c>
      <c r="AU346" s="280" t="s">
        <v>115</v>
      </c>
      <c r="AY346" s="280" t="s">
        <v>175</v>
      </c>
      <c r="BE346" s="422">
        <f>IF(U346="základní",N346,0)</f>
        <v>0</v>
      </c>
      <c r="BF346" s="422">
        <f>IF(U346="snížená",N346,0)</f>
        <v>0</v>
      </c>
      <c r="BG346" s="422">
        <f>IF(U346="zákl. přenesená",N346,0)</f>
        <v>0</v>
      </c>
      <c r="BH346" s="422">
        <f>IF(U346="sníž. přenesená",N346,0)</f>
        <v>0</v>
      </c>
      <c r="BI346" s="422">
        <f>IF(U346="nulová",N346,0)</f>
        <v>0</v>
      </c>
      <c r="BJ346" s="280" t="s">
        <v>82</v>
      </c>
      <c r="BK346" s="422">
        <f>ROUND(L346*K346,2)</f>
        <v>0</v>
      </c>
      <c r="BL346" s="280" t="s">
        <v>179</v>
      </c>
      <c r="BM346" s="280" t="s">
        <v>575</v>
      </c>
    </row>
    <row r="347" spans="2:51" s="428" customFormat="1" ht="16.5" customHeight="1">
      <c r="B347" s="423"/>
      <c r="C347" s="424"/>
      <c r="D347" s="424"/>
      <c r="E347" s="425" t="s">
        <v>19</v>
      </c>
      <c r="F347" s="509" t="s">
        <v>116</v>
      </c>
      <c r="G347" s="510"/>
      <c r="H347" s="510"/>
      <c r="I347" s="510"/>
      <c r="J347" s="424"/>
      <c r="K347" s="426">
        <v>539.771</v>
      </c>
      <c r="L347" s="424"/>
      <c r="M347" s="424"/>
      <c r="N347" s="424"/>
      <c r="O347" s="424"/>
      <c r="P347" s="424"/>
      <c r="Q347" s="424"/>
      <c r="R347" s="427"/>
      <c r="T347" s="429"/>
      <c r="U347" s="424"/>
      <c r="V347" s="424"/>
      <c r="W347" s="424"/>
      <c r="X347" s="424"/>
      <c r="Y347" s="424"/>
      <c r="Z347" s="424"/>
      <c r="AA347" s="430"/>
      <c r="AT347" s="431" t="s">
        <v>182</v>
      </c>
      <c r="AU347" s="431" t="s">
        <v>115</v>
      </c>
      <c r="AV347" s="428" t="s">
        <v>115</v>
      </c>
      <c r="AW347" s="428" t="s">
        <v>32</v>
      </c>
      <c r="AX347" s="428" t="s">
        <v>82</v>
      </c>
      <c r="AY347" s="431" t="s">
        <v>175</v>
      </c>
    </row>
    <row r="348" spans="2:65" s="298" customFormat="1" ht="25.5" customHeight="1">
      <c r="B348" s="295"/>
      <c r="C348" s="415" t="s">
        <v>576</v>
      </c>
      <c r="D348" s="415" t="s">
        <v>176</v>
      </c>
      <c r="E348" s="416" t="s">
        <v>577</v>
      </c>
      <c r="F348" s="506" t="s">
        <v>578</v>
      </c>
      <c r="G348" s="506"/>
      <c r="H348" s="506"/>
      <c r="I348" s="506"/>
      <c r="J348" s="417" t="s">
        <v>113</v>
      </c>
      <c r="K348" s="418">
        <v>202.677</v>
      </c>
      <c r="L348" s="507"/>
      <c r="M348" s="507"/>
      <c r="N348" s="508">
        <f>ROUND(L348*K348,2)</f>
        <v>0</v>
      </c>
      <c r="O348" s="508"/>
      <c r="P348" s="508"/>
      <c r="Q348" s="508"/>
      <c r="R348" s="297"/>
      <c r="T348" s="419" t="s">
        <v>19</v>
      </c>
      <c r="U348" s="304" t="s">
        <v>39</v>
      </c>
      <c r="V348" s="420">
        <v>0.788</v>
      </c>
      <c r="W348" s="420">
        <f>V348*K348</f>
        <v>159.709476</v>
      </c>
      <c r="X348" s="420">
        <v>0.001020645</v>
      </c>
      <c r="Y348" s="420">
        <f>X348*K348</f>
        <v>0.206861266665</v>
      </c>
      <c r="Z348" s="420">
        <v>0</v>
      </c>
      <c r="AA348" s="421">
        <f>Z348*K348</f>
        <v>0</v>
      </c>
      <c r="AR348" s="280" t="s">
        <v>179</v>
      </c>
      <c r="AT348" s="280" t="s">
        <v>176</v>
      </c>
      <c r="AU348" s="280" t="s">
        <v>115</v>
      </c>
      <c r="AY348" s="280" t="s">
        <v>175</v>
      </c>
      <c r="BE348" s="422">
        <f>IF(U348="základní",N348,0)</f>
        <v>0</v>
      </c>
      <c r="BF348" s="422">
        <f>IF(U348="snížená",N348,0)</f>
        <v>0</v>
      </c>
      <c r="BG348" s="422">
        <f>IF(U348="zákl. přenesená",N348,0)</f>
        <v>0</v>
      </c>
      <c r="BH348" s="422">
        <f>IF(U348="sníž. přenesená",N348,0)</f>
        <v>0</v>
      </c>
      <c r="BI348" s="422">
        <f>IF(U348="nulová",N348,0)</f>
        <v>0</v>
      </c>
      <c r="BJ348" s="280" t="s">
        <v>82</v>
      </c>
      <c r="BK348" s="422">
        <f>ROUND(L348*K348,2)</f>
        <v>0</v>
      </c>
      <c r="BL348" s="280" t="s">
        <v>179</v>
      </c>
      <c r="BM348" s="280" t="s">
        <v>579</v>
      </c>
    </row>
    <row r="349" spans="2:51" s="428" customFormat="1" ht="16.5" customHeight="1">
      <c r="B349" s="423"/>
      <c r="C349" s="424"/>
      <c r="D349" s="424"/>
      <c r="E349" s="425" t="s">
        <v>19</v>
      </c>
      <c r="F349" s="509" t="s">
        <v>119</v>
      </c>
      <c r="G349" s="510"/>
      <c r="H349" s="510"/>
      <c r="I349" s="510"/>
      <c r="J349" s="424"/>
      <c r="K349" s="426">
        <v>202.677</v>
      </c>
      <c r="L349" s="424"/>
      <c r="M349" s="424"/>
      <c r="N349" s="424"/>
      <c r="O349" s="424"/>
      <c r="P349" s="424"/>
      <c r="Q349" s="424"/>
      <c r="R349" s="427"/>
      <c r="T349" s="429"/>
      <c r="U349" s="424"/>
      <c r="V349" s="424"/>
      <c r="W349" s="424"/>
      <c r="X349" s="424"/>
      <c r="Y349" s="424"/>
      <c r="Z349" s="424"/>
      <c r="AA349" s="430"/>
      <c r="AT349" s="431" t="s">
        <v>182</v>
      </c>
      <c r="AU349" s="431" t="s">
        <v>115</v>
      </c>
      <c r="AV349" s="428" t="s">
        <v>115</v>
      </c>
      <c r="AW349" s="428" t="s">
        <v>32</v>
      </c>
      <c r="AX349" s="428" t="s">
        <v>82</v>
      </c>
      <c r="AY349" s="431" t="s">
        <v>175</v>
      </c>
    </row>
    <row r="350" spans="2:65" s="298" customFormat="1" ht="38.25" customHeight="1">
      <c r="B350" s="295"/>
      <c r="C350" s="415" t="s">
        <v>580</v>
      </c>
      <c r="D350" s="415" t="s">
        <v>176</v>
      </c>
      <c r="E350" s="416" t="s">
        <v>581</v>
      </c>
      <c r="F350" s="506" t="s">
        <v>582</v>
      </c>
      <c r="G350" s="506"/>
      <c r="H350" s="506"/>
      <c r="I350" s="506"/>
      <c r="J350" s="417" t="s">
        <v>369</v>
      </c>
      <c r="K350" s="418">
        <v>13.07</v>
      </c>
      <c r="L350" s="507"/>
      <c r="M350" s="507"/>
      <c r="N350" s="508">
        <f>ROUND(L350*K350,2)</f>
        <v>0</v>
      </c>
      <c r="O350" s="508"/>
      <c r="P350" s="508"/>
      <c r="Q350" s="508"/>
      <c r="R350" s="297"/>
      <c r="T350" s="419" t="s">
        <v>19</v>
      </c>
      <c r="U350" s="304" t="s">
        <v>39</v>
      </c>
      <c r="V350" s="420">
        <v>33.527</v>
      </c>
      <c r="W350" s="420">
        <f>V350*K350</f>
        <v>438.19789000000003</v>
      </c>
      <c r="X350" s="420">
        <v>1.095795</v>
      </c>
      <c r="Y350" s="420">
        <f>X350*K350</f>
        <v>14.322040650000002</v>
      </c>
      <c r="Z350" s="420">
        <v>0</v>
      </c>
      <c r="AA350" s="421">
        <f>Z350*K350</f>
        <v>0</v>
      </c>
      <c r="AR350" s="280" t="s">
        <v>179</v>
      </c>
      <c r="AT350" s="280" t="s">
        <v>176</v>
      </c>
      <c r="AU350" s="280" t="s">
        <v>115</v>
      </c>
      <c r="AY350" s="280" t="s">
        <v>175</v>
      </c>
      <c r="BE350" s="422">
        <f>IF(U350="základní",N350,0)</f>
        <v>0</v>
      </c>
      <c r="BF350" s="422">
        <f>IF(U350="snížená",N350,0)</f>
        <v>0</v>
      </c>
      <c r="BG350" s="422">
        <f>IF(U350="zákl. přenesená",N350,0)</f>
        <v>0</v>
      </c>
      <c r="BH350" s="422">
        <f>IF(U350="sníž. přenesená",N350,0)</f>
        <v>0</v>
      </c>
      <c r="BI350" s="422">
        <f>IF(U350="nulová",N350,0)</f>
        <v>0</v>
      </c>
      <c r="BJ350" s="280" t="s">
        <v>82</v>
      </c>
      <c r="BK350" s="422">
        <f>ROUND(L350*K350,2)</f>
        <v>0</v>
      </c>
      <c r="BL350" s="280" t="s">
        <v>179</v>
      </c>
      <c r="BM350" s="280" t="s">
        <v>583</v>
      </c>
    </row>
    <row r="351" spans="2:51" s="428" customFormat="1" ht="25.5" customHeight="1">
      <c r="B351" s="423"/>
      <c r="C351" s="424"/>
      <c r="D351" s="424"/>
      <c r="E351" s="425" t="s">
        <v>19</v>
      </c>
      <c r="F351" s="509" t="s">
        <v>584</v>
      </c>
      <c r="G351" s="510"/>
      <c r="H351" s="510"/>
      <c r="I351" s="510"/>
      <c r="J351" s="424"/>
      <c r="K351" s="426">
        <v>1.36</v>
      </c>
      <c r="L351" s="424"/>
      <c r="M351" s="424"/>
      <c r="N351" s="424"/>
      <c r="O351" s="424"/>
      <c r="P351" s="424"/>
      <c r="Q351" s="424"/>
      <c r="R351" s="427"/>
      <c r="T351" s="429"/>
      <c r="U351" s="424"/>
      <c r="V351" s="424"/>
      <c r="W351" s="424"/>
      <c r="X351" s="424"/>
      <c r="Y351" s="424"/>
      <c r="Z351" s="424"/>
      <c r="AA351" s="430"/>
      <c r="AT351" s="431" t="s">
        <v>182</v>
      </c>
      <c r="AU351" s="431" t="s">
        <v>115</v>
      </c>
      <c r="AV351" s="428" t="s">
        <v>115</v>
      </c>
      <c r="AW351" s="428" t="s">
        <v>32</v>
      </c>
      <c r="AX351" s="428" t="s">
        <v>74</v>
      </c>
      <c r="AY351" s="431" t="s">
        <v>175</v>
      </c>
    </row>
    <row r="352" spans="2:51" s="428" customFormat="1" ht="25.5" customHeight="1">
      <c r="B352" s="423"/>
      <c r="C352" s="424"/>
      <c r="D352" s="424"/>
      <c r="E352" s="425" t="s">
        <v>19</v>
      </c>
      <c r="F352" s="523" t="s">
        <v>585</v>
      </c>
      <c r="G352" s="524"/>
      <c r="H352" s="524"/>
      <c r="I352" s="524"/>
      <c r="J352" s="424"/>
      <c r="K352" s="426">
        <v>0.01</v>
      </c>
      <c r="L352" s="424"/>
      <c r="M352" s="424"/>
      <c r="N352" s="424"/>
      <c r="O352" s="424"/>
      <c r="P352" s="424"/>
      <c r="Q352" s="424"/>
      <c r="R352" s="427"/>
      <c r="T352" s="429"/>
      <c r="U352" s="424"/>
      <c r="V352" s="424"/>
      <c r="W352" s="424"/>
      <c r="X352" s="424"/>
      <c r="Y352" s="424"/>
      <c r="Z352" s="424"/>
      <c r="AA352" s="430"/>
      <c r="AT352" s="431" t="s">
        <v>182</v>
      </c>
      <c r="AU352" s="431" t="s">
        <v>115</v>
      </c>
      <c r="AV352" s="428" t="s">
        <v>115</v>
      </c>
      <c r="AW352" s="428" t="s">
        <v>32</v>
      </c>
      <c r="AX352" s="428" t="s">
        <v>74</v>
      </c>
      <c r="AY352" s="431" t="s">
        <v>175</v>
      </c>
    </row>
    <row r="353" spans="2:51" s="428" customFormat="1" ht="25.5" customHeight="1">
      <c r="B353" s="423"/>
      <c r="C353" s="424"/>
      <c r="D353" s="424"/>
      <c r="E353" s="425" t="s">
        <v>19</v>
      </c>
      <c r="F353" s="523" t="s">
        <v>586</v>
      </c>
      <c r="G353" s="524"/>
      <c r="H353" s="524"/>
      <c r="I353" s="524"/>
      <c r="J353" s="424"/>
      <c r="K353" s="426">
        <v>0.01</v>
      </c>
      <c r="L353" s="424"/>
      <c r="M353" s="424"/>
      <c r="N353" s="424"/>
      <c r="O353" s="424"/>
      <c r="P353" s="424"/>
      <c r="Q353" s="424"/>
      <c r="R353" s="427"/>
      <c r="T353" s="429"/>
      <c r="U353" s="424"/>
      <c r="V353" s="424"/>
      <c r="W353" s="424"/>
      <c r="X353" s="424"/>
      <c r="Y353" s="424"/>
      <c r="Z353" s="424"/>
      <c r="AA353" s="430"/>
      <c r="AT353" s="431" t="s">
        <v>182</v>
      </c>
      <c r="AU353" s="431" t="s">
        <v>115</v>
      </c>
      <c r="AV353" s="428" t="s">
        <v>115</v>
      </c>
      <c r="AW353" s="428" t="s">
        <v>32</v>
      </c>
      <c r="AX353" s="428" t="s">
        <v>74</v>
      </c>
      <c r="AY353" s="431" t="s">
        <v>175</v>
      </c>
    </row>
    <row r="354" spans="2:51" s="428" customFormat="1" ht="38.25" customHeight="1">
      <c r="B354" s="423"/>
      <c r="C354" s="424"/>
      <c r="D354" s="424"/>
      <c r="E354" s="425" t="s">
        <v>19</v>
      </c>
      <c r="F354" s="523" t="s">
        <v>587</v>
      </c>
      <c r="G354" s="524"/>
      <c r="H354" s="524"/>
      <c r="I354" s="524"/>
      <c r="J354" s="424"/>
      <c r="K354" s="426">
        <v>9.92</v>
      </c>
      <c r="L354" s="424"/>
      <c r="M354" s="424"/>
      <c r="N354" s="424"/>
      <c r="O354" s="424"/>
      <c r="P354" s="424"/>
      <c r="Q354" s="424"/>
      <c r="R354" s="427"/>
      <c r="T354" s="429"/>
      <c r="U354" s="424"/>
      <c r="V354" s="424"/>
      <c r="W354" s="424"/>
      <c r="X354" s="424"/>
      <c r="Y354" s="424"/>
      <c r="Z354" s="424"/>
      <c r="AA354" s="430"/>
      <c r="AT354" s="431" t="s">
        <v>182</v>
      </c>
      <c r="AU354" s="431" t="s">
        <v>115</v>
      </c>
      <c r="AV354" s="428" t="s">
        <v>115</v>
      </c>
      <c r="AW354" s="428" t="s">
        <v>32</v>
      </c>
      <c r="AX354" s="428" t="s">
        <v>74</v>
      </c>
      <c r="AY354" s="431" t="s">
        <v>175</v>
      </c>
    </row>
    <row r="355" spans="2:51" s="428" customFormat="1" ht="16.5" customHeight="1">
      <c r="B355" s="423"/>
      <c r="C355" s="424"/>
      <c r="D355" s="424"/>
      <c r="E355" s="425" t="s">
        <v>19</v>
      </c>
      <c r="F355" s="523" t="s">
        <v>588</v>
      </c>
      <c r="G355" s="524"/>
      <c r="H355" s="524"/>
      <c r="I355" s="524"/>
      <c r="J355" s="424"/>
      <c r="K355" s="426">
        <v>0.86</v>
      </c>
      <c r="L355" s="424"/>
      <c r="M355" s="424"/>
      <c r="N355" s="424"/>
      <c r="O355" s="424"/>
      <c r="P355" s="424"/>
      <c r="Q355" s="424"/>
      <c r="R355" s="427"/>
      <c r="T355" s="429"/>
      <c r="U355" s="424"/>
      <c r="V355" s="424"/>
      <c r="W355" s="424"/>
      <c r="X355" s="424"/>
      <c r="Y355" s="424"/>
      <c r="Z355" s="424"/>
      <c r="AA355" s="430"/>
      <c r="AT355" s="431" t="s">
        <v>182</v>
      </c>
      <c r="AU355" s="431" t="s">
        <v>115</v>
      </c>
      <c r="AV355" s="428" t="s">
        <v>115</v>
      </c>
      <c r="AW355" s="428" t="s">
        <v>32</v>
      </c>
      <c r="AX355" s="428" t="s">
        <v>74</v>
      </c>
      <c r="AY355" s="431" t="s">
        <v>175</v>
      </c>
    </row>
    <row r="356" spans="2:51" s="428" customFormat="1" ht="25.5" customHeight="1">
      <c r="B356" s="423"/>
      <c r="C356" s="424"/>
      <c r="D356" s="424"/>
      <c r="E356" s="425" t="s">
        <v>19</v>
      </c>
      <c r="F356" s="523" t="s">
        <v>589</v>
      </c>
      <c r="G356" s="524"/>
      <c r="H356" s="524"/>
      <c r="I356" s="524"/>
      <c r="J356" s="424"/>
      <c r="K356" s="426">
        <v>0.29</v>
      </c>
      <c r="L356" s="424"/>
      <c r="M356" s="424"/>
      <c r="N356" s="424"/>
      <c r="O356" s="424"/>
      <c r="P356" s="424"/>
      <c r="Q356" s="424"/>
      <c r="R356" s="427"/>
      <c r="T356" s="429"/>
      <c r="U356" s="424"/>
      <c r="V356" s="424"/>
      <c r="W356" s="424"/>
      <c r="X356" s="424"/>
      <c r="Y356" s="424"/>
      <c r="Z356" s="424"/>
      <c r="AA356" s="430"/>
      <c r="AT356" s="431" t="s">
        <v>182</v>
      </c>
      <c r="AU356" s="431" t="s">
        <v>115</v>
      </c>
      <c r="AV356" s="428" t="s">
        <v>115</v>
      </c>
      <c r="AW356" s="428" t="s">
        <v>32</v>
      </c>
      <c r="AX356" s="428" t="s">
        <v>74</v>
      </c>
      <c r="AY356" s="431" t="s">
        <v>175</v>
      </c>
    </row>
    <row r="357" spans="2:51" s="428" customFormat="1" ht="25.5" customHeight="1">
      <c r="B357" s="423"/>
      <c r="C357" s="424"/>
      <c r="D357" s="424"/>
      <c r="E357" s="425" t="s">
        <v>19</v>
      </c>
      <c r="F357" s="523" t="s">
        <v>590</v>
      </c>
      <c r="G357" s="524"/>
      <c r="H357" s="524"/>
      <c r="I357" s="524"/>
      <c r="J357" s="424"/>
      <c r="K357" s="426">
        <v>0.13</v>
      </c>
      <c r="L357" s="424"/>
      <c r="M357" s="424"/>
      <c r="N357" s="424"/>
      <c r="O357" s="424"/>
      <c r="P357" s="424"/>
      <c r="Q357" s="424"/>
      <c r="R357" s="427"/>
      <c r="T357" s="429"/>
      <c r="U357" s="424"/>
      <c r="V357" s="424"/>
      <c r="W357" s="424"/>
      <c r="X357" s="424"/>
      <c r="Y357" s="424"/>
      <c r="Z357" s="424"/>
      <c r="AA357" s="430"/>
      <c r="AT357" s="431" t="s">
        <v>182</v>
      </c>
      <c r="AU357" s="431" t="s">
        <v>115</v>
      </c>
      <c r="AV357" s="428" t="s">
        <v>115</v>
      </c>
      <c r="AW357" s="428" t="s">
        <v>32</v>
      </c>
      <c r="AX357" s="428" t="s">
        <v>74</v>
      </c>
      <c r="AY357" s="431" t="s">
        <v>175</v>
      </c>
    </row>
    <row r="358" spans="2:51" s="428" customFormat="1" ht="25.5" customHeight="1">
      <c r="B358" s="423"/>
      <c r="C358" s="424"/>
      <c r="D358" s="424"/>
      <c r="E358" s="425" t="s">
        <v>19</v>
      </c>
      <c r="F358" s="523" t="s">
        <v>591</v>
      </c>
      <c r="G358" s="524"/>
      <c r="H358" s="524"/>
      <c r="I358" s="524"/>
      <c r="J358" s="424"/>
      <c r="K358" s="426">
        <v>0.17</v>
      </c>
      <c r="L358" s="424"/>
      <c r="M358" s="424"/>
      <c r="N358" s="424"/>
      <c r="O358" s="424"/>
      <c r="P358" s="424"/>
      <c r="Q358" s="424"/>
      <c r="R358" s="427"/>
      <c r="T358" s="429"/>
      <c r="U358" s="424"/>
      <c r="V358" s="424"/>
      <c r="W358" s="424"/>
      <c r="X358" s="424"/>
      <c r="Y358" s="424"/>
      <c r="Z358" s="424"/>
      <c r="AA358" s="430"/>
      <c r="AT358" s="431" t="s">
        <v>182</v>
      </c>
      <c r="AU358" s="431" t="s">
        <v>115</v>
      </c>
      <c r="AV358" s="428" t="s">
        <v>115</v>
      </c>
      <c r="AW358" s="428" t="s">
        <v>32</v>
      </c>
      <c r="AX358" s="428" t="s">
        <v>74</v>
      </c>
      <c r="AY358" s="431" t="s">
        <v>175</v>
      </c>
    </row>
    <row r="359" spans="2:51" s="428" customFormat="1" ht="16.5" customHeight="1">
      <c r="B359" s="423"/>
      <c r="C359" s="424"/>
      <c r="D359" s="424"/>
      <c r="E359" s="425" t="s">
        <v>19</v>
      </c>
      <c r="F359" s="523" t="s">
        <v>592</v>
      </c>
      <c r="G359" s="524"/>
      <c r="H359" s="524"/>
      <c r="I359" s="524"/>
      <c r="J359" s="424"/>
      <c r="K359" s="426">
        <v>0.24</v>
      </c>
      <c r="L359" s="424"/>
      <c r="M359" s="424"/>
      <c r="N359" s="424"/>
      <c r="O359" s="424"/>
      <c r="P359" s="424"/>
      <c r="Q359" s="424"/>
      <c r="R359" s="427"/>
      <c r="T359" s="429"/>
      <c r="U359" s="424"/>
      <c r="V359" s="424"/>
      <c r="W359" s="424"/>
      <c r="X359" s="424"/>
      <c r="Y359" s="424"/>
      <c r="Z359" s="424"/>
      <c r="AA359" s="430"/>
      <c r="AT359" s="431" t="s">
        <v>182</v>
      </c>
      <c r="AU359" s="431" t="s">
        <v>115</v>
      </c>
      <c r="AV359" s="428" t="s">
        <v>115</v>
      </c>
      <c r="AW359" s="428" t="s">
        <v>32</v>
      </c>
      <c r="AX359" s="428" t="s">
        <v>74</v>
      </c>
      <c r="AY359" s="431" t="s">
        <v>175</v>
      </c>
    </row>
    <row r="360" spans="2:51" s="428" customFormat="1" ht="16.5" customHeight="1">
      <c r="B360" s="423"/>
      <c r="C360" s="424"/>
      <c r="D360" s="424"/>
      <c r="E360" s="425" t="s">
        <v>19</v>
      </c>
      <c r="F360" s="523" t="s">
        <v>593</v>
      </c>
      <c r="G360" s="524"/>
      <c r="H360" s="524"/>
      <c r="I360" s="524"/>
      <c r="J360" s="424"/>
      <c r="K360" s="426">
        <v>0.08</v>
      </c>
      <c r="L360" s="424"/>
      <c r="M360" s="424"/>
      <c r="N360" s="424"/>
      <c r="O360" s="424"/>
      <c r="P360" s="424"/>
      <c r="Q360" s="424"/>
      <c r="R360" s="427"/>
      <c r="T360" s="429"/>
      <c r="U360" s="424"/>
      <c r="V360" s="424"/>
      <c r="W360" s="424"/>
      <c r="X360" s="424"/>
      <c r="Y360" s="424"/>
      <c r="Z360" s="424"/>
      <c r="AA360" s="430"/>
      <c r="AT360" s="431" t="s">
        <v>182</v>
      </c>
      <c r="AU360" s="431" t="s">
        <v>115</v>
      </c>
      <c r="AV360" s="428" t="s">
        <v>115</v>
      </c>
      <c r="AW360" s="428" t="s">
        <v>32</v>
      </c>
      <c r="AX360" s="428" t="s">
        <v>74</v>
      </c>
      <c r="AY360" s="431" t="s">
        <v>175</v>
      </c>
    </row>
    <row r="361" spans="2:51" s="437" customFormat="1" ht="16.5" customHeight="1">
      <c r="B361" s="432"/>
      <c r="C361" s="433"/>
      <c r="D361" s="433"/>
      <c r="E361" s="434" t="s">
        <v>19</v>
      </c>
      <c r="F361" s="529" t="s">
        <v>247</v>
      </c>
      <c r="G361" s="530"/>
      <c r="H361" s="530"/>
      <c r="I361" s="530"/>
      <c r="J361" s="433"/>
      <c r="K361" s="435">
        <v>13.07</v>
      </c>
      <c r="L361" s="433"/>
      <c r="M361" s="433"/>
      <c r="N361" s="433"/>
      <c r="O361" s="433"/>
      <c r="P361" s="433"/>
      <c r="Q361" s="433"/>
      <c r="R361" s="436"/>
      <c r="T361" s="438"/>
      <c r="U361" s="433"/>
      <c r="V361" s="433"/>
      <c r="W361" s="433"/>
      <c r="X361" s="433"/>
      <c r="Y361" s="433"/>
      <c r="Z361" s="433"/>
      <c r="AA361" s="439"/>
      <c r="AT361" s="440" t="s">
        <v>182</v>
      </c>
      <c r="AU361" s="440" t="s">
        <v>115</v>
      </c>
      <c r="AV361" s="437" t="s">
        <v>179</v>
      </c>
      <c r="AW361" s="437" t="s">
        <v>32</v>
      </c>
      <c r="AX361" s="437" t="s">
        <v>82</v>
      </c>
      <c r="AY361" s="440" t="s">
        <v>175</v>
      </c>
    </row>
    <row r="362" spans="2:65" s="298" customFormat="1" ht="38.25" customHeight="1">
      <c r="B362" s="295"/>
      <c r="C362" s="415" t="s">
        <v>594</v>
      </c>
      <c r="D362" s="415" t="s">
        <v>176</v>
      </c>
      <c r="E362" s="416" t="s">
        <v>595</v>
      </c>
      <c r="F362" s="506" t="s">
        <v>596</v>
      </c>
      <c r="G362" s="506"/>
      <c r="H362" s="506"/>
      <c r="I362" s="506"/>
      <c r="J362" s="417" t="s">
        <v>369</v>
      </c>
      <c r="K362" s="418">
        <v>0.66</v>
      </c>
      <c r="L362" s="507"/>
      <c r="M362" s="507"/>
      <c r="N362" s="508">
        <f>ROUND(L362*K362,2)</f>
        <v>0</v>
      </c>
      <c r="O362" s="508"/>
      <c r="P362" s="508"/>
      <c r="Q362" s="508"/>
      <c r="R362" s="297"/>
      <c r="T362" s="419" t="s">
        <v>19</v>
      </c>
      <c r="U362" s="304" t="s">
        <v>39</v>
      </c>
      <c r="V362" s="420">
        <v>22.055</v>
      </c>
      <c r="W362" s="420">
        <f>V362*K362</f>
        <v>14.5563</v>
      </c>
      <c r="X362" s="420">
        <v>1.056314868</v>
      </c>
      <c r="Y362" s="420">
        <f>X362*K362</f>
        <v>0.6971678128800001</v>
      </c>
      <c r="Z362" s="420">
        <v>0</v>
      </c>
      <c r="AA362" s="421">
        <f>Z362*K362</f>
        <v>0</v>
      </c>
      <c r="AR362" s="280" t="s">
        <v>179</v>
      </c>
      <c r="AT362" s="280" t="s">
        <v>176</v>
      </c>
      <c r="AU362" s="280" t="s">
        <v>115</v>
      </c>
      <c r="AY362" s="280" t="s">
        <v>175</v>
      </c>
      <c r="BE362" s="422">
        <f>IF(U362="základní",N362,0)</f>
        <v>0</v>
      </c>
      <c r="BF362" s="422">
        <f>IF(U362="snížená",N362,0)</f>
        <v>0</v>
      </c>
      <c r="BG362" s="422">
        <f>IF(U362="zákl. přenesená",N362,0)</f>
        <v>0</v>
      </c>
      <c r="BH362" s="422">
        <f>IF(U362="sníž. přenesená",N362,0)</f>
        <v>0</v>
      </c>
      <c r="BI362" s="422">
        <f>IF(U362="nulová",N362,0)</f>
        <v>0</v>
      </c>
      <c r="BJ362" s="280" t="s">
        <v>82</v>
      </c>
      <c r="BK362" s="422">
        <f>ROUND(L362*K362,2)</f>
        <v>0</v>
      </c>
      <c r="BL362" s="280" t="s">
        <v>179</v>
      </c>
      <c r="BM362" s="280" t="s">
        <v>597</v>
      </c>
    </row>
    <row r="363" spans="2:51" s="428" customFormat="1" ht="16.5" customHeight="1">
      <c r="B363" s="423"/>
      <c r="C363" s="424"/>
      <c r="D363" s="424"/>
      <c r="E363" s="425" t="s">
        <v>19</v>
      </c>
      <c r="F363" s="509" t="s">
        <v>598</v>
      </c>
      <c r="G363" s="510"/>
      <c r="H363" s="510"/>
      <c r="I363" s="510"/>
      <c r="J363" s="424"/>
      <c r="K363" s="426">
        <v>0.66</v>
      </c>
      <c r="L363" s="424"/>
      <c r="M363" s="424"/>
      <c r="N363" s="424"/>
      <c r="O363" s="424"/>
      <c r="P363" s="424"/>
      <c r="Q363" s="424"/>
      <c r="R363" s="427"/>
      <c r="T363" s="429"/>
      <c r="U363" s="424"/>
      <c r="V363" s="424"/>
      <c r="W363" s="424"/>
      <c r="X363" s="424"/>
      <c r="Y363" s="424"/>
      <c r="Z363" s="424"/>
      <c r="AA363" s="430"/>
      <c r="AT363" s="431" t="s">
        <v>182</v>
      </c>
      <c r="AU363" s="431" t="s">
        <v>115</v>
      </c>
      <c r="AV363" s="428" t="s">
        <v>115</v>
      </c>
      <c r="AW363" s="428" t="s">
        <v>32</v>
      </c>
      <c r="AX363" s="428" t="s">
        <v>82</v>
      </c>
      <c r="AY363" s="431" t="s">
        <v>175</v>
      </c>
    </row>
    <row r="364" spans="2:65" s="298" customFormat="1" ht="25.5" customHeight="1">
      <c r="B364" s="295"/>
      <c r="C364" s="449" t="s">
        <v>599</v>
      </c>
      <c r="D364" s="449" t="s">
        <v>334</v>
      </c>
      <c r="E364" s="450" t="s">
        <v>600</v>
      </c>
      <c r="F364" s="533" t="s">
        <v>601</v>
      </c>
      <c r="G364" s="533"/>
      <c r="H364" s="533"/>
      <c r="I364" s="533"/>
      <c r="J364" s="451" t="s">
        <v>602</v>
      </c>
      <c r="K364" s="452">
        <v>43.21</v>
      </c>
      <c r="L364" s="534"/>
      <c r="M364" s="534"/>
      <c r="N364" s="535">
        <f>ROUND(L364*K364,2)</f>
        <v>0</v>
      </c>
      <c r="O364" s="508"/>
      <c r="P364" s="508"/>
      <c r="Q364" s="508"/>
      <c r="R364" s="297"/>
      <c r="T364" s="419" t="s">
        <v>19</v>
      </c>
      <c r="U364" s="304" t="s">
        <v>39</v>
      </c>
      <c r="V364" s="420">
        <v>0</v>
      </c>
      <c r="W364" s="420">
        <f>V364*K364</f>
        <v>0</v>
      </c>
      <c r="X364" s="420">
        <v>0.0059</v>
      </c>
      <c r="Y364" s="420">
        <f>X364*K364</f>
        <v>0.254939</v>
      </c>
      <c r="Z364" s="420">
        <v>0</v>
      </c>
      <c r="AA364" s="421">
        <f>Z364*K364</f>
        <v>0</v>
      </c>
      <c r="AR364" s="280" t="s">
        <v>210</v>
      </c>
      <c r="AT364" s="280" t="s">
        <v>334</v>
      </c>
      <c r="AU364" s="280" t="s">
        <v>115</v>
      </c>
      <c r="AY364" s="280" t="s">
        <v>175</v>
      </c>
      <c r="BE364" s="422">
        <f>IF(U364="základní",N364,0)</f>
        <v>0</v>
      </c>
      <c r="BF364" s="422">
        <f>IF(U364="snížená",N364,0)</f>
        <v>0</v>
      </c>
      <c r="BG364" s="422">
        <f>IF(U364="zákl. přenesená",N364,0)</f>
        <v>0</v>
      </c>
      <c r="BH364" s="422">
        <f>IF(U364="sníž. přenesená",N364,0)</f>
        <v>0</v>
      </c>
      <c r="BI364" s="422">
        <f>IF(U364="nulová",N364,0)</f>
        <v>0</v>
      </c>
      <c r="BJ364" s="280" t="s">
        <v>82</v>
      </c>
      <c r="BK364" s="422">
        <f>ROUND(L364*K364,2)</f>
        <v>0</v>
      </c>
      <c r="BL364" s="280" t="s">
        <v>179</v>
      </c>
      <c r="BM364" s="280" t="s">
        <v>603</v>
      </c>
    </row>
    <row r="365" spans="2:51" s="428" customFormat="1" ht="16.5" customHeight="1">
      <c r="B365" s="423"/>
      <c r="C365" s="424"/>
      <c r="D365" s="424"/>
      <c r="E365" s="425" t="s">
        <v>19</v>
      </c>
      <c r="F365" s="509" t="s">
        <v>604</v>
      </c>
      <c r="G365" s="510"/>
      <c r="H365" s="510"/>
      <c r="I365" s="510"/>
      <c r="J365" s="424"/>
      <c r="K365" s="426">
        <v>43.21</v>
      </c>
      <c r="L365" s="424"/>
      <c r="M365" s="424"/>
      <c r="N365" s="424"/>
      <c r="O365" s="424"/>
      <c r="P365" s="424"/>
      <c r="Q365" s="424"/>
      <c r="R365" s="427"/>
      <c r="T365" s="429"/>
      <c r="U365" s="424"/>
      <c r="V365" s="424"/>
      <c r="W365" s="424"/>
      <c r="X365" s="424"/>
      <c r="Y365" s="424"/>
      <c r="Z365" s="424"/>
      <c r="AA365" s="430"/>
      <c r="AT365" s="431" t="s">
        <v>182</v>
      </c>
      <c r="AU365" s="431" t="s">
        <v>115</v>
      </c>
      <c r="AV365" s="428" t="s">
        <v>115</v>
      </c>
      <c r="AW365" s="428" t="s">
        <v>32</v>
      </c>
      <c r="AX365" s="428" t="s">
        <v>82</v>
      </c>
      <c r="AY365" s="431" t="s">
        <v>175</v>
      </c>
    </row>
    <row r="366" spans="2:65" s="298" customFormat="1" ht="25.5" customHeight="1">
      <c r="B366" s="295"/>
      <c r="C366" s="449" t="s">
        <v>605</v>
      </c>
      <c r="D366" s="449" t="s">
        <v>334</v>
      </c>
      <c r="E366" s="450" t="s">
        <v>606</v>
      </c>
      <c r="F366" s="533" t="s">
        <v>607</v>
      </c>
      <c r="G366" s="533"/>
      <c r="H366" s="533"/>
      <c r="I366" s="533"/>
      <c r="J366" s="451" t="s">
        <v>602</v>
      </c>
      <c r="K366" s="452">
        <v>25.6</v>
      </c>
      <c r="L366" s="534"/>
      <c r="M366" s="534"/>
      <c r="N366" s="535">
        <f>ROUND(L366*K366,2)</f>
        <v>0</v>
      </c>
      <c r="O366" s="508"/>
      <c r="P366" s="508"/>
      <c r="Q366" s="508"/>
      <c r="R366" s="297"/>
      <c r="T366" s="419" t="s">
        <v>19</v>
      </c>
      <c r="U366" s="304" t="s">
        <v>39</v>
      </c>
      <c r="V366" s="420">
        <v>0</v>
      </c>
      <c r="W366" s="420">
        <f>V366*K366</f>
        <v>0</v>
      </c>
      <c r="X366" s="420">
        <v>0.0059</v>
      </c>
      <c r="Y366" s="420">
        <f>X366*K366</f>
        <v>0.15104</v>
      </c>
      <c r="Z366" s="420">
        <v>0</v>
      </c>
      <c r="AA366" s="421">
        <f>Z366*K366</f>
        <v>0</v>
      </c>
      <c r="AR366" s="280" t="s">
        <v>210</v>
      </c>
      <c r="AT366" s="280" t="s">
        <v>334</v>
      </c>
      <c r="AU366" s="280" t="s">
        <v>115</v>
      </c>
      <c r="AY366" s="280" t="s">
        <v>175</v>
      </c>
      <c r="BE366" s="422">
        <f>IF(U366="základní",N366,0)</f>
        <v>0</v>
      </c>
      <c r="BF366" s="422">
        <f>IF(U366="snížená",N366,0)</f>
        <v>0</v>
      </c>
      <c r="BG366" s="422">
        <f>IF(U366="zákl. přenesená",N366,0)</f>
        <v>0</v>
      </c>
      <c r="BH366" s="422">
        <f>IF(U366="sníž. přenesená",N366,0)</f>
        <v>0</v>
      </c>
      <c r="BI366" s="422">
        <f>IF(U366="nulová",N366,0)</f>
        <v>0</v>
      </c>
      <c r="BJ366" s="280" t="s">
        <v>82</v>
      </c>
      <c r="BK366" s="422">
        <f>ROUND(L366*K366,2)</f>
        <v>0</v>
      </c>
      <c r="BL366" s="280" t="s">
        <v>179</v>
      </c>
      <c r="BM366" s="280" t="s">
        <v>608</v>
      </c>
    </row>
    <row r="367" spans="2:51" s="428" customFormat="1" ht="25.5" customHeight="1">
      <c r="B367" s="423"/>
      <c r="C367" s="424"/>
      <c r="D367" s="424"/>
      <c r="E367" s="425" t="s">
        <v>19</v>
      </c>
      <c r="F367" s="509" t="s">
        <v>609</v>
      </c>
      <c r="G367" s="510"/>
      <c r="H367" s="510"/>
      <c r="I367" s="510"/>
      <c r="J367" s="424"/>
      <c r="K367" s="426">
        <v>11.7</v>
      </c>
      <c r="L367" s="424"/>
      <c r="M367" s="424"/>
      <c r="N367" s="424"/>
      <c r="O367" s="424"/>
      <c r="P367" s="424"/>
      <c r="Q367" s="424"/>
      <c r="R367" s="427"/>
      <c r="T367" s="429"/>
      <c r="U367" s="424"/>
      <c r="V367" s="424"/>
      <c r="W367" s="424"/>
      <c r="X367" s="424"/>
      <c r="Y367" s="424"/>
      <c r="Z367" s="424"/>
      <c r="AA367" s="430"/>
      <c r="AT367" s="431" t="s">
        <v>182</v>
      </c>
      <c r="AU367" s="431" t="s">
        <v>115</v>
      </c>
      <c r="AV367" s="428" t="s">
        <v>115</v>
      </c>
      <c r="AW367" s="428" t="s">
        <v>32</v>
      </c>
      <c r="AX367" s="428" t="s">
        <v>74</v>
      </c>
      <c r="AY367" s="431" t="s">
        <v>175</v>
      </c>
    </row>
    <row r="368" spans="2:51" s="428" customFormat="1" ht="25.5" customHeight="1">
      <c r="B368" s="423"/>
      <c r="C368" s="424"/>
      <c r="D368" s="424"/>
      <c r="E368" s="425" t="s">
        <v>19</v>
      </c>
      <c r="F368" s="523" t="s">
        <v>610</v>
      </c>
      <c r="G368" s="524"/>
      <c r="H368" s="524"/>
      <c r="I368" s="524"/>
      <c r="J368" s="424"/>
      <c r="K368" s="426">
        <v>13.9</v>
      </c>
      <c r="L368" s="424"/>
      <c r="M368" s="424"/>
      <c r="N368" s="424"/>
      <c r="O368" s="424"/>
      <c r="P368" s="424"/>
      <c r="Q368" s="424"/>
      <c r="R368" s="427"/>
      <c r="T368" s="429"/>
      <c r="U368" s="424"/>
      <c r="V368" s="424"/>
      <c r="W368" s="424"/>
      <c r="X368" s="424"/>
      <c r="Y368" s="424"/>
      <c r="Z368" s="424"/>
      <c r="AA368" s="430"/>
      <c r="AT368" s="431" t="s">
        <v>182</v>
      </c>
      <c r="AU368" s="431" t="s">
        <v>115</v>
      </c>
      <c r="AV368" s="428" t="s">
        <v>115</v>
      </c>
      <c r="AW368" s="428" t="s">
        <v>32</v>
      </c>
      <c r="AX368" s="428" t="s">
        <v>74</v>
      </c>
      <c r="AY368" s="431" t="s">
        <v>175</v>
      </c>
    </row>
    <row r="369" spans="2:51" s="437" customFormat="1" ht="16.5" customHeight="1">
      <c r="B369" s="432"/>
      <c r="C369" s="433"/>
      <c r="D369" s="433"/>
      <c r="E369" s="434" t="s">
        <v>19</v>
      </c>
      <c r="F369" s="529" t="s">
        <v>247</v>
      </c>
      <c r="G369" s="530"/>
      <c r="H369" s="530"/>
      <c r="I369" s="530"/>
      <c r="J369" s="433"/>
      <c r="K369" s="435">
        <v>25.6</v>
      </c>
      <c r="L369" s="433"/>
      <c r="M369" s="433"/>
      <c r="N369" s="433"/>
      <c r="O369" s="433"/>
      <c r="P369" s="433"/>
      <c r="Q369" s="433"/>
      <c r="R369" s="436"/>
      <c r="T369" s="438"/>
      <c r="U369" s="433"/>
      <c r="V369" s="433"/>
      <c r="W369" s="433"/>
      <c r="X369" s="433"/>
      <c r="Y369" s="433"/>
      <c r="Z369" s="433"/>
      <c r="AA369" s="439"/>
      <c r="AT369" s="440" t="s">
        <v>182</v>
      </c>
      <c r="AU369" s="440" t="s">
        <v>115</v>
      </c>
      <c r="AV369" s="437" t="s">
        <v>179</v>
      </c>
      <c r="AW369" s="437" t="s">
        <v>32</v>
      </c>
      <c r="AX369" s="437" t="s">
        <v>82</v>
      </c>
      <c r="AY369" s="440" t="s">
        <v>175</v>
      </c>
    </row>
    <row r="370" spans="2:65" s="298" customFormat="1" ht="25.5" customHeight="1">
      <c r="B370" s="295"/>
      <c r="C370" s="449" t="s">
        <v>611</v>
      </c>
      <c r="D370" s="449" t="s">
        <v>334</v>
      </c>
      <c r="E370" s="450" t="s">
        <v>612</v>
      </c>
      <c r="F370" s="533" t="s">
        <v>613</v>
      </c>
      <c r="G370" s="533"/>
      <c r="H370" s="533"/>
      <c r="I370" s="533"/>
      <c r="J370" s="451" t="s">
        <v>189</v>
      </c>
      <c r="K370" s="452">
        <v>1</v>
      </c>
      <c r="L370" s="534"/>
      <c r="M370" s="534"/>
      <c r="N370" s="535">
        <f>ROUND(L370*K370,2)</f>
        <v>0</v>
      </c>
      <c r="O370" s="508"/>
      <c r="P370" s="508"/>
      <c r="Q370" s="508"/>
      <c r="R370" s="297"/>
      <c r="T370" s="419" t="s">
        <v>19</v>
      </c>
      <c r="U370" s="304" t="s">
        <v>39</v>
      </c>
      <c r="V370" s="420">
        <v>0</v>
      </c>
      <c r="W370" s="420">
        <f>V370*K370</f>
        <v>0</v>
      </c>
      <c r="X370" s="420">
        <v>0.0059</v>
      </c>
      <c r="Y370" s="420">
        <f>X370*K370</f>
        <v>0.0059</v>
      </c>
      <c r="Z370" s="420">
        <v>0</v>
      </c>
      <c r="AA370" s="421">
        <f>Z370*K370</f>
        <v>0</v>
      </c>
      <c r="AR370" s="280" t="s">
        <v>210</v>
      </c>
      <c r="AT370" s="280" t="s">
        <v>334</v>
      </c>
      <c r="AU370" s="280" t="s">
        <v>115</v>
      </c>
      <c r="AY370" s="280" t="s">
        <v>175</v>
      </c>
      <c r="BE370" s="422">
        <f>IF(U370="základní",N370,0)</f>
        <v>0</v>
      </c>
      <c r="BF370" s="422">
        <f>IF(U370="snížená",N370,0)</f>
        <v>0</v>
      </c>
      <c r="BG370" s="422">
        <f>IF(U370="zákl. přenesená",N370,0)</f>
        <v>0</v>
      </c>
      <c r="BH370" s="422">
        <f>IF(U370="sníž. přenesená",N370,0)</f>
        <v>0</v>
      </c>
      <c r="BI370" s="422">
        <f>IF(U370="nulová",N370,0)</f>
        <v>0</v>
      </c>
      <c r="BJ370" s="280" t="s">
        <v>82</v>
      </c>
      <c r="BK370" s="422">
        <f>ROUND(L370*K370,2)</f>
        <v>0</v>
      </c>
      <c r="BL370" s="280" t="s">
        <v>179</v>
      </c>
      <c r="BM370" s="280" t="s">
        <v>614</v>
      </c>
    </row>
    <row r="371" spans="2:51" s="428" customFormat="1" ht="25.5" customHeight="1">
      <c r="B371" s="423"/>
      <c r="C371" s="424"/>
      <c r="D371" s="424"/>
      <c r="E371" s="425" t="s">
        <v>19</v>
      </c>
      <c r="F371" s="509" t="s">
        <v>615</v>
      </c>
      <c r="G371" s="510"/>
      <c r="H371" s="510"/>
      <c r="I371" s="510"/>
      <c r="J371" s="424"/>
      <c r="K371" s="426">
        <v>1</v>
      </c>
      <c r="L371" s="424"/>
      <c r="M371" s="424"/>
      <c r="N371" s="424"/>
      <c r="O371" s="424"/>
      <c r="P371" s="424"/>
      <c r="Q371" s="424"/>
      <c r="R371" s="427"/>
      <c r="T371" s="429"/>
      <c r="U371" s="424"/>
      <c r="V371" s="424"/>
      <c r="W371" s="424"/>
      <c r="X371" s="424"/>
      <c r="Y371" s="424"/>
      <c r="Z371" s="424"/>
      <c r="AA371" s="430"/>
      <c r="AT371" s="431" t="s">
        <v>182</v>
      </c>
      <c r="AU371" s="431" t="s">
        <v>115</v>
      </c>
      <c r="AV371" s="428" t="s">
        <v>115</v>
      </c>
      <c r="AW371" s="428" t="s">
        <v>32</v>
      </c>
      <c r="AX371" s="428" t="s">
        <v>82</v>
      </c>
      <c r="AY371" s="431" t="s">
        <v>175</v>
      </c>
    </row>
    <row r="372" spans="2:65" s="298" customFormat="1" ht="25.5" customHeight="1">
      <c r="B372" s="295"/>
      <c r="C372" s="415" t="s">
        <v>616</v>
      </c>
      <c r="D372" s="415" t="s">
        <v>176</v>
      </c>
      <c r="E372" s="416" t="s">
        <v>617</v>
      </c>
      <c r="F372" s="506" t="s">
        <v>618</v>
      </c>
      <c r="G372" s="506"/>
      <c r="H372" s="506"/>
      <c r="I372" s="506"/>
      <c r="J372" s="417" t="s">
        <v>189</v>
      </c>
      <c r="K372" s="418">
        <v>4</v>
      </c>
      <c r="L372" s="507"/>
      <c r="M372" s="507"/>
      <c r="N372" s="508">
        <f>ROUND(L372*K372,2)</f>
        <v>0</v>
      </c>
      <c r="O372" s="508"/>
      <c r="P372" s="508"/>
      <c r="Q372" s="508"/>
      <c r="R372" s="297"/>
      <c r="T372" s="419" t="s">
        <v>19</v>
      </c>
      <c r="U372" s="304" t="s">
        <v>39</v>
      </c>
      <c r="V372" s="420">
        <v>1.13</v>
      </c>
      <c r="W372" s="420">
        <f>V372*K372</f>
        <v>4.52</v>
      </c>
      <c r="X372" s="420">
        <v>0.01338</v>
      </c>
      <c r="Y372" s="420">
        <f>X372*K372</f>
        <v>0.05352</v>
      </c>
      <c r="Z372" s="420">
        <v>0</v>
      </c>
      <c r="AA372" s="421">
        <f>Z372*K372</f>
        <v>0</v>
      </c>
      <c r="AR372" s="280" t="s">
        <v>179</v>
      </c>
      <c r="AT372" s="280" t="s">
        <v>176</v>
      </c>
      <c r="AU372" s="280" t="s">
        <v>115</v>
      </c>
      <c r="AY372" s="280" t="s">
        <v>175</v>
      </c>
      <c r="BE372" s="422">
        <f>IF(U372="základní",N372,0)</f>
        <v>0</v>
      </c>
      <c r="BF372" s="422">
        <f>IF(U372="snížená",N372,0)</f>
        <v>0</v>
      </c>
      <c r="BG372" s="422">
        <f>IF(U372="zákl. přenesená",N372,0)</f>
        <v>0</v>
      </c>
      <c r="BH372" s="422">
        <f>IF(U372="sníž. přenesená",N372,0)</f>
        <v>0</v>
      </c>
      <c r="BI372" s="422">
        <f>IF(U372="nulová",N372,0)</f>
        <v>0</v>
      </c>
      <c r="BJ372" s="280" t="s">
        <v>82</v>
      </c>
      <c r="BK372" s="422">
        <f>ROUND(L372*K372,2)</f>
        <v>0</v>
      </c>
      <c r="BL372" s="280" t="s">
        <v>179</v>
      </c>
      <c r="BM372" s="280" t="s">
        <v>619</v>
      </c>
    </row>
    <row r="373" spans="2:51" s="428" customFormat="1" ht="16.5" customHeight="1">
      <c r="B373" s="423"/>
      <c r="C373" s="424"/>
      <c r="D373" s="424"/>
      <c r="E373" s="425" t="s">
        <v>19</v>
      </c>
      <c r="F373" s="509" t="s">
        <v>620</v>
      </c>
      <c r="G373" s="510"/>
      <c r="H373" s="510"/>
      <c r="I373" s="510"/>
      <c r="J373" s="424"/>
      <c r="K373" s="426">
        <v>4</v>
      </c>
      <c r="L373" s="424"/>
      <c r="M373" s="424"/>
      <c r="N373" s="424"/>
      <c r="O373" s="424"/>
      <c r="P373" s="424"/>
      <c r="Q373" s="424"/>
      <c r="R373" s="427"/>
      <c r="T373" s="429"/>
      <c r="U373" s="424"/>
      <c r="V373" s="424"/>
      <c r="W373" s="424"/>
      <c r="X373" s="424"/>
      <c r="Y373" s="424"/>
      <c r="Z373" s="424"/>
      <c r="AA373" s="430"/>
      <c r="AT373" s="431" t="s">
        <v>182</v>
      </c>
      <c r="AU373" s="431" t="s">
        <v>115</v>
      </c>
      <c r="AV373" s="428" t="s">
        <v>115</v>
      </c>
      <c r="AW373" s="428" t="s">
        <v>32</v>
      </c>
      <c r="AX373" s="428" t="s">
        <v>82</v>
      </c>
      <c r="AY373" s="431" t="s">
        <v>175</v>
      </c>
    </row>
    <row r="374" spans="2:63" s="407" customFormat="1" ht="29.85" customHeight="1">
      <c r="B374" s="403"/>
      <c r="C374" s="404"/>
      <c r="D374" s="414" t="s">
        <v>153</v>
      </c>
      <c r="E374" s="414"/>
      <c r="F374" s="414"/>
      <c r="G374" s="414"/>
      <c r="H374" s="414"/>
      <c r="I374" s="414"/>
      <c r="J374" s="414"/>
      <c r="K374" s="414"/>
      <c r="L374" s="414"/>
      <c r="M374" s="414"/>
      <c r="N374" s="515">
        <f>BK374</f>
        <v>0</v>
      </c>
      <c r="O374" s="516"/>
      <c r="P374" s="516"/>
      <c r="Q374" s="516"/>
      <c r="R374" s="406"/>
      <c r="T374" s="408"/>
      <c r="U374" s="404"/>
      <c r="V374" s="404"/>
      <c r="W374" s="409">
        <f>SUM(W375:W407)</f>
        <v>1211.245064</v>
      </c>
      <c r="X374" s="404"/>
      <c r="Y374" s="409">
        <f>SUM(Y375:Y407)</f>
        <v>735.190342675</v>
      </c>
      <c r="Z374" s="404"/>
      <c r="AA374" s="410">
        <f>SUM(AA375:AA407)</f>
        <v>0</v>
      </c>
      <c r="AR374" s="411" t="s">
        <v>82</v>
      </c>
      <c r="AT374" s="412" t="s">
        <v>73</v>
      </c>
      <c r="AU374" s="412" t="s">
        <v>82</v>
      </c>
      <c r="AY374" s="411" t="s">
        <v>175</v>
      </c>
      <c r="BK374" s="413">
        <f>SUM(BK375:BK407)</f>
        <v>0</v>
      </c>
    </row>
    <row r="375" spans="2:65" s="298" customFormat="1" ht="38.25" customHeight="1">
      <c r="B375" s="295"/>
      <c r="C375" s="415" t="s">
        <v>621</v>
      </c>
      <c r="D375" s="415" t="s">
        <v>176</v>
      </c>
      <c r="E375" s="416" t="s">
        <v>622</v>
      </c>
      <c r="F375" s="506" t="s">
        <v>623</v>
      </c>
      <c r="G375" s="506"/>
      <c r="H375" s="506"/>
      <c r="I375" s="506"/>
      <c r="J375" s="417" t="s">
        <v>113</v>
      </c>
      <c r="K375" s="418">
        <v>416.77</v>
      </c>
      <c r="L375" s="507"/>
      <c r="M375" s="507"/>
      <c r="N375" s="508">
        <f>ROUND(L375*K375,2)</f>
        <v>0</v>
      </c>
      <c r="O375" s="508"/>
      <c r="P375" s="508"/>
      <c r="Q375" s="508"/>
      <c r="R375" s="297"/>
      <c r="T375" s="419" t="s">
        <v>19</v>
      </c>
      <c r="U375" s="304" t="s">
        <v>39</v>
      </c>
      <c r="V375" s="420">
        <v>0.248</v>
      </c>
      <c r="W375" s="420">
        <f>V375*K375</f>
        <v>103.35896</v>
      </c>
      <c r="X375" s="420">
        <v>0.3825675</v>
      </c>
      <c r="Y375" s="420">
        <f>X375*K375</f>
        <v>159.442656975</v>
      </c>
      <c r="Z375" s="420">
        <v>0</v>
      </c>
      <c r="AA375" s="421">
        <f>Z375*K375</f>
        <v>0</v>
      </c>
      <c r="AR375" s="280" t="s">
        <v>179</v>
      </c>
      <c r="AT375" s="280" t="s">
        <v>176</v>
      </c>
      <c r="AU375" s="280" t="s">
        <v>115</v>
      </c>
      <c r="AY375" s="280" t="s">
        <v>175</v>
      </c>
      <c r="BE375" s="422">
        <f>IF(U375="základní",N375,0)</f>
        <v>0</v>
      </c>
      <c r="BF375" s="422">
        <f>IF(U375="snížená",N375,0)</f>
        <v>0</v>
      </c>
      <c r="BG375" s="422">
        <f>IF(U375="zákl. přenesená",N375,0)</f>
        <v>0</v>
      </c>
      <c r="BH375" s="422">
        <f>IF(U375="sníž. přenesená",N375,0)</f>
        <v>0</v>
      </c>
      <c r="BI375" s="422">
        <f>IF(U375="nulová",N375,0)</f>
        <v>0</v>
      </c>
      <c r="BJ375" s="280" t="s">
        <v>82</v>
      </c>
      <c r="BK375" s="422">
        <f>ROUND(L375*K375,2)</f>
        <v>0</v>
      </c>
      <c r="BL375" s="280" t="s">
        <v>179</v>
      </c>
      <c r="BM375" s="280" t="s">
        <v>624</v>
      </c>
    </row>
    <row r="376" spans="2:51" s="428" customFormat="1" ht="16.5" customHeight="1">
      <c r="B376" s="423"/>
      <c r="C376" s="424"/>
      <c r="D376" s="424"/>
      <c r="E376" s="425" t="s">
        <v>19</v>
      </c>
      <c r="F376" s="509" t="s">
        <v>625</v>
      </c>
      <c r="G376" s="510"/>
      <c r="H376" s="510"/>
      <c r="I376" s="510"/>
      <c r="J376" s="424"/>
      <c r="K376" s="426">
        <v>400</v>
      </c>
      <c r="L376" s="424"/>
      <c r="M376" s="424"/>
      <c r="N376" s="424"/>
      <c r="O376" s="424"/>
      <c r="P376" s="424"/>
      <c r="Q376" s="424"/>
      <c r="R376" s="427"/>
      <c r="T376" s="429"/>
      <c r="U376" s="424"/>
      <c r="V376" s="424"/>
      <c r="W376" s="424"/>
      <c r="X376" s="424"/>
      <c r="Y376" s="424"/>
      <c r="Z376" s="424"/>
      <c r="AA376" s="430"/>
      <c r="AT376" s="431" t="s">
        <v>182</v>
      </c>
      <c r="AU376" s="431" t="s">
        <v>115</v>
      </c>
      <c r="AV376" s="428" t="s">
        <v>115</v>
      </c>
      <c r="AW376" s="428" t="s">
        <v>32</v>
      </c>
      <c r="AX376" s="428" t="s">
        <v>74</v>
      </c>
      <c r="AY376" s="431" t="s">
        <v>175</v>
      </c>
    </row>
    <row r="377" spans="2:51" s="428" customFormat="1" ht="16.5" customHeight="1">
      <c r="B377" s="423"/>
      <c r="C377" s="424"/>
      <c r="D377" s="424"/>
      <c r="E377" s="425" t="s">
        <v>19</v>
      </c>
      <c r="F377" s="523" t="s">
        <v>626</v>
      </c>
      <c r="G377" s="524"/>
      <c r="H377" s="524"/>
      <c r="I377" s="524"/>
      <c r="J377" s="424"/>
      <c r="K377" s="426">
        <v>3</v>
      </c>
      <c r="L377" s="424"/>
      <c r="M377" s="424"/>
      <c r="N377" s="424"/>
      <c r="O377" s="424"/>
      <c r="P377" s="424"/>
      <c r="Q377" s="424"/>
      <c r="R377" s="427"/>
      <c r="T377" s="429"/>
      <c r="U377" s="424"/>
      <c r="V377" s="424"/>
      <c r="W377" s="424"/>
      <c r="X377" s="424"/>
      <c r="Y377" s="424"/>
      <c r="Z377" s="424"/>
      <c r="AA377" s="430"/>
      <c r="AT377" s="431" t="s">
        <v>182</v>
      </c>
      <c r="AU377" s="431" t="s">
        <v>115</v>
      </c>
      <c r="AV377" s="428" t="s">
        <v>115</v>
      </c>
      <c r="AW377" s="428" t="s">
        <v>32</v>
      </c>
      <c r="AX377" s="428" t="s">
        <v>74</v>
      </c>
      <c r="AY377" s="431" t="s">
        <v>175</v>
      </c>
    </row>
    <row r="378" spans="2:51" s="428" customFormat="1" ht="16.5" customHeight="1">
      <c r="B378" s="423"/>
      <c r="C378" s="424"/>
      <c r="D378" s="424"/>
      <c r="E378" s="425" t="s">
        <v>19</v>
      </c>
      <c r="F378" s="523" t="s">
        <v>627</v>
      </c>
      <c r="G378" s="524"/>
      <c r="H378" s="524"/>
      <c r="I378" s="524"/>
      <c r="J378" s="424"/>
      <c r="K378" s="426">
        <v>12.72</v>
      </c>
      <c r="L378" s="424"/>
      <c r="M378" s="424"/>
      <c r="N378" s="424"/>
      <c r="O378" s="424"/>
      <c r="P378" s="424"/>
      <c r="Q378" s="424"/>
      <c r="R378" s="427"/>
      <c r="T378" s="429"/>
      <c r="U378" s="424"/>
      <c r="V378" s="424"/>
      <c r="W378" s="424"/>
      <c r="X378" s="424"/>
      <c r="Y378" s="424"/>
      <c r="Z378" s="424"/>
      <c r="AA378" s="430"/>
      <c r="AT378" s="431" t="s">
        <v>182</v>
      </c>
      <c r="AU378" s="431" t="s">
        <v>115</v>
      </c>
      <c r="AV378" s="428" t="s">
        <v>115</v>
      </c>
      <c r="AW378" s="428" t="s">
        <v>32</v>
      </c>
      <c r="AX378" s="428" t="s">
        <v>74</v>
      </c>
      <c r="AY378" s="431" t="s">
        <v>175</v>
      </c>
    </row>
    <row r="379" spans="2:51" s="428" customFormat="1" ht="16.5" customHeight="1">
      <c r="B379" s="423"/>
      <c r="C379" s="424"/>
      <c r="D379" s="424"/>
      <c r="E379" s="425" t="s">
        <v>19</v>
      </c>
      <c r="F379" s="523" t="s">
        <v>628</v>
      </c>
      <c r="G379" s="524"/>
      <c r="H379" s="524"/>
      <c r="I379" s="524"/>
      <c r="J379" s="424"/>
      <c r="K379" s="426">
        <v>1.05</v>
      </c>
      <c r="L379" s="424"/>
      <c r="M379" s="424"/>
      <c r="N379" s="424"/>
      <c r="O379" s="424"/>
      <c r="P379" s="424"/>
      <c r="Q379" s="424"/>
      <c r="R379" s="427"/>
      <c r="T379" s="429"/>
      <c r="U379" s="424"/>
      <c r="V379" s="424"/>
      <c r="W379" s="424"/>
      <c r="X379" s="424"/>
      <c r="Y379" s="424"/>
      <c r="Z379" s="424"/>
      <c r="AA379" s="430"/>
      <c r="AT379" s="431" t="s">
        <v>182</v>
      </c>
      <c r="AU379" s="431" t="s">
        <v>115</v>
      </c>
      <c r="AV379" s="428" t="s">
        <v>115</v>
      </c>
      <c r="AW379" s="428" t="s">
        <v>32</v>
      </c>
      <c r="AX379" s="428" t="s">
        <v>74</v>
      </c>
      <c r="AY379" s="431" t="s">
        <v>175</v>
      </c>
    </row>
    <row r="380" spans="2:51" s="437" customFormat="1" ht="16.5" customHeight="1">
      <c r="B380" s="432"/>
      <c r="C380" s="433"/>
      <c r="D380" s="433"/>
      <c r="E380" s="434" t="s">
        <v>19</v>
      </c>
      <c r="F380" s="529" t="s">
        <v>247</v>
      </c>
      <c r="G380" s="530"/>
      <c r="H380" s="530"/>
      <c r="I380" s="530"/>
      <c r="J380" s="433"/>
      <c r="K380" s="435">
        <v>416.77</v>
      </c>
      <c r="L380" s="433"/>
      <c r="M380" s="433"/>
      <c r="N380" s="433"/>
      <c r="O380" s="433"/>
      <c r="P380" s="433"/>
      <c r="Q380" s="433"/>
      <c r="R380" s="436"/>
      <c r="T380" s="438"/>
      <c r="U380" s="433"/>
      <c r="V380" s="433"/>
      <c r="W380" s="433"/>
      <c r="X380" s="433"/>
      <c r="Y380" s="433"/>
      <c r="Z380" s="433"/>
      <c r="AA380" s="439"/>
      <c r="AT380" s="440" t="s">
        <v>182</v>
      </c>
      <c r="AU380" s="440" t="s">
        <v>115</v>
      </c>
      <c r="AV380" s="437" t="s">
        <v>179</v>
      </c>
      <c r="AW380" s="437" t="s">
        <v>32</v>
      </c>
      <c r="AX380" s="437" t="s">
        <v>82</v>
      </c>
      <c r="AY380" s="440" t="s">
        <v>175</v>
      </c>
    </row>
    <row r="381" spans="2:65" s="298" customFormat="1" ht="38.25" customHeight="1">
      <c r="B381" s="295"/>
      <c r="C381" s="415" t="s">
        <v>629</v>
      </c>
      <c r="D381" s="415" t="s">
        <v>176</v>
      </c>
      <c r="E381" s="416" t="s">
        <v>630</v>
      </c>
      <c r="F381" s="506" t="s">
        <v>631</v>
      </c>
      <c r="G381" s="506"/>
      <c r="H381" s="506"/>
      <c r="I381" s="506"/>
      <c r="J381" s="417" t="s">
        <v>113</v>
      </c>
      <c r="K381" s="418">
        <v>4.583</v>
      </c>
      <c r="L381" s="507"/>
      <c r="M381" s="507"/>
      <c r="N381" s="508">
        <f>ROUND(L381*K381,2)</f>
        <v>0</v>
      </c>
      <c r="O381" s="508"/>
      <c r="P381" s="508"/>
      <c r="Q381" s="508"/>
      <c r="R381" s="297"/>
      <c r="T381" s="419" t="s">
        <v>19</v>
      </c>
      <c r="U381" s="304" t="s">
        <v>39</v>
      </c>
      <c r="V381" s="420">
        <v>0.248</v>
      </c>
      <c r="W381" s="420">
        <f>V381*K381</f>
        <v>1.136584</v>
      </c>
      <c r="X381" s="420">
        <v>0.38257</v>
      </c>
      <c r="Y381" s="420">
        <f>X381*K381</f>
        <v>1.7533183100000003</v>
      </c>
      <c r="Z381" s="420">
        <v>0</v>
      </c>
      <c r="AA381" s="421">
        <f>Z381*K381</f>
        <v>0</v>
      </c>
      <c r="AR381" s="280" t="s">
        <v>179</v>
      </c>
      <c r="AT381" s="280" t="s">
        <v>176</v>
      </c>
      <c r="AU381" s="280" t="s">
        <v>115</v>
      </c>
      <c r="AY381" s="280" t="s">
        <v>175</v>
      </c>
      <c r="BE381" s="422">
        <f>IF(U381="základní",N381,0)</f>
        <v>0</v>
      </c>
      <c r="BF381" s="422">
        <f>IF(U381="snížená",N381,0)</f>
        <v>0</v>
      </c>
      <c r="BG381" s="422">
        <f>IF(U381="zákl. přenesená",N381,0)</f>
        <v>0</v>
      </c>
      <c r="BH381" s="422">
        <f>IF(U381="sníž. přenesená",N381,0)</f>
        <v>0</v>
      </c>
      <c r="BI381" s="422">
        <f>IF(U381="nulová",N381,0)</f>
        <v>0</v>
      </c>
      <c r="BJ381" s="280" t="s">
        <v>82</v>
      </c>
      <c r="BK381" s="422">
        <f>ROUND(L381*K381,2)</f>
        <v>0</v>
      </c>
      <c r="BL381" s="280" t="s">
        <v>179</v>
      </c>
      <c r="BM381" s="280" t="s">
        <v>632</v>
      </c>
    </row>
    <row r="382" spans="2:51" s="428" customFormat="1" ht="25.5" customHeight="1">
      <c r="B382" s="423"/>
      <c r="C382" s="424"/>
      <c r="D382" s="424"/>
      <c r="E382" s="425" t="s">
        <v>19</v>
      </c>
      <c r="F382" s="509" t="s">
        <v>633</v>
      </c>
      <c r="G382" s="510"/>
      <c r="H382" s="510"/>
      <c r="I382" s="510"/>
      <c r="J382" s="424"/>
      <c r="K382" s="426">
        <v>4.583</v>
      </c>
      <c r="L382" s="424"/>
      <c r="M382" s="424"/>
      <c r="N382" s="424"/>
      <c r="O382" s="424"/>
      <c r="P382" s="424"/>
      <c r="Q382" s="424"/>
      <c r="R382" s="427"/>
      <c r="T382" s="429"/>
      <c r="U382" s="424"/>
      <c r="V382" s="424"/>
      <c r="W382" s="424"/>
      <c r="X382" s="424"/>
      <c r="Y382" s="424"/>
      <c r="Z382" s="424"/>
      <c r="AA382" s="430"/>
      <c r="AT382" s="431" t="s">
        <v>182</v>
      </c>
      <c r="AU382" s="431" t="s">
        <v>115</v>
      </c>
      <c r="AV382" s="428" t="s">
        <v>115</v>
      </c>
      <c r="AW382" s="428" t="s">
        <v>32</v>
      </c>
      <c r="AX382" s="428" t="s">
        <v>82</v>
      </c>
      <c r="AY382" s="431" t="s">
        <v>175</v>
      </c>
    </row>
    <row r="383" spans="2:65" s="298" customFormat="1" ht="25.5" customHeight="1">
      <c r="B383" s="295"/>
      <c r="C383" s="415" t="s">
        <v>634</v>
      </c>
      <c r="D383" s="415" t="s">
        <v>176</v>
      </c>
      <c r="E383" s="416" t="s">
        <v>635</v>
      </c>
      <c r="F383" s="506" t="s">
        <v>636</v>
      </c>
      <c r="G383" s="506"/>
      <c r="H383" s="506"/>
      <c r="I383" s="506"/>
      <c r="J383" s="417" t="s">
        <v>127</v>
      </c>
      <c r="K383" s="418">
        <v>10.11</v>
      </c>
      <c r="L383" s="507"/>
      <c r="M383" s="507"/>
      <c r="N383" s="508">
        <f>ROUND(L383*K383,2)</f>
        <v>0</v>
      </c>
      <c r="O383" s="508"/>
      <c r="P383" s="508"/>
      <c r="Q383" s="508"/>
      <c r="R383" s="297"/>
      <c r="T383" s="419" t="s">
        <v>19</v>
      </c>
      <c r="U383" s="304" t="s">
        <v>39</v>
      </c>
      <c r="V383" s="420">
        <v>1.303</v>
      </c>
      <c r="W383" s="420">
        <f>V383*K383</f>
        <v>13.173329999999998</v>
      </c>
      <c r="X383" s="420">
        <v>1.7034</v>
      </c>
      <c r="Y383" s="420">
        <f>X383*K383</f>
        <v>17.221374</v>
      </c>
      <c r="Z383" s="420">
        <v>0</v>
      </c>
      <c r="AA383" s="421">
        <f>Z383*K383</f>
        <v>0</v>
      </c>
      <c r="AR383" s="280" t="s">
        <v>179</v>
      </c>
      <c r="AT383" s="280" t="s">
        <v>176</v>
      </c>
      <c r="AU383" s="280" t="s">
        <v>115</v>
      </c>
      <c r="AY383" s="280" t="s">
        <v>175</v>
      </c>
      <c r="BE383" s="422">
        <f>IF(U383="základní",N383,0)</f>
        <v>0</v>
      </c>
      <c r="BF383" s="422">
        <f>IF(U383="snížená",N383,0)</f>
        <v>0</v>
      </c>
      <c r="BG383" s="422">
        <f>IF(U383="zákl. přenesená",N383,0)</f>
        <v>0</v>
      </c>
      <c r="BH383" s="422">
        <f>IF(U383="sníž. přenesená",N383,0)</f>
        <v>0</v>
      </c>
      <c r="BI383" s="422">
        <f>IF(U383="nulová",N383,0)</f>
        <v>0</v>
      </c>
      <c r="BJ383" s="280" t="s">
        <v>82</v>
      </c>
      <c r="BK383" s="422">
        <f>ROUND(L383*K383,2)</f>
        <v>0</v>
      </c>
      <c r="BL383" s="280" t="s">
        <v>179</v>
      </c>
      <c r="BM383" s="280" t="s">
        <v>637</v>
      </c>
    </row>
    <row r="384" spans="2:51" s="428" customFormat="1" ht="25.5" customHeight="1">
      <c r="B384" s="423"/>
      <c r="C384" s="424"/>
      <c r="D384" s="424"/>
      <c r="E384" s="425" t="s">
        <v>19</v>
      </c>
      <c r="F384" s="509" t="s">
        <v>638</v>
      </c>
      <c r="G384" s="510"/>
      <c r="H384" s="510"/>
      <c r="I384" s="510"/>
      <c r="J384" s="424"/>
      <c r="K384" s="426">
        <v>10.11</v>
      </c>
      <c r="L384" s="424"/>
      <c r="M384" s="424"/>
      <c r="N384" s="424"/>
      <c r="O384" s="424"/>
      <c r="P384" s="424"/>
      <c r="Q384" s="424"/>
      <c r="R384" s="427"/>
      <c r="T384" s="429"/>
      <c r="U384" s="424"/>
      <c r="V384" s="424"/>
      <c r="W384" s="424"/>
      <c r="X384" s="424"/>
      <c r="Y384" s="424"/>
      <c r="Z384" s="424"/>
      <c r="AA384" s="430"/>
      <c r="AT384" s="431" t="s">
        <v>182</v>
      </c>
      <c r="AU384" s="431" t="s">
        <v>115</v>
      </c>
      <c r="AV384" s="428" t="s">
        <v>115</v>
      </c>
      <c r="AW384" s="428" t="s">
        <v>32</v>
      </c>
      <c r="AX384" s="428" t="s">
        <v>82</v>
      </c>
      <c r="AY384" s="431" t="s">
        <v>175</v>
      </c>
    </row>
    <row r="385" spans="2:65" s="298" customFormat="1" ht="25.5" customHeight="1">
      <c r="B385" s="295"/>
      <c r="C385" s="415" t="s">
        <v>639</v>
      </c>
      <c r="D385" s="415" t="s">
        <v>176</v>
      </c>
      <c r="E385" s="416" t="s">
        <v>640</v>
      </c>
      <c r="F385" s="506" t="s">
        <v>641</v>
      </c>
      <c r="G385" s="506"/>
      <c r="H385" s="506"/>
      <c r="I385" s="506"/>
      <c r="J385" s="417" t="s">
        <v>127</v>
      </c>
      <c r="K385" s="418">
        <v>21.8</v>
      </c>
      <c r="L385" s="507"/>
      <c r="M385" s="507"/>
      <c r="N385" s="508">
        <f>ROUND(L385*K385,2)</f>
        <v>0</v>
      </c>
      <c r="O385" s="508"/>
      <c r="P385" s="508"/>
      <c r="Q385" s="508"/>
      <c r="R385" s="297"/>
      <c r="T385" s="419" t="s">
        <v>19</v>
      </c>
      <c r="U385" s="304" t="s">
        <v>39</v>
      </c>
      <c r="V385" s="420">
        <v>1.465</v>
      </c>
      <c r="W385" s="420">
        <f>V385*K385</f>
        <v>31.937</v>
      </c>
      <c r="X385" s="420">
        <v>2.234</v>
      </c>
      <c r="Y385" s="420">
        <f>X385*K385</f>
        <v>48.7012</v>
      </c>
      <c r="Z385" s="420">
        <v>0</v>
      </c>
      <c r="AA385" s="421">
        <f>Z385*K385</f>
        <v>0</v>
      </c>
      <c r="AR385" s="280" t="s">
        <v>179</v>
      </c>
      <c r="AT385" s="280" t="s">
        <v>176</v>
      </c>
      <c r="AU385" s="280" t="s">
        <v>115</v>
      </c>
      <c r="AY385" s="280" t="s">
        <v>175</v>
      </c>
      <c r="BE385" s="422">
        <f>IF(U385="základní",N385,0)</f>
        <v>0</v>
      </c>
      <c r="BF385" s="422">
        <f>IF(U385="snížená",N385,0)</f>
        <v>0</v>
      </c>
      <c r="BG385" s="422">
        <f>IF(U385="zákl. přenesená",N385,0)</f>
        <v>0</v>
      </c>
      <c r="BH385" s="422">
        <f>IF(U385="sníž. přenesená",N385,0)</f>
        <v>0</v>
      </c>
      <c r="BI385" s="422">
        <f>IF(U385="nulová",N385,0)</f>
        <v>0</v>
      </c>
      <c r="BJ385" s="280" t="s">
        <v>82</v>
      </c>
      <c r="BK385" s="422">
        <f>ROUND(L385*K385,2)</f>
        <v>0</v>
      </c>
      <c r="BL385" s="280" t="s">
        <v>179</v>
      </c>
      <c r="BM385" s="280" t="s">
        <v>642</v>
      </c>
    </row>
    <row r="386" spans="2:51" s="428" customFormat="1" ht="16.5" customHeight="1">
      <c r="B386" s="423"/>
      <c r="C386" s="424"/>
      <c r="D386" s="424"/>
      <c r="E386" s="425" t="s">
        <v>19</v>
      </c>
      <c r="F386" s="509" t="s">
        <v>643</v>
      </c>
      <c r="G386" s="510"/>
      <c r="H386" s="510"/>
      <c r="I386" s="510"/>
      <c r="J386" s="424"/>
      <c r="K386" s="426">
        <v>1.7</v>
      </c>
      <c r="L386" s="424"/>
      <c r="M386" s="424"/>
      <c r="N386" s="424"/>
      <c r="O386" s="424"/>
      <c r="P386" s="424"/>
      <c r="Q386" s="424"/>
      <c r="R386" s="427"/>
      <c r="T386" s="429"/>
      <c r="U386" s="424"/>
      <c r="V386" s="424"/>
      <c r="W386" s="424"/>
      <c r="X386" s="424"/>
      <c r="Y386" s="424"/>
      <c r="Z386" s="424"/>
      <c r="AA386" s="430"/>
      <c r="AT386" s="431" t="s">
        <v>182</v>
      </c>
      <c r="AU386" s="431" t="s">
        <v>115</v>
      </c>
      <c r="AV386" s="428" t="s">
        <v>115</v>
      </c>
      <c r="AW386" s="428" t="s">
        <v>32</v>
      </c>
      <c r="AX386" s="428" t="s">
        <v>74</v>
      </c>
      <c r="AY386" s="431" t="s">
        <v>175</v>
      </c>
    </row>
    <row r="387" spans="2:51" s="428" customFormat="1" ht="25.5" customHeight="1">
      <c r="B387" s="423"/>
      <c r="C387" s="424"/>
      <c r="D387" s="424"/>
      <c r="E387" s="425" t="s">
        <v>19</v>
      </c>
      <c r="F387" s="523" t="s">
        <v>644</v>
      </c>
      <c r="G387" s="524"/>
      <c r="H387" s="524"/>
      <c r="I387" s="524"/>
      <c r="J387" s="424"/>
      <c r="K387" s="426">
        <v>19.4</v>
      </c>
      <c r="L387" s="424"/>
      <c r="M387" s="424"/>
      <c r="N387" s="424"/>
      <c r="O387" s="424"/>
      <c r="P387" s="424"/>
      <c r="Q387" s="424"/>
      <c r="R387" s="427"/>
      <c r="T387" s="429"/>
      <c r="U387" s="424"/>
      <c r="V387" s="424"/>
      <c r="W387" s="424"/>
      <c r="X387" s="424"/>
      <c r="Y387" s="424"/>
      <c r="Z387" s="424"/>
      <c r="AA387" s="430"/>
      <c r="AT387" s="431" t="s">
        <v>182</v>
      </c>
      <c r="AU387" s="431" t="s">
        <v>115</v>
      </c>
      <c r="AV387" s="428" t="s">
        <v>115</v>
      </c>
      <c r="AW387" s="428" t="s">
        <v>32</v>
      </c>
      <c r="AX387" s="428" t="s">
        <v>74</v>
      </c>
      <c r="AY387" s="431" t="s">
        <v>175</v>
      </c>
    </row>
    <row r="388" spans="2:51" s="428" customFormat="1" ht="16.5" customHeight="1">
      <c r="B388" s="423"/>
      <c r="C388" s="424"/>
      <c r="D388" s="424"/>
      <c r="E388" s="425" t="s">
        <v>19</v>
      </c>
      <c r="F388" s="523" t="s">
        <v>645</v>
      </c>
      <c r="G388" s="524"/>
      <c r="H388" s="524"/>
      <c r="I388" s="524"/>
      <c r="J388" s="424"/>
      <c r="K388" s="426">
        <v>0.7</v>
      </c>
      <c r="L388" s="424"/>
      <c r="M388" s="424"/>
      <c r="N388" s="424"/>
      <c r="O388" s="424"/>
      <c r="P388" s="424"/>
      <c r="Q388" s="424"/>
      <c r="R388" s="427"/>
      <c r="T388" s="429"/>
      <c r="U388" s="424"/>
      <c r="V388" s="424"/>
      <c r="W388" s="424"/>
      <c r="X388" s="424"/>
      <c r="Y388" s="424"/>
      <c r="Z388" s="424"/>
      <c r="AA388" s="430"/>
      <c r="AT388" s="431" t="s">
        <v>182</v>
      </c>
      <c r="AU388" s="431" t="s">
        <v>115</v>
      </c>
      <c r="AV388" s="428" t="s">
        <v>115</v>
      </c>
      <c r="AW388" s="428" t="s">
        <v>32</v>
      </c>
      <c r="AX388" s="428" t="s">
        <v>74</v>
      </c>
      <c r="AY388" s="431" t="s">
        <v>175</v>
      </c>
    </row>
    <row r="389" spans="2:51" s="437" customFormat="1" ht="16.5" customHeight="1">
      <c r="B389" s="432"/>
      <c r="C389" s="433"/>
      <c r="D389" s="433"/>
      <c r="E389" s="434" t="s">
        <v>19</v>
      </c>
      <c r="F389" s="529" t="s">
        <v>247</v>
      </c>
      <c r="G389" s="530"/>
      <c r="H389" s="530"/>
      <c r="I389" s="530"/>
      <c r="J389" s="433"/>
      <c r="K389" s="435">
        <v>21.8</v>
      </c>
      <c r="L389" s="433"/>
      <c r="M389" s="433"/>
      <c r="N389" s="433"/>
      <c r="O389" s="433"/>
      <c r="P389" s="433"/>
      <c r="Q389" s="433"/>
      <c r="R389" s="436"/>
      <c r="T389" s="438"/>
      <c r="U389" s="433"/>
      <c r="V389" s="433"/>
      <c r="W389" s="433"/>
      <c r="X389" s="433"/>
      <c r="Y389" s="433"/>
      <c r="Z389" s="433"/>
      <c r="AA389" s="439"/>
      <c r="AT389" s="440" t="s">
        <v>182</v>
      </c>
      <c r="AU389" s="440" t="s">
        <v>115</v>
      </c>
      <c r="AV389" s="437" t="s">
        <v>179</v>
      </c>
      <c r="AW389" s="437" t="s">
        <v>32</v>
      </c>
      <c r="AX389" s="437" t="s">
        <v>82</v>
      </c>
      <c r="AY389" s="440" t="s">
        <v>175</v>
      </c>
    </row>
    <row r="390" spans="2:65" s="298" customFormat="1" ht="25.5" customHeight="1">
      <c r="B390" s="295"/>
      <c r="C390" s="415" t="s">
        <v>646</v>
      </c>
      <c r="D390" s="415" t="s">
        <v>176</v>
      </c>
      <c r="E390" s="416" t="s">
        <v>647</v>
      </c>
      <c r="F390" s="506" t="s">
        <v>648</v>
      </c>
      <c r="G390" s="506"/>
      <c r="H390" s="506"/>
      <c r="I390" s="506"/>
      <c r="J390" s="417" t="s">
        <v>127</v>
      </c>
      <c r="K390" s="418">
        <v>0.48</v>
      </c>
      <c r="L390" s="507"/>
      <c r="M390" s="507"/>
      <c r="N390" s="508">
        <f>ROUND(L390*K390,2)</f>
        <v>0</v>
      </c>
      <c r="O390" s="508"/>
      <c r="P390" s="508"/>
      <c r="Q390" s="508"/>
      <c r="R390" s="297"/>
      <c r="T390" s="419" t="s">
        <v>19</v>
      </c>
      <c r="U390" s="304" t="s">
        <v>39</v>
      </c>
      <c r="V390" s="420">
        <v>2.317</v>
      </c>
      <c r="W390" s="420">
        <f>V390*K390</f>
        <v>1.11216</v>
      </c>
      <c r="X390" s="420">
        <v>2.492545</v>
      </c>
      <c r="Y390" s="420">
        <f>X390*K390</f>
        <v>1.1964215999999999</v>
      </c>
      <c r="Z390" s="420">
        <v>0</v>
      </c>
      <c r="AA390" s="421">
        <f>Z390*K390</f>
        <v>0</v>
      </c>
      <c r="AR390" s="280" t="s">
        <v>179</v>
      </c>
      <c r="AT390" s="280" t="s">
        <v>176</v>
      </c>
      <c r="AU390" s="280" t="s">
        <v>115</v>
      </c>
      <c r="AY390" s="280" t="s">
        <v>175</v>
      </c>
      <c r="BE390" s="422">
        <f>IF(U390="základní",N390,0)</f>
        <v>0</v>
      </c>
      <c r="BF390" s="422">
        <f>IF(U390="snížená",N390,0)</f>
        <v>0</v>
      </c>
      <c r="BG390" s="422">
        <f>IF(U390="zákl. přenesená",N390,0)</f>
        <v>0</v>
      </c>
      <c r="BH390" s="422">
        <f>IF(U390="sníž. přenesená",N390,0)</f>
        <v>0</v>
      </c>
      <c r="BI390" s="422">
        <f>IF(U390="nulová",N390,0)</f>
        <v>0</v>
      </c>
      <c r="BJ390" s="280" t="s">
        <v>82</v>
      </c>
      <c r="BK390" s="422">
        <f>ROUND(L390*K390,2)</f>
        <v>0</v>
      </c>
      <c r="BL390" s="280" t="s">
        <v>179</v>
      </c>
      <c r="BM390" s="280" t="s">
        <v>649</v>
      </c>
    </row>
    <row r="391" spans="2:51" s="428" customFormat="1" ht="16.5" customHeight="1">
      <c r="B391" s="423"/>
      <c r="C391" s="424"/>
      <c r="D391" s="424"/>
      <c r="E391" s="425" t="s">
        <v>19</v>
      </c>
      <c r="F391" s="509" t="s">
        <v>650</v>
      </c>
      <c r="G391" s="510"/>
      <c r="H391" s="510"/>
      <c r="I391" s="510"/>
      <c r="J391" s="424"/>
      <c r="K391" s="426">
        <v>0.48</v>
      </c>
      <c r="L391" s="424"/>
      <c r="M391" s="424"/>
      <c r="N391" s="424"/>
      <c r="O391" s="424"/>
      <c r="P391" s="424"/>
      <c r="Q391" s="424"/>
      <c r="R391" s="427"/>
      <c r="T391" s="429"/>
      <c r="U391" s="424"/>
      <c r="V391" s="424"/>
      <c r="W391" s="424"/>
      <c r="X391" s="424"/>
      <c r="Y391" s="424"/>
      <c r="Z391" s="424"/>
      <c r="AA391" s="430"/>
      <c r="AT391" s="431" t="s">
        <v>182</v>
      </c>
      <c r="AU391" s="431" t="s">
        <v>115</v>
      </c>
      <c r="AV391" s="428" t="s">
        <v>115</v>
      </c>
      <c r="AW391" s="428" t="s">
        <v>32</v>
      </c>
      <c r="AX391" s="428" t="s">
        <v>82</v>
      </c>
      <c r="AY391" s="431" t="s">
        <v>175</v>
      </c>
    </row>
    <row r="392" spans="2:65" s="298" customFormat="1" ht="38.25" customHeight="1">
      <c r="B392" s="295"/>
      <c r="C392" s="415" t="s">
        <v>651</v>
      </c>
      <c r="D392" s="415" t="s">
        <v>176</v>
      </c>
      <c r="E392" s="416" t="s">
        <v>652</v>
      </c>
      <c r="F392" s="506" t="s">
        <v>653</v>
      </c>
      <c r="G392" s="506"/>
      <c r="H392" s="506"/>
      <c r="I392" s="506"/>
      <c r="J392" s="417" t="s">
        <v>127</v>
      </c>
      <c r="K392" s="418">
        <v>2.544</v>
      </c>
      <c r="L392" s="507"/>
      <c r="M392" s="507"/>
      <c r="N392" s="508">
        <f>ROUND(L392*K392,2)</f>
        <v>0</v>
      </c>
      <c r="O392" s="508"/>
      <c r="P392" s="508"/>
      <c r="Q392" s="508"/>
      <c r="R392" s="297"/>
      <c r="T392" s="419" t="s">
        <v>19</v>
      </c>
      <c r="U392" s="304" t="s">
        <v>39</v>
      </c>
      <c r="V392" s="420">
        <v>0.115</v>
      </c>
      <c r="W392" s="420">
        <f>V392*K392</f>
        <v>0.29256000000000004</v>
      </c>
      <c r="X392" s="420">
        <v>1.89</v>
      </c>
      <c r="Y392" s="420">
        <f>X392*K392</f>
        <v>4.80816</v>
      </c>
      <c r="Z392" s="420">
        <v>0</v>
      </c>
      <c r="AA392" s="421">
        <f>Z392*K392</f>
        <v>0</v>
      </c>
      <c r="AR392" s="280" t="s">
        <v>179</v>
      </c>
      <c r="AT392" s="280" t="s">
        <v>176</v>
      </c>
      <c r="AU392" s="280" t="s">
        <v>115</v>
      </c>
      <c r="AY392" s="280" t="s">
        <v>175</v>
      </c>
      <c r="BE392" s="422">
        <f>IF(U392="základní",N392,0)</f>
        <v>0</v>
      </c>
      <c r="BF392" s="422">
        <f>IF(U392="snížená",N392,0)</f>
        <v>0</v>
      </c>
      <c r="BG392" s="422">
        <f>IF(U392="zákl. přenesená",N392,0)</f>
        <v>0</v>
      </c>
      <c r="BH392" s="422">
        <f>IF(U392="sníž. přenesená",N392,0)</f>
        <v>0</v>
      </c>
      <c r="BI392" s="422">
        <f>IF(U392="nulová",N392,0)</f>
        <v>0</v>
      </c>
      <c r="BJ392" s="280" t="s">
        <v>82</v>
      </c>
      <c r="BK392" s="422">
        <f>ROUND(L392*K392,2)</f>
        <v>0</v>
      </c>
      <c r="BL392" s="280" t="s">
        <v>179</v>
      </c>
      <c r="BM392" s="280" t="s">
        <v>654</v>
      </c>
    </row>
    <row r="393" spans="2:51" s="428" customFormat="1" ht="25.5" customHeight="1">
      <c r="B393" s="423"/>
      <c r="C393" s="424"/>
      <c r="D393" s="424"/>
      <c r="E393" s="425" t="s">
        <v>19</v>
      </c>
      <c r="F393" s="509" t="s">
        <v>655</v>
      </c>
      <c r="G393" s="510"/>
      <c r="H393" s="510"/>
      <c r="I393" s="510"/>
      <c r="J393" s="424"/>
      <c r="K393" s="426">
        <v>2.544</v>
      </c>
      <c r="L393" s="424"/>
      <c r="M393" s="424"/>
      <c r="N393" s="424"/>
      <c r="O393" s="424"/>
      <c r="P393" s="424"/>
      <c r="Q393" s="424"/>
      <c r="R393" s="427"/>
      <c r="T393" s="429"/>
      <c r="U393" s="424"/>
      <c r="V393" s="424"/>
      <c r="W393" s="424"/>
      <c r="X393" s="424"/>
      <c r="Y393" s="424"/>
      <c r="Z393" s="424"/>
      <c r="AA393" s="430"/>
      <c r="AT393" s="431" t="s">
        <v>182</v>
      </c>
      <c r="AU393" s="431" t="s">
        <v>115</v>
      </c>
      <c r="AV393" s="428" t="s">
        <v>115</v>
      </c>
      <c r="AW393" s="428" t="s">
        <v>32</v>
      </c>
      <c r="AX393" s="428" t="s">
        <v>82</v>
      </c>
      <c r="AY393" s="431" t="s">
        <v>175</v>
      </c>
    </row>
    <row r="394" spans="2:65" s="298" customFormat="1" ht="25.5" customHeight="1">
      <c r="B394" s="295"/>
      <c r="C394" s="415" t="s">
        <v>656</v>
      </c>
      <c r="D394" s="415" t="s">
        <v>176</v>
      </c>
      <c r="E394" s="416" t="s">
        <v>657</v>
      </c>
      <c r="F394" s="506" t="s">
        <v>658</v>
      </c>
      <c r="G394" s="506"/>
      <c r="H394" s="506"/>
      <c r="I394" s="506"/>
      <c r="J394" s="417" t="s">
        <v>113</v>
      </c>
      <c r="K394" s="418">
        <v>440</v>
      </c>
      <c r="L394" s="507"/>
      <c r="M394" s="507"/>
      <c r="N394" s="508">
        <f>ROUND(L394*K394,2)</f>
        <v>0</v>
      </c>
      <c r="O394" s="508"/>
      <c r="P394" s="508"/>
      <c r="Q394" s="508"/>
      <c r="R394" s="297"/>
      <c r="T394" s="419" t="s">
        <v>19</v>
      </c>
      <c r="U394" s="304" t="s">
        <v>39</v>
      </c>
      <c r="V394" s="420">
        <v>0.11</v>
      </c>
      <c r="W394" s="420">
        <f>V394*K394</f>
        <v>48.4</v>
      </c>
      <c r="X394" s="420">
        <v>0.0002126</v>
      </c>
      <c r="Y394" s="420">
        <f>X394*K394</f>
        <v>0.093544</v>
      </c>
      <c r="Z394" s="420">
        <v>0</v>
      </c>
      <c r="AA394" s="421">
        <f>Z394*K394</f>
        <v>0</v>
      </c>
      <c r="AR394" s="280" t="s">
        <v>179</v>
      </c>
      <c r="AT394" s="280" t="s">
        <v>176</v>
      </c>
      <c r="AU394" s="280" t="s">
        <v>115</v>
      </c>
      <c r="AY394" s="280" t="s">
        <v>175</v>
      </c>
      <c r="BE394" s="422">
        <f>IF(U394="základní",N394,0)</f>
        <v>0</v>
      </c>
      <c r="BF394" s="422">
        <f>IF(U394="snížená",N394,0)</f>
        <v>0</v>
      </c>
      <c r="BG394" s="422">
        <f>IF(U394="zákl. přenesená",N394,0)</f>
        <v>0</v>
      </c>
      <c r="BH394" s="422">
        <f>IF(U394="sníž. přenesená",N394,0)</f>
        <v>0</v>
      </c>
      <c r="BI394" s="422">
        <f>IF(U394="nulová",N394,0)</f>
        <v>0</v>
      </c>
      <c r="BJ394" s="280" t="s">
        <v>82</v>
      </c>
      <c r="BK394" s="422">
        <f>ROUND(L394*K394,2)</f>
        <v>0</v>
      </c>
      <c r="BL394" s="280" t="s">
        <v>179</v>
      </c>
      <c r="BM394" s="280" t="s">
        <v>659</v>
      </c>
    </row>
    <row r="395" spans="2:51" s="428" customFormat="1" ht="16.5" customHeight="1">
      <c r="B395" s="423"/>
      <c r="C395" s="424"/>
      <c r="D395" s="424"/>
      <c r="E395" s="425" t="s">
        <v>19</v>
      </c>
      <c r="F395" s="509" t="s">
        <v>660</v>
      </c>
      <c r="G395" s="510"/>
      <c r="H395" s="510"/>
      <c r="I395" s="510"/>
      <c r="J395" s="424"/>
      <c r="K395" s="426">
        <v>440</v>
      </c>
      <c r="L395" s="424"/>
      <c r="M395" s="424"/>
      <c r="N395" s="424"/>
      <c r="O395" s="424"/>
      <c r="P395" s="424"/>
      <c r="Q395" s="424"/>
      <c r="R395" s="427"/>
      <c r="T395" s="429"/>
      <c r="U395" s="424"/>
      <c r="V395" s="424"/>
      <c r="W395" s="424"/>
      <c r="X395" s="424"/>
      <c r="Y395" s="424"/>
      <c r="Z395" s="424"/>
      <c r="AA395" s="430"/>
      <c r="AT395" s="431" t="s">
        <v>182</v>
      </c>
      <c r="AU395" s="431" t="s">
        <v>115</v>
      </c>
      <c r="AV395" s="428" t="s">
        <v>115</v>
      </c>
      <c r="AW395" s="428" t="s">
        <v>32</v>
      </c>
      <c r="AX395" s="428" t="s">
        <v>82</v>
      </c>
      <c r="AY395" s="431" t="s">
        <v>175</v>
      </c>
    </row>
    <row r="396" spans="2:65" s="298" customFormat="1" ht="25.5" customHeight="1">
      <c r="B396" s="295"/>
      <c r="C396" s="449" t="s">
        <v>661</v>
      </c>
      <c r="D396" s="449" t="s">
        <v>334</v>
      </c>
      <c r="E396" s="450" t="s">
        <v>662</v>
      </c>
      <c r="F396" s="533" t="s">
        <v>663</v>
      </c>
      <c r="G396" s="533"/>
      <c r="H396" s="533"/>
      <c r="I396" s="533"/>
      <c r="J396" s="451" t="s">
        <v>113</v>
      </c>
      <c r="K396" s="452">
        <v>462</v>
      </c>
      <c r="L396" s="534"/>
      <c r="M396" s="534"/>
      <c r="N396" s="535">
        <f>ROUND(L396*K396,2)</f>
        <v>0</v>
      </c>
      <c r="O396" s="508"/>
      <c r="P396" s="508"/>
      <c r="Q396" s="508"/>
      <c r="R396" s="297"/>
      <c r="T396" s="419" t="s">
        <v>19</v>
      </c>
      <c r="U396" s="304" t="s">
        <v>39</v>
      </c>
      <c r="V396" s="420">
        <v>0</v>
      </c>
      <c r="W396" s="420">
        <f>V396*K396</f>
        <v>0</v>
      </c>
      <c r="X396" s="420">
        <v>0.0003</v>
      </c>
      <c r="Y396" s="420">
        <f>X396*K396</f>
        <v>0.1386</v>
      </c>
      <c r="Z396" s="420">
        <v>0</v>
      </c>
      <c r="AA396" s="421">
        <f>Z396*K396</f>
        <v>0</v>
      </c>
      <c r="AR396" s="280" t="s">
        <v>210</v>
      </c>
      <c r="AT396" s="280" t="s">
        <v>334</v>
      </c>
      <c r="AU396" s="280" t="s">
        <v>115</v>
      </c>
      <c r="AY396" s="280" t="s">
        <v>175</v>
      </c>
      <c r="BE396" s="422">
        <f>IF(U396="základní",N396,0)</f>
        <v>0</v>
      </c>
      <c r="BF396" s="422">
        <f>IF(U396="snížená",N396,0)</f>
        <v>0</v>
      </c>
      <c r="BG396" s="422">
        <f>IF(U396="zákl. přenesená",N396,0)</f>
        <v>0</v>
      </c>
      <c r="BH396" s="422">
        <f>IF(U396="sníž. přenesená",N396,0)</f>
        <v>0</v>
      </c>
      <c r="BI396" s="422">
        <f>IF(U396="nulová",N396,0)</f>
        <v>0</v>
      </c>
      <c r="BJ396" s="280" t="s">
        <v>82</v>
      </c>
      <c r="BK396" s="422">
        <f>ROUND(L396*K396,2)</f>
        <v>0</v>
      </c>
      <c r="BL396" s="280" t="s">
        <v>179</v>
      </c>
      <c r="BM396" s="280" t="s">
        <v>664</v>
      </c>
    </row>
    <row r="397" spans="2:51" s="428" customFormat="1" ht="25.5" customHeight="1">
      <c r="B397" s="423"/>
      <c r="C397" s="424"/>
      <c r="D397" s="424"/>
      <c r="E397" s="425" t="s">
        <v>19</v>
      </c>
      <c r="F397" s="509" t="s">
        <v>665</v>
      </c>
      <c r="G397" s="510"/>
      <c r="H397" s="510"/>
      <c r="I397" s="510"/>
      <c r="J397" s="424"/>
      <c r="K397" s="426">
        <v>462</v>
      </c>
      <c r="L397" s="424"/>
      <c r="M397" s="424"/>
      <c r="N397" s="424"/>
      <c r="O397" s="424"/>
      <c r="P397" s="424"/>
      <c r="Q397" s="424"/>
      <c r="R397" s="427"/>
      <c r="T397" s="429"/>
      <c r="U397" s="424"/>
      <c r="V397" s="424"/>
      <c r="W397" s="424"/>
      <c r="X397" s="424"/>
      <c r="Y397" s="424"/>
      <c r="Z397" s="424"/>
      <c r="AA397" s="430"/>
      <c r="AT397" s="431" t="s">
        <v>182</v>
      </c>
      <c r="AU397" s="431" t="s">
        <v>115</v>
      </c>
      <c r="AV397" s="428" t="s">
        <v>115</v>
      </c>
      <c r="AW397" s="428" t="s">
        <v>32</v>
      </c>
      <c r="AX397" s="428" t="s">
        <v>82</v>
      </c>
      <c r="AY397" s="431" t="s">
        <v>175</v>
      </c>
    </row>
    <row r="398" spans="2:65" s="298" customFormat="1" ht="25.5" customHeight="1">
      <c r="B398" s="295"/>
      <c r="C398" s="415" t="s">
        <v>666</v>
      </c>
      <c r="D398" s="415" t="s">
        <v>176</v>
      </c>
      <c r="E398" s="416" t="s">
        <v>667</v>
      </c>
      <c r="F398" s="506" t="s">
        <v>668</v>
      </c>
      <c r="G398" s="506"/>
      <c r="H398" s="506"/>
      <c r="I398" s="506"/>
      <c r="J398" s="417" t="s">
        <v>113</v>
      </c>
      <c r="K398" s="418">
        <v>13.77</v>
      </c>
      <c r="L398" s="507"/>
      <c r="M398" s="507"/>
      <c r="N398" s="508">
        <f>ROUND(L398*K398,2)</f>
        <v>0</v>
      </c>
      <c r="O398" s="508"/>
      <c r="P398" s="508"/>
      <c r="Q398" s="508"/>
      <c r="R398" s="297"/>
      <c r="T398" s="419" t="s">
        <v>19</v>
      </c>
      <c r="U398" s="304" t="s">
        <v>39</v>
      </c>
      <c r="V398" s="420">
        <v>1.947</v>
      </c>
      <c r="W398" s="420">
        <f>V398*K398</f>
        <v>26.81019</v>
      </c>
      <c r="X398" s="420">
        <v>0.7874088</v>
      </c>
      <c r="Y398" s="420">
        <f>X398*K398</f>
        <v>10.842619176</v>
      </c>
      <c r="Z398" s="420">
        <v>0</v>
      </c>
      <c r="AA398" s="421">
        <f>Z398*K398</f>
        <v>0</v>
      </c>
      <c r="AR398" s="280" t="s">
        <v>179</v>
      </c>
      <c r="AT398" s="280" t="s">
        <v>176</v>
      </c>
      <c r="AU398" s="280" t="s">
        <v>115</v>
      </c>
      <c r="AY398" s="280" t="s">
        <v>175</v>
      </c>
      <c r="BE398" s="422">
        <f>IF(U398="základní",N398,0)</f>
        <v>0</v>
      </c>
      <c r="BF398" s="422">
        <f>IF(U398="snížená",N398,0)</f>
        <v>0</v>
      </c>
      <c r="BG398" s="422">
        <f>IF(U398="zákl. přenesená",N398,0)</f>
        <v>0</v>
      </c>
      <c r="BH398" s="422">
        <f>IF(U398="sníž. přenesená",N398,0)</f>
        <v>0</v>
      </c>
      <c r="BI398" s="422">
        <f>IF(U398="nulová",N398,0)</f>
        <v>0</v>
      </c>
      <c r="BJ398" s="280" t="s">
        <v>82</v>
      </c>
      <c r="BK398" s="422">
        <f>ROUND(L398*K398,2)</f>
        <v>0</v>
      </c>
      <c r="BL398" s="280" t="s">
        <v>179</v>
      </c>
      <c r="BM398" s="280" t="s">
        <v>669</v>
      </c>
    </row>
    <row r="399" spans="2:51" s="428" customFormat="1" ht="16.5" customHeight="1">
      <c r="B399" s="423"/>
      <c r="C399" s="424"/>
      <c r="D399" s="424"/>
      <c r="E399" s="425" t="s">
        <v>19</v>
      </c>
      <c r="F399" s="509" t="s">
        <v>627</v>
      </c>
      <c r="G399" s="510"/>
      <c r="H399" s="510"/>
      <c r="I399" s="510"/>
      <c r="J399" s="424"/>
      <c r="K399" s="426">
        <v>12.72</v>
      </c>
      <c r="L399" s="424"/>
      <c r="M399" s="424"/>
      <c r="N399" s="424"/>
      <c r="O399" s="424"/>
      <c r="P399" s="424"/>
      <c r="Q399" s="424"/>
      <c r="R399" s="427"/>
      <c r="T399" s="429"/>
      <c r="U399" s="424"/>
      <c r="V399" s="424"/>
      <c r="W399" s="424"/>
      <c r="X399" s="424"/>
      <c r="Y399" s="424"/>
      <c r="Z399" s="424"/>
      <c r="AA399" s="430"/>
      <c r="AT399" s="431" t="s">
        <v>182</v>
      </c>
      <c r="AU399" s="431" t="s">
        <v>115</v>
      </c>
      <c r="AV399" s="428" t="s">
        <v>115</v>
      </c>
      <c r="AW399" s="428" t="s">
        <v>32</v>
      </c>
      <c r="AX399" s="428" t="s">
        <v>74</v>
      </c>
      <c r="AY399" s="431" t="s">
        <v>175</v>
      </c>
    </row>
    <row r="400" spans="2:51" s="428" customFormat="1" ht="16.5" customHeight="1">
      <c r="B400" s="423"/>
      <c r="C400" s="424"/>
      <c r="D400" s="424"/>
      <c r="E400" s="425" t="s">
        <v>19</v>
      </c>
      <c r="F400" s="523" t="s">
        <v>628</v>
      </c>
      <c r="G400" s="524"/>
      <c r="H400" s="524"/>
      <c r="I400" s="524"/>
      <c r="J400" s="424"/>
      <c r="K400" s="426">
        <v>1.05</v>
      </c>
      <c r="L400" s="424"/>
      <c r="M400" s="424"/>
      <c r="N400" s="424"/>
      <c r="O400" s="424"/>
      <c r="P400" s="424"/>
      <c r="Q400" s="424"/>
      <c r="R400" s="427"/>
      <c r="T400" s="429"/>
      <c r="U400" s="424"/>
      <c r="V400" s="424"/>
      <c r="W400" s="424"/>
      <c r="X400" s="424"/>
      <c r="Y400" s="424"/>
      <c r="Z400" s="424"/>
      <c r="AA400" s="430"/>
      <c r="AT400" s="431" t="s">
        <v>182</v>
      </c>
      <c r="AU400" s="431" t="s">
        <v>115</v>
      </c>
      <c r="AV400" s="428" t="s">
        <v>115</v>
      </c>
      <c r="AW400" s="428" t="s">
        <v>32</v>
      </c>
      <c r="AX400" s="428" t="s">
        <v>74</v>
      </c>
      <c r="AY400" s="431" t="s">
        <v>175</v>
      </c>
    </row>
    <row r="401" spans="2:51" s="437" customFormat="1" ht="16.5" customHeight="1">
      <c r="B401" s="432"/>
      <c r="C401" s="433"/>
      <c r="D401" s="433"/>
      <c r="E401" s="434" t="s">
        <v>19</v>
      </c>
      <c r="F401" s="529" t="s">
        <v>247</v>
      </c>
      <c r="G401" s="530"/>
      <c r="H401" s="530"/>
      <c r="I401" s="530"/>
      <c r="J401" s="433"/>
      <c r="K401" s="435">
        <v>13.77</v>
      </c>
      <c r="L401" s="433"/>
      <c r="M401" s="433"/>
      <c r="N401" s="433"/>
      <c r="O401" s="433"/>
      <c r="P401" s="433"/>
      <c r="Q401" s="433"/>
      <c r="R401" s="436"/>
      <c r="T401" s="438"/>
      <c r="U401" s="433"/>
      <c r="V401" s="433"/>
      <c r="W401" s="433"/>
      <c r="X401" s="433"/>
      <c r="Y401" s="433"/>
      <c r="Z401" s="433"/>
      <c r="AA401" s="439"/>
      <c r="AT401" s="440" t="s">
        <v>182</v>
      </c>
      <c r="AU401" s="440" t="s">
        <v>115</v>
      </c>
      <c r="AV401" s="437" t="s">
        <v>179</v>
      </c>
      <c r="AW401" s="437" t="s">
        <v>32</v>
      </c>
      <c r="AX401" s="437" t="s">
        <v>82</v>
      </c>
      <c r="AY401" s="440" t="s">
        <v>175</v>
      </c>
    </row>
    <row r="402" spans="2:65" s="298" customFormat="1" ht="38.25" customHeight="1">
      <c r="B402" s="295"/>
      <c r="C402" s="415" t="s">
        <v>670</v>
      </c>
      <c r="D402" s="415" t="s">
        <v>176</v>
      </c>
      <c r="E402" s="416" t="s">
        <v>671</v>
      </c>
      <c r="F402" s="506" t="s">
        <v>672</v>
      </c>
      <c r="G402" s="506"/>
      <c r="H402" s="506"/>
      <c r="I402" s="506"/>
      <c r="J402" s="417" t="s">
        <v>113</v>
      </c>
      <c r="K402" s="418">
        <v>3</v>
      </c>
      <c r="L402" s="507"/>
      <c r="M402" s="507"/>
      <c r="N402" s="508">
        <f>ROUND(L402*K402,2)</f>
        <v>0</v>
      </c>
      <c r="O402" s="508"/>
      <c r="P402" s="508"/>
      <c r="Q402" s="508"/>
      <c r="R402" s="297"/>
      <c r="T402" s="419" t="s">
        <v>19</v>
      </c>
      <c r="U402" s="304" t="s">
        <v>39</v>
      </c>
      <c r="V402" s="420">
        <v>1.66</v>
      </c>
      <c r="W402" s="420">
        <f>V402*K402</f>
        <v>4.9799999999999995</v>
      </c>
      <c r="X402" s="420">
        <v>0.936768</v>
      </c>
      <c r="Y402" s="420">
        <f>X402*K402</f>
        <v>2.8103040000000004</v>
      </c>
      <c r="Z402" s="420">
        <v>0</v>
      </c>
      <c r="AA402" s="421">
        <f>Z402*K402</f>
        <v>0</v>
      </c>
      <c r="AR402" s="280" t="s">
        <v>179</v>
      </c>
      <c r="AT402" s="280" t="s">
        <v>176</v>
      </c>
      <c r="AU402" s="280" t="s">
        <v>115</v>
      </c>
      <c r="AY402" s="280" t="s">
        <v>175</v>
      </c>
      <c r="BE402" s="422">
        <f>IF(U402="základní",N402,0)</f>
        <v>0</v>
      </c>
      <c r="BF402" s="422">
        <f>IF(U402="snížená",N402,0)</f>
        <v>0</v>
      </c>
      <c r="BG402" s="422">
        <f>IF(U402="zákl. přenesená",N402,0)</f>
        <v>0</v>
      </c>
      <c r="BH402" s="422">
        <f>IF(U402="sníž. přenesená",N402,0)</f>
        <v>0</v>
      </c>
      <c r="BI402" s="422">
        <f>IF(U402="nulová",N402,0)</f>
        <v>0</v>
      </c>
      <c r="BJ402" s="280" t="s">
        <v>82</v>
      </c>
      <c r="BK402" s="422">
        <f>ROUND(L402*K402,2)</f>
        <v>0</v>
      </c>
      <c r="BL402" s="280" t="s">
        <v>179</v>
      </c>
      <c r="BM402" s="280" t="s">
        <v>673</v>
      </c>
    </row>
    <row r="403" spans="2:51" s="428" customFormat="1" ht="16.5" customHeight="1">
      <c r="B403" s="423"/>
      <c r="C403" s="424"/>
      <c r="D403" s="424"/>
      <c r="E403" s="425" t="s">
        <v>19</v>
      </c>
      <c r="F403" s="509" t="s">
        <v>626</v>
      </c>
      <c r="G403" s="510"/>
      <c r="H403" s="510"/>
      <c r="I403" s="510"/>
      <c r="J403" s="424"/>
      <c r="K403" s="426">
        <v>3</v>
      </c>
      <c r="L403" s="424"/>
      <c r="M403" s="424"/>
      <c r="N403" s="424"/>
      <c r="O403" s="424"/>
      <c r="P403" s="424"/>
      <c r="Q403" s="424"/>
      <c r="R403" s="427"/>
      <c r="T403" s="429"/>
      <c r="U403" s="424"/>
      <c r="V403" s="424"/>
      <c r="W403" s="424"/>
      <c r="X403" s="424"/>
      <c r="Y403" s="424"/>
      <c r="Z403" s="424"/>
      <c r="AA403" s="430"/>
      <c r="AT403" s="431" t="s">
        <v>182</v>
      </c>
      <c r="AU403" s="431" t="s">
        <v>115</v>
      </c>
      <c r="AV403" s="428" t="s">
        <v>115</v>
      </c>
      <c r="AW403" s="428" t="s">
        <v>32</v>
      </c>
      <c r="AX403" s="428" t="s">
        <v>82</v>
      </c>
      <c r="AY403" s="431" t="s">
        <v>175</v>
      </c>
    </row>
    <row r="404" spans="2:65" s="298" customFormat="1" ht="38.25" customHeight="1">
      <c r="B404" s="295"/>
      <c r="C404" s="415" t="s">
        <v>674</v>
      </c>
      <c r="D404" s="415" t="s">
        <v>176</v>
      </c>
      <c r="E404" s="416" t="s">
        <v>675</v>
      </c>
      <c r="F404" s="506" t="s">
        <v>676</v>
      </c>
      <c r="G404" s="506"/>
      <c r="H404" s="506"/>
      <c r="I404" s="506"/>
      <c r="J404" s="417" t="s">
        <v>113</v>
      </c>
      <c r="K404" s="418">
        <v>167.998</v>
      </c>
      <c r="L404" s="507"/>
      <c r="M404" s="507"/>
      <c r="N404" s="508">
        <f>ROUND(L404*K404,2)</f>
        <v>0</v>
      </c>
      <c r="O404" s="508"/>
      <c r="P404" s="508"/>
      <c r="Q404" s="508"/>
      <c r="R404" s="297"/>
      <c r="T404" s="419" t="s">
        <v>19</v>
      </c>
      <c r="U404" s="304" t="s">
        <v>39</v>
      </c>
      <c r="V404" s="420">
        <v>2.36</v>
      </c>
      <c r="W404" s="420">
        <f>V404*K404</f>
        <v>396.47527999999994</v>
      </c>
      <c r="X404" s="420">
        <v>1.175568</v>
      </c>
      <c r="Y404" s="420">
        <f>X404*K404</f>
        <v>197.49307286399997</v>
      </c>
      <c r="Z404" s="420">
        <v>0</v>
      </c>
      <c r="AA404" s="421">
        <f>Z404*K404</f>
        <v>0</v>
      </c>
      <c r="AR404" s="280" t="s">
        <v>179</v>
      </c>
      <c r="AT404" s="280" t="s">
        <v>176</v>
      </c>
      <c r="AU404" s="280" t="s">
        <v>115</v>
      </c>
      <c r="AY404" s="280" t="s">
        <v>175</v>
      </c>
      <c r="BE404" s="422">
        <f>IF(U404="základní",N404,0)</f>
        <v>0</v>
      </c>
      <c r="BF404" s="422">
        <f>IF(U404="snížená",N404,0)</f>
        <v>0</v>
      </c>
      <c r="BG404" s="422">
        <f>IF(U404="zákl. přenesená",N404,0)</f>
        <v>0</v>
      </c>
      <c r="BH404" s="422">
        <f>IF(U404="sníž. přenesená",N404,0)</f>
        <v>0</v>
      </c>
      <c r="BI404" s="422">
        <f>IF(U404="nulová",N404,0)</f>
        <v>0</v>
      </c>
      <c r="BJ404" s="280" t="s">
        <v>82</v>
      </c>
      <c r="BK404" s="422">
        <f>ROUND(L404*K404,2)</f>
        <v>0</v>
      </c>
      <c r="BL404" s="280" t="s">
        <v>179</v>
      </c>
      <c r="BM404" s="280" t="s">
        <v>677</v>
      </c>
    </row>
    <row r="405" spans="2:51" s="428" customFormat="1" ht="25.5" customHeight="1">
      <c r="B405" s="423"/>
      <c r="C405" s="424"/>
      <c r="D405" s="424"/>
      <c r="E405" s="425" t="s">
        <v>19</v>
      </c>
      <c r="F405" s="509" t="s">
        <v>678</v>
      </c>
      <c r="G405" s="510"/>
      <c r="H405" s="510"/>
      <c r="I405" s="510"/>
      <c r="J405" s="424"/>
      <c r="K405" s="426">
        <v>167.998</v>
      </c>
      <c r="L405" s="424"/>
      <c r="M405" s="424"/>
      <c r="N405" s="424"/>
      <c r="O405" s="424"/>
      <c r="P405" s="424"/>
      <c r="Q405" s="424"/>
      <c r="R405" s="427"/>
      <c r="T405" s="429"/>
      <c r="U405" s="424"/>
      <c r="V405" s="424"/>
      <c r="W405" s="424"/>
      <c r="X405" s="424"/>
      <c r="Y405" s="424"/>
      <c r="Z405" s="424"/>
      <c r="AA405" s="430"/>
      <c r="AT405" s="431" t="s">
        <v>182</v>
      </c>
      <c r="AU405" s="431" t="s">
        <v>115</v>
      </c>
      <c r="AV405" s="428" t="s">
        <v>115</v>
      </c>
      <c r="AW405" s="428" t="s">
        <v>32</v>
      </c>
      <c r="AX405" s="428" t="s">
        <v>82</v>
      </c>
      <c r="AY405" s="431" t="s">
        <v>175</v>
      </c>
    </row>
    <row r="406" spans="2:65" s="298" customFormat="1" ht="51" customHeight="1">
      <c r="B406" s="295"/>
      <c r="C406" s="415" t="s">
        <v>679</v>
      </c>
      <c r="D406" s="415" t="s">
        <v>176</v>
      </c>
      <c r="E406" s="416" t="s">
        <v>680</v>
      </c>
      <c r="F406" s="506" t="s">
        <v>681</v>
      </c>
      <c r="G406" s="506"/>
      <c r="H406" s="506"/>
      <c r="I406" s="506"/>
      <c r="J406" s="417" t="s">
        <v>113</v>
      </c>
      <c r="K406" s="418">
        <v>247.275</v>
      </c>
      <c r="L406" s="507"/>
      <c r="M406" s="507"/>
      <c r="N406" s="508">
        <f>ROUND(L406*K406,2)</f>
        <v>0</v>
      </c>
      <c r="O406" s="508"/>
      <c r="P406" s="508"/>
      <c r="Q406" s="508"/>
      <c r="R406" s="297"/>
      <c r="T406" s="419" t="s">
        <v>19</v>
      </c>
      <c r="U406" s="304" t="s">
        <v>39</v>
      </c>
      <c r="V406" s="420">
        <v>2.36</v>
      </c>
      <c r="W406" s="420">
        <f>V406*K406</f>
        <v>583.569</v>
      </c>
      <c r="X406" s="420">
        <v>1.17557</v>
      </c>
      <c r="Y406" s="420">
        <f>X406*K406</f>
        <v>290.68907175</v>
      </c>
      <c r="Z406" s="420">
        <v>0</v>
      </c>
      <c r="AA406" s="421">
        <f>Z406*K406</f>
        <v>0</v>
      </c>
      <c r="AR406" s="280" t="s">
        <v>179</v>
      </c>
      <c r="AT406" s="280" t="s">
        <v>176</v>
      </c>
      <c r="AU406" s="280" t="s">
        <v>115</v>
      </c>
      <c r="AY406" s="280" t="s">
        <v>175</v>
      </c>
      <c r="BE406" s="422">
        <f>IF(U406="základní",N406,0)</f>
        <v>0</v>
      </c>
      <c r="BF406" s="422">
        <f>IF(U406="snížená",N406,0)</f>
        <v>0</v>
      </c>
      <c r="BG406" s="422">
        <f>IF(U406="zákl. přenesená",N406,0)</f>
        <v>0</v>
      </c>
      <c r="BH406" s="422">
        <f>IF(U406="sníž. přenesená",N406,0)</f>
        <v>0</v>
      </c>
      <c r="BI406" s="422">
        <f>IF(U406="nulová",N406,0)</f>
        <v>0</v>
      </c>
      <c r="BJ406" s="280" t="s">
        <v>82</v>
      </c>
      <c r="BK406" s="422">
        <f>ROUND(L406*K406,2)</f>
        <v>0</v>
      </c>
      <c r="BL406" s="280" t="s">
        <v>179</v>
      </c>
      <c r="BM406" s="280" t="s">
        <v>682</v>
      </c>
    </row>
    <row r="407" spans="2:51" s="428" customFormat="1" ht="16.5" customHeight="1">
      <c r="B407" s="423"/>
      <c r="C407" s="424"/>
      <c r="D407" s="424"/>
      <c r="E407" s="425" t="s">
        <v>19</v>
      </c>
      <c r="F407" s="509" t="s">
        <v>683</v>
      </c>
      <c r="G407" s="510"/>
      <c r="H407" s="510"/>
      <c r="I407" s="510"/>
      <c r="J407" s="424"/>
      <c r="K407" s="426">
        <v>247.275</v>
      </c>
      <c r="L407" s="424"/>
      <c r="M407" s="424"/>
      <c r="N407" s="424"/>
      <c r="O407" s="424"/>
      <c r="P407" s="424"/>
      <c r="Q407" s="424"/>
      <c r="R407" s="427"/>
      <c r="T407" s="429"/>
      <c r="U407" s="424"/>
      <c r="V407" s="424"/>
      <c r="W407" s="424"/>
      <c r="X407" s="424"/>
      <c r="Y407" s="424"/>
      <c r="Z407" s="424"/>
      <c r="AA407" s="430"/>
      <c r="AT407" s="431" t="s">
        <v>182</v>
      </c>
      <c r="AU407" s="431" t="s">
        <v>115</v>
      </c>
      <c r="AV407" s="428" t="s">
        <v>115</v>
      </c>
      <c r="AW407" s="428" t="s">
        <v>32</v>
      </c>
      <c r="AX407" s="428" t="s">
        <v>82</v>
      </c>
      <c r="AY407" s="431" t="s">
        <v>175</v>
      </c>
    </row>
    <row r="408" spans="2:63" s="407" customFormat="1" ht="29.85" customHeight="1">
      <c r="B408" s="403"/>
      <c r="C408" s="404"/>
      <c r="D408" s="414" t="s">
        <v>154</v>
      </c>
      <c r="E408" s="414"/>
      <c r="F408" s="414"/>
      <c r="G408" s="414"/>
      <c r="H408" s="414"/>
      <c r="I408" s="414"/>
      <c r="J408" s="414"/>
      <c r="K408" s="414"/>
      <c r="L408" s="414"/>
      <c r="M408" s="414"/>
      <c r="N408" s="515">
        <f>BK408</f>
        <v>0</v>
      </c>
      <c r="O408" s="516"/>
      <c r="P408" s="516"/>
      <c r="Q408" s="516"/>
      <c r="R408" s="406"/>
      <c r="T408" s="408"/>
      <c r="U408" s="404"/>
      <c r="V408" s="404"/>
      <c r="W408" s="409">
        <f>SUM(W409:W421)</f>
        <v>2.2242</v>
      </c>
      <c r="X408" s="404"/>
      <c r="Y408" s="409">
        <f>SUM(Y409:Y421)</f>
        <v>0.0806778</v>
      </c>
      <c r="Z408" s="404"/>
      <c r="AA408" s="410">
        <f>SUM(AA409:AA421)</f>
        <v>0</v>
      </c>
      <c r="AR408" s="411" t="s">
        <v>82</v>
      </c>
      <c r="AT408" s="412" t="s">
        <v>73</v>
      </c>
      <c r="AU408" s="412" t="s">
        <v>82</v>
      </c>
      <c r="AY408" s="411" t="s">
        <v>175</v>
      </c>
      <c r="BK408" s="413">
        <f>SUM(BK409:BK421)</f>
        <v>0</v>
      </c>
    </row>
    <row r="409" spans="2:65" s="298" customFormat="1" ht="25.5" customHeight="1">
      <c r="B409" s="295"/>
      <c r="C409" s="415" t="s">
        <v>684</v>
      </c>
      <c r="D409" s="415" t="s">
        <v>176</v>
      </c>
      <c r="E409" s="416" t="s">
        <v>685</v>
      </c>
      <c r="F409" s="506" t="s">
        <v>686</v>
      </c>
      <c r="G409" s="506"/>
      <c r="H409" s="506"/>
      <c r="I409" s="506"/>
      <c r="J409" s="417" t="s">
        <v>602</v>
      </c>
      <c r="K409" s="418">
        <v>67.4</v>
      </c>
      <c r="L409" s="507"/>
      <c r="M409" s="507"/>
      <c r="N409" s="508">
        <f>ROUND(L409*K409,2)</f>
        <v>0</v>
      </c>
      <c r="O409" s="508"/>
      <c r="P409" s="508"/>
      <c r="Q409" s="508"/>
      <c r="R409" s="297"/>
      <c r="T409" s="419" t="s">
        <v>19</v>
      </c>
      <c r="U409" s="304" t="s">
        <v>39</v>
      </c>
      <c r="V409" s="420">
        <v>0.033</v>
      </c>
      <c r="W409" s="420">
        <f>V409*K409</f>
        <v>2.2242</v>
      </c>
      <c r="X409" s="420">
        <v>0</v>
      </c>
      <c r="Y409" s="420">
        <f>X409*K409</f>
        <v>0</v>
      </c>
      <c r="Z409" s="420">
        <v>0</v>
      </c>
      <c r="AA409" s="421">
        <f>Z409*K409</f>
        <v>0</v>
      </c>
      <c r="AR409" s="280" t="s">
        <v>179</v>
      </c>
      <c r="AT409" s="280" t="s">
        <v>176</v>
      </c>
      <c r="AU409" s="280" t="s">
        <v>115</v>
      </c>
      <c r="AY409" s="280" t="s">
        <v>175</v>
      </c>
      <c r="BE409" s="422">
        <f>IF(U409="základní",N409,0)</f>
        <v>0</v>
      </c>
      <c r="BF409" s="422">
        <f>IF(U409="snížená",N409,0)</f>
        <v>0</v>
      </c>
      <c r="BG409" s="422">
        <f>IF(U409="zákl. přenesená",N409,0)</f>
        <v>0</v>
      </c>
      <c r="BH409" s="422">
        <f>IF(U409="sníž. přenesená",N409,0)</f>
        <v>0</v>
      </c>
      <c r="BI409" s="422">
        <f>IF(U409="nulová",N409,0)</f>
        <v>0</v>
      </c>
      <c r="BJ409" s="280" t="s">
        <v>82</v>
      </c>
      <c r="BK409" s="422">
        <f>ROUND(L409*K409,2)</f>
        <v>0</v>
      </c>
      <c r="BL409" s="280" t="s">
        <v>179</v>
      </c>
      <c r="BM409" s="280" t="s">
        <v>687</v>
      </c>
    </row>
    <row r="410" spans="2:51" s="428" customFormat="1" ht="16.5" customHeight="1">
      <c r="B410" s="423"/>
      <c r="C410" s="424"/>
      <c r="D410" s="424"/>
      <c r="E410" s="425" t="s">
        <v>19</v>
      </c>
      <c r="F410" s="509" t="s">
        <v>688</v>
      </c>
      <c r="G410" s="510"/>
      <c r="H410" s="510"/>
      <c r="I410" s="510"/>
      <c r="J410" s="424"/>
      <c r="K410" s="426">
        <v>31.3</v>
      </c>
      <c r="L410" s="424"/>
      <c r="M410" s="424"/>
      <c r="N410" s="424"/>
      <c r="O410" s="424"/>
      <c r="P410" s="424"/>
      <c r="Q410" s="424"/>
      <c r="R410" s="427"/>
      <c r="T410" s="429"/>
      <c r="U410" s="424"/>
      <c r="V410" s="424"/>
      <c r="W410" s="424"/>
      <c r="X410" s="424"/>
      <c r="Y410" s="424"/>
      <c r="Z410" s="424"/>
      <c r="AA410" s="430"/>
      <c r="AT410" s="431" t="s">
        <v>182</v>
      </c>
      <c r="AU410" s="431" t="s">
        <v>115</v>
      </c>
      <c r="AV410" s="428" t="s">
        <v>115</v>
      </c>
      <c r="AW410" s="428" t="s">
        <v>32</v>
      </c>
      <c r="AX410" s="428" t="s">
        <v>74</v>
      </c>
      <c r="AY410" s="431" t="s">
        <v>175</v>
      </c>
    </row>
    <row r="411" spans="2:51" s="428" customFormat="1" ht="16.5" customHeight="1">
      <c r="B411" s="423"/>
      <c r="C411" s="424"/>
      <c r="D411" s="424"/>
      <c r="E411" s="425" t="s">
        <v>19</v>
      </c>
      <c r="F411" s="523" t="s">
        <v>689</v>
      </c>
      <c r="G411" s="524"/>
      <c r="H411" s="524"/>
      <c r="I411" s="524"/>
      <c r="J411" s="424"/>
      <c r="K411" s="426">
        <v>32.9</v>
      </c>
      <c r="L411" s="424"/>
      <c r="M411" s="424"/>
      <c r="N411" s="424"/>
      <c r="O411" s="424"/>
      <c r="P411" s="424"/>
      <c r="Q411" s="424"/>
      <c r="R411" s="427"/>
      <c r="T411" s="429"/>
      <c r="U411" s="424"/>
      <c r="V411" s="424"/>
      <c r="W411" s="424"/>
      <c r="X411" s="424"/>
      <c r="Y411" s="424"/>
      <c r="Z411" s="424"/>
      <c r="AA411" s="430"/>
      <c r="AT411" s="431" t="s">
        <v>182</v>
      </c>
      <c r="AU411" s="431" t="s">
        <v>115</v>
      </c>
      <c r="AV411" s="428" t="s">
        <v>115</v>
      </c>
      <c r="AW411" s="428" t="s">
        <v>32</v>
      </c>
      <c r="AX411" s="428" t="s">
        <v>74</v>
      </c>
      <c r="AY411" s="431" t="s">
        <v>175</v>
      </c>
    </row>
    <row r="412" spans="2:51" s="428" customFormat="1" ht="16.5" customHeight="1">
      <c r="B412" s="423"/>
      <c r="C412" s="424"/>
      <c r="D412" s="424"/>
      <c r="E412" s="425" t="s">
        <v>19</v>
      </c>
      <c r="F412" s="523" t="s">
        <v>690</v>
      </c>
      <c r="G412" s="524"/>
      <c r="H412" s="524"/>
      <c r="I412" s="524"/>
      <c r="J412" s="424"/>
      <c r="K412" s="426">
        <v>3.2</v>
      </c>
      <c r="L412" s="424"/>
      <c r="M412" s="424"/>
      <c r="N412" s="424"/>
      <c r="O412" s="424"/>
      <c r="P412" s="424"/>
      <c r="Q412" s="424"/>
      <c r="R412" s="427"/>
      <c r="T412" s="429"/>
      <c r="U412" s="424"/>
      <c r="V412" s="424"/>
      <c r="W412" s="424"/>
      <c r="X412" s="424"/>
      <c r="Y412" s="424"/>
      <c r="Z412" s="424"/>
      <c r="AA412" s="430"/>
      <c r="AT412" s="431" t="s">
        <v>182</v>
      </c>
      <c r="AU412" s="431" t="s">
        <v>115</v>
      </c>
      <c r="AV412" s="428" t="s">
        <v>115</v>
      </c>
      <c r="AW412" s="428" t="s">
        <v>32</v>
      </c>
      <c r="AX412" s="428" t="s">
        <v>74</v>
      </c>
      <c r="AY412" s="431" t="s">
        <v>175</v>
      </c>
    </row>
    <row r="413" spans="2:51" s="437" customFormat="1" ht="16.5" customHeight="1">
      <c r="B413" s="432"/>
      <c r="C413" s="433"/>
      <c r="D413" s="433"/>
      <c r="E413" s="434" t="s">
        <v>19</v>
      </c>
      <c r="F413" s="529" t="s">
        <v>247</v>
      </c>
      <c r="G413" s="530"/>
      <c r="H413" s="530"/>
      <c r="I413" s="530"/>
      <c r="J413" s="433"/>
      <c r="K413" s="435">
        <v>67.4</v>
      </c>
      <c r="L413" s="433"/>
      <c r="M413" s="433"/>
      <c r="N413" s="433"/>
      <c r="O413" s="433"/>
      <c r="P413" s="433"/>
      <c r="Q413" s="433"/>
      <c r="R413" s="436"/>
      <c r="T413" s="438"/>
      <c r="U413" s="433"/>
      <c r="V413" s="433"/>
      <c r="W413" s="433"/>
      <c r="X413" s="433"/>
      <c r="Y413" s="433"/>
      <c r="Z413" s="433"/>
      <c r="AA413" s="439"/>
      <c r="AT413" s="440" t="s">
        <v>182</v>
      </c>
      <c r="AU413" s="440" t="s">
        <v>115</v>
      </c>
      <c r="AV413" s="437" t="s">
        <v>179</v>
      </c>
      <c r="AW413" s="437" t="s">
        <v>32</v>
      </c>
      <c r="AX413" s="437" t="s">
        <v>82</v>
      </c>
      <c r="AY413" s="440" t="s">
        <v>175</v>
      </c>
    </row>
    <row r="414" spans="2:65" s="298" customFormat="1" ht="25.5" customHeight="1">
      <c r="B414" s="295"/>
      <c r="C414" s="449" t="s">
        <v>691</v>
      </c>
      <c r="D414" s="449" t="s">
        <v>334</v>
      </c>
      <c r="E414" s="450" t="s">
        <v>692</v>
      </c>
      <c r="F414" s="533" t="s">
        <v>693</v>
      </c>
      <c r="G414" s="533"/>
      <c r="H414" s="533"/>
      <c r="I414" s="533"/>
      <c r="J414" s="451" t="s">
        <v>602</v>
      </c>
      <c r="K414" s="452">
        <v>70.77</v>
      </c>
      <c r="L414" s="534"/>
      <c r="M414" s="534"/>
      <c r="N414" s="535">
        <f>ROUND(L414*K414,2)</f>
        <v>0</v>
      </c>
      <c r="O414" s="508"/>
      <c r="P414" s="508"/>
      <c r="Q414" s="508"/>
      <c r="R414" s="297"/>
      <c r="T414" s="419" t="s">
        <v>19</v>
      </c>
      <c r="U414" s="304" t="s">
        <v>39</v>
      </c>
      <c r="V414" s="420">
        <v>0</v>
      </c>
      <c r="W414" s="420">
        <f>V414*K414</f>
        <v>0</v>
      </c>
      <c r="X414" s="420">
        <v>0.00114</v>
      </c>
      <c r="Y414" s="420">
        <f>X414*K414</f>
        <v>0.0806778</v>
      </c>
      <c r="Z414" s="420">
        <v>0</v>
      </c>
      <c r="AA414" s="421">
        <f>Z414*K414</f>
        <v>0</v>
      </c>
      <c r="AR414" s="280" t="s">
        <v>210</v>
      </c>
      <c r="AT414" s="280" t="s">
        <v>334</v>
      </c>
      <c r="AU414" s="280" t="s">
        <v>115</v>
      </c>
      <c r="AY414" s="280" t="s">
        <v>175</v>
      </c>
      <c r="BE414" s="422">
        <f>IF(U414="základní",N414,0)</f>
        <v>0</v>
      </c>
      <c r="BF414" s="422">
        <f>IF(U414="snížená",N414,0)</f>
        <v>0</v>
      </c>
      <c r="BG414" s="422">
        <f>IF(U414="zákl. přenesená",N414,0)</f>
        <v>0</v>
      </c>
      <c r="BH414" s="422">
        <f>IF(U414="sníž. přenesená",N414,0)</f>
        <v>0</v>
      </c>
      <c r="BI414" s="422">
        <f>IF(U414="nulová",N414,0)</f>
        <v>0</v>
      </c>
      <c r="BJ414" s="280" t="s">
        <v>82</v>
      </c>
      <c r="BK414" s="422">
        <f>ROUND(L414*K414,2)</f>
        <v>0</v>
      </c>
      <c r="BL414" s="280" t="s">
        <v>179</v>
      </c>
      <c r="BM414" s="280" t="s">
        <v>694</v>
      </c>
    </row>
    <row r="415" spans="2:51" s="428" customFormat="1" ht="16.5" customHeight="1">
      <c r="B415" s="423"/>
      <c r="C415" s="424"/>
      <c r="D415" s="424"/>
      <c r="E415" s="425" t="s">
        <v>19</v>
      </c>
      <c r="F415" s="509" t="s">
        <v>695</v>
      </c>
      <c r="G415" s="510"/>
      <c r="H415" s="510"/>
      <c r="I415" s="510"/>
      <c r="J415" s="424"/>
      <c r="K415" s="426">
        <v>70.77</v>
      </c>
      <c r="L415" s="424"/>
      <c r="M415" s="424"/>
      <c r="N415" s="424"/>
      <c r="O415" s="424"/>
      <c r="P415" s="424"/>
      <c r="Q415" s="424"/>
      <c r="R415" s="427"/>
      <c r="T415" s="429"/>
      <c r="U415" s="424"/>
      <c r="V415" s="424"/>
      <c r="W415" s="424"/>
      <c r="X415" s="424"/>
      <c r="Y415" s="424"/>
      <c r="Z415" s="424"/>
      <c r="AA415" s="430"/>
      <c r="AT415" s="431" t="s">
        <v>182</v>
      </c>
      <c r="AU415" s="431" t="s">
        <v>115</v>
      </c>
      <c r="AV415" s="428" t="s">
        <v>115</v>
      </c>
      <c r="AW415" s="428" t="s">
        <v>32</v>
      </c>
      <c r="AX415" s="428" t="s">
        <v>82</v>
      </c>
      <c r="AY415" s="431" t="s">
        <v>175</v>
      </c>
    </row>
    <row r="416" spans="2:65" s="298" customFormat="1" ht="16.5" customHeight="1">
      <c r="B416" s="295"/>
      <c r="C416" s="415" t="s">
        <v>696</v>
      </c>
      <c r="D416" s="415" t="s">
        <v>176</v>
      </c>
      <c r="E416" s="416" t="s">
        <v>697</v>
      </c>
      <c r="F416" s="506" t="s">
        <v>698</v>
      </c>
      <c r="G416" s="506"/>
      <c r="H416" s="506"/>
      <c r="I416" s="506"/>
      <c r="J416" s="417" t="s">
        <v>454</v>
      </c>
      <c r="K416" s="418">
        <v>1</v>
      </c>
      <c r="L416" s="507"/>
      <c r="M416" s="507"/>
      <c r="N416" s="508">
        <f>ROUND(L416*K416,2)</f>
        <v>0</v>
      </c>
      <c r="O416" s="508"/>
      <c r="P416" s="508"/>
      <c r="Q416" s="508"/>
      <c r="R416" s="297"/>
      <c r="T416" s="419" t="s">
        <v>19</v>
      </c>
      <c r="U416" s="304" t="s">
        <v>39</v>
      </c>
      <c r="V416" s="420">
        <v>0</v>
      </c>
      <c r="W416" s="420">
        <f>V416*K416</f>
        <v>0</v>
      </c>
      <c r="X416" s="420">
        <v>0</v>
      </c>
      <c r="Y416" s="420">
        <f>X416*K416</f>
        <v>0</v>
      </c>
      <c r="Z416" s="420">
        <v>0</v>
      </c>
      <c r="AA416" s="421">
        <f>Z416*K416</f>
        <v>0</v>
      </c>
      <c r="AR416" s="280" t="s">
        <v>179</v>
      </c>
      <c r="AT416" s="280" t="s">
        <v>176</v>
      </c>
      <c r="AU416" s="280" t="s">
        <v>115</v>
      </c>
      <c r="AY416" s="280" t="s">
        <v>175</v>
      </c>
      <c r="BE416" s="422">
        <f>IF(U416="základní",N416,0)</f>
        <v>0</v>
      </c>
      <c r="BF416" s="422">
        <f>IF(U416="snížená",N416,0)</f>
        <v>0</v>
      </c>
      <c r="BG416" s="422">
        <f>IF(U416="zákl. přenesená",N416,0)</f>
        <v>0</v>
      </c>
      <c r="BH416" s="422">
        <f>IF(U416="sníž. přenesená",N416,0)</f>
        <v>0</v>
      </c>
      <c r="BI416" s="422">
        <f>IF(U416="nulová",N416,0)</f>
        <v>0</v>
      </c>
      <c r="BJ416" s="280" t="s">
        <v>82</v>
      </c>
      <c r="BK416" s="422">
        <f>ROUND(L416*K416,2)</f>
        <v>0</v>
      </c>
      <c r="BL416" s="280" t="s">
        <v>179</v>
      </c>
      <c r="BM416" s="280" t="s">
        <v>699</v>
      </c>
    </row>
    <row r="417" spans="2:51" s="428" customFormat="1" ht="16.5" customHeight="1">
      <c r="B417" s="423"/>
      <c r="C417" s="424"/>
      <c r="D417" s="424"/>
      <c r="E417" s="425" t="s">
        <v>19</v>
      </c>
      <c r="F417" s="509" t="s">
        <v>700</v>
      </c>
      <c r="G417" s="510"/>
      <c r="H417" s="510"/>
      <c r="I417" s="510"/>
      <c r="J417" s="424"/>
      <c r="K417" s="426">
        <v>1</v>
      </c>
      <c r="L417" s="424"/>
      <c r="M417" s="424"/>
      <c r="N417" s="424"/>
      <c r="O417" s="424"/>
      <c r="P417" s="424"/>
      <c r="Q417" s="424"/>
      <c r="R417" s="427"/>
      <c r="T417" s="429"/>
      <c r="U417" s="424"/>
      <c r="V417" s="424"/>
      <c r="W417" s="424"/>
      <c r="X417" s="424"/>
      <c r="Y417" s="424"/>
      <c r="Z417" s="424"/>
      <c r="AA417" s="430"/>
      <c r="AT417" s="431" t="s">
        <v>182</v>
      </c>
      <c r="AU417" s="431" t="s">
        <v>115</v>
      </c>
      <c r="AV417" s="428" t="s">
        <v>115</v>
      </c>
      <c r="AW417" s="428" t="s">
        <v>32</v>
      </c>
      <c r="AX417" s="428" t="s">
        <v>82</v>
      </c>
      <c r="AY417" s="431" t="s">
        <v>175</v>
      </c>
    </row>
    <row r="418" spans="2:65" s="298" customFormat="1" ht="16.5" customHeight="1">
      <c r="B418" s="295"/>
      <c r="C418" s="415" t="s">
        <v>701</v>
      </c>
      <c r="D418" s="415" t="s">
        <v>176</v>
      </c>
      <c r="E418" s="416" t="s">
        <v>702</v>
      </c>
      <c r="F418" s="506" t="s">
        <v>703</v>
      </c>
      <c r="G418" s="506"/>
      <c r="H418" s="506"/>
      <c r="I418" s="506"/>
      <c r="J418" s="417" t="s">
        <v>454</v>
      </c>
      <c r="K418" s="418">
        <v>2</v>
      </c>
      <c r="L418" s="507"/>
      <c r="M418" s="507"/>
      <c r="N418" s="508">
        <f>ROUND(L418*K418,2)</f>
        <v>0</v>
      </c>
      <c r="O418" s="508"/>
      <c r="P418" s="508"/>
      <c r="Q418" s="508"/>
      <c r="R418" s="297"/>
      <c r="T418" s="419" t="s">
        <v>19</v>
      </c>
      <c r="U418" s="304" t="s">
        <v>39</v>
      </c>
      <c r="V418" s="420">
        <v>0</v>
      </c>
      <c r="W418" s="420">
        <f>V418*K418</f>
        <v>0</v>
      </c>
      <c r="X418" s="420">
        <v>0</v>
      </c>
      <c r="Y418" s="420">
        <f>X418*K418</f>
        <v>0</v>
      </c>
      <c r="Z418" s="420">
        <v>0</v>
      </c>
      <c r="AA418" s="421">
        <f>Z418*K418</f>
        <v>0</v>
      </c>
      <c r="AR418" s="280" t="s">
        <v>179</v>
      </c>
      <c r="AT418" s="280" t="s">
        <v>176</v>
      </c>
      <c r="AU418" s="280" t="s">
        <v>115</v>
      </c>
      <c r="AY418" s="280" t="s">
        <v>175</v>
      </c>
      <c r="BE418" s="422">
        <f>IF(U418="základní",N418,0)</f>
        <v>0</v>
      </c>
      <c r="BF418" s="422">
        <f>IF(U418="snížená",N418,0)</f>
        <v>0</v>
      </c>
      <c r="BG418" s="422">
        <f>IF(U418="zákl. přenesená",N418,0)</f>
        <v>0</v>
      </c>
      <c r="BH418" s="422">
        <f>IF(U418="sníž. přenesená",N418,0)</f>
        <v>0</v>
      </c>
      <c r="BI418" s="422">
        <f>IF(U418="nulová",N418,0)</f>
        <v>0</v>
      </c>
      <c r="BJ418" s="280" t="s">
        <v>82</v>
      </c>
      <c r="BK418" s="422">
        <f>ROUND(L418*K418,2)</f>
        <v>0</v>
      </c>
      <c r="BL418" s="280" t="s">
        <v>179</v>
      </c>
      <c r="BM418" s="280" t="s">
        <v>704</v>
      </c>
    </row>
    <row r="419" spans="2:65" s="298" customFormat="1" ht="16.5" customHeight="1">
      <c r="B419" s="295"/>
      <c r="C419" s="415" t="s">
        <v>705</v>
      </c>
      <c r="D419" s="415" t="s">
        <v>176</v>
      </c>
      <c r="E419" s="416" t="s">
        <v>706</v>
      </c>
      <c r="F419" s="506" t="s">
        <v>707</v>
      </c>
      <c r="G419" s="506"/>
      <c r="H419" s="506"/>
      <c r="I419" s="506"/>
      <c r="J419" s="417" t="s">
        <v>454</v>
      </c>
      <c r="K419" s="418">
        <v>1</v>
      </c>
      <c r="L419" s="507"/>
      <c r="M419" s="507"/>
      <c r="N419" s="508">
        <f>ROUND(L419*K419,2)</f>
        <v>0</v>
      </c>
      <c r="O419" s="508"/>
      <c r="P419" s="508"/>
      <c r="Q419" s="508"/>
      <c r="R419" s="297"/>
      <c r="T419" s="419" t="s">
        <v>19</v>
      </c>
      <c r="U419" s="304" t="s">
        <v>39</v>
      </c>
      <c r="V419" s="420">
        <v>0</v>
      </c>
      <c r="W419" s="420">
        <f>V419*K419</f>
        <v>0</v>
      </c>
      <c r="X419" s="420">
        <v>0</v>
      </c>
      <c r="Y419" s="420">
        <f>X419*K419</f>
        <v>0</v>
      </c>
      <c r="Z419" s="420">
        <v>0</v>
      </c>
      <c r="AA419" s="421">
        <f>Z419*K419</f>
        <v>0</v>
      </c>
      <c r="AR419" s="280" t="s">
        <v>179</v>
      </c>
      <c r="AT419" s="280" t="s">
        <v>176</v>
      </c>
      <c r="AU419" s="280" t="s">
        <v>115</v>
      </c>
      <c r="AY419" s="280" t="s">
        <v>175</v>
      </c>
      <c r="BE419" s="422">
        <f>IF(U419="základní",N419,0)</f>
        <v>0</v>
      </c>
      <c r="BF419" s="422">
        <f>IF(U419="snížená",N419,0)</f>
        <v>0</v>
      </c>
      <c r="BG419" s="422">
        <f>IF(U419="zákl. přenesená",N419,0)</f>
        <v>0</v>
      </c>
      <c r="BH419" s="422">
        <f>IF(U419="sníž. přenesená",N419,0)</f>
        <v>0</v>
      </c>
      <c r="BI419" s="422">
        <f>IF(U419="nulová",N419,0)</f>
        <v>0</v>
      </c>
      <c r="BJ419" s="280" t="s">
        <v>82</v>
      </c>
      <c r="BK419" s="422">
        <f>ROUND(L419*K419,2)</f>
        <v>0</v>
      </c>
      <c r="BL419" s="280" t="s">
        <v>179</v>
      </c>
      <c r="BM419" s="280" t="s">
        <v>708</v>
      </c>
    </row>
    <row r="420" spans="2:65" s="298" customFormat="1" ht="25.5" customHeight="1">
      <c r="B420" s="295"/>
      <c r="C420" s="415" t="s">
        <v>709</v>
      </c>
      <c r="D420" s="415" t="s">
        <v>176</v>
      </c>
      <c r="E420" s="416" t="s">
        <v>710</v>
      </c>
      <c r="F420" s="506" t="s">
        <v>711</v>
      </c>
      <c r="G420" s="506"/>
      <c r="H420" s="506"/>
      <c r="I420" s="506"/>
      <c r="J420" s="417" t="s">
        <v>454</v>
      </c>
      <c r="K420" s="418">
        <v>24</v>
      </c>
      <c r="L420" s="507"/>
      <c r="M420" s="507"/>
      <c r="N420" s="508">
        <f>ROUND(L420*K420,2)</f>
        <v>0</v>
      </c>
      <c r="O420" s="508"/>
      <c r="P420" s="508"/>
      <c r="Q420" s="508"/>
      <c r="R420" s="297"/>
      <c r="T420" s="419" t="s">
        <v>19</v>
      </c>
      <c r="U420" s="304" t="s">
        <v>39</v>
      </c>
      <c r="V420" s="420">
        <v>0</v>
      </c>
      <c r="W420" s="420">
        <f>V420*K420</f>
        <v>0</v>
      </c>
      <c r="X420" s="420">
        <v>0</v>
      </c>
      <c r="Y420" s="420">
        <f>X420*K420</f>
        <v>0</v>
      </c>
      <c r="Z420" s="420">
        <v>0</v>
      </c>
      <c r="AA420" s="421">
        <f>Z420*K420</f>
        <v>0</v>
      </c>
      <c r="AR420" s="280" t="s">
        <v>179</v>
      </c>
      <c r="AT420" s="280" t="s">
        <v>176</v>
      </c>
      <c r="AU420" s="280" t="s">
        <v>115</v>
      </c>
      <c r="AY420" s="280" t="s">
        <v>175</v>
      </c>
      <c r="BE420" s="422">
        <f>IF(U420="základní",N420,0)</f>
        <v>0</v>
      </c>
      <c r="BF420" s="422">
        <f>IF(U420="snížená",N420,0)</f>
        <v>0</v>
      </c>
      <c r="BG420" s="422">
        <f>IF(U420="zákl. přenesená",N420,0)</f>
        <v>0</v>
      </c>
      <c r="BH420" s="422">
        <f>IF(U420="sníž. přenesená",N420,0)</f>
        <v>0</v>
      </c>
      <c r="BI420" s="422">
        <f>IF(U420="nulová",N420,0)</f>
        <v>0</v>
      </c>
      <c r="BJ420" s="280" t="s">
        <v>82</v>
      </c>
      <c r="BK420" s="422">
        <f>ROUND(L420*K420,2)</f>
        <v>0</v>
      </c>
      <c r="BL420" s="280" t="s">
        <v>179</v>
      </c>
      <c r="BM420" s="280" t="s">
        <v>712</v>
      </c>
    </row>
    <row r="421" spans="2:51" s="428" customFormat="1" ht="16.5" customHeight="1">
      <c r="B421" s="423"/>
      <c r="C421" s="424"/>
      <c r="D421" s="424"/>
      <c r="E421" s="425" t="s">
        <v>19</v>
      </c>
      <c r="F421" s="509" t="s">
        <v>713</v>
      </c>
      <c r="G421" s="510"/>
      <c r="H421" s="510"/>
      <c r="I421" s="510"/>
      <c r="J421" s="424"/>
      <c r="K421" s="426">
        <v>24</v>
      </c>
      <c r="L421" s="424"/>
      <c r="M421" s="424"/>
      <c r="N421" s="424"/>
      <c r="O421" s="424"/>
      <c r="P421" s="424"/>
      <c r="Q421" s="424"/>
      <c r="R421" s="427"/>
      <c r="T421" s="429"/>
      <c r="U421" s="424"/>
      <c r="V421" s="424"/>
      <c r="W421" s="424"/>
      <c r="X421" s="424"/>
      <c r="Y421" s="424"/>
      <c r="Z421" s="424"/>
      <c r="AA421" s="430"/>
      <c r="AT421" s="431" t="s">
        <v>182</v>
      </c>
      <c r="AU421" s="431" t="s">
        <v>115</v>
      </c>
      <c r="AV421" s="428" t="s">
        <v>115</v>
      </c>
      <c r="AW421" s="428" t="s">
        <v>32</v>
      </c>
      <c r="AX421" s="428" t="s">
        <v>82</v>
      </c>
      <c r="AY421" s="431" t="s">
        <v>175</v>
      </c>
    </row>
    <row r="422" spans="2:63" s="407" customFormat="1" ht="29.85" customHeight="1">
      <c r="B422" s="403"/>
      <c r="C422" s="404"/>
      <c r="D422" s="414" t="s">
        <v>155</v>
      </c>
      <c r="E422" s="414"/>
      <c r="F422" s="414"/>
      <c r="G422" s="414"/>
      <c r="H422" s="414"/>
      <c r="I422" s="414"/>
      <c r="J422" s="414"/>
      <c r="K422" s="414"/>
      <c r="L422" s="414"/>
      <c r="M422" s="414"/>
      <c r="N422" s="515">
        <f>BK422</f>
        <v>0</v>
      </c>
      <c r="O422" s="516"/>
      <c r="P422" s="516"/>
      <c r="Q422" s="516"/>
      <c r="R422" s="406"/>
      <c r="T422" s="408"/>
      <c r="U422" s="404"/>
      <c r="V422" s="404"/>
      <c r="W422" s="409">
        <f>SUM(W423:W507)</f>
        <v>4095.556155</v>
      </c>
      <c r="X422" s="404"/>
      <c r="Y422" s="409">
        <f>SUM(Y423:Y507)</f>
        <v>29.89444439384</v>
      </c>
      <c r="Z422" s="404"/>
      <c r="AA422" s="410">
        <f>SUM(AA423:AA507)</f>
        <v>973.0142</v>
      </c>
      <c r="AR422" s="411" t="s">
        <v>82</v>
      </c>
      <c r="AT422" s="412" t="s">
        <v>73</v>
      </c>
      <c r="AU422" s="412" t="s">
        <v>82</v>
      </c>
      <c r="AY422" s="411" t="s">
        <v>175</v>
      </c>
      <c r="BK422" s="413">
        <f>SUM(BK423:BK507)</f>
        <v>0</v>
      </c>
    </row>
    <row r="423" spans="2:65" s="298" customFormat="1" ht="38.25" customHeight="1">
      <c r="B423" s="295"/>
      <c r="C423" s="415" t="s">
        <v>714</v>
      </c>
      <c r="D423" s="415" t="s">
        <v>176</v>
      </c>
      <c r="E423" s="416" t="s">
        <v>715</v>
      </c>
      <c r="F423" s="506" t="s">
        <v>716</v>
      </c>
      <c r="G423" s="506"/>
      <c r="H423" s="506"/>
      <c r="I423" s="506"/>
      <c r="J423" s="417" t="s">
        <v>113</v>
      </c>
      <c r="K423" s="418">
        <v>15.96</v>
      </c>
      <c r="L423" s="507"/>
      <c r="M423" s="507"/>
      <c r="N423" s="508">
        <f>ROUND(L423*K423,2)</f>
        <v>0</v>
      </c>
      <c r="O423" s="508"/>
      <c r="P423" s="508"/>
      <c r="Q423" s="508"/>
      <c r="R423" s="297"/>
      <c r="T423" s="419" t="s">
        <v>19</v>
      </c>
      <c r="U423" s="304" t="s">
        <v>39</v>
      </c>
      <c r="V423" s="420">
        <v>0</v>
      </c>
      <c r="W423" s="420">
        <f>V423*K423</f>
        <v>0</v>
      </c>
      <c r="X423" s="420">
        <v>0</v>
      </c>
      <c r="Y423" s="420">
        <f>X423*K423</f>
        <v>0</v>
      </c>
      <c r="Z423" s="420">
        <v>0</v>
      </c>
      <c r="AA423" s="421">
        <f>Z423*K423</f>
        <v>0</v>
      </c>
      <c r="AR423" s="280" t="s">
        <v>179</v>
      </c>
      <c r="AT423" s="280" t="s">
        <v>176</v>
      </c>
      <c r="AU423" s="280" t="s">
        <v>115</v>
      </c>
      <c r="AY423" s="280" t="s">
        <v>175</v>
      </c>
      <c r="BE423" s="422">
        <f>IF(U423="základní",N423,0)</f>
        <v>0</v>
      </c>
      <c r="BF423" s="422">
        <f>IF(U423="snížená",N423,0)</f>
        <v>0</v>
      </c>
      <c r="BG423" s="422">
        <f>IF(U423="zákl. přenesená",N423,0)</f>
        <v>0</v>
      </c>
      <c r="BH423" s="422">
        <f>IF(U423="sníž. přenesená",N423,0)</f>
        <v>0</v>
      </c>
      <c r="BI423" s="422">
        <f>IF(U423="nulová",N423,0)</f>
        <v>0</v>
      </c>
      <c r="BJ423" s="280" t="s">
        <v>82</v>
      </c>
      <c r="BK423" s="422">
        <f>ROUND(L423*K423,2)</f>
        <v>0</v>
      </c>
      <c r="BL423" s="280" t="s">
        <v>179</v>
      </c>
      <c r="BM423" s="280" t="s">
        <v>717</v>
      </c>
    </row>
    <row r="424" spans="2:51" s="428" customFormat="1" ht="25.5" customHeight="1">
      <c r="B424" s="423"/>
      <c r="C424" s="424"/>
      <c r="D424" s="424"/>
      <c r="E424" s="425" t="s">
        <v>19</v>
      </c>
      <c r="F424" s="509" t="s">
        <v>718</v>
      </c>
      <c r="G424" s="510"/>
      <c r="H424" s="510"/>
      <c r="I424" s="510"/>
      <c r="J424" s="424"/>
      <c r="K424" s="426">
        <v>15.96</v>
      </c>
      <c r="L424" s="424"/>
      <c r="M424" s="424"/>
      <c r="N424" s="424"/>
      <c r="O424" s="424"/>
      <c r="P424" s="424"/>
      <c r="Q424" s="424"/>
      <c r="R424" s="427"/>
      <c r="T424" s="429"/>
      <c r="U424" s="424"/>
      <c r="V424" s="424"/>
      <c r="W424" s="424"/>
      <c r="X424" s="424"/>
      <c r="Y424" s="424"/>
      <c r="Z424" s="424"/>
      <c r="AA424" s="430"/>
      <c r="AT424" s="431" t="s">
        <v>182</v>
      </c>
      <c r="AU424" s="431" t="s">
        <v>115</v>
      </c>
      <c r="AV424" s="428" t="s">
        <v>115</v>
      </c>
      <c r="AW424" s="428" t="s">
        <v>32</v>
      </c>
      <c r="AX424" s="428" t="s">
        <v>82</v>
      </c>
      <c r="AY424" s="431" t="s">
        <v>175</v>
      </c>
    </row>
    <row r="425" spans="2:65" s="298" customFormat="1" ht="25.5" customHeight="1">
      <c r="B425" s="295"/>
      <c r="C425" s="415" t="s">
        <v>719</v>
      </c>
      <c r="D425" s="415" t="s">
        <v>176</v>
      </c>
      <c r="E425" s="416" t="s">
        <v>720</v>
      </c>
      <c r="F425" s="506" t="s">
        <v>721</v>
      </c>
      <c r="G425" s="506"/>
      <c r="H425" s="506"/>
      <c r="I425" s="506"/>
      <c r="J425" s="417" t="s">
        <v>602</v>
      </c>
      <c r="K425" s="418">
        <v>79.8</v>
      </c>
      <c r="L425" s="507"/>
      <c r="M425" s="507"/>
      <c r="N425" s="508">
        <f>ROUND(L425*K425,2)</f>
        <v>0</v>
      </c>
      <c r="O425" s="508"/>
      <c r="P425" s="508"/>
      <c r="Q425" s="508"/>
      <c r="R425" s="297"/>
      <c r="T425" s="419" t="s">
        <v>19</v>
      </c>
      <c r="U425" s="304" t="s">
        <v>39</v>
      </c>
      <c r="V425" s="420">
        <v>0</v>
      </c>
      <c r="W425" s="420">
        <f>V425*K425</f>
        <v>0</v>
      </c>
      <c r="X425" s="420">
        <v>0</v>
      </c>
      <c r="Y425" s="420">
        <f>X425*K425</f>
        <v>0</v>
      </c>
      <c r="Z425" s="420">
        <v>0</v>
      </c>
      <c r="AA425" s="421">
        <f>Z425*K425</f>
        <v>0</v>
      </c>
      <c r="AR425" s="280" t="s">
        <v>179</v>
      </c>
      <c r="AT425" s="280" t="s">
        <v>176</v>
      </c>
      <c r="AU425" s="280" t="s">
        <v>115</v>
      </c>
      <c r="AY425" s="280" t="s">
        <v>175</v>
      </c>
      <c r="BE425" s="422">
        <f>IF(U425="základní",N425,0)</f>
        <v>0</v>
      </c>
      <c r="BF425" s="422">
        <f>IF(U425="snížená",N425,0)</f>
        <v>0</v>
      </c>
      <c r="BG425" s="422">
        <f>IF(U425="zákl. přenesená",N425,0)</f>
        <v>0</v>
      </c>
      <c r="BH425" s="422">
        <f>IF(U425="sníž. přenesená",N425,0)</f>
        <v>0</v>
      </c>
      <c r="BI425" s="422">
        <f>IF(U425="nulová",N425,0)</f>
        <v>0</v>
      </c>
      <c r="BJ425" s="280" t="s">
        <v>82</v>
      </c>
      <c r="BK425" s="422">
        <f>ROUND(L425*K425,2)</f>
        <v>0</v>
      </c>
      <c r="BL425" s="280" t="s">
        <v>179</v>
      </c>
      <c r="BM425" s="280" t="s">
        <v>722</v>
      </c>
    </row>
    <row r="426" spans="2:51" s="445" customFormat="1" ht="25.5" customHeight="1">
      <c r="B426" s="441"/>
      <c r="C426" s="442"/>
      <c r="D426" s="442"/>
      <c r="E426" s="443" t="s">
        <v>19</v>
      </c>
      <c r="F426" s="531" t="s">
        <v>723</v>
      </c>
      <c r="G426" s="532"/>
      <c r="H426" s="532"/>
      <c r="I426" s="532"/>
      <c r="J426" s="442"/>
      <c r="K426" s="443" t="s">
        <v>19</v>
      </c>
      <c r="L426" s="442"/>
      <c r="M426" s="442"/>
      <c r="N426" s="442"/>
      <c r="O426" s="442"/>
      <c r="P426" s="442"/>
      <c r="Q426" s="442"/>
      <c r="R426" s="444"/>
      <c r="T426" s="446"/>
      <c r="U426" s="442"/>
      <c r="V426" s="442"/>
      <c r="W426" s="442"/>
      <c r="X426" s="442"/>
      <c r="Y426" s="442"/>
      <c r="Z426" s="442"/>
      <c r="AA426" s="447"/>
      <c r="AT426" s="448" t="s">
        <v>182</v>
      </c>
      <c r="AU426" s="448" t="s">
        <v>115</v>
      </c>
      <c r="AV426" s="445" t="s">
        <v>82</v>
      </c>
      <c r="AW426" s="445" t="s">
        <v>32</v>
      </c>
      <c r="AX426" s="445" t="s">
        <v>74</v>
      </c>
      <c r="AY426" s="448" t="s">
        <v>175</v>
      </c>
    </row>
    <row r="427" spans="2:51" s="428" customFormat="1" ht="16.5" customHeight="1">
      <c r="B427" s="423"/>
      <c r="C427" s="424"/>
      <c r="D427" s="424"/>
      <c r="E427" s="425" t="s">
        <v>19</v>
      </c>
      <c r="F427" s="523" t="s">
        <v>724</v>
      </c>
      <c r="G427" s="524"/>
      <c r="H427" s="524"/>
      <c r="I427" s="524"/>
      <c r="J427" s="424"/>
      <c r="K427" s="426">
        <v>3</v>
      </c>
      <c r="L427" s="424"/>
      <c r="M427" s="424"/>
      <c r="N427" s="424"/>
      <c r="O427" s="424"/>
      <c r="P427" s="424"/>
      <c r="Q427" s="424"/>
      <c r="R427" s="427"/>
      <c r="T427" s="429"/>
      <c r="U427" s="424"/>
      <c r="V427" s="424"/>
      <c r="W427" s="424"/>
      <c r="X427" s="424"/>
      <c r="Y427" s="424"/>
      <c r="Z427" s="424"/>
      <c r="AA427" s="430"/>
      <c r="AT427" s="431" t="s">
        <v>182</v>
      </c>
      <c r="AU427" s="431" t="s">
        <v>115</v>
      </c>
      <c r="AV427" s="428" t="s">
        <v>115</v>
      </c>
      <c r="AW427" s="428" t="s">
        <v>32</v>
      </c>
      <c r="AX427" s="428" t="s">
        <v>74</v>
      </c>
      <c r="AY427" s="431" t="s">
        <v>175</v>
      </c>
    </row>
    <row r="428" spans="2:51" s="428" customFormat="1" ht="25.5" customHeight="1">
      <c r="B428" s="423"/>
      <c r="C428" s="424"/>
      <c r="D428" s="424"/>
      <c r="E428" s="425" t="s">
        <v>19</v>
      </c>
      <c r="F428" s="523" t="s">
        <v>725</v>
      </c>
      <c r="G428" s="524"/>
      <c r="H428" s="524"/>
      <c r="I428" s="524"/>
      <c r="J428" s="424"/>
      <c r="K428" s="426">
        <v>57</v>
      </c>
      <c r="L428" s="424"/>
      <c r="M428" s="424"/>
      <c r="N428" s="424"/>
      <c r="O428" s="424"/>
      <c r="P428" s="424"/>
      <c r="Q428" s="424"/>
      <c r="R428" s="427"/>
      <c r="T428" s="429"/>
      <c r="U428" s="424"/>
      <c r="V428" s="424"/>
      <c r="W428" s="424"/>
      <c r="X428" s="424"/>
      <c r="Y428" s="424"/>
      <c r="Z428" s="424"/>
      <c r="AA428" s="430"/>
      <c r="AT428" s="431" t="s">
        <v>182</v>
      </c>
      <c r="AU428" s="431" t="s">
        <v>115</v>
      </c>
      <c r="AV428" s="428" t="s">
        <v>115</v>
      </c>
      <c r="AW428" s="428" t="s">
        <v>32</v>
      </c>
      <c r="AX428" s="428" t="s">
        <v>74</v>
      </c>
      <c r="AY428" s="431" t="s">
        <v>175</v>
      </c>
    </row>
    <row r="429" spans="2:51" s="428" customFormat="1" ht="16.5" customHeight="1">
      <c r="B429" s="423"/>
      <c r="C429" s="424"/>
      <c r="D429" s="424"/>
      <c r="E429" s="425" t="s">
        <v>19</v>
      </c>
      <c r="F429" s="523" t="s">
        <v>726</v>
      </c>
      <c r="G429" s="524"/>
      <c r="H429" s="524"/>
      <c r="I429" s="524"/>
      <c r="J429" s="424"/>
      <c r="K429" s="426">
        <v>2.7</v>
      </c>
      <c r="L429" s="424"/>
      <c r="M429" s="424"/>
      <c r="N429" s="424"/>
      <c r="O429" s="424"/>
      <c r="P429" s="424"/>
      <c r="Q429" s="424"/>
      <c r="R429" s="427"/>
      <c r="T429" s="429"/>
      <c r="U429" s="424"/>
      <c r="V429" s="424"/>
      <c r="W429" s="424"/>
      <c r="X429" s="424"/>
      <c r="Y429" s="424"/>
      <c r="Z429" s="424"/>
      <c r="AA429" s="430"/>
      <c r="AT429" s="431" t="s">
        <v>182</v>
      </c>
      <c r="AU429" s="431" t="s">
        <v>115</v>
      </c>
      <c r="AV429" s="428" t="s">
        <v>115</v>
      </c>
      <c r="AW429" s="428" t="s">
        <v>32</v>
      </c>
      <c r="AX429" s="428" t="s">
        <v>74</v>
      </c>
      <c r="AY429" s="431" t="s">
        <v>175</v>
      </c>
    </row>
    <row r="430" spans="2:51" s="428" customFormat="1" ht="16.5" customHeight="1">
      <c r="B430" s="423"/>
      <c r="C430" s="424"/>
      <c r="D430" s="424"/>
      <c r="E430" s="425" t="s">
        <v>19</v>
      </c>
      <c r="F430" s="523" t="s">
        <v>727</v>
      </c>
      <c r="G430" s="524"/>
      <c r="H430" s="524"/>
      <c r="I430" s="524"/>
      <c r="J430" s="424"/>
      <c r="K430" s="426">
        <v>17.1</v>
      </c>
      <c r="L430" s="424"/>
      <c r="M430" s="424"/>
      <c r="N430" s="424"/>
      <c r="O430" s="424"/>
      <c r="P430" s="424"/>
      <c r="Q430" s="424"/>
      <c r="R430" s="427"/>
      <c r="T430" s="429"/>
      <c r="U430" s="424"/>
      <c r="V430" s="424"/>
      <c r="W430" s="424"/>
      <c r="X430" s="424"/>
      <c r="Y430" s="424"/>
      <c r="Z430" s="424"/>
      <c r="AA430" s="430"/>
      <c r="AT430" s="431" t="s">
        <v>182</v>
      </c>
      <c r="AU430" s="431" t="s">
        <v>115</v>
      </c>
      <c r="AV430" s="428" t="s">
        <v>115</v>
      </c>
      <c r="AW430" s="428" t="s">
        <v>32</v>
      </c>
      <c r="AX430" s="428" t="s">
        <v>74</v>
      </c>
      <c r="AY430" s="431" t="s">
        <v>175</v>
      </c>
    </row>
    <row r="431" spans="2:51" s="437" customFormat="1" ht="16.5" customHeight="1">
      <c r="B431" s="432"/>
      <c r="C431" s="433"/>
      <c r="D431" s="433"/>
      <c r="E431" s="434" t="s">
        <v>728</v>
      </c>
      <c r="F431" s="529" t="s">
        <v>247</v>
      </c>
      <c r="G431" s="530"/>
      <c r="H431" s="530"/>
      <c r="I431" s="530"/>
      <c r="J431" s="433"/>
      <c r="K431" s="435">
        <v>79.8</v>
      </c>
      <c r="L431" s="433"/>
      <c r="M431" s="433"/>
      <c r="N431" s="433"/>
      <c r="O431" s="433"/>
      <c r="P431" s="433"/>
      <c r="Q431" s="433"/>
      <c r="R431" s="436"/>
      <c r="T431" s="438"/>
      <c r="U431" s="433"/>
      <c r="V431" s="433"/>
      <c r="W431" s="433"/>
      <c r="X431" s="433"/>
      <c r="Y431" s="433"/>
      <c r="Z431" s="433"/>
      <c r="AA431" s="439"/>
      <c r="AT431" s="440" t="s">
        <v>182</v>
      </c>
      <c r="AU431" s="440" t="s">
        <v>115</v>
      </c>
      <c r="AV431" s="437" t="s">
        <v>179</v>
      </c>
      <c r="AW431" s="437" t="s">
        <v>32</v>
      </c>
      <c r="AX431" s="437" t="s">
        <v>82</v>
      </c>
      <c r="AY431" s="440" t="s">
        <v>175</v>
      </c>
    </row>
    <row r="432" spans="2:65" s="298" customFormat="1" ht="25.5" customHeight="1">
      <c r="B432" s="295"/>
      <c r="C432" s="415" t="s">
        <v>729</v>
      </c>
      <c r="D432" s="415" t="s">
        <v>176</v>
      </c>
      <c r="E432" s="416" t="s">
        <v>730</v>
      </c>
      <c r="F432" s="506" t="s">
        <v>731</v>
      </c>
      <c r="G432" s="506"/>
      <c r="H432" s="506"/>
      <c r="I432" s="506"/>
      <c r="J432" s="417" t="s">
        <v>602</v>
      </c>
      <c r="K432" s="418">
        <v>10</v>
      </c>
      <c r="L432" s="507"/>
      <c r="M432" s="507"/>
      <c r="N432" s="508">
        <f>ROUND(L432*K432,2)</f>
        <v>0</v>
      </c>
      <c r="O432" s="508"/>
      <c r="P432" s="508"/>
      <c r="Q432" s="508"/>
      <c r="R432" s="297"/>
      <c r="T432" s="419" t="s">
        <v>19</v>
      </c>
      <c r="U432" s="304" t="s">
        <v>39</v>
      </c>
      <c r="V432" s="420">
        <v>0.366</v>
      </c>
      <c r="W432" s="420">
        <f>V432*K432</f>
        <v>3.66</v>
      </c>
      <c r="X432" s="420">
        <v>0.000838</v>
      </c>
      <c r="Y432" s="420">
        <f>X432*K432</f>
        <v>0.00838</v>
      </c>
      <c r="Z432" s="420">
        <v>0</v>
      </c>
      <c r="AA432" s="421">
        <f>Z432*K432</f>
        <v>0</v>
      </c>
      <c r="AR432" s="280" t="s">
        <v>179</v>
      </c>
      <c r="AT432" s="280" t="s">
        <v>176</v>
      </c>
      <c r="AU432" s="280" t="s">
        <v>115</v>
      </c>
      <c r="AY432" s="280" t="s">
        <v>175</v>
      </c>
      <c r="BE432" s="422">
        <f>IF(U432="základní",N432,0)</f>
        <v>0</v>
      </c>
      <c r="BF432" s="422">
        <f>IF(U432="snížená",N432,0)</f>
        <v>0</v>
      </c>
      <c r="BG432" s="422">
        <f>IF(U432="zákl. přenesená",N432,0)</f>
        <v>0</v>
      </c>
      <c r="BH432" s="422">
        <f>IF(U432="sníž. přenesená",N432,0)</f>
        <v>0</v>
      </c>
      <c r="BI432" s="422">
        <f>IF(U432="nulová",N432,0)</f>
        <v>0</v>
      </c>
      <c r="BJ432" s="280" t="s">
        <v>82</v>
      </c>
      <c r="BK432" s="422">
        <f>ROUND(L432*K432,2)</f>
        <v>0</v>
      </c>
      <c r="BL432" s="280" t="s">
        <v>179</v>
      </c>
      <c r="BM432" s="280" t="s">
        <v>732</v>
      </c>
    </row>
    <row r="433" spans="2:51" s="428" customFormat="1" ht="25.5" customHeight="1">
      <c r="B433" s="423"/>
      <c r="C433" s="424"/>
      <c r="D433" s="424"/>
      <c r="E433" s="425" t="s">
        <v>19</v>
      </c>
      <c r="F433" s="509" t="s">
        <v>733</v>
      </c>
      <c r="G433" s="510"/>
      <c r="H433" s="510"/>
      <c r="I433" s="510"/>
      <c r="J433" s="424"/>
      <c r="K433" s="426">
        <v>10</v>
      </c>
      <c r="L433" s="424"/>
      <c r="M433" s="424"/>
      <c r="N433" s="424"/>
      <c r="O433" s="424"/>
      <c r="P433" s="424"/>
      <c r="Q433" s="424"/>
      <c r="R433" s="427"/>
      <c r="T433" s="429"/>
      <c r="U433" s="424"/>
      <c r="V433" s="424"/>
      <c r="W433" s="424"/>
      <c r="X433" s="424"/>
      <c r="Y433" s="424"/>
      <c r="Z433" s="424"/>
      <c r="AA433" s="430"/>
      <c r="AT433" s="431" t="s">
        <v>182</v>
      </c>
      <c r="AU433" s="431" t="s">
        <v>115</v>
      </c>
      <c r="AV433" s="428" t="s">
        <v>115</v>
      </c>
      <c r="AW433" s="428" t="s">
        <v>32</v>
      </c>
      <c r="AX433" s="428" t="s">
        <v>82</v>
      </c>
      <c r="AY433" s="431" t="s">
        <v>175</v>
      </c>
    </row>
    <row r="434" spans="2:65" s="298" customFormat="1" ht="25.5" customHeight="1">
      <c r="B434" s="295"/>
      <c r="C434" s="415" t="s">
        <v>734</v>
      </c>
      <c r="D434" s="415" t="s">
        <v>176</v>
      </c>
      <c r="E434" s="416" t="s">
        <v>735</v>
      </c>
      <c r="F434" s="506" t="s">
        <v>736</v>
      </c>
      <c r="G434" s="506"/>
      <c r="H434" s="506"/>
      <c r="I434" s="506"/>
      <c r="J434" s="417" t="s">
        <v>602</v>
      </c>
      <c r="K434" s="418">
        <v>50.05</v>
      </c>
      <c r="L434" s="507"/>
      <c r="M434" s="507"/>
      <c r="N434" s="508">
        <f>ROUND(L434*K434,2)</f>
        <v>0</v>
      </c>
      <c r="O434" s="508"/>
      <c r="P434" s="508"/>
      <c r="Q434" s="508"/>
      <c r="R434" s="297"/>
      <c r="T434" s="419" t="s">
        <v>19</v>
      </c>
      <c r="U434" s="304" t="s">
        <v>39</v>
      </c>
      <c r="V434" s="420">
        <v>5.691</v>
      </c>
      <c r="W434" s="420">
        <f>V434*K434</f>
        <v>284.83455</v>
      </c>
      <c r="X434" s="420">
        <v>0.02350412</v>
      </c>
      <c r="Y434" s="420">
        <f>X434*K434</f>
        <v>1.1763812059999998</v>
      </c>
      <c r="Z434" s="420">
        <v>0</v>
      </c>
      <c r="AA434" s="421">
        <f>Z434*K434</f>
        <v>0</v>
      </c>
      <c r="AR434" s="280" t="s">
        <v>179</v>
      </c>
      <c r="AT434" s="280" t="s">
        <v>176</v>
      </c>
      <c r="AU434" s="280" t="s">
        <v>115</v>
      </c>
      <c r="AY434" s="280" t="s">
        <v>175</v>
      </c>
      <c r="BE434" s="422">
        <f>IF(U434="základní",N434,0)</f>
        <v>0</v>
      </c>
      <c r="BF434" s="422">
        <f>IF(U434="snížená",N434,0)</f>
        <v>0</v>
      </c>
      <c r="BG434" s="422">
        <f>IF(U434="zákl. přenesená",N434,0)</f>
        <v>0</v>
      </c>
      <c r="BH434" s="422">
        <f>IF(U434="sníž. přenesená",N434,0)</f>
        <v>0</v>
      </c>
      <c r="BI434" s="422">
        <f>IF(U434="nulová",N434,0)</f>
        <v>0</v>
      </c>
      <c r="BJ434" s="280" t="s">
        <v>82</v>
      </c>
      <c r="BK434" s="422">
        <f>ROUND(L434*K434,2)</f>
        <v>0</v>
      </c>
      <c r="BL434" s="280" t="s">
        <v>179</v>
      </c>
      <c r="BM434" s="280" t="s">
        <v>737</v>
      </c>
    </row>
    <row r="435" spans="2:51" s="428" customFormat="1" ht="16.5" customHeight="1">
      <c r="B435" s="423"/>
      <c r="C435" s="424"/>
      <c r="D435" s="424"/>
      <c r="E435" s="425" t="s">
        <v>19</v>
      </c>
      <c r="F435" s="509" t="s">
        <v>738</v>
      </c>
      <c r="G435" s="510"/>
      <c r="H435" s="510"/>
      <c r="I435" s="510"/>
      <c r="J435" s="424"/>
      <c r="K435" s="426">
        <v>9.9</v>
      </c>
      <c r="L435" s="424"/>
      <c r="M435" s="424"/>
      <c r="N435" s="424"/>
      <c r="O435" s="424"/>
      <c r="P435" s="424"/>
      <c r="Q435" s="424"/>
      <c r="R435" s="427"/>
      <c r="T435" s="429"/>
      <c r="U435" s="424"/>
      <c r="V435" s="424"/>
      <c r="W435" s="424"/>
      <c r="X435" s="424"/>
      <c r="Y435" s="424"/>
      <c r="Z435" s="424"/>
      <c r="AA435" s="430"/>
      <c r="AT435" s="431" t="s">
        <v>182</v>
      </c>
      <c r="AU435" s="431" t="s">
        <v>115</v>
      </c>
      <c r="AV435" s="428" t="s">
        <v>115</v>
      </c>
      <c r="AW435" s="428" t="s">
        <v>32</v>
      </c>
      <c r="AX435" s="428" t="s">
        <v>74</v>
      </c>
      <c r="AY435" s="431" t="s">
        <v>175</v>
      </c>
    </row>
    <row r="436" spans="2:51" s="428" customFormat="1" ht="38.25" customHeight="1">
      <c r="B436" s="423"/>
      <c r="C436" s="424"/>
      <c r="D436" s="424"/>
      <c r="E436" s="425" t="s">
        <v>19</v>
      </c>
      <c r="F436" s="523" t="s">
        <v>739</v>
      </c>
      <c r="G436" s="524"/>
      <c r="H436" s="524"/>
      <c r="I436" s="524"/>
      <c r="J436" s="424"/>
      <c r="K436" s="426">
        <v>40.15</v>
      </c>
      <c r="L436" s="424"/>
      <c r="M436" s="424"/>
      <c r="N436" s="424"/>
      <c r="O436" s="424"/>
      <c r="P436" s="424"/>
      <c r="Q436" s="424"/>
      <c r="R436" s="427"/>
      <c r="T436" s="429"/>
      <c r="U436" s="424"/>
      <c r="V436" s="424"/>
      <c r="W436" s="424"/>
      <c r="X436" s="424"/>
      <c r="Y436" s="424"/>
      <c r="Z436" s="424"/>
      <c r="AA436" s="430"/>
      <c r="AT436" s="431" t="s">
        <v>182</v>
      </c>
      <c r="AU436" s="431" t="s">
        <v>115</v>
      </c>
      <c r="AV436" s="428" t="s">
        <v>115</v>
      </c>
      <c r="AW436" s="428" t="s">
        <v>32</v>
      </c>
      <c r="AX436" s="428" t="s">
        <v>74</v>
      </c>
      <c r="AY436" s="431" t="s">
        <v>175</v>
      </c>
    </row>
    <row r="437" spans="2:51" s="437" customFormat="1" ht="16.5" customHeight="1">
      <c r="B437" s="432"/>
      <c r="C437" s="433"/>
      <c r="D437" s="433"/>
      <c r="E437" s="434" t="s">
        <v>19</v>
      </c>
      <c r="F437" s="529" t="s">
        <v>247</v>
      </c>
      <c r="G437" s="530"/>
      <c r="H437" s="530"/>
      <c r="I437" s="530"/>
      <c r="J437" s="433"/>
      <c r="K437" s="435">
        <v>50.05</v>
      </c>
      <c r="L437" s="433"/>
      <c r="M437" s="433"/>
      <c r="N437" s="433"/>
      <c r="O437" s="433"/>
      <c r="P437" s="433"/>
      <c r="Q437" s="433"/>
      <c r="R437" s="436"/>
      <c r="T437" s="438"/>
      <c r="U437" s="433"/>
      <c r="V437" s="433"/>
      <c r="W437" s="433"/>
      <c r="X437" s="433"/>
      <c r="Y437" s="433"/>
      <c r="Z437" s="433"/>
      <c r="AA437" s="439"/>
      <c r="AT437" s="440" t="s">
        <v>182</v>
      </c>
      <c r="AU437" s="440" t="s">
        <v>115</v>
      </c>
      <c r="AV437" s="437" t="s">
        <v>179</v>
      </c>
      <c r="AW437" s="437" t="s">
        <v>32</v>
      </c>
      <c r="AX437" s="437" t="s">
        <v>82</v>
      </c>
      <c r="AY437" s="440" t="s">
        <v>175</v>
      </c>
    </row>
    <row r="438" spans="2:65" s="298" customFormat="1" ht="25.5" customHeight="1">
      <c r="B438" s="295"/>
      <c r="C438" s="449" t="s">
        <v>740</v>
      </c>
      <c r="D438" s="449" t="s">
        <v>334</v>
      </c>
      <c r="E438" s="450" t="s">
        <v>741</v>
      </c>
      <c r="F438" s="533" t="s">
        <v>742</v>
      </c>
      <c r="G438" s="533"/>
      <c r="H438" s="533"/>
      <c r="I438" s="533"/>
      <c r="J438" s="451" t="s">
        <v>602</v>
      </c>
      <c r="K438" s="452">
        <v>38.588</v>
      </c>
      <c r="L438" s="534"/>
      <c r="M438" s="534"/>
      <c r="N438" s="535">
        <f>ROUND(L438*K438,2)</f>
        <v>0</v>
      </c>
      <c r="O438" s="508"/>
      <c r="P438" s="508"/>
      <c r="Q438" s="508"/>
      <c r="R438" s="297"/>
      <c r="T438" s="419" t="s">
        <v>19</v>
      </c>
      <c r="U438" s="304" t="s">
        <v>39</v>
      </c>
      <c r="V438" s="420">
        <v>0</v>
      </c>
      <c r="W438" s="420">
        <f>V438*K438</f>
        <v>0</v>
      </c>
      <c r="X438" s="420">
        <v>0.00164</v>
      </c>
      <c r="Y438" s="420">
        <f>X438*K438</f>
        <v>0.06328432</v>
      </c>
      <c r="Z438" s="420">
        <v>0</v>
      </c>
      <c r="AA438" s="421">
        <f>Z438*K438</f>
        <v>0</v>
      </c>
      <c r="AR438" s="280" t="s">
        <v>210</v>
      </c>
      <c r="AT438" s="280" t="s">
        <v>334</v>
      </c>
      <c r="AU438" s="280" t="s">
        <v>115</v>
      </c>
      <c r="AY438" s="280" t="s">
        <v>175</v>
      </c>
      <c r="BE438" s="422">
        <f>IF(U438="základní",N438,0)</f>
        <v>0</v>
      </c>
      <c r="BF438" s="422">
        <f>IF(U438="snížená",N438,0)</f>
        <v>0</v>
      </c>
      <c r="BG438" s="422">
        <f>IF(U438="zákl. přenesená",N438,0)</f>
        <v>0</v>
      </c>
      <c r="BH438" s="422">
        <f>IF(U438="sníž. přenesená",N438,0)</f>
        <v>0</v>
      </c>
      <c r="BI438" s="422">
        <f>IF(U438="nulová",N438,0)</f>
        <v>0</v>
      </c>
      <c r="BJ438" s="280" t="s">
        <v>82</v>
      </c>
      <c r="BK438" s="422">
        <f>ROUND(L438*K438,2)</f>
        <v>0</v>
      </c>
      <c r="BL438" s="280" t="s">
        <v>179</v>
      </c>
      <c r="BM438" s="280" t="s">
        <v>743</v>
      </c>
    </row>
    <row r="439" spans="2:51" s="428" customFormat="1" ht="38.25" customHeight="1">
      <c r="B439" s="423"/>
      <c r="C439" s="424"/>
      <c r="D439" s="424"/>
      <c r="E439" s="425" t="s">
        <v>19</v>
      </c>
      <c r="F439" s="509" t="s">
        <v>744</v>
      </c>
      <c r="G439" s="510"/>
      <c r="H439" s="510"/>
      <c r="I439" s="510"/>
      <c r="J439" s="424"/>
      <c r="K439" s="426">
        <v>38.588</v>
      </c>
      <c r="L439" s="424"/>
      <c r="M439" s="424"/>
      <c r="N439" s="424"/>
      <c r="O439" s="424"/>
      <c r="P439" s="424"/>
      <c r="Q439" s="424"/>
      <c r="R439" s="427"/>
      <c r="T439" s="429"/>
      <c r="U439" s="424"/>
      <c r="V439" s="424"/>
      <c r="W439" s="424"/>
      <c r="X439" s="424"/>
      <c r="Y439" s="424"/>
      <c r="Z439" s="424"/>
      <c r="AA439" s="430"/>
      <c r="AT439" s="431" t="s">
        <v>182</v>
      </c>
      <c r="AU439" s="431" t="s">
        <v>115</v>
      </c>
      <c r="AV439" s="428" t="s">
        <v>115</v>
      </c>
      <c r="AW439" s="428" t="s">
        <v>32</v>
      </c>
      <c r="AX439" s="428" t="s">
        <v>82</v>
      </c>
      <c r="AY439" s="431" t="s">
        <v>175</v>
      </c>
    </row>
    <row r="440" spans="2:65" s="298" customFormat="1" ht="38.25" customHeight="1">
      <c r="B440" s="295"/>
      <c r="C440" s="449" t="s">
        <v>745</v>
      </c>
      <c r="D440" s="449" t="s">
        <v>334</v>
      </c>
      <c r="E440" s="450" t="s">
        <v>746</v>
      </c>
      <c r="F440" s="533" t="s">
        <v>747</v>
      </c>
      <c r="G440" s="533"/>
      <c r="H440" s="533"/>
      <c r="I440" s="533"/>
      <c r="J440" s="451" t="s">
        <v>602</v>
      </c>
      <c r="K440" s="452">
        <v>13.3</v>
      </c>
      <c r="L440" s="534"/>
      <c r="M440" s="534"/>
      <c r="N440" s="535">
        <f>ROUND(L440*K440,2)</f>
        <v>0</v>
      </c>
      <c r="O440" s="508"/>
      <c r="P440" s="508"/>
      <c r="Q440" s="508"/>
      <c r="R440" s="297"/>
      <c r="T440" s="419" t="s">
        <v>19</v>
      </c>
      <c r="U440" s="304" t="s">
        <v>39</v>
      </c>
      <c r="V440" s="420">
        <v>0</v>
      </c>
      <c r="W440" s="420">
        <f>V440*K440</f>
        <v>0</v>
      </c>
      <c r="X440" s="420">
        <v>0.00212</v>
      </c>
      <c r="Y440" s="420">
        <f>X440*K440</f>
        <v>0.028196</v>
      </c>
      <c r="Z440" s="420">
        <v>0</v>
      </c>
      <c r="AA440" s="421">
        <f>Z440*K440</f>
        <v>0</v>
      </c>
      <c r="AR440" s="280" t="s">
        <v>210</v>
      </c>
      <c r="AT440" s="280" t="s">
        <v>334</v>
      </c>
      <c r="AU440" s="280" t="s">
        <v>115</v>
      </c>
      <c r="AY440" s="280" t="s">
        <v>175</v>
      </c>
      <c r="BE440" s="422">
        <f>IF(U440="základní",N440,0)</f>
        <v>0</v>
      </c>
      <c r="BF440" s="422">
        <f>IF(U440="snížená",N440,0)</f>
        <v>0</v>
      </c>
      <c r="BG440" s="422">
        <f>IF(U440="zákl. přenesená",N440,0)</f>
        <v>0</v>
      </c>
      <c r="BH440" s="422">
        <f>IF(U440="sníž. přenesená",N440,0)</f>
        <v>0</v>
      </c>
      <c r="BI440" s="422">
        <f>IF(U440="nulová",N440,0)</f>
        <v>0</v>
      </c>
      <c r="BJ440" s="280" t="s">
        <v>82</v>
      </c>
      <c r="BK440" s="422">
        <f>ROUND(L440*K440,2)</f>
        <v>0</v>
      </c>
      <c r="BL440" s="280" t="s">
        <v>179</v>
      </c>
      <c r="BM440" s="280" t="s">
        <v>748</v>
      </c>
    </row>
    <row r="441" spans="2:51" s="428" customFormat="1" ht="16.5" customHeight="1">
      <c r="B441" s="423"/>
      <c r="C441" s="424"/>
      <c r="D441" s="424"/>
      <c r="E441" s="425" t="s">
        <v>19</v>
      </c>
      <c r="F441" s="509" t="s">
        <v>738</v>
      </c>
      <c r="G441" s="510"/>
      <c r="H441" s="510"/>
      <c r="I441" s="510"/>
      <c r="J441" s="424"/>
      <c r="K441" s="426">
        <v>9.9</v>
      </c>
      <c r="L441" s="424"/>
      <c r="M441" s="424"/>
      <c r="N441" s="424"/>
      <c r="O441" s="424"/>
      <c r="P441" s="424"/>
      <c r="Q441" s="424"/>
      <c r="R441" s="427"/>
      <c r="T441" s="429"/>
      <c r="U441" s="424"/>
      <c r="V441" s="424"/>
      <c r="W441" s="424"/>
      <c r="X441" s="424"/>
      <c r="Y441" s="424"/>
      <c r="Z441" s="424"/>
      <c r="AA441" s="430"/>
      <c r="AT441" s="431" t="s">
        <v>182</v>
      </c>
      <c r="AU441" s="431" t="s">
        <v>115</v>
      </c>
      <c r="AV441" s="428" t="s">
        <v>115</v>
      </c>
      <c r="AW441" s="428" t="s">
        <v>32</v>
      </c>
      <c r="AX441" s="428" t="s">
        <v>74</v>
      </c>
      <c r="AY441" s="431" t="s">
        <v>175</v>
      </c>
    </row>
    <row r="442" spans="2:51" s="428" customFormat="1" ht="16.5" customHeight="1">
      <c r="B442" s="423"/>
      <c r="C442" s="424"/>
      <c r="D442" s="424"/>
      <c r="E442" s="425" t="s">
        <v>19</v>
      </c>
      <c r="F442" s="523" t="s">
        <v>749</v>
      </c>
      <c r="G442" s="524"/>
      <c r="H442" s="524"/>
      <c r="I442" s="524"/>
      <c r="J442" s="424"/>
      <c r="K442" s="426">
        <v>3.4</v>
      </c>
      <c r="L442" s="424"/>
      <c r="M442" s="424"/>
      <c r="N442" s="424"/>
      <c r="O442" s="424"/>
      <c r="P442" s="424"/>
      <c r="Q442" s="424"/>
      <c r="R442" s="427"/>
      <c r="T442" s="429"/>
      <c r="U442" s="424"/>
      <c r="V442" s="424"/>
      <c r="W442" s="424"/>
      <c r="X442" s="424"/>
      <c r="Y442" s="424"/>
      <c r="Z442" s="424"/>
      <c r="AA442" s="430"/>
      <c r="AT442" s="431" t="s">
        <v>182</v>
      </c>
      <c r="AU442" s="431" t="s">
        <v>115</v>
      </c>
      <c r="AV442" s="428" t="s">
        <v>115</v>
      </c>
      <c r="AW442" s="428" t="s">
        <v>32</v>
      </c>
      <c r="AX442" s="428" t="s">
        <v>74</v>
      </c>
      <c r="AY442" s="431" t="s">
        <v>175</v>
      </c>
    </row>
    <row r="443" spans="2:51" s="437" customFormat="1" ht="16.5" customHeight="1">
      <c r="B443" s="432"/>
      <c r="C443" s="433"/>
      <c r="D443" s="433"/>
      <c r="E443" s="434" t="s">
        <v>19</v>
      </c>
      <c r="F443" s="529" t="s">
        <v>247</v>
      </c>
      <c r="G443" s="530"/>
      <c r="H443" s="530"/>
      <c r="I443" s="530"/>
      <c r="J443" s="433"/>
      <c r="K443" s="435">
        <v>13.3</v>
      </c>
      <c r="L443" s="433"/>
      <c r="M443" s="433"/>
      <c r="N443" s="433"/>
      <c r="O443" s="433"/>
      <c r="P443" s="433"/>
      <c r="Q443" s="433"/>
      <c r="R443" s="436"/>
      <c r="T443" s="438"/>
      <c r="U443" s="433"/>
      <c r="V443" s="433"/>
      <c r="W443" s="433"/>
      <c r="X443" s="433"/>
      <c r="Y443" s="433"/>
      <c r="Z443" s="433"/>
      <c r="AA443" s="439"/>
      <c r="AT443" s="440" t="s">
        <v>182</v>
      </c>
      <c r="AU443" s="440" t="s">
        <v>115</v>
      </c>
      <c r="AV443" s="437" t="s">
        <v>179</v>
      </c>
      <c r="AW443" s="437" t="s">
        <v>32</v>
      </c>
      <c r="AX443" s="437" t="s">
        <v>82</v>
      </c>
      <c r="AY443" s="440" t="s">
        <v>175</v>
      </c>
    </row>
    <row r="444" spans="2:65" s="298" customFormat="1" ht="38.25" customHeight="1">
      <c r="B444" s="295"/>
      <c r="C444" s="415" t="s">
        <v>750</v>
      </c>
      <c r="D444" s="415" t="s">
        <v>176</v>
      </c>
      <c r="E444" s="416" t="s">
        <v>751</v>
      </c>
      <c r="F444" s="506" t="s">
        <v>752</v>
      </c>
      <c r="G444" s="506"/>
      <c r="H444" s="506"/>
      <c r="I444" s="506"/>
      <c r="J444" s="417" t="s">
        <v>113</v>
      </c>
      <c r="K444" s="418">
        <v>156</v>
      </c>
      <c r="L444" s="507"/>
      <c r="M444" s="507"/>
      <c r="N444" s="508">
        <f>ROUND(L444*K444,2)</f>
        <v>0</v>
      </c>
      <c r="O444" s="508"/>
      <c r="P444" s="508"/>
      <c r="Q444" s="508"/>
      <c r="R444" s="297"/>
      <c r="T444" s="419" t="s">
        <v>19</v>
      </c>
      <c r="U444" s="304" t="s">
        <v>39</v>
      </c>
      <c r="V444" s="420">
        <v>0.154</v>
      </c>
      <c r="W444" s="420">
        <f>V444*K444</f>
        <v>24.024</v>
      </c>
      <c r="X444" s="420">
        <v>0</v>
      </c>
      <c r="Y444" s="420">
        <f>X444*K444</f>
        <v>0</v>
      </c>
      <c r="Z444" s="420">
        <v>0</v>
      </c>
      <c r="AA444" s="421">
        <f>Z444*K444</f>
        <v>0</v>
      </c>
      <c r="AR444" s="280" t="s">
        <v>179</v>
      </c>
      <c r="AT444" s="280" t="s">
        <v>176</v>
      </c>
      <c r="AU444" s="280" t="s">
        <v>115</v>
      </c>
      <c r="AY444" s="280" t="s">
        <v>175</v>
      </c>
      <c r="BE444" s="422">
        <f>IF(U444="základní",N444,0)</f>
        <v>0</v>
      </c>
      <c r="BF444" s="422">
        <f>IF(U444="snížená",N444,0)</f>
        <v>0</v>
      </c>
      <c r="BG444" s="422">
        <f>IF(U444="zákl. přenesená",N444,0)</f>
        <v>0</v>
      </c>
      <c r="BH444" s="422">
        <f>IF(U444="sníž. přenesená",N444,0)</f>
        <v>0</v>
      </c>
      <c r="BI444" s="422">
        <f>IF(U444="nulová",N444,0)</f>
        <v>0</v>
      </c>
      <c r="BJ444" s="280" t="s">
        <v>82</v>
      </c>
      <c r="BK444" s="422">
        <f>ROUND(L444*K444,2)</f>
        <v>0</v>
      </c>
      <c r="BL444" s="280" t="s">
        <v>179</v>
      </c>
      <c r="BM444" s="280" t="s">
        <v>753</v>
      </c>
    </row>
    <row r="445" spans="2:51" s="428" customFormat="1" ht="16.5" customHeight="1">
      <c r="B445" s="423"/>
      <c r="C445" s="424"/>
      <c r="D445" s="424"/>
      <c r="E445" s="425" t="s">
        <v>19</v>
      </c>
      <c r="F445" s="509" t="s">
        <v>754</v>
      </c>
      <c r="G445" s="510"/>
      <c r="H445" s="510"/>
      <c r="I445" s="510"/>
      <c r="J445" s="424"/>
      <c r="K445" s="426">
        <v>156</v>
      </c>
      <c r="L445" s="424"/>
      <c r="M445" s="424"/>
      <c r="N445" s="424"/>
      <c r="O445" s="424"/>
      <c r="P445" s="424"/>
      <c r="Q445" s="424"/>
      <c r="R445" s="427"/>
      <c r="T445" s="429"/>
      <c r="U445" s="424"/>
      <c r="V445" s="424"/>
      <c r="W445" s="424"/>
      <c r="X445" s="424"/>
      <c r="Y445" s="424"/>
      <c r="Z445" s="424"/>
      <c r="AA445" s="430"/>
      <c r="AT445" s="431" t="s">
        <v>182</v>
      </c>
      <c r="AU445" s="431" t="s">
        <v>115</v>
      </c>
      <c r="AV445" s="428" t="s">
        <v>115</v>
      </c>
      <c r="AW445" s="428" t="s">
        <v>32</v>
      </c>
      <c r="AX445" s="428" t="s">
        <v>82</v>
      </c>
      <c r="AY445" s="431" t="s">
        <v>175</v>
      </c>
    </row>
    <row r="446" spans="2:65" s="298" customFormat="1" ht="38.25" customHeight="1">
      <c r="B446" s="295"/>
      <c r="C446" s="415" t="s">
        <v>755</v>
      </c>
      <c r="D446" s="415" t="s">
        <v>176</v>
      </c>
      <c r="E446" s="416" t="s">
        <v>756</v>
      </c>
      <c r="F446" s="506" t="s">
        <v>757</v>
      </c>
      <c r="G446" s="506"/>
      <c r="H446" s="506"/>
      <c r="I446" s="506"/>
      <c r="J446" s="417" t="s">
        <v>113</v>
      </c>
      <c r="K446" s="418">
        <v>4800</v>
      </c>
      <c r="L446" s="507"/>
      <c r="M446" s="507"/>
      <c r="N446" s="508">
        <f>ROUND(L446*K446,2)</f>
        <v>0</v>
      </c>
      <c r="O446" s="508"/>
      <c r="P446" s="508"/>
      <c r="Q446" s="508"/>
      <c r="R446" s="297"/>
      <c r="T446" s="419" t="s">
        <v>19</v>
      </c>
      <c r="U446" s="304" t="s">
        <v>39</v>
      </c>
      <c r="V446" s="420">
        <v>0</v>
      </c>
      <c r="W446" s="420">
        <f>V446*K446</f>
        <v>0</v>
      </c>
      <c r="X446" s="420">
        <v>0</v>
      </c>
      <c r="Y446" s="420">
        <f>X446*K446</f>
        <v>0</v>
      </c>
      <c r="Z446" s="420">
        <v>0</v>
      </c>
      <c r="AA446" s="421">
        <f>Z446*K446</f>
        <v>0</v>
      </c>
      <c r="AR446" s="280" t="s">
        <v>179</v>
      </c>
      <c r="AT446" s="280" t="s">
        <v>176</v>
      </c>
      <c r="AU446" s="280" t="s">
        <v>115</v>
      </c>
      <c r="AY446" s="280" t="s">
        <v>175</v>
      </c>
      <c r="BE446" s="422">
        <f>IF(U446="základní",N446,0)</f>
        <v>0</v>
      </c>
      <c r="BF446" s="422">
        <f>IF(U446="snížená",N446,0)</f>
        <v>0</v>
      </c>
      <c r="BG446" s="422">
        <f>IF(U446="zákl. přenesená",N446,0)</f>
        <v>0</v>
      </c>
      <c r="BH446" s="422">
        <f>IF(U446="sníž. přenesená",N446,0)</f>
        <v>0</v>
      </c>
      <c r="BI446" s="422">
        <f>IF(U446="nulová",N446,0)</f>
        <v>0</v>
      </c>
      <c r="BJ446" s="280" t="s">
        <v>82</v>
      </c>
      <c r="BK446" s="422">
        <f>ROUND(L446*K446,2)</f>
        <v>0</v>
      </c>
      <c r="BL446" s="280" t="s">
        <v>179</v>
      </c>
      <c r="BM446" s="280" t="s">
        <v>758</v>
      </c>
    </row>
    <row r="447" spans="2:51" s="428" customFormat="1" ht="25.5" customHeight="1">
      <c r="B447" s="423"/>
      <c r="C447" s="424"/>
      <c r="D447" s="424"/>
      <c r="E447" s="425" t="s">
        <v>19</v>
      </c>
      <c r="F447" s="509" t="s">
        <v>759</v>
      </c>
      <c r="G447" s="510"/>
      <c r="H447" s="510"/>
      <c r="I447" s="510"/>
      <c r="J447" s="424"/>
      <c r="K447" s="426">
        <v>4800</v>
      </c>
      <c r="L447" s="424"/>
      <c r="M447" s="424"/>
      <c r="N447" s="424"/>
      <c r="O447" s="424"/>
      <c r="P447" s="424"/>
      <c r="Q447" s="424"/>
      <c r="R447" s="427"/>
      <c r="T447" s="429"/>
      <c r="U447" s="424"/>
      <c r="V447" s="424"/>
      <c r="W447" s="424"/>
      <c r="X447" s="424"/>
      <c r="Y447" s="424"/>
      <c r="Z447" s="424"/>
      <c r="AA447" s="430"/>
      <c r="AT447" s="431" t="s">
        <v>182</v>
      </c>
      <c r="AU447" s="431" t="s">
        <v>115</v>
      </c>
      <c r="AV447" s="428" t="s">
        <v>115</v>
      </c>
      <c r="AW447" s="428" t="s">
        <v>32</v>
      </c>
      <c r="AX447" s="428" t="s">
        <v>82</v>
      </c>
      <c r="AY447" s="431" t="s">
        <v>175</v>
      </c>
    </row>
    <row r="448" spans="2:65" s="298" customFormat="1" ht="38.25" customHeight="1">
      <c r="B448" s="295"/>
      <c r="C448" s="415" t="s">
        <v>760</v>
      </c>
      <c r="D448" s="415" t="s">
        <v>176</v>
      </c>
      <c r="E448" s="416" t="s">
        <v>761</v>
      </c>
      <c r="F448" s="506" t="s">
        <v>762</v>
      </c>
      <c r="G448" s="506"/>
      <c r="H448" s="506"/>
      <c r="I448" s="506"/>
      <c r="J448" s="417" t="s">
        <v>113</v>
      </c>
      <c r="K448" s="418">
        <v>156</v>
      </c>
      <c r="L448" s="507"/>
      <c r="M448" s="507"/>
      <c r="N448" s="508">
        <f>ROUND(L448*K448,2)</f>
        <v>0</v>
      </c>
      <c r="O448" s="508"/>
      <c r="P448" s="508"/>
      <c r="Q448" s="508"/>
      <c r="R448" s="297"/>
      <c r="T448" s="419" t="s">
        <v>19</v>
      </c>
      <c r="U448" s="304" t="s">
        <v>39</v>
      </c>
      <c r="V448" s="420">
        <v>0.097</v>
      </c>
      <c r="W448" s="420">
        <f>V448*K448</f>
        <v>15.132</v>
      </c>
      <c r="X448" s="420">
        <v>0</v>
      </c>
      <c r="Y448" s="420">
        <f>X448*K448</f>
        <v>0</v>
      </c>
      <c r="Z448" s="420">
        <v>0</v>
      </c>
      <c r="AA448" s="421">
        <f>Z448*K448</f>
        <v>0</v>
      </c>
      <c r="AR448" s="280" t="s">
        <v>179</v>
      </c>
      <c r="AT448" s="280" t="s">
        <v>176</v>
      </c>
      <c r="AU448" s="280" t="s">
        <v>115</v>
      </c>
      <c r="AY448" s="280" t="s">
        <v>175</v>
      </c>
      <c r="BE448" s="422">
        <f>IF(U448="základní",N448,0)</f>
        <v>0</v>
      </c>
      <c r="BF448" s="422">
        <f>IF(U448="snížená",N448,0)</f>
        <v>0</v>
      </c>
      <c r="BG448" s="422">
        <f>IF(U448="zákl. přenesená",N448,0)</f>
        <v>0</v>
      </c>
      <c r="BH448" s="422">
        <f>IF(U448="sníž. přenesená",N448,0)</f>
        <v>0</v>
      </c>
      <c r="BI448" s="422">
        <f>IF(U448="nulová",N448,0)</f>
        <v>0</v>
      </c>
      <c r="BJ448" s="280" t="s">
        <v>82</v>
      </c>
      <c r="BK448" s="422">
        <f>ROUND(L448*K448,2)</f>
        <v>0</v>
      </c>
      <c r="BL448" s="280" t="s">
        <v>179</v>
      </c>
      <c r="BM448" s="280" t="s">
        <v>763</v>
      </c>
    </row>
    <row r="449" spans="2:65" s="298" customFormat="1" ht="25.5" customHeight="1">
      <c r="B449" s="295"/>
      <c r="C449" s="415" t="s">
        <v>764</v>
      </c>
      <c r="D449" s="415" t="s">
        <v>176</v>
      </c>
      <c r="E449" s="416" t="s">
        <v>765</v>
      </c>
      <c r="F449" s="506" t="s">
        <v>766</v>
      </c>
      <c r="G449" s="506"/>
      <c r="H449" s="506"/>
      <c r="I449" s="506"/>
      <c r="J449" s="417" t="s">
        <v>113</v>
      </c>
      <c r="K449" s="418">
        <v>101.542</v>
      </c>
      <c r="L449" s="507"/>
      <c r="M449" s="507"/>
      <c r="N449" s="508">
        <f>ROUND(L449*K449,2)</f>
        <v>0</v>
      </c>
      <c r="O449" s="508"/>
      <c r="P449" s="508"/>
      <c r="Q449" s="508"/>
      <c r="R449" s="297"/>
      <c r="T449" s="419" t="s">
        <v>19</v>
      </c>
      <c r="U449" s="304" t="s">
        <v>39</v>
      </c>
      <c r="V449" s="420">
        <v>0.2</v>
      </c>
      <c r="W449" s="420">
        <f>V449*K449</f>
        <v>20.308400000000002</v>
      </c>
      <c r="X449" s="420">
        <v>0.000357</v>
      </c>
      <c r="Y449" s="420">
        <f>X449*K449</f>
        <v>0.036250494</v>
      </c>
      <c r="Z449" s="420">
        <v>0</v>
      </c>
      <c r="AA449" s="421">
        <f>Z449*K449</f>
        <v>0</v>
      </c>
      <c r="AR449" s="280" t="s">
        <v>179</v>
      </c>
      <c r="AT449" s="280" t="s">
        <v>176</v>
      </c>
      <c r="AU449" s="280" t="s">
        <v>115</v>
      </c>
      <c r="AY449" s="280" t="s">
        <v>175</v>
      </c>
      <c r="BE449" s="422">
        <f>IF(U449="základní",N449,0)</f>
        <v>0</v>
      </c>
      <c r="BF449" s="422">
        <f>IF(U449="snížená",N449,0)</f>
        <v>0</v>
      </c>
      <c r="BG449" s="422">
        <f>IF(U449="zákl. přenesená",N449,0)</f>
        <v>0</v>
      </c>
      <c r="BH449" s="422">
        <f>IF(U449="sníž. přenesená",N449,0)</f>
        <v>0</v>
      </c>
      <c r="BI449" s="422">
        <f>IF(U449="nulová",N449,0)</f>
        <v>0</v>
      </c>
      <c r="BJ449" s="280" t="s">
        <v>82</v>
      </c>
      <c r="BK449" s="422">
        <f>ROUND(L449*K449,2)</f>
        <v>0</v>
      </c>
      <c r="BL449" s="280" t="s">
        <v>179</v>
      </c>
      <c r="BM449" s="280" t="s">
        <v>767</v>
      </c>
    </row>
    <row r="450" spans="2:51" s="428" customFormat="1" ht="16.5" customHeight="1">
      <c r="B450" s="423"/>
      <c r="C450" s="424"/>
      <c r="D450" s="424"/>
      <c r="E450" s="425" t="s">
        <v>19</v>
      </c>
      <c r="F450" s="509" t="s">
        <v>768</v>
      </c>
      <c r="G450" s="510"/>
      <c r="H450" s="510"/>
      <c r="I450" s="510"/>
      <c r="J450" s="424"/>
      <c r="K450" s="426">
        <v>11.5</v>
      </c>
      <c r="L450" s="424"/>
      <c r="M450" s="424"/>
      <c r="N450" s="424"/>
      <c r="O450" s="424"/>
      <c r="P450" s="424"/>
      <c r="Q450" s="424"/>
      <c r="R450" s="427"/>
      <c r="T450" s="429"/>
      <c r="U450" s="424"/>
      <c r="V450" s="424"/>
      <c r="W450" s="424"/>
      <c r="X450" s="424"/>
      <c r="Y450" s="424"/>
      <c r="Z450" s="424"/>
      <c r="AA450" s="430"/>
      <c r="AT450" s="431" t="s">
        <v>182</v>
      </c>
      <c r="AU450" s="431" t="s">
        <v>115</v>
      </c>
      <c r="AV450" s="428" t="s">
        <v>115</v>
      </c>
      <c r="AW450" s="428" t="s">
        <v>32</v>
      </c>
      <c r="AX450" s="428" t="s">
        <v>74</v>
      </c>
      <c r="AY450" s="431" t="s">
        <v>175</v>
      </c>
    </row>
    <row r="451" spans="2:51" s="428" customFormat="1" ht="25.5" customHeight="1">
      <c r="B451" s="423"/>
      <c r="C451" s="424"/>
      <c r="D451" s="424"/>
      <c r="E451" s="425" t="s">
        <v>19</v>
      </c>
      <c r="F451" s="523" t="s">
        <v>769</v>
      </c>
      <c r="G451" s="524"/>
      <c r="H451" s="524"/>
      <c r="I451" s="524"/>
      <c r="J451" s="424"/>
      <c r="K451" s="426">
        <v>84.012</v>
      </c>
      <c r="L451" s="424"/>
      <c r="M451" s="424"/>
      <c r="N451" s="424"/>
      <c r="O451" s="424"/>
      <c r="P451" s="424"/>
      <c r="Q451" s="424"/>
      <c r="R451" s="427"/>
      <c r="T451" s="429"/>
      <c r="U451" s="424"/>
      <c r="V451" s="424"/>
      <c r="W451" s="424"/>
      <c r="X451" s="424"/>
      <c r="Y451" s="424"/>
      <c r="Z451" s="424"/>
      <c r="AA451" s="430"/>
      <c r="AT451" s="431" t="s">
        <v>182</v>
      </c>
      <c r="AU451" s="431" t="s">
        <v>115</v>
      </c>
      <c r="AV451" s="428" t="s">
        <v>115</v>
      </c>
      <c r="AW451" s="428" t="s">
        <v>32</v>
      </c>
      <c r="AX451" s="428" t="s">
        <v>74</v>
      </c>
      <c r="AY451" s="431" t="s">
        <v>175</v>
      </c>
    </row>
    <row r="452" spans="2:51" s="428" customFormat="1" ht="16.5" customHeight="1">
      <c r="B452" s="423"/>
      <c r="C452" s="424"/>
      <c r="D452" s="424"/>
      <c r="E452" s="425" t="s">
        <v>19</v>
      </c>
      <c r="F452" s="523" t="s">
        <v>770</v>
      </c>
      <c r="G452" s="524"/>
      <c r="H452" s="524"/>
      <c r="I452" s="524"/>
      <c r="J452" s="424"/>
      <c r="K452" s="426">
        <v>0.63</v>
      </c>
      <c r="L452" s="424"/>
      <c r="M452" s="424"/>
      <c r="N452" s="424"/>
      <c r="O452" s="424"/>
      <c r="P452" s="424"/>
      <c r="Q452" s="424"/>
      <c r="R452" s="427"/>
      <c r="T452" s="429"/>
      <c r="U452" s="424"/>
      <c r="V452" s="424"/>
      <c r="W452" s="424"/>
      <c r="X452" s="424"/>
      <c r="Y452" s="424"/>
      <c r="Z452" s="424"/>
      <c r="AA452" s="430"/>
      <c r="AT452" s="431" t="s">
        <v>182</v>
      </c>
      <c r="AU452" s="431" t="s">
        <v>115</v>
      </c>
      <c r="AV452" s="428" t="s">
        <v>115</v>
      </c>
      <c r="AW452" s="428" t="s">
        <v>32</v>
      </c>
      <c r="AX452" s="428" t="s">
        <v>74</v>
      </c>
      <c r="AY452" s="431" t="s">
        <v>175</v>
      </c>
    </row>
    <row r="453" spans="2:51" s="428" customFormat="1" ht="16.5" customHeight="1">
      <c r="B453" s="423"/>
      <c r="C453" s="424"/>
      <c r="D453" s="424"/>
      <c r="E453" s="425" t="s">
        <v>19</v>
      </c>
      <c r="F453" s="523" t="s">
        <v>771</v>
      </c>
      <c r="G453" s="524"/>
      <c r="H453" s="524"/>
      <c r="I453" s="524"/>
      <c r="J453" s="424"/>
      <c r="K453" s="426">
        <v>5.4</v>
      </c>
      <c r="L453" s="424"/>
      <c r="M453" s="424"/>
      <c r="N453" s="424"/>
      <c r="O453" s="424"/>
      <c r="P453" s="424"/>
      <c r="Q453" s="424"/>
      <c r="R453" s="427"/>
      <c r="T453" s="429"/>
      <c r="U453" s="424"/>
      <c r="V453" s="424"/>
      <c r="W453" s="424"/>
      <c r="X453" s="424"/>
      <c r="Y453" s="424"/>
      <c r="Z453" s="424"/>
      <c r="AA453" s="430"/>
      <c r="AT453" s="431" t="s">
        <v>182</v>
      </c>
      <c r="AU453" s="431" t="s">
        <v>115</v>
      </c>
      <c r="AV453" s="428" t="s">
        <v>115</v>
      </c>
      <c r="AW453" s="428" t="s">
        <v>32</v>
      </c>
      <c r="AX453" s="428" t="s">
        <v>74</v>
      </c>
      <c r="AY453" s="431" t="s">
        <v>175</v>
      </c>
    </row>
    <row r="454" spans="2:51" s="437" customFormat="1" ht="16.5" customHeight="1">
      <c r="B454" s="432"/>
      <c r="C454" s="433"/>
      <c r="D454" s="433"/>
      <c r="E454" s="434" t="s">
        <v>19</v>
      </c>
      <c r="F454" s="529" t="s">
        <v>247</v>
      </c>
      <c r="G454" s="530"/>
      <c r="H454" s="530"/>
      <c r="I454" s="530"/>
      <c r="J454" s="433"/>
      <c r="K454" s="435">
        <v>101.542</v>
      </c>
      <c r="L454" s="433"/>
      <c r="M454" s="433"/>
      <c r="N454" s="433"/>
      <c r="O454" s="433"/>
      <c r="P454" s="433"/>
      <c r="Q454" s="433"/>
      <c r="R454" s="436"/>
      <c r="T454" s="438"/>
      <c r="U454" s="433"/>
      <c r="V454" s="433"/>
      <c r="W454" s="433"/>
      <c r="X454" s="433"/>
      <c r="Y454" s="433"/>
      <c r="Z454" s="433"/>
      <c r="AA454" s="439"/>
      <c r="AT454" s="440" t="s">
        <v>182</v>
      </c>
      <c r="AU454" s="440" t="s">
        <v>115</v>
      </c>
      <c r="AV454" s="437" t="s">
        <v>179</v>
      </c>
      <c r="AW454" s="437" t="s">
        <v>32</v>
      </c>
      <c r="AX454" s="437" t="s">
        <v>82</v>
      </c>
      <c r="AY454" s="440" t="s">
        <v>175</v>
      </c>
    </row>
    <row r="455" spans="2:65" s="298" customFormat="1" ht="25.5" customHeight="1">
      <c r="B455" s="295"/>
      <c r="C455" s="415" t="s">
        <v>772</v>
      </c>
      <c r="D455" s="415" t="s">
        <v>176</v>
      </c>
      <c r="E455" s="416" t="s">
        <v>773</v>
      </c>
      <c r="F455" s="506" t="s">
        <v>774</v>
      </c>
      <c r="G455" s="506"/>
      <c r="H455" s="506"/>
      <c r="I455" s="506"/>
      <c r="J455" s="417" t="s">
        <v>602</v>
      </c>
      <c r="K455" s="418">
        <v>144.44</v>
      </c>
      <c r="L455" s="507"/>
      <c r="M455" s="507"/>
      <c r="N455" s="508">
        <f>ROUND(L455*K455,2)</f>
        <v>0</v>
      </c>
      <c r="O455" s="508"/>
      <c r="P455" s="508"/>
      <c r="Q455" s="508"/>
      <c r="R455" s="297"/>
      <c r="T455" s="419" t="s">
        <v>19</v>
      </c>
      <c r="U455" s="304" t="s">
        <v>39</v>
      </c>
      <c r="V455" s="420">
        <v>0.24</v>
      </c>
      <c r="W455" s="420">
        <f>V455*K455</f>
        <v>34.6656</v>
      </c>
      <c r="X455" s="420">
        <v>0.001415</v>
      </c>
      <c r="Y455" s="420">
        <f>X455*K455</f>
        <v>0.2043826</v>
      </c>
      <c r="Z455" s="420">
        <v>0</v>
      </c>
      <c r="AA455" s="421">
        <f>Z455*K455</f>
        <v>0</v>
      </c>
      <c r="AR455" s="280" t="s">
        <v>179</v>
      </c>
      <c r="AT455" s="280" t="s">
        <v>176</v>
      </c>
      <c r="AU455" s="280" t="s">
        <v>115</v>
      </c>
      <c r="AY455" s="280" t="s">
        <v>175</v>
      </c>
      <c r="BE455" s="422">
        <f>IF(U455="základní",N455,0)</f>
        <v>0</v>
      </c>
      <c r="BF455" s="422">
        <f>IF(U455="snížená",N455,0)</f>
        <v>0</v>
      </c>
      <c r="BG455" s="422">
        <f>IF(U455="zákl. přenesená",N455,0)</f>
        <v>0</v>
      </c>
      <c r="BH455" s="422">
        <f>IF(U455="sníž. přenesená",N455,0)</f>
        <v>0</v>
      </c>
      <c r="BI455" s="422">
        <f>IF(U455="nulová",N455,0)</f>
        <v>0</v>
      </c>
      <c r="BJ455" s="280" t="s">
        <v>82</v>
      </c>
      <c r="BK455" s="422">
        <f>ROUND(L455*K455,2)</f>
        <v>0</v>
      </c>
      <c r="BL455" s="280" t="s">
        <v>179</v>
      </c>
      <c r="BM455" s="280" t="s">
        <v>775</v>
      </c>
    </row>
    <row r="456" spans="2:51" s="428" customFormat="1" ht="16.5" customHeight="1">
      <c r="B456" s="423"/>
      <c r="C456" s="424"/>
      <c r="D456" s="424"/>
      <c r="E456" s="425" t="s">
        <v>19</v>
      </c>
      <c r="F456" s="509" t="s">
        <v>776</v>
      </c>
      <c r="G456" s="510"/>
      <c r="H456" s="510"/>
      <c r="I456" s="510"/>
      <c r="J456" s="424"/>
      <c r="K456" s="426">
        <v>15.3</v>
      </c>
      <c r="L456" s="424"/>
      <c r="M456" s="424"/>
      <c r="N456" s="424"/>
      <c r="O456" s="424"/>
      <c r="P456" s="424"/>
      <c r="Q456" s="424"/>
      <c r="R456" s="427"/>
      <c r="T456" s="429"/>
      <c r="U456" s="424"/>
      <c r="V456" s="424"/>
      <c r="W456" s="424"/>
      <c r="X456" s="424"/>
      <c r="Y456" s="424"/>
      <c r="Z456" s="424"/>
      <c r="AA456" s="430"/>
      <c r="AT456" s="431" t="s">
        <v>182</v>
      </c>
      <c r="AU456" s="431" t="s">
        <v>115</v>
      </c>
      <c r="AV456" s="428" t="s">
        <v>115</v>
      </c>
      <c r="AW456" s="428" t="s">
        <v>32</v>
      </c>
      <c r="AX456" s="428" t="s">
        <v>74</v>
      </c>
      <c r="AY456" s="431" t="s">
        <v>175</v>
      </c>
    </row>
    <row r="457" spans="2:51" s="428" customFormat="1" ht="38.25" customHeight="1">
      <c r="B457" s="423"/>
      <c r="C457" s="424"/>
      <c r="D457" s="424"/>
      <c r="E457" s="425" t="s">
        <v>19</v>
      </c>
      <c r="F457" s="523" t="s">
        <v>777</v>
      </c>
      <c r="G457" s="524"/>
      <c r="H457" s="524"/>
      <c r="I457" s="524"/>
      <c r="J457" s="424"/>
      <c r="K457" s="426">
        <v>129.14</v>
      </c>
      <c r="L457" s="424"/>
      <c r="M457" s="424"/>
      <c r="N457" s="424"/>
      <c r="O457" s="424"/>
      <c r="P457" s="424"/>
      <c r="Q457" s="424"/>
      <c r="R457" s="427"/>
      <c r="T457" s="429"/>
      <c r="U457" s="424"/>
      <c r="V457" s="424"/>
      <c r="W457" s="424"/>
      <c r="X457" s="424"/>
      <c r="Y457" s="424"/>
      <c r="Z457" s="424"/>
      <c r="AA457" s="430"/>
      <c r="AT457" s="431" t="s">
        <v>182</v>
      </c>
      <c r="AU457" s="431" t="s">
        <v>115</v>
      </c>
      <c r="AV457" s="428" t="s">
        <v>115</v>
      </c>
      <c r="AW457" s="428" t="s">
        <v>32</v>
      </c>
      <c r="AX457" s="428" t="s">
        <v>74</v>
      </c>
      <c r="AY457" s="431" t="s">
        <v>175</v>
      </c>
    </row>
    <row r="458" spans="2:51" s="437" customFormat="1" ht="16.5" customHeight="1">
      <c r="B458" s="432"/>
      <c r="C458" s="433"/>
      <c r="D458" s="433"/>
      <c r="E458" s="434" t="s">
        <v>19</v>
      </c>
      <c r="F458" s="529" t="s">
        <v>247</v>
      </c>
      <c r="G458" s="530"/>
      <c r="H458" s="530"/>
      <c r="I458" s="530"/>
      <c r="J458" s="433"/>
      <c r="K458" s="435">
        <v>144.44</v>
      </c>
      <c r="L458" s="433"/>
      <c r="M458" s="433"/>
      <c r="N458" s="433"/>
      <c r="O458" s="433"/>
      <c r="P458" s="433"/>
      <c r="Q458" s="433"/>
      <c r="R458" s="436"/>
      <c r="T458" s="438"/>
      <c r="U458" s="433"/>
      <c r="V458" s="433"/>
      <c r="W458" s="433"/>
      <c r="X458" s="433"/>
      <c r="Y458" s="433"/>
      <c r="Z458" s="433"/>
      <c r="AA458" s="439"/>
      <c r="AT458" s="440" t="s">
        <v>182</v>
      </c>
      <c r="AU458" s="440" t="s">
        <v>115</v>
      </c>
      <c r="AV458" s="437" t="s">
        <v>179</v>
      </c>
      <c r="AW458" s="437" t="s">
        <v>32</v>
      </c>
      <c r="AX458" s="437" t="s">
        <v>82</v>
      </c>
      <c r="AY458" s="440" t="s">
        <v>175</v>
      </c>
    </row>
    <row r="459" spans="2:65" s="298" customFormat="1" ht="25.5" customHeight="1">
      <c r="B459" s="295"/>
      <c r="C459" s="415" t="s">
        <v>778</v>
      </c>
      <c r="D459" s="415" t="s">
        <v>176</v>
      </c>
      <c r="E459" s="416" t="s">
        <v>779</v>
      </c>
      <c r="F459" s="506" t="s">
        <v>780</v>
      </c>
      <c r="G459" s="506"/>
      <c r="H459" s="506"/>
      <c r="I459" s="506"/>
      <c r="J459" s="417" t="s">
        <v>127</v>
      </c>
      <c r="K459" s="418">
        <v>98.76</v>
      </c>
      <c r="L459" s="507"/>
      <c r="M459" s="507"/>
      <c r="N459" s="508">
        <f>ROUND(L459*K459,2)</f>
        <v>0</v>
      </c>
      <c r="O459" s="508"/>
      <c r="P459" s="508"/>
      <c r="Q459" s="508"/>
      <c r="R459" s="297"/>
      <c r="T459" s="419" t="s">
        <v>19</v>
      </c>
      <c r="U459" s="304" t="s">
        <v>39</v>
      </c>
      <c r="V459" s="420">
        <v>3.858</v>
      </c>
      <c r="W459" s="420">
        <f>V459*K459</f>
        <v>381.01608000000004</v>
      </c>
      <c r="X459" s="420">
        <v>0</v>
      </c>
      <c r="Y459" s="420">
        <f>X459*K459</f>
        <v>0</v>
      </c>
      <c r="Z459" s="420">
        <v>2.2</v>
      </c>
      <c r="AA459" s="421">
        <f>Z459*K459</f>
        <v>217.27200000000002</v>
      </c>
      <c r="AR459" s="280" t="s">
        <v>179</v>
      </c>
      <c r="AT459" s="280" t="s">
        <v>176</v>
      </c>
      <c r="AU459" s="280" t="s">
        <v>115</v>
      </c>
      <c r="AY459" s="280" t="s">
        <v>175</v>
      </c>
      <c r="BE459" s="422">
        <f>IF(U459="základní",N459,0)</f>
        <v>0</v>
      </c>
      <c r="BF459" s="422">
        <f>IF(U459="snížená",N459,0)</f>
        <v>0</v>
      </c>
      <c r="BG459" s="422">
        <f>IF(U459="zákl. přenesená",N459,0)</f>
        <v>0</v>
      </c>
      <c r="BH459" s="422">
        <f>IF(U459="sníž. přenesená",N459,0)</f>
        <v>0</v>
      </c>
      <c r="BI459" s="422">
        <f>IF(U459="nulová",N459,0)</f>
        <v>0</v>
      </c>
      <c r="BJ459" s="280" t="s">
        <v>82</v>
      </c>
      <c r="BK459" s="422">
        <f>ROUND(L459*K459,2)</f>
        <v>0</v>
      </c>
      <c r="BL459" s="280" t="s">
        <v>179</v>
      </c>
      <c r="BM459" s="280" t="s">
        <v>781</v>
      </c>
    </row>
    <row r="460" spans="2:51" s="428" customFormat="1" ht="16.5" customHeight="1">
      <c r="B460" s="423"/>
      <c r="C460" s="424"/>
      <c r="D460" s="424"/>
      <c r="E460" s="425" t="s">
        <v>19</v>
      </c>
      <c r="F460" s="509" t="s">
        <v>782</v>
      </c>
      <c r="G460" s="510"/>
      <c r="H460" s="510"/>
      <c r="I460" s="510"/>
      <c r="J460" s="424"/>
      <c r="K460" s="426">
        <v>87</v>
      </c>
      <c r="L460" s="424"/>
      <c r="M460" s="424"/>
      <c r="N460" s="424"/>
      <c r="O460" s="424"/>
      <c r="P460" s="424"/>
      <c r="Q460" s="424"/>
      <c r="R460" s="427"/>
      <c r="T460" s="429"/>
      <c r="U460" s="424"/>
      <c r="V460" s="424"/>
      <c r="W460" s="424"/>
      <c r="X460" s="424"/>
      <c r="Y460" s="424"/>
      <c r="Z460" s="424"/>
      <c r="AA460" s="430"/>
      <c r="AT460" s="431" t="s">
        <v>182</v>
      </c>
      <c r="AU460" s="431" t="s">
        <v>115</v>
      </c>
      <c r="AV460" s="428" t="s">
        <v>115</v>
      </c>
      <c r="AW460" s="428" t="s">
        <v>32</v>
      </c>
      <c r="AX460" s="428" t="s">
        <v>74</v>
      </c>
      <c r="AY460" s="431" t="s">
        <v>175</v>
      </c>
    </row>
    <row r="461" spans="2:51" s="428" customFormat="1" ht="25.5" customHeight="1">
      <c r="B461" s="423"/>
      <c r="C461" s="424"/>
      <c r="D461" s="424"/>
      <c r="E461" s="425" t="s">
        <v>19</v>
      </c>
      <c r="F461" s="523" t="s">
        <v>783</v>
      </c>
      <c r="G461" s="524"/>
      <c r="H461" s="524"/>
      <c r="I461" s="524"/>
      <c r="J461" s="424"/>
      <c r="K461" s="426">
        <v>9.76</v>
      </c>
      <c r="L461" s="424"/>
      <c r="M461" s="424"/>
      <c r="N461" s="424"/>
      <c r="O461" s="424"/>
      <c r="P461" s="424"/>
      <c r="Q461" s="424"/>
      <c r="R461" s="427"/>
      <c r="T461" s="429"/>
      <c r="U461" s="424"/>
      <c r="V461" s="424"/>
      <c r="W461" s="424"/>
      <c r="X461" s="424"/>
      <c r="Y461" s="424"/>
      <c r="Z461" s="424"/>
      <c r="AA461" s="430"/>
      <c r="AT461" s="431" t="s">
        <v>182</v>
      </c>
      <c r="AU461" s="431" t="s">
        <v>115</v>
      </c>
      <c r="AV461" s="428" t="s">
        <v>115</v>
      </c>
      <c r="AW461" s="428" t="s">
        <v>32</v>
      </c>
      <c r="AX461" s="428" t="s">
        <v>74</v>
      </c>
      <c r="AY461" s="431" t="s">
        <v>175</v>
      </c>
    </row>
    <row r="462" spans="2:51" s="428" customFormat="1" ht="25.5" customHeight="1">
      <c r="B462" s="423"/>
      <c r="C462" s="424"/>
      <c r="D462" s="424"/>
      <c r="E462" s="425" t="s">
        <v>19</v>
      </c>
      <c r="F462" s="523" t="s">
        <v>784</v>
      </c>
      <c r="G462" s="524"/>
      <c r="H462" s="524"/>
      <c r="I462" s="524"/>
      <c r="J462" s="424"/>
      <c r="K462" s="426">
        <v>2</v>
      </c>
      <c r="L462" s="424"/>
      <c r="M462" s="424"/>
      <c r="N462" s="424"/>
      <c r="O462" s="424"/>
      <c r="P462" s="424"/>
      <c r="Q462" s="424"/>
      <c r="R462" s="427"/>
      <c r="T462" s="429"/>
      <c r="U462" s="424"/>
      <c r="V462" s="424"/>
      <c r="W462" s="424"/>
      <c r="X462" s="424"/>
      <c r="Y462" s="424"/>
      <c r="Z462" s="424"/>
      <c r="AA462" s="430"/>
      <c r="AT462" s="431" t="s">
        <v>182</v>
      </c>
      <c r="AU462" s="431" t="s">
        <v>115</v>
      </c>
      <c r="AV462" s="428" t="s">
        <v>115</v>
      </c>
      <c r="AW462" s="428" t="s">
        <v>32</v>
      </c>
      <c r="AX462" s="428" t="s">
        <v>74</v>
      </c>
      <c r="AY462" s="431" t="s">
        <v>175</v>
      </c>
    </row>
    <row r="463" spans="2:51" s="437" customFormat="1" ht="16.5" customHeight="1">
      <c r="B463" s="432"/>
      <c r="C463" s="433"/>
      <c r="D463" s="433"/>
      <c r="E463" s="434" t="s">
        <v>19</v>
      </c>
      <c r="F463" s="529" t="s">
        <v>247</v>
      </c>
      <c r="G463" s="530"/>
      <c r="H463" s="530"/>
      <c r="I463" s="530"/>
      <c r="J463" s="433"/>
      <c r="K463" s="435">
        <v>98.76</v>
      </c>
      <c r="L463" s="433"/>
      <c r="M463" s="433"/>
      <c r="N463" s="433"/>
      <c r="O463" s="433"/>
      <c r="P463" s="433"/>
      <c r="Q463" s="433"/>
      <c r="R463" s="436"/>
      <c r="T463" s="438"/>
      <c r="U463" s="433"/>
      <c r="V463" s="433"/>
      <c r="W463" s="433"/>
      <c r="X463" s="433"/>
      <c r="Y463" s="433"/>
      <c r="Z463" s="433"/>
      <c r="AA463" s="439"/>
      <c r="AT463" s="440" t="s">
        <v>182</v>
      </c>
      <c r="AU463" s="440" t="s">
        <v>115</v>
      </c>
      <c r="AV463" s="437" t="s">
        <v>179</v>
      </c>
      <c r="AW463" s="437" t="s">
        <v>32</v>
      </c>
      <c r="AX463" s="437" t="s">
        <v>82</v>
      </c>
      <c r="AY463" s="440" t="s">
        <v>175</v>
      </c>
    </row>
    <row r="464" spans="2:65" s="298" customFormat="1" ht="16.5" customHeight="1">
      <c r="B464" s="295"/>
      <c r="C464" s="415" t="s">
        <v>785</v>
      </c>
      <c r="D464" s="415" t="s">
        <v>176</v>
      </c>
      <c r="E464" s="416" t="s">
        <v>786</v>
      </c>
      <c r="F464" s="506" t="s">
        <v>787</v>
      </c>
      <c r="G464" s="506"/>
      <c r="H464" s="506"/>
      <c r="I464" s="506"/>
      <c r="J464" s="417" t="s">
        <v>127</v>
      </c>
      <c r="K464" s="418">
        <v>2.6</v>
      </c>
      <c r="L464" s="507"/>
      <c r="M464" s="507"/>
      <c r="N464" s="508">
        <f>ROUND(L464*K464,2)</f>
        <v>0</v>
      </c>
      <c r="O464" s="508"/>
      <c r="P464" s="508"/>
      <c r="Q464" s="508"/>
      <c r="R464" s="297"/>
      <c r="T464" s="419" t="s">
        <v>19</v>
      </c>
      <c r="U464" s="304" t="s">
        <v>39</v>
      </c>
      <c r="V464" s="420">
        <v>6.436</v>
      </c>
      <c r="W464" s="420">
        <f>V464*K464</f>
        <v>16.7336</v>
      </c>
      <c r="X464" s="420">
        <v>0</v>
      </c>
      <c r="Y464" s="420">
        <f>X464*K464</f>
        <v>0</v>
      </c>
      <c r="Z464" s="420">
        <v>2</v>
      </c>
      <c r="AA464" s="421">
        <f>Z464*K464</f>
        <v>5.2</v>
      </c>
      <c r="AR464" s="280" t="s">
        <v>179</v>
      </c>
      <c r="AT464" s="280" t="s">
        <v>176</v>
      </c>
      <c r="AU464" s="280" t="s">
        <v>115</v>
      </c>
      <c r="AY464" s="280" t="s">
        <v>175</v>
      </c>
      <c r="BE464" s="422">
        <f>IF(U464="základní",N464,0)</f>
        <v>0</v>
      </c>
      <c r="BF464" s="422">
        <f>IF(U464="snížená",N464,0)</f>
        <v>0</v>
      </c>
      <c r="BG464" s="422">
        <f>IF(U464="zákl. přenesená",N464,0)</f>
        <v>0</v>
      </c>
      <c r="BH464" s="422">
        <f>IF(U464="sníž. přenesená",N464,0)</f>
        <v>0</v>
      </c>
      <c r="BI464" s="422">
        <f>IF(U464="nulová",N464,0)</f>
        <v>0</v>
      </c>
      <c r="BJ464" s="280" t="s">
        <v>82</v>
      </c>
      <c r="BK464" s="422">
        <f>ROUND(L464*K464,2)</f>
        <v>0</v>
      </c>
      <c r="BL464" s="280" t="s">
        <v>179</v>
      </c>
      <c r="BM464" s="280" t="s">
        <v>788</v>
      </c>
    </row>
    <row r="465" spans="2:51" s="428" customFormat="1" ht="16.5" customHeight="1">
      <c r="B465" s="423"/>
      <c r="C465" s="424"/>
      <c r="D465" s="424"/>
      <c r="E465" s="425" t="s">
        <v>19</v>
      </c>
      <c r="F465" s="509" t="s">
        <v>789</v>
      </c>
      <c r="G465" s="510"/>
      <c r="H465" s="510"/>
      <c r="I465" s="510"/>
      <c r="J465" s="424"/>
      <c r="K465" s="426">
        <v>2.6</v>
      </c>
      <c r="L465" s="424"/>
      <c r="M465" s="424"/>
      <c r="N465" s="424"/>
      <c r="O465" s="424"/>
      <c r="P465" s="424"/>
      <c r="Q465" s="424"/>
      <c r="R465" s="427"/>
      <c r="T465" s="429"/>
      <c r="U465" s="424"/>
      <c r="V465" s="424"/>
      <c r="W465" s="424"/>
      <c r="X465" s="424"/>
      <c r="Y465" s="424"/>
      <c r="Z465" s="424"/>
      <c r="AA465" s="430"/>
      <c r="AT465" s="431" t="s">
        <v>182</v>
      </c>
      <c r="AU465" s="431" t="s">
        <v>115</v>
      </c>
      <c r="AV465" s="428" t="s">
        <v>115</v>
      </c>
      <c r="AW465" s="428" t="s">
        <v>32</v>
      </c>
      <c r="AX465" s="428" t="s">
        <v>82</v>
      </c>
      <c r="AY465" s="431" t="s">
        <v>175</v>
      </c>
    </row>
    <row r="466" spans="2:65" s="298" customFormat="1" ht="25.5" customHeight="1">
      <c r="B466" s="295"/>
      <c r="C466" s="415" t="s">
        <v>790</v>
      </c>
      <c r="D466" s="415" t="s">
        <v>176</v>
      </c>
      <c r="E466" s="416" t="s">
        <v>791</v>
      </c>
      <c r="F466" s="506" t="s">
        <v>792</v>
      </c>
      <c r="G466" s="506"/>
      <c r="H466" s="506"/>
      <c r="I466" s="506"/>
      <c r="J466" s="417" t="s">
        <v>127</v>
      </c>
      <c r="K466" s="418">
        <v>223.64</v>
      </c>
      <c r="L466" s="507"/>
      <c r="M466" s="507"/>
      <c r="N466" s="508">
        <f>ROUND(L466*K466,2)</f>
        <v>0</v>
      </c>
      <c r="O466" s="508"/>
      <c r="P466" s="508"/>
      <c r="Q466" s="508"/>
      <c r="R466" s="297"/>
      <c r="T466" s="419" t="s">
        <v>19</v>
      </c>
      <c r="U466" s="304" t="s">
        <v>39</v>
      </c>
      <c r="V466" s="420">
        <v>2.605</v>
      </c>
      <c r="W466" s="420">
        <f>V466*K466</f>
        <v>582.5822</v>
      </c>
      <c r="X466" s="420">
        <v>0</v>
      </c>
      <c r="Y466" s="420">
        <f>X466*K466</f>
        <v>0</v>
      </c>
      <c r="Z466" s="420">
        <v>2.5</v>
      </c>
      <c r="AA466" s="421">
        <f>Z466*K466</f>
        <v>559.0999999999999</v>
      </c>
      <c r="AR466" s="280" t="s">
        <v>179</v>
      </c>
      <c r="AT466" s="280" t="s">
        <v>176</v>
      </c>
      <c r="AU466" s="280" t="s">
        <v>115</v>
      </c>
      <c r="AY466" s="280" t="s">
        <v>175</v>
      </c>
      <c r="BE466" s="422">
        <f>IF(U466="základní",N466,0)</f>
        <v>0</v>
      </c>
      <c r="BF466" s="422">
        <f>IF(U466="snížená",N466,0)</f>
        <v>0</v>
      </c>
      <c r="BG466" s="422">
        <f>IF(U466="zákl. přenesená",N466,0)</f>
        <v>0</v>
      </c>
      <c r="BH466" s="422">
        <f>IF(U466="sníž. přenesená",N466,0)</f>
        <v>0</v>
      </c>
      <c r="BI466" s="422">
        <f>IF(U466="nulová",N466,0)</f>
        <v>0</v>
      </c>
      <c r="BJ466" s="280" t="s">
        <v>82</v>
      </c>
      <c r="BK466" s="422">
        <f>ROUND(L466*K466,2)</f>
        <v>0</v>
      </c>
      <c r="BL466" s="280" t="s">
        <v>179</v>
      </c>
      <c r="BM466" s="280" t="s">
        <v>793</v>
      </c>
    </row>
    <row r="467" spans="2:51" s="428" customFormat="1" ht="16.5" customHeight="1">
      <c r="B467" s="423"/>
      <c r="C467" s="424"/>
      <c r="D467" s="424"/>
      <c r="E467" s="425" t="s">
        <v>19</v>
      </c>
      <c r="F467" s="509" t="s">
        <v>794</v>
      </c>
      <c r="G467" s="510"/>
      <c r="H467" s="510"/>
      <c r="I467" s="510"/>
      <c r="J467" s="424"/>
      <c r="K467" s="426">
        <v>203</v>
      </c>
      <c r="L467" s="424"/>
      <c r="M467" s="424"/>
      <c r="N467" s="424"/>
      <c r="O467" s="424"/>
      <c r="P467" s="424"/>
      <c r="Q467" s="424"/>
      <c r="R467" s="427"/>
      <c r="T467" s="429"/>
      <c r="U467" s="424"/>
      <c r="V467" s="424"/>
      <c r="W467" s="424"/>
      <c r="X467" s="424"/>
      <c r="Y467" s="424"/>
      <c r="Z467" s="424"/>
      <c r="AA467" s="430"/>
      <c r="AT467" s="431" t="s">
        <v>182</v>
      </c>
      <c r="AU467" s="431" t="s">
        <v>115</v>
      </c>
      <c r="AV467" s="428" t="s">
        <v>115</v>
      </c>
      <c r="AW467" s="428" t="s">
        <v>32</v>
      </c>
      <c r="AX467" s="428" t="s">
        <v>74</v>
      </c>
      <c r="AY467" s="431" t="s">
        <v>175</v>
      </c>
    </row>
    <row r="468" spans="2:51" s="428" customFormat="1" ht="25.5" customHeight="1">
      <c r="B468" s="423"/>
      <c r="C468" s="424"/>
      <c r="D468" s="424"/>
      <c r="E468" s="425" t="s">
        <v>19</v>
      </c>
      <c r="F468" s="523" t="s">
        <v>795</v>
      </c>
      <c r="G468" s="524"/>
      <c r="H468" s="524"/>
      <c r="I468" s="524"/>
      <c r="J468" s="424"/>
      <c r="K468" s="426">
        <v>14.64</v>
      </c>
      <c r="L468" s="424"/>
      <c r="M468" s="424"/>
      <c r="N468" s="424"/>
      <c r="O468" s="424"/>
      <c r="P468" s="424"/>
      <c r="Q468" s="424"/>
      <c r="R468" s="427"/>
      <c r="T468" s="429"/>
      <c r="U468" s="424"/>
      <c r="V468" s="424"/>
      <c r="W468" s="424"/>
      <c r="X468" s="424"/>
      <c r="Y468" s="424"/>
      <c r="Z468" s="424"/>
      <c r="AA468" s="430"/>
      <c r="AT468" s="431" t="s">
        <v>182</v>
      </c>
      <c r="AU468" s="431" t="s">
        <v>115</v>
      </c>
      <c r="AV468" s="428" t="s">
        <v>115</v>
      </c>
      <c r="AW468" s="428" t="s">
        <v>32</v>
      </c>
      <c r="AX468" s="428" t="s">
        <v>74</v>
      </c>
      <c r="AY468" s="431" t="s">
        <v>175</v>
      </c>
    </row>
    <row r="469" spans="2:51" s="428" customFormat="1" ht="25.5" customHeight="1">
      <c r="B469" s="423"/>
      <c r="C469" s="424"/>
      <c r="D469" s="424"/>
      <c r="E469" s="425" t="s">
        <v>19</v>
      </c>
      <c r="F469" s="523" t="s">
        <v>796</v>
      </c>
      <c r="G469" s="524"/>
      <c r="H469" s="524"/>
      <c r="I469" s="524"/>
      <c r="J469" s="424"/>
      <c r="K469" s="426">
        <v>6</v>
      </c>
      <c r="L469" s="424"/>
      <c r="M469" s="424"/>
      <c r="N469" s="424"/>
      <c r="O469" s="424"/>
      <c r="P469" s="424"/>
      <c r="Q469" s="424"/>
      <c r="R469" s="427"/>
      <c r="T469" s="429"/>
      <c r="U469" s="424"/>
      <c r="V469" s="424"/>
      <c r="W469" s="424"/>
      <c r="X469" s="424"/>
      <c r="Y469" s="424"/>
      <c r="Z469" s="424"/>
      <c r="AA469" s="430"/>
      <c r="AT469" s="431" t="s">
        <v>182</v>
      </c>
      <c r="AU469" s="431" t="s">
        <v>115</v>
      </c>
      <c r="AV469" s="428" t="s">
        <v>115</v>
      </c>
      <c r="AW469" s="428" t="s">
        <v>32</v>
      </c>
      <c r="AX469" s="428" t="s">
        <v>74</v>
      </c>
      <c r="AY469" s="431" t="s">
        <v>175</v>
      </c>
    </row>
    <row r="470" spans="2:51" s="437" customFormat="1" ht="16.5" customHeight="1">
      <c r="B470" s="432"/>
      <c r="C470" s="433"/>
      <c r="D470" s="433"/>
      <c r="E470" s="434" t="s">
        <v>19</v>
      </c>
      <c r="F470" s="529" t="s">
        <v>247</v>
      </c>
      <c r="G470" s="530"/>
      <c r="H470" s="530"/>
      <c r="I470" s="530"/>
      <c r="J470" s="433"/>
      <c r="K470" s="435">
        <v>223.64</v>
      </c>
      <c r="L470" s="433"/>
      <c r="M470" s="433"/>
      <c r="N470" s="433"/>
      <c r="O470" s="433"/>
      <c r="P470" s="433"/>
      <c r="Q470" s="433"/>
      <c r="R470" s="436"/>
      <c r="T470" s="438"/>
      <c r="U470" s="433"/>
      <c r="V470" s="433"/>
      <c r="W470" s="433"/>
      <c r="X470" s="433"/>
      <c r="Y470" s="433"/>
      <c r="Z470" s="433"/>
      <c r="AA470" s="439"/>
      <c r="AT470" s="440" t="s">
        <v>182</v>
      </c>
      <c r="AU470" s="440" t="s">
        <v>115</v>
      </c>
      <c r="AV470" s="437" t="s">
        <v>179</v>
      </c>
      <c r="AW470" s="437" t="s">
        <v>32</v>
      </c>
      <c r="AX470" s="437" t="s">
        <v>82</v>
      </c>
      <c r="AY470" s="440" t="s">
        <v>175</v>
      </c>
    </row>
    <row r="471" spans="2:65" s="298" customFormat="1" ht="25.5" customHeight="1">
      <c r="B471" s="295"/>
      <c r="C471" s="415" t="s">
        <v>797</v>
      </c>
      <c r="D471" s="415" t="s">
        <v>176</v>
      </c>
      <c r="E471" s="416" t="s">
        <v>798</v>
      </c>
      <c r="F471" s="506" t="s">
        <v>799</v>
      </c>
      <c r="G471" s="506"/>
      <c r="H471" s="506"/>
      <c r="I471" s="506"/>
      <c r="J471" s="417" t="s">
        <v>189</v>
      </c>
      <c r="K471" s="418">
        <v>30</v>
      </c>
      <c r="L471" s="507"/>
      <c r="M471" s="507"/>
      <c r="N471" s="508">
        <f>ROUND(L471*K471,2)</f>
        <v>0</v>
      </c>
      <c r="O471" s="508"/>
      <c r="P471" s="508"/>
      <c r="Q471" s="508"/>
      <c r="R471" s="297"/>
      <c r="T471" s="419" t="s">
        <v>19</v>
      </c>
      <c r="U471" s="304" t="s">
        <v>39</v>
      </c>
      <c r="V471" s="420">
        <v>0.315</v>
      </c>
      <c r="W471" s="420">
        <f>V471*K471</f>
        <v>9.45</v>
      </c>
      <c r="X471" s="420">
        <v>0</v>
      </c>
      <c r="Y471" s="420">
        <f>X471*K471</f>
        <v>0</v>
      </c>
      <c r="Z471" s="420">
        <v>0.0684</v>
      </c>
      <c r="AA471" s="421">
        <f>Z471*K471</f>
        <v>2.052</v>
      </c>
      <c r="AR471" s="280" t="s">
        <v>179</v>
      </c>
      <c r="AT471" s="280" t="s">
        <v>176</v>
      </c>
      <c r="AU471" s="280" t="s">
        <v>115</v>
      </c>
      <c r="AY471" s="280" t="s">
        <v>175</v>
      </c>
      <c r="BE471" s="422">
        <f>IF(U471="základní",N471,0)</f>
        <v>0</v>
      </c>
      <c r="BF471" s="422">
        <f>IF(U471="snížená",N471,0)</f>
        <v>0</v>
      </c>
      <c r="BG471" s="422">
        <f>IF(U471="zákl. přenesená",N471,0)</f>
        <v>0</v>
      </c>
      <c r="BH471" s="422">
        <f>IF(U471="sníž. přenesená",N471,0)</f>
        <v>0</v>
      </c>
      <c r="BI471" s="422">
        <f>IF(U471="nulová",N471,0)</f>
        <v>0</v>
      </c>
      <c r="BJ471" s="280" t="s">
        <v>82</v>
      </c>
      <c r="BK471" s="422">
        <f>ROUND(L471*K471,2)</f>
        <v>0</v>
      </c>
      <c r="BL471" s="280" t="s">
        <v>179</v>
      </c>
      <c r="BM471" s="280" t="s">
        <v>800</v>
      </c>
    </row>
    <row r="472" spans="2:51" s="428" customFormat="1" ht="16.5" customHeight="1">
      <c r="B472" s="423"/>
      <c r="C472" s="424"/>
      <c r="D472" s="424"/>
      <c r="E472" s="425" t="s">
        <v>19</v>
      </c>
      <c r="F472" s="509" t="s">
        <v>801</v>
      </c>
      <c r="G472" s="510"/>
      <c r="H472" s="510"/>
      <c r="I472" s="510"/>
      <c r="J472" s="424"/>
      <c r="K472" s="426">
        <v>30</v>
      </c>
      <c r="L472" s="424"/>
      <c r="M472" s="424"/>
      <c r="N472" s="424"/>
      <c r="O472" s="424"/>
      <c r="P472" s="424"/>
      <c r="Q472" s="424"/>
      <c r="R472" s="427"/>
      <c r="T472" s="429"/>
      <c r="U472" s="424"/>
      <c r="V472" s="424"/>
      <c r="W472" s="424"/>
      <c r="X472" s="424"/>
      <c r="Y472" s="424"/>
      <c r="Z472" s="424"/>
      <c r="AA472" s="430"/>
      <c r="AT472" s="431" t="s">
        <v>182</v>
      </c>
      <c r="AU472" s="431" t="s">
        <v>115</v>
      </c>
      <c r="AV472" s="428" t="s">
        <v>115</v>
      </c>
      <c r="AW472" s="428" t="s">
        <v>32</v>
      </c>
      <c r="AX472" s="428" t="s">
        <v>82</v>
      </c>
      <c r="AY472" s="431" t="s">
        <v>175</v>
      </c>
    </row>
    <row r="473" spans="2:65" s="298" customFormat="1" ht="25.5" customHeight="1">
      <c r="B473" s="295"/>
      <c r="C473" s="415" t="s">
        <v>802</v>
      </c>
      <c r="D473" s="415" t="s">
        <v>176</v>
      </c>
      <c r="E473" s="416" t="s">
        <v>803</v>
      </c>
      <c r="F473" s="506" t="s">
        <v>804</v>
      </c>
      <c r="G473" s="506"/>
      <c r="H473" s="506"/>
      <c r="I473" s="506"/>
      <c r="J473" s="417" t="s">
        <v>602</v>
      </c>
      <c r="K473" s="418">
        <v>75</v>
      </c>
      <c r="L473" s="507"/>
      <c r="M473" s="507"/>
      <c r="N473" s="508">
        <f>ROUND(L473*K473,2)</f>
        <v>0</v>
      </c>
      <c r="O473" s="508"/>
      <c r="P473" s="508"/>
      <c r="Q473" s="508"/>
      <c r="R473" s="297"/>
      <c r="T473" s="419" t="s">
        <v>19</v>
      </c>
      <c r="U473" s="304" t="s">
        <v>39</v>
      </c>
      <c r="V473" s="420">
        <v>0.21</v>
      </c>
      <c r="W473" s="420">
        <f>V473*K473</f>
        <v>15.75</v>
      </c>
      <c r="X473" s="420">
        <v>0</v>
      </c>
      <c r="Y473" s="420">
        <f>X473*K473</f>
        <v>0</v>
      </c>
      <c r="Z473" s="420">
        <v>0.00248</v>
      </c>
      <c r="AA473" s="421">
        <f>Z473*K473</f>
        <v>0.186</v>
      </c>
      <c r="AR473" s="280" t="s">
        <v>179</v>
      </c>
      <c r="AT473" s="280" t="s">
        <v>176</v>
      </c>
      <c r="AU473" s="280" t="s">
        <v>115</v>
      </c>
      <c r="AY473" s="280" t="s">
        <v>175</v>
      </c>
      <c r="BE473" s="422">
        <f>IF(U473="základní",N473,0)</f>
        <v>0</v>
      </c>
      <c r="BF473" s="422">
        <f>IF(U473="snížená",N473,0)</f>
        <v>0</v>
      </c>
      <c r="BG473" s="422">
        <f>IF(U473="zákl. přenesená",N473,0)</f>
        <v>0</v>
      </c>
      <c r="BH473" s="422">
        <f>IF(U473="sníž. přenesená",N473,0)</f>
        <v>0</v>
      </c>
      <c r="BI473" s="422">
        <f>IF(U473="nulová",N473,0)</f>
        <v>0</v>
      </c>
      <c r="BJ473" s="280" t="s">
        <v>82</v>
      </c>
      <c r="BK473" s="422">
        <f>ROUND(L473*K473,2)</f>
        <v>0</v>
      </c>
      <c r="BL473" s="280" t="s">
        <v>179</v>
      </c>
      <c r="BM473" s="280" t="s">
        <v>805</v>
      </c>
    </row>
    <row r="474" spans="2:51" s="428" customFormat="1" ht="16.5" customHeight="1">
      <c r="B474" s="423"/>
      <c r="C474" s="424"/>
      <c r="D474" s="424"/>
      <c r="E474" s="425" t="s">
        <v>19</v>
      </c>
      <c r="F474" s="509" t="s">
        <v>806</v>
      </c>
      <c r="G474" s="510"/>
      <c r="H474" s="510"/>
      <c r="I474" s="510"/>
      <c r="J474" s="424"/>
      <c r="K474" s="426">
        <v>75</v>
      </c>
      <c r="L474" s="424"/>
      <c r="M474" s="424"/>
      <c r="N474" s="424"/>
      <c r="O474" s="424"/>
      <c r="P474" s="424"/>
      <c r="Q474" s="424"/>
      <c r="R474" s="427"/>
      <c r="T474" s="429"/>
      <c r="U474" s="424"/>
      <c r="V474" s="424"/>
      <c r="W474" s="424"/>
      <c r="X474" s="424"/>
      <c r="Y474" s="424"/>
      <c r="Z474" s="424"/>
      <c r="AA474" s="430"/>
      <c r="AT474" s="431" t="s">
        <v>182</v>
      </c>
      <c r="AU474" s="431" t="s">
        <v>115</v>
      </c>
      <c r="AV474" s="428" t="s">
        <v>115</v>
      </c>
      <c r="AW474" s="428" t="s">
        <v>32</v>
      </c>
      <c r="AX474" s="428" t="s">
        <v>82</v>
      </c>
      <c r="AY474" s="431" t="s">
        <v>175</v>
      </c>
    </row>
    <row r="475" spans="2:65" s="298" customFormat="1" ht="16.5" customHeight="1">
      <c r="B475" s="295"/>
      <c r="C475" s="415" t="s">
        <v>807</v>
      </c>
      <c r="D475" s="415" t="s">
        <v>176</v>
      </c>
      <c r="E475" s="416" t="s">
        <v>808</v>
      </c>
      <c r="F475" s="506" t="s">
        <v>809</v>
      </c>
      <c r="G475" s="506"/>
      <c r="H475" s="506"/>
      <c r="I475" s="506"/>
      <c r="J475" s="417" t="s">
        <v>602</v>
      </c>
      <c r="K475" s="418">
        <v>62</v>
      </c>
      <c r="L475" s="507"/>
      <c r="M475" s="507"/>
      <c r="N475" s="508">
        <f>ROUND(L475*K475,2)</f>
        <v>0</v>
      </c>
      <c r="O475" s="508"/>
      <c r="P475" s="508"/>
      <c r="Q475" s="508"/>
      <c r="R475" s="297"/>
      <c r="T475" s="419" t="s">
        <v>19</v>
      </c>
      <c r="U475" s="304" t="s">
        <v>39</v>
      </c>
      <c r="V475" s="420">
        <v>2.459</v>
      </c>
      <c r="W475" s="420">
        <f>V475*K475</f>
        <v>152.458</v>
      </c>
      <c r="X475" s="420">
        <v>3E-05</v>
      </c>
      <c r="Y475" s="420">
        <f>X475*K475</f>
        <v>0.00186</v>
      </c>
      <c r="Z475" s="420">
        <v>0</v>
      </c>
      <c r="AA475" s="421">
        <f>Z475*K475</f>
        <v>0</v>
      </c>
      <c r="AR475" s="280" t="s">
        <v>179</v>
      </c>
      <c r="AT475" s="280" t="s">
        <v>176</v>
      </c>
      <c r="AU475" s="280" t="s">
        <v>115</v>
      </c>
      <c r="AY475" s="280" t="s">
        <v>175</v>
      </c>
      <c r="BE475" s="422">
        <f>IF(U475="základní",N475,0)</f>
        <v>0</v>
      </c>
      <c r="BF475" s="422">
        <f>IF(U475="snížená",N475,0)</f>
        <v>0</v>
      </c>
      <c r="BG475" s="422">
        <f>IF(U475="zákl. přenesená",N475,0)</f>
        <v>0</v>
      </c>
      <c r="BH475" s="422">
        <f>IF(U475="sníž. přenesená",N475,0)</f>
        <v>0</v>
      </c>
      <c r="BI475" s="422">
        <f>IF(U475="nulová",N475,0)</f>
        <v>0</v>
      </c>
      <c r="BJ475" s="280" t="s">
        <v>82</v>
      </c>
      <c r="BK475" s="422">
        <f>ROUND(L475*K475,2)</f>
        <v>0</v>
      </c>
      <c r="BL475" s="280" t="s">
        <v>179</v>
      </c>
      <c r="BM475" s="280" t="s">
        <v>810</v>
      </c>
    </row>
    <row r="476" spans="2:51" s="428" customFormat="1" ht="16.5" customHeight="1">
      <c r="B476" s="423"/>
      <c r="C476" s="424"/>
      <c r="D476" s="424"/>
      <c r="E476" s="425" t="s">
        <v>19</v>
      </c>
      <c r="F476" s="509" t="s">
        <v>811</v>
      </c>
      <c r="G476" s="510"/>
      <c r="H476" s="510"/>
      <c r="I476" s="510"/>
      <c r="J476" s="424"/>
      <c r="K476" s="426">
        <v>62</v>
      </c>
      <c r="L476" s="424"/>
      <c r="M476" s="424"/>
      <c r="N476" s="424"/>
      <c r="O476" s="424"/>
      <c r="P476" s="424"/>
      <c r="Q476" s="424"/>
      <c r="R476" s="427"/>
      <c r="T476" s="429"/>
      <c r="U476" s="424"/>
      <c r="V476" s="424"/>
      <c r="W476" s="424"/>
      <c r="X476" s="424"/>
      <c r="Y476" s="424"/>
      <c r="Z476" s="424"/>
      <c r="AA476" s="430"/>
      <c r="AT476" s="431" t="s">
        <v>182</v>
      </c>
      <c r="AU476" s="431" t="s">
        <v>115</v>
      </c>
      <c r="AV476" s="428" t="s">
        <v>115</v>
      </c>
      <c r="AW476" s="428" t="s">
        <v>32</v>
      </c>
      <c r="AX476" s="428" t="s">
        <v>82</v>
      </c>
      <c r="AY476" s="431" t="s">
        <v>175</v>
      </c>
    </row>
    <row r="477" spans="2:65" s="298" customFormat="1" ht="25.5" customHeight="1">
      <c r="B477" s="295"/>
      <c r="C477" s="415" t="s">
        <v>812</v>
      </c>
      <c r="D477" s="415" t="s">
        <v>176</v>
      </c>
      <c r="E477" s="416" t="s">
        <v>813</v>
      </c>
      <c r="F477" s="506" t="s">
        <v>814</v>
      </c>
      <c r="G477" s="506"/>
      <c r="H477" s="506"/>
      <c r="I477" s="506"/>
      <c r="J477" s="417" t="s">
        <v>127</v>
      </c>
      <c r="K477" s="418">
        <v>70</v>
      </c>
      <c r="L477" s="507"/>
      <c r="M477" s="507"/>
      <c r="N477" s="508">
        <f>ROUND(L477*K477,2)</f>
        <v>0</v>
      </c>
      <c r="O477" s="508"/>
      <c r="P477" s="508"/>
      <c r="Q477" s="508"/>
      <c r="R477" s="297"/>
      <c r="T477" s="419" t="s">
        <v>19</v>
      </c>
      <c r="U477" s="304" t="s">
        <v>39</v>
      </c>
      <c r="V477" s="420">
        <v>8.03</v>
      </c>
      <c r="W477" s="420">
        <f>V477*K477</f>
        <v>562.0999999999999</v>
      </c>
      <c r="X477" s="420">
        <v>0</v>
      </c>
      <c r="Y477" s="420">
        <f>X477*K477</f>
        <v>0</v>
      </c>
      <c r="Z477" s="420">
        <v>2.5</v>
      </c>
      <c r="AA477" s="421">
        <f>Z477*K477</f>
        <v>175</v>
      </c>
      <c r="AR477" s="280" t="s">
        <v>179</v>
      </c>
      <c r="AT477" s="280" t="s">
        <v>176</v>
      </c>
      <c r="AU477" s="280" t="s">
        <v>115</v>
      </c>
      <c r="AY477" s="280" t="s">
        <v>175</v>
      </c>
      <c r="BE477" s="422">
        <f>IF(U477="základní",N477,0)</f>
        <v>0</v>
      </c>
      <c r="BF477" s="422">
        <f>IF(U477="snížená",N477,0)</f>
        <v>0</v>
      </c>
      <c r="BG477" s="422">
        <f>IF(U477="zákl. přenesená",N477,0)</f>
        <v>0</v>
      </c>
      <c r="BH477" s="422">
        <f>IF(U477="sníž. přenesená",N477,0)</f>
        <v>0</v>
      </c>
      <c r="BI477" s="422">
        <f>IF(U477="nulová",N477,0)</f>
        <v>0</v>
      </c>
      <c r="BJ477" s="280" t="s">
        <v>82</v>
      </c>
      <c r="BK477" s="422">
        <f>ROUND(L477*K477,2)</f>
        <v>0</v>
      </c>
      <c r="BL477" s="280" t="s">
        <v>179</v>
      </c>
      <c r="BM477" s="280" t="s">
        <v>815</v>
      </c>
    </row>
    <row r="478" spans="2:51" s="428" customFormat="1" ht="25.5" customHeight="1">
      <c r="B478" s="423"/>
      <c r="C478" s="424"/>
      <c r="D478" s="424"/>
      <c r="E478" s="425" t="s">
        <v>816</v>
      </c>
      <c r="F478" s="509" t="s">
        <v>817</v>
      </c>
      <c r="G478" s="510"/>
      <c r="H478" s="510"/>
      <c r="I478" s="510"/>
      <c r="J478" s="424"/>
      <c r="K478" s="426">
        <v>70</v>
      </c>
      <c r="L478" s="424"/>
      <c r="M478" s="424"/>
      <c r="N478" s="424"/>
      <c r="O478" s="424"/>
      <c r="P478" s="424"/>
      <c r="Q478" s="424"/>
      <c r="R478" s="427"/>
      <c r="T478" s="429"/>
      <c r="U478" s="424"/>
      <c r="V478" s="424"/>
      <c r="W478" s="424"/>
      <c r="X478" s="424"/>
      <c r="Y478" s="424"/>
      <c r="Z478" s="424"/>
      <c r="AA478" s="430"/>
      <c r="AT478" s="431" t="s">
        <v>182</v>
      </c>
      <c r="AU478" s="431" t="s">
        <v>115</v>
      </c>
      <c r="AV478" s="428" t="s">
        <v>115</v>
      </c>
      <c r="AW478" s="428" t="s">
        <v>32</v>
      </c>
      <c r="AX478" s="428" t="s">
        <v>82</v>
      </c>
      <c r="AY478" s="431" t="s">
        <v>175</v>
      </c>
    </row>
    <row r="479" spans="2:65" s="298" customFormat="1" ht="25.5" customHeight="1">
      <c r="B479" s="295"/>
      <c r="C479" s="415" t="s">
        <v>818</v>
      </c>
      <c r="D479" s="415" t="s">
        <v>176</v>
      </c>
      <c r="E479" s="416" t="s">
        <v>819</v>
      </c>
      <c r="F479" s="506" t="s">
        <v>820</v>
      </c>
      <c r="G479" s="506"/>
      <c r="H479" s="506"/>
      <c r="I479" s="506"/>
      <c r="J479" s="417" t="s">
        <v>113</v>
      </c>
      <c r="K479" s="418">
        <v>399.72</v>
      </c>
      <c r="L479" s="507"/>
      <c r="M479" s="507"/>
      <c r="N479" s="508">
        <f>ROUND(L479*K479,2)</f>
        <v>0</v>
      </c>
      <c r="O479" s="508"/>
      <c r="P479" s="508"/>
      <c r="Q479" s="508"/>
      <c r="R479" s="297"/>
      <c r="T479" s="419" t="s">
        <v>19</v>
      </c>
      <c r="U479" s="304" t="s">
        <v>39</v>
      </c>
      <c r="V479" s="420">
        <v>0.273</v>
      </c>
      <c r="W479" s="420">
        <f>V479*K479</f>
        <v>109.12356000000001</v>
      </c>
      <c r="X479" s="420">
        <v>0</v>
      </c>
      <c r="Y479" s="420">
        <f>X479*K479</f>
        <v>0</v>
      </c>
      <c r="Z479" s="420">
        <v>0</v>
      </c>
      <c r="AA479" s="421">
        <f>Z479*K479</f>
        <v>0</v>
      </c>
      <c r="AR479" s="280" t="s">
        <v>179</v>
      </c>
      <c r="AT479" s="280" t="s">
        <v>176</v>
      </c>
      <c r="AU479" s="280" t="s">
        <v>115</v>
      </c>
      <c r="AY479" s="280" t="s">
        <v>175</v>
      </c>
      <c r="BE479" s="422">
        <f>IF(U479="základní",N479,0)</f>
        <v>0</v>
      </c>
      <c r="BF479" s="422">
        <f>IF(U479="snížená",N479,0)</f>
        <v>0</v>
      </c>
      <c r="BG479" s="422">
        <f>IF(U479="zákl. přenesená",N479,0)</f>
        <v>0</v>
      </c>
      <c r="BH479" s="422">
        <f>IF(U479="sníž. přenesená",N479,0)</f>
        <v>0</v>
      </c>
      <c r="BI479" s="422">
        <f>IF(U479="nulová",N479,0)</f>
        <v>0</v>
      </c>
      <c r="BJ479" s="280" t="s">
        <v>82</v>
      </c>
      <c r="BK479" s="422">
        <f>ROUND(L479*K479,2)</f>
        <v>0</v>
      </c>
      <c r="BL479" s="280" t="s">
        <v>179</v>
      </c>
      <c r="BM479" s="280" t="s">
        <v>821</v>
      </c>
    </row>
    <row r="480" spans="2:51" s="428" customFormat="1" ht="25.5" customHeight="1">
      <c r="B480" s="423"/>
      <c r="C480" s="424"/>
      <c r="D480" s="424"/>
      <c r="E480" s="425" t="s">
        <v>19</v>
      </c>
      <c r="F480" s="509" t="s">
        <v>822</v>
      </c>
      <c r="G480" s="510"/>
      <c r="H480" s="510"/>
      <c r="I480" s="510"/>
      <c r="J480" s="424"/>
      <c r="K480" s="426">
        <v>399.72</v>
      </c>
      <c r="L480" s="424"/>
      <c r="M480" s="424"/>
      <c r="N480" s="424"/>
      <c r="O480" s="424"/>
      <c r="P480" s="424"/>
      <c r="Q480" s="424"/>
      <c r="R480" s="427"/>
      <c r="T480" s="429"/>
      <c r="U480" s="424"/>
      <c r="V480" s="424"/>
      <c r="W480" s="424"/>
      <c r="X480" s="424"/>
      <c r="Y480" s="424"/>
      <c r="Z480" s="424"/>
      <c r="AA480" s="430"/>
      <c r="AT480" s="431" t="s">
        <v>182</v>
      </c>
      <c r="AU480" s="431" t="s">
        <v>115</v>
      </c>
      <c r="AV480" s="428" t="s">
        <v>115</v>
      </c>
      <c r="AW480" s="428" t="s">
        <v>32</v>
      </c>
      <c r="AX480" s="428" t="s">
        <v>82</v>
      </c>
      <c r="AY480" s="431" t="s">
        <v>175</v>
      </c>
    </row>
    <row r="481" spans="2:65" s="298" customFormat="1" ht="25.5" customHeight="1">
      <c r="B481" s="295"/>
      <c r="C481" s="415" t="s">
        <v>823</v>
      </c>
      <c r="D481" s="415" t="s">
        <v>176</v>
      </c>
      <c r="E481" s="416" t="s">
        <v>824</v>
      </c>
      <c r="F481" s="506" t="s">
        <v>825</v>
      </c>
      <c r="G481" s="506"/>
      <c r="H481" s="506"/>
      <c r="I481" s="506"/>
      <c r="J481" s="417" t="s">
        <v>113</v>
      </c>
      <c r="K481" s="418">
        <v>359.6</v>
      </c>
      <c r="L481" s="507"/>
      <c r="M481" s="507"/>
      <c r="N481" s="508">
        <f>ROUND(L481*K481,2)</f>
        <v>0</v>
      </c>
      <c r="O481" s="508"/>
      <c r="P481" s="508"/>
      <c r="Q481" s="508"/>
      <c r="R481" s="297"/>
      <c r="T481" s="419" t="s">
        <v>19</v>
      </c>
      <c r="U481" s="304" t="s">
        <v>39</v>
      </c>
      <c r="V481" s="420">
        <v>1.467</v>
      </c>
      <c r="W481" s="420">
        <f>V481*K481</f>
        <v>527.5332000000001</v>
      </c>
      <c r="X481" s="420">
        <v>0</v>
      </c>
      <c r="Y481" s="420">
        <f>X481*K481</f>
        <v>0</v>
      </c>
      <c r="Z481" s="420">
        <v>0.0395</v>
      </c>
      <c r="AA481" s="421">
        <f>Z481*K481</f>
        <v>14.2042</v>
      </c>
      <c r="AR481" s="280" t="s">
        <v>179</v>
      </c>
      <c r="AT481" s="280" t="s">
        <v>176</v>
      </c>
      <c r="AU481" s="280" t="s">
        <v>115</v>
      </c>
      <c r="AY481" s="280" t="s">
        <v>175</v>
      </c>
      <c r="BE481" s="422">
        <f>IF(U481="základní",N481,0)</f>
        <v>0</v>
      </c>
      <c r="BF481" s="422">
        <f>IF(U481="snížená",N481,0)</f>
        <v>0</v>
      </c>
      <c r="BG481" s="422">
        <f>IF(U481="zákl. přenesená",N481,0)</f>
        <v>0</v>
      </c>
      <c r="BH481" s="422">
        <f>IF(U481="sníž. přenesená",N481,0)</f>
        <v>0</v>
      </c>
      <c r="BI481" s="422">
        <f>IF(U481="nulová",N481,0)</f>
        <v>0</v>
      </c>
      <c r="BJ481" s="280" t="s">
        <v>82</v>
      </c>
      <c r="BK481" s="422">
        <f>ROUND(L481*K481,2)</f>
        <v>0</v>
      </c>
      <c r="BL481" s="280" t="s">
        <v>179</v>
      </c>
      <c r="BM481" s="280" t="s">
        <v>826</v>
      </c>
    </row>
    <row r="482" spans="2:51" s="428" customFormat="1" ht="25.5" customHeight="1">
      <c r="B482" s="423"/>
      <c r="C482" s="424"/>
      <c r="D482" s="424"/>
      <c r="E482" s="425" t="s">
        <v>19</v>
      </c>
      <c r="F482" s="509" t="s">
        <v>827</v>
      </c>
      <c r="G482" s="510"/>
      <c r="H482" s="510"/>
      <c r="I482" s="510"/>
      <c r="J482" s="424"/>
      <c r="K482" s="426">
        <v>350</v>
      </c>
      <c r="L482" s="424"/>
      <c r="M482" s="424"/>
      <c r="N482" s="424"/>
      <c r="O482" s="424"/>
      <c r="P482" s="424"/>
      <c r="Q482" s="424"/>
      <c r="R482" s="427"/>
      <c r="T482" s="429"/>
      <c r="U482" s="424"/>
      <c r="V482" s="424"/>
      <c r="W482" s="424"/>
      <c r="X482" s="424"/>
      <c r="Y482" s="424"/>
      <c r="Z482" s="424"/>
      <c r="AA482" s="430"/>
      <c r="AT482" s="431" t="s">
        <v>182</v>
      </c>
      <c r="AU482" s="431" t="s">
        <v>115</v>
      </c>
      <c r="AV482" s="428" t="s">
        <v>115</v>
      </c>
      <c r="AW482" s="428" t="s">
        <v>32</v>
      </c>
      <c r="AX482" s="428" t="s">
        <v>74</v>
      </c>
      <c r="AY482" s="431" t="s">
        <v>175</v>
      </c>
    </row>
    <row r="483" spans="2:51" s="428" customFormat="1" ht="16.5" customHeight="1">
      <c r="B483" s="423"/>
      <c r="C483" s="424"/>
      <c r="D483" s="424"/>
      <c r="E483" s="425" t="s">
        <v>19</v>
      </c>
      <c r="F483" s="523" t="s">
        <v>828</v>
      </c>
      <c r="G483" s="524"/>
      <c r="H483" s="524"/>
      <c r="I483" s="524"/>
      <c r="J483" s="424"/>
      <c r="K483" s="426">
        <v>9.6</v>
      </c>
      <c r="L483" s="424"/>
      <c r="M483" s="424"/>
      <c r="N483" s="424"/>
      <c r="O483" s="424"/>
      <c r="P483" s="424"/>
      <c r="Q483" s="424"/>
      <c r="R483" s="427"/>
      <c r="T483" s="429"/>
      <c r="U483" s="424"/>
      <c r="V483" s="424"/>
      <c r="W483" s="424"/>
      <c r="X483" s="424"/>
      <c r="Y483" s="424"/>
      <c r="Z483" s="424"/>
      <c r="AA483" s="430"/>
      <c r="AT483" s="431" t="s">
        <v>182</v>
      </c>
      <c r="AU483" s="431" t="s">
        <v>115</v>
      </c>
      <c r="AV483" s="428" t="s">
        <v>115</v>
      </c>
      <c r="AW483" s="428" t="s">
        <v>32</v>
      </c>
      <c r="AX483" s="428" t="s">
        <v>74</v>
      </c>
      <c r="AY483" s="431" t="s">
        <v>175</v>
      </c>
    </row>
    <row r="484" spans="2:51" s="437" customFormat="1" ht="16.5" customHeight="1">
      <c r="B484" s="432"/>
      <c r="C484" s="433"/>
      <c r="D484" s="433"/>
      <c r="E484" s="434" t="s">
        <v>134</v>
      </c>
      <c r="F484" s="529" t="s">
        <v>247</v>
      </c>
      <c r="G484" s="530"/>
      <c r="H484" s="530"/>
      <c r="I484" s="530"/>
      <c r="J484" s="433"/>
      <c r="K484" s="435">
        <v>359.6</v>
      </c>
      <c r="L484" s="433"/>
      <c r="M484" s="433"/>
      <c r="N484" s="433"/>
      <c r="O484" s="433"/>
      <c r="P484" s="433"/>
      <c r="Q484" s="433"/>
      <c r="R484" s="436"/>
      <c r="T484" s="438"/>
      <c r="U484" s="433"/>
      <c r="V484" s="433"/>
      <c r="W484" s="433"/>
      <c r="X484" s="433"/>
      <c r="Y484" s="433"/>
      <c r="Z484" s="433"/>
      <c r="AA484" s="439"/>
      <c r="AT484" s="440" t="s">
        <v>182</v>
      </c>
      <c r="AU484" s="440" t="s">
        <v>115</v>
      </c>
      <c r="AV484" s="437" t="s">
        <v>179</v>
      </c>
      <c r="AW484" s="437" t="s">
        <v>32</v>
      </c>
      <c r="AX484" s="437" t="s">
        <v>82</v>
      </c>
      <c r="AY484" s="440" t="s">
        <v>175</v>
      </c>
    </row>
    <row r="485" spans="2:65" s="298" customFormat="1" ht="25.5" customHeight="1">
      <c r="B485" s="295"/>
      <c r="C485" s="415" t="s">
        <v>829</v>
      </c>
      <c r="D485" s="415" t="s">
        <v>176</v>
      </c>
      <c r="E485" s="416" t="s">
        <v>830</v>
      </c>
      <c r="F485" s="506" t="s">
        <v>831</v>
      </c>
      <c r="G485" s="506"/>
      <c r="H485" s="506"/>
      <c r="I485" s="506"/>
      <c r="J485" s="417" t="s">
        <v>113</v>
      </c>
      <c r="K485" s="418">
        <v>359.6</v>
      </c>
      <c r="L485" s="507"/>
      <c r="M485" s="507"/>
      <c r="N485" s="508">
        <f>ROUND(L485*K485,2)</f>
        <v>0</v>
      </c>
      <c r="O485" s="508"/>
      <c r="P485" s="508"/>
      <c r="Q485" s="508"/>
      <c r="R485" s="297"/>
      <c r="T485" s="419" t="s">
        <v>19</v>
      </c>
      <c r="U485" s="304" t="s">
        <v>39</v>
      </c>
      <c r="V485" s="420">
        <v>0.827</v>
      </c>
      <c r="W485" s="420">
        <f>V485*K485</f>
        <v>297.3892</v>
      </c>
      <c r="X485" s="420">
        <v>0.039082</v>
      </c>
      <c r="Y485" s="420">
        <f>X485*K485</f>
        <v>14.0538872</v>
      </c>
      <c r="Z485" s="420">
        <v>0</v>
      </c>
      <c r="AA485" s="421">
        <f>Z485*K485</f>
        <v>0</v>
      </c>
      <c r="AR485" s="280" t="s">
        <v>179</v>
      </c>
      <c r="AT485" s="280" t="s">
        <v>176</v>
      </c>
      <c r="AU485" s="280" t="s">
        <v>115</v>
      </c>
      <c r="AY485" s="280" t="s">
        <v>175</v>
      </c>
      <c r="BE485" s="422">
        <f>IF(U485="základní",N485,0)</f>
        <v>0</v>
      </c>
      <c r="BF485" s="422">
        <f>IF(U485="snížená",N485,0)</f>
        <v>0</v>
      </c>
      <c r="BG485" s="422">
        <f>IF(U485="zákl. přenesená",N485,0)</f>
        <v>0</v>
      </c>
      <c r="BH485" s="422">
        <f>IF(U485="sníž. přenesená",N485,0)</f>
        <v>0</v>
      </c>
      <c r="BI485" s="422">
        <f>IF(U485="nulová",N485,0)</f>
        <v>0</v>
      </c>
      <c r="BJ485" s="280" t="s">
        <v>82</v>
      </c>
      <c r="BK485" s="422">
        <f>ROUND(L485*K485,2)</f>
        <v>0</v>
      </c>
      <c r="BL485" s="280" t="s">
        <v>179</v>
      </c>
      <c r="BM485" s="280" t="s">
        <v>832</v>
      </c>
    </row>
    <row r="486" spans="2:51" s="428" customFormat="1" ht="16.5" customHeight="1">
      <c r="B486" s="423"/>
      <c r="C486" s="424"/>
      <c r="D486" s="424"/>
      <c r="E486" s="425" t="s">
        <v>19</v>
      </c>
      <c r="F486" s="509" t="s">
        <v>134</v>
      </c>
      <c r="G486" s="510"/>
      <c r="H486" s="510"/>
      <c r="I486" s="510"/>
      <c r="J486" s="424"/>
      <c r="K486" s="426">
        <v>359.6</v>
      </c>
      <c r="L486" s="424"/>
      <c r="M486" s="424"/>
      <c r="N486" s="424"/>
      <c r="O486" s="424"/>
      <c r="P486" s="424"/>
      <c r="Q486" s="424"/>
      <c r="R486" s="427"/>
      <c r="T486" s="429"/>
      <c r="U486" s="424"/>
      <c r="V486" s="424"/>
      <c r="W486" s="424"/>
      <c r="X486" s="424"/>
      <c r="Y486" s="424"/>
      <c r="Z486" s="424"/>
      <c r="AA486" s="430"/>
      <c r="AT486" s="431" t="s">
        <v>182</v>
      </c>
      <c r="AU486" s="431" t="s">
        <v>115</v>
      </c>
      <c r="AV486" s="428" t="s">
        <v>115</v>
      </c>
      <c r="AW486" s="428" t="s">
        <v>32</v>
      </c>
      <c r="AX486" s="428" t="s">
        <v>82</v>
      </c>
      <c r="AY486" s="431" t="s">
        <v>175</v>
      </c>
    </row>
    <row r="487" spans="2:65" s="298" customFormat="1" ht="25.5" customHeight="1">
      <c r="B487" s="295"/>
      <c r="C487" s="415" t="s">
        <v>833</v>
      </c>
      <c r="D487" s="415" t="s">
        <v>176</v>
      </c>
      <c r="E487" s="416" t="s">
        <v>834</v>
      </c>
      <c r="F487" s="506" t="s">
        <v>835</v>
      </c>
      <c r="G487" s="506"/>
      <c r="H487" s="506"/>
      <c r="I487" s="506"/>
      <c r="J487" s="417" t="s">
        <v>113</v>
      </c>
      <c r="K487" s="418">
        <v>115.868</v>
      </c>
      <c r="L487" s="507"/>
      <c r="M487" s="507"/>
      <c r="N487" s="508">
        <f>ROUND(L487*K487,2)</f>
        <v>0</v>
      </c>
      <c r="O487" s="508"/>
      <c r="P487" s="508"/>
      <c r="Q487" s="508"/>
      <c r="R487" s="297"/>
      <c r="T487" s="419" t="s">
        <v>19</v>
      </c>
      <c r="U487" s="304" t="s">
        <v>39</v>
      </c>
      <c r="V487" s="420">
        <v>1.832</v>
      </c>
      <c r="W487" s="420">
        <f>V487*K487</f>
        <v>212.270176</v>
      </c>
      <c r="X487" s="420">
        <v>0.12273</v>
      </c>
      <c r="Y487" s="420">
        <f>X487*K487</f>
        <v>14.22047964</v>
      </c>
      <c r="Z487" s="420">
        <v>0</v>
      </c>
      <c r="AA487" s="421">
        <f>Z487*K487</f>
        <v>0</v>
      </c>
      <c r="AR487" s="280" t="s">
        <v>179</v>
      </c>
      <c r="AT487" s="280" t="s">
        <v>176</v>
      </c>
      <c r="AU487" s="280" t="s">
        <v>115</v>
      </c>
      <c r="AY487" s="280" t="s">
        <v>175</v>
      </c>
      <c r="BE487" s="422">
        <f>IF(U487="základní",N487,0)</f>
        <v>0</v>
      </c>
      <c r="BF487" s="422">
        <f>IF(U487="snížená",N487,0)</f>
        <v>0</v>
      </c>
      <c r="BG487" s="422">
        <f>IF(U487="zákl. přenesená",N487,0)</f>
        <v>0</v>
      </c>
      <c r="BH487" s="422">
        <f>IF(U487="sníž. přenesená",N487,0)</f>
        <v>0</v>
      </c>
      <c r="BI487" s="422">
        <f>IF(U487="nulová",N487,0)</f>
        <v>0</v>
      </c>
      <c r="BJ487" s="280" t="s">
        <v>82</v>
      </c>
      <c r="BK487" s="422">
        <f>ROUND(L487*K487,2)</f>
        <v>0</v>
      </c>
      <c r="BL487" s="280" t="s">
        <v>179</v>
      </c>
      <c r="BM487" s="280" t="s">
        <v>836</v>
      </c>
    </row>
    <row r="488" spans="2:51" s="428" customFormat="1" ht="25.5" customHeight="1">
      <c r="B488" s="423"/>
      <c r="C488" s="424"/>
      <c r="D488" s="424"/>
      <c r="E488" s="425" t="s">
        <v>19</v>
      </c>
      <c r="F488" s="509" t="s">
        <v>837</v>
      </c>
      <c r="G488" s="510"/>
      <c r="H488" s="510"/>
      <c r="I488" s="510"/>
      <c r="J488" s="424"/>
      <c r="K488" s="426">
        <v>115.868</v>
      </c>
      <c r="L488" s="424"/>
      <c r="M488" s="424"/>
      <c r="N488" s="424"/>
      <c r="O488" s="424"/>
      <c r="P488" s="424"/>
      <c r="Q488" s="424"/>
      <c r="R488" s="427"/>
      <c r="T488" s="429"/>
      <c r="U488" s="424"/>
      <c r="V488" s="424"/>
      <c r="W488" s="424"/>
      <c r="X488" s="424"/>
      <c r="Y488" s="424"/>
      <c r="Z488" s="424"/>
      <c r="AA488" s="430"/>
      <c r="AT488" s="431" t="s">
        <v>182</v>
      </c>
      <c r="AU488" s="431" t="s">
        <v>115</v>
      </c>
      <c r="AV488" s="428" t="s">
        <v>115</v>
      </c>
      <c r="AW488" s="428" t="s">
        <v>32</v>
      </c>
      <c r="AX488" s="428" t="s">
        <v>82</v>
      </c>
      <c r="AY488" s="431" t="s">
        <v>175</v>
      </c>
    </row>
    <row r="489" spans="2:65" s="298" customFormat="1" ht="25.5" customHeight="1">
      <c r="B489" s="295"/>
      <c r="C489" s="415" t="s">
        <v>838</v>
      </c>
      <c r="D489" s="415" t="s">
        <v>176</v>
      </c>
      <c r="E489" s="416" t="s">
        <v>839</v>
      </c>
      <c r="F489" s="506" t="s">
        <v>840</v>
      </c>
      <c r="G489" s="506"/>
      <c r="H489" s="506"/>
      <c r="I489" s="506"/>
      <c r="J489" s="417" t="s">
        <v>113</v>
      </c>
      <c r="K489" s="418">
        <v>597.49</v>
      </c>
      <c r="L489" s="507"/>
      <c r="M489" s="507"/>
      <c r="N489" s="508">
        <f>ROUND(L489*K489,2)</f>
        <v>0</v>
      </c>
      <c r="O489" s="508"/>
      <c r="P489" s="508"/>
      <c r="Q489" s="508"/>
      <c r="R489" s="297"/>
      <c r="T489" s="419" t="s">
        <v>19</v>
      </c>
      <c r="U489" s="304" t="s">
        <v>39</v>
      </c>
      <c r="V489" s="420">
        <v>0.73</v>
      </c>
      <c r="W489" s="420">
        <f>V489*K489</f>
        <v>436.16769999999997</v>
      </c>
      <c r="X489" s="420">
        <v>0</v>
      </c>
      <c r="Y489" s="420">
        <f>X489*K489</f>
        <v>0</v>
      </c>
      <c r="Z489" s="420">
        <v>0</v>
      </c>
      <c r="AA489" s="421">
        <f>Z489*K489</f>
        <v>0</v>
      </c>
      <c r="AR489" s="280" t="s">
        <v>179</v>
      </c>
      <c r="AT489" s="280" t="s">
        <v>176</v>
      </c>
      <c r="AU489" s="280" t="s">
        <v>115</v>
      </c>
      <c r="AY489" s="280" t="s">
        <v>175</v>
      </c>
      <c r="BE489" s="422">
        <f>IF(U489="základní",N489,0)</f>
        <v>0</v>
      </c>
      <c r="BF489" s="422">
        <f>IF(U489="snížená",N489,0)</f>
        <v>0</v>
      </c>
      <c r="BG489" s="422">
        <f>IF(U489="zákl. přenesená",N489,0)</f>
        <v>0</v>
      </c>
      <c r="BH489" s="422">
        <f>IF(U489="sníž. přenesená",N489,0)</f>
        <v>0</v>
      </c>
      <c r="BI489" s="422">
        <f>IF(U489="nulová",N489,0)</f>
        <v>0</v>
      </c>
      <c r="BJ489" s="280" t="s">
        <v>82</v>
      </c>
      <c r="BK489" s="422">
        <f>ROUND(L489*K489,2)</f>
        <v>0</v>
      </c>
      <c r="BL489" s="280" t="s">
        <v>179</v>
      </c>
      <c r="BM489" s="280" t="s">
        <v>841</v>
      </c>
    </row>
    <row r="490" spans="2:51" s="428" customFormat="1" ht="25.5" customHeight="1">
      <c r="B490" s="423"/>
      <c r="C490" s="424"/>
      <c r="D490" s="424"/>
      <c r="E490" s="425" t="s">
        <v>19</v>
      </c>
      <c r="F490" s="509" t="s">
        <v>842</v>
      </c>
      <c r="G490" s="510"/>
      <c r="H490" s="510"/>
      <c r="I490" s="510"/>
      <c r="J490" s="424"/>
      <c r="K490" s="426">
        <v>237.89</v>
      </c>
      <c r="L490" s="424"/>
      <c r="M490" s="424"/>
      <c r="N490" s="424"/>
      <c r="O490" s="424"/>
      <c r="P490" s="424"/>
      <c r="Q490" s="424"/>
      <c r="R490" s="427"/>
      <c r="T490" s="429"/>
      <c r="U490" s="424"/>
      <c r="V490" s="424"/>
      <c r="W490" s="424"/>
      <c r="X490" s="424"/>
      <c r="Y490" s="424"/>
      <c r="Z490" s="424"/>
      <c r="AA490" s="430"/>
      <c r="AT490" s="431" t="s">
        <v>182</v>
      </c>
      <c r="AU490" s="431" t="s">
        <v>115</v>
      </c>
      <c r="AV490" s="428" t="s">
        <v>115</v>
      </c>
      <c r="AW490" s="428" t="s">
        <v>32</v>
      </c>
      <c r="AX490" s="428" t="s">
        <v>74</v>
      </c>
      <c r="AY490" s="431" t="s">
        <v>175</v>
      </c>
    </row>
    <row r="491" spans="2:51" s="428" customFormat="1" ht="16.5" customHeight="1">
      <c r="B491" s="423"/>
      <c r="C491" s="424"/>
      <c r="D491" s="424"/>
      <c r="E491" s="425" t="s">
        <v>19</v>
      </c>
      <c r="F491" s="523" t="s">
        <v>843</v>
      </c>
      <c r="G491" s="524"/>
      <c r="H491" s="524"/>
      <c r="I491" s="524"/>
      <c r="J491" s="424"/>
      <c r="K491" s="426">
        <v>359.6</v>
      </c>
      <c r="L491" s="424"/>
      <c r="M491" s="424"/>
      <c r="N491" s="424"/>
      <c r="O491" s="424"/>
      <c r="P491" s="424"/>
      <c r="Q491" s="424"/>
      <c r="R491" s="427"/>
      <c r="T491" s="429"/>
      <c r="U491" s="424"/>
      <c r="V491" s="424"/>
      <c r="W491" s="424"/>
      <c r="X491" s="424"/>
      <c r="Y491" s="424"/>
      <c r="Z491" s="424"/>
      <c r="AA491" s="430"/>
      <c r="AT491" s="431" t="s">
        <v>182</v>
      </c>
      <c r="AU491" s="431" t="s">
        <v>115</v>
      </c>
      <c r="AV491" s="428" t="s">
        <v>115</v>
      </c>
      <c r="AW491" s="428" t="s">
        <v>32</v>
      </c>
      <c r="AX491" s="428" t="s">
        <v>74</v>
      </c>
      <c r="AY491" s="431" t="s">
        <v>175</v>
      </c>
    </row>
    <row r="492" spans="2:51" s="437" customFormat="1" ht="16.5" customHeight="1">
      <c r="B492" s="432"/>
      <c r="C492" s="433"/>
      <c r="D492" s="433"/>
      <c r="E492" s="434" t="s">
        <v>19</v>
      </c>
      <c r="F492" s="529" t="s">
        <v>247</v>
      </c>
      <c r="G492" s="530"/>
      <c r="H492" s="530"/>
      <c r="I492" s="530"/>
      <c r="J492" s="433"/>
      <c r="K492" s="435">
        <v>597.49</v>
      </c>
      <c r="L492" s="433"/>
      <c r="M492" s="433"/>
      <c r="N492" s="433"/>
      <c r="O492" s="433"/>
      <c r="P492" s="433"/>
      <c r="Q492" s="433"/>
      <c r="R492" s="436"/>
      <c r="T492" s="438"/>
      <c r="U492" s="433"/>
      <c r="V492" s="433"/>
      <c r="W492" s="433"/>
      <c r="X492" s="433"/>
      <c r="Y492" s="433"/>
      <c r="Z492" s="433"/>
      <c r="AA492" s="439"/>
      <c r="AT492" s="440" t="s">
        <v>182</v>
      </c>
      <c r="AU492" s="440" t="s">
        <v>115</v>
      </c>
      <c r="AV492" s="437" t="s">
        <v>179</v>
      </c>
      <c r="AW492" s="437" t="s">
        <v>32</v>
      </c>
      <c r="AX492" s="437" t="s">
        <v>82</v>
      </c>
      <c r="AY492" s="440" t="s">
        <v>175</v>
      </c>
    </row>
    <row r="493" spans="2:65" s="298" customFormat="1" ht="25.5" customHeight="1">
      <c r="B493" s="295"/>
      <c r="C493" s="449" t="s">
        <v>844</v>
      </c>
      <c r="D493" s="449" t="s">
        <v>334</v>
      </c>
      <c r="E493" s="450" t="s">
        <v>845</v>
      </c>
      <c r="F493" s="533" t="s">
        <v>846</v>
      </c>
      <c r="G493" s="533"/>
      <c r="H493" s="533"/>
      <c r="I493" s="533"/>
      <c r="J493" s="451" t="s">
        <v>369</v>
      </c>
      <c r="K493" s="452">
        <v>0.061</v>
      </c>
      <c r="L493" s="534"/>
      <c r="M493" s="534"/>
      <c r="N493" s="535">
        <f>ROUND(L493*K493,2)</f>
        <v>0</v>
      </c>
      <c r="O493" s="508"/>
      <c r="P493" s="508"/>
      <c r="Q493" s="508"/>
      <c r="R493" s="297"/>
      <c r="T493" s="419" t="s">
        <v>19</v>
      </c>
      <c r="U493" s="304" t="s">
        <v>39</v>
      </c>
      <c r="V493" s="420">
        <v>0</v>
      </c>
      <c r="W493" s="420">
        <f>V493*K493</f>
        <v>0</v>
      </c>
      <c r="X493" s="420">
        <v>1</v>
      </c>
      <c r="Y493" s="420">
        <f>X493*K493</f>
        <v>0.061</v>
      </c>
      <c r="Z493" s="420">
        <v>0</v>
      </c>
      <c r="AA493" s="421">
        <f>Z493*K493</f>
        <v>0</v>
      </c>
      <c r="AR493" s="280" t="s">
        <v>210</v>
      </c>
      <c r="AT493" s="280" t="s">
        <v>334</v>
      </c>
      <c r="AU493" s="280" t="s">
        <v>115</v>
      </c>
      <c r="AY493" s="280" t="s">
        <v>175</v>
      </c>
      <c r="BE493" s="422">
        <f>IF(U493="základní",N493,0)</f>
        <v>0</v>
      </c>
      <c r="BF493" s="422">
        <f>IF(U493="snížená",N493,0)</f>
        <v>0</v>
      </c>
      <c r="BG493" s="422">
        <f>IF(U493="zákl. přenesená",N493,0)</f>
        <v>0</v>
      </c>
      <c r="BH493" s="422">
        <f>IF(U493="sníž. přenesená",N493,0)</f>
        <v>0</v>
      </c>
      <c r="BI493" s="422">
        <f>IF(U493="nulová",N493,0)</f>
        <v>0</v>
      </c>
      <c r="BJ493" s="280" t="s">
        <v>82</v>
      </c>
      <c r="BK493" s="422">
        <f>ROUND(L493*K493,2)</f>
        <v>0</v>
      </c>
      <c r="BL493" s="280" t="s">
        <v>179</v>
      </c>
      <c r="BM493" s="280" t="s">
        <v>847</v>
      </c>
    </row>
    <row r="494" spans="2:51" s="428" customFormat="1" ht="16.5" customHeight="1">
      <c r="B494" s="423"/>
      <c r="C494" s="424"/>
      <c r="D494" s="424"/>
      <c r="E494" s="425" t="s">
        <v>19</v>
      </c>
      <c r="F494" s="509" t="s">
        <v>848</v>
      </c>
      <c r="G494" s="510"/>
      <c r="H494" s="510"/>
      <c r="I494" s="510"/>
      <c r="J494" s="424"/>
      <c r="K494" s="426">
        <v>0.061</v>
      </c>
      <c r="L494" s="424"/>
      <c r="M494" s="424"/>
      <c r="N494" s="424"/>
      <c r="O494" s="424"/>
      <c r="P494" s="424"/>
      <c r="Q494" s="424"/>
      <c r="R494" s="427"/>
      <c r="T494" s="429"/>
      <c r="U494" s="424"/>
      <c r="V494" s="424"/>
      <c r="W494" s="424"/>
      <c r="X494" s="424"/>
      <c r="Y494" s="424"/>
      <c r="Z494" s="424"/>
      <c r="AA494" s="430"/>
      <c r="AT494" s="431" t="s">
        <v>182</v>
      </c>
      <c r="AU494" s="431" t="s">
        <v>115</v>
      </c>
      <c r="AV494" s="428" t="s">
        <v>115</v>
      </c>
      <c r="AW494" s="428" t="s">
        <v>32</v>
      </c>
      <c r="AX494" s="428" t="s">
        <v>82</v>
      </c>
      <c r="AY494" s="431" t="s">
        <v>175</v>
      </c>
    </row>
    <row r="495" spans="2:65" s="298" customFormat="1" ht="38.25" customHeight="1">
      <c r="B495" s="295"/>
      <c r="C495" s="415" t="s">
        <v>849</v>
      </c>
      <c r="D495" s="415" t="s">
        <v>176</v>
      </c>
      <c r="E495" s="416" t="s">
        <v>850</v>
      </c>
      <c r="F495" s="506" t="s">
        <v>851</v>
      </c>
      <c r="G495" s="506"/>
      <c r="H495" s="506"/>
      <c r="I495" s="506"/>
      <c r="J495" s="417" t="s">
        <v>602</v>
      </c>
      <c r="K495" s="418">
        <v>45.2</v>
      </c>
      <c r="L495" s="507"/>
      <c r="M495" s="507"/>
      <c r="N495" s="508">
        <f>ROUND(L495*K495,2)</f>
        <v>0</v>
      </c>
      <c r="O495" s="508"/>
      <c r="P495" s="508"/>
      <c r="Q495" s="508"/>
      <c r="R495" s="297"/>
      <c r="T495" s="419" t="s">
        <v>19</v>
      </c>
      <c r="U495" s="304" t="s">
        <v>39</v>
      </c>
      <c r="V495" s="420">
        <v>2.827</v>
      </c>
      <c r="W495" s="420">
        <f>V495*K495</f>
        <v>127.7804</v>
      </c>
      <c r="X495" s="420">
        <v>0.0003915</v>
      </c>
      <c r="Y495" s="420">
        <f>X495*K495</f>
        <v>0.0176958</v>
      </c>
      <c r="Z495" s="420">
        <v>0</v>
      </c>
      <c r="AA495" s="421">
        <f>Z495*K495</f>
        <v>0</v>
      </c>
      <c r="AR495" s="280" t="s">
        <v>179</v>
      </c>
      <c r="AT495" s="280" t="s">
        <v>176</v>
      </c>
      <c r="AU495" s="280" t="s">
        <v>115</v>
      </c>
      <c r="AY495" s="280" t="s">
        <v>175</v>
      </c>
      <c r="BE495" s="422">
        <f>IF(U495="základní",N495,0)</f>
        <v>0</v>
      </c>
      <c r="BF495" s="422">
        <f>IF(U495="snížená",N495,0)</f>
        <v>0</v>
      </c>
      <c r="BG495" s="422">
        <f>IF(U495="zákl. přenesená",N495,0)</f>
        <v>0</v>
      </c>
      <c r="BH495" s="422">
        <f>IF(U495="sníž. přenesená",N495,0)</f>
        <v>0</v>
      </c>
      <c r="BI495" s="422">
        <f>IF(U495="nulová",N495,0)</f>
        <v>0</v>
      </c>
      <c r="BJ495" s="280" t="s">
        <v>82</v>
      </c>
      <c r="BK495" s="422">
        <f>ROUND(L495*K495,2)</f>
        <v>0</v>
      </c>
      <c r="BL495" s="280" t="s">
        <v>179</v>
      </c>
      <c r="BM495" s="280" t="s">
        <v>852</v>
      </c>
    </row>
    <row r="496" spans="2:51" s="445" customFormat="1" ht="25.5" customHeight="1">
      <c r="B496" s="441"/>
      <c r="C496" s="442"/>
      <c r="D496" s="442"/>
      <c r="E496" s="443" t="s">
        <v>19</v>
      </c>
      <c r="F496" s="531" t="s">
        <v>853</v>
      </c>
      <c r="G496" s="532"/>
      <c r="H496" s="532"/>
      <c r="I496" s="532"/>
      <c r="J496" s="442"/>
      <c r="K496" s="443" t="s">
        <v>19</v>
      </c>
      <c r="L496" s="442"/>
      <c r="M496" s="442"/>
      <c r="N496" s="442"/>
      <c r="O496" s="442"/>
      <c r="P496" s="442"/>
      <c r="Q496" s="442"/>
      <c r="R496" s="444"/>
      <c r="T496" s="446"/>
      <c r="U496" s="442"/>
      <c r="V496" s="442"/>
      <c r="W496" s="442"/>
      <c r="X496" s="442"/>
      <c r="Y496" s="442"/>
      <c r="Z496" s="442"/>
      <c r="AA496" s="447"/>
      <c r="AT496" s="448" t="s">
        <v>182</v>
      </c>
      <c r="AU496" s="448" t="s">
        <v>115</v>
      </c>
      <c r="AV496" s="445" t="s">
        <v>82</v>
      </c>
      <c r="AW496" s="445" t="s">
        <v>32</v>
      </c>
      <c r="AX496" s="445" t="s">
        <v>74</v>
      </c>
      <c r="AY496" s="448" t="s">
        <v>175</v>
      </c>
    </row>
    <row r="497" spans="2:51" s="428" customFormat="1" ht="25.5" customHeight="1">
      <c r="B497" s="423"/>
      <c r="C497" s="424"/>
      <c r="D497" s="424"/>
      <c r="E497" s="425" t="s">
        <v>19</v>
      </c>
      <c r="F497" s="523" t="s">
        <v>854</v>
      </c>
      <c r="G497" s="524"/>
      <c r="H497" s="524"/>
      <c r="I497" s="524"/>
      <c r="J497" s="424"/>
      <c r="K497" s="426">
        <v>3</v>
      </c>
      <c r="L497" s="424"/>
      <c r="M497" s="424"/>
      <c r="N497" s="424"/>
      <c r="O497" s="424"/>
      <c r="P497" s="424"/>
      <c r="Q497" s="424"/>
      <c r="R497" s="427"/>
      <c r="T497" s="429"/>
      <c r="U497" s="424"/>
      <c r="V497" s="424"/>
      <c r="W497" s="424"/>
      <c r="X497" s="424"/>
      <c r="Y497" s="424"/>
      <c r="Z497" s="424"/>
      <c r="AA497" s="430"/>
      <c r="AT497" s="431" t="s">
        <v>182</v>
      </c>
      <c r="AU497" s="431" t="s">
        <v>115</v>
      </c>
      <c r="AV497" s="428" t="s">
        <v>115</v>
      </c>
      <c r="AW497" s="428" t="s">
        <v>32</v>
      </c>
      <c r="AX497" s="428" t="s">
        <v>74</v>
      </c>
      <c r="AY497" s="431" t="s">
        <v>175</v>
      </c>
    </row>
    <row r="498" spans="2:51" s="428" customFormat="1" ht="25.5" customHeight="1">
      <c r="B498" s="423"/>
      <c r="C498" s="424"/>
      <c r="D498" s="424"/>
      <c r="E498" s="425" t="s">
        <v>19</v>
      </c>
      <c r="F498" s="523" t="s">
        <v>855</v>
      </c>
      <c r="G498" s="524"/>
      <c r="H498" s="524"/>
      <c r="I498" s="524"/>
      <c r="J498" s="424"/>
      <c r="K498" s="426">
        <v>3</v>
      </c>
      <c r="L498" s="424"/>
      <c r="M498" s="424"/>
      <c r="N498" s="424"/>
      <c r="O498" s="424"/>
      <c r="P498" s="424"/>
      <c r="Q498" s="424"/>
      <c r="R498" s="427"/>
      <c r="T498" s="429"/>
      <c r="U498" s="424"/>
      <c r="V498" s="424"/>
      <c r="W498" s="424"/>
      <c r="X498" s="424"/>
      <c r="Y498" s="424"/>
      <c r="Z498" s="424"/>
      <c r="AA498" s="430"/>
      <c r="AT498" s="431" t="s">
        <v>182</v>
      </c>
      <c r="AU498" s="431" t="s">
        <v>115</v>
      </c>
      <c r="AV498" s="428" t="s">
        <v>115</v>
      </c>
      <c r="AW498" s="428" t="s">
        <v>32</v>
      </c>
      <c r="AX498" s="428" t="s">
        <v>74</v>
      </c>
      <c r="AY498" s="431" t="s">
        <v>175</v>
      </c>
    </row>
    <row r="499" spans="2:51" s="428" customFormat="1" ht="16.5" customHeight="1">
      <c r="B499" s="423"/>
      <c r="C499" s="424"/>
      <c r="D499" s="424"/>
      <c r="E499" s="425" t="s">
        <v>19</v>
      </c>
      <c r="F499" s="523" t="s">
        <v>856</v>
      </c>
      <c r="G499" s="524"/>
      <c r="H499" s="524"/>
      <c r="I499" s="524"/>
      <c r="J499" s="424"/>
      <c r="K499" s="426">
        <v>10.5</v>
      </c>
      <c r="L499" s="424"/>
      <c r="M499" s="424"/>
      <c r="N499" s="424"/>
      <c r="O499" s="424"/>
      <c r="P499" s="424"/>
      <c r="Q499" s="424"/>
      <c r="R499" s="427"/>
      <c r="T499" s="429"/>
      <c r="U499" s="424"/>
      <c r="V499" s="424"/>
      <c r="W499" s="424"/>
      <c r="X499" s="424"/>
      <c r="Y499" s="424"/>
      <c r="Z499" s="424"/>
      <c r="AA499" s="430"/>
      <c r="AT499" s="431" t="s">
        <v>182</v>
      </c>
      <c r="AU499" s="431" t="s">
        <v>115</v>
      </c>
      <c r="AV499" s="428" t="s">
        <v>115</v>
      </c>
      <c r="AW499" s="428" t="s">
        <v>32</v>
      </c>
      <c r="AX499" s="428" t="s">
        <v>74</v>
      </c>
      <c r="AY499" s="431" t="s">
        <v>175</v>
      </c>
    </row>
    <row r="500" spans="2:51" s="428" customFormat="1" ht="25.5" customHeight="1">
      <c r="B500" s="423"/>
      <c r="C500" s="424"/>
      <c r="D500" s="424"/>
      <c r="E500" s="425" t="s">
        <v>19</v>
      </c>
      <c r="F500" s="523" t="s">
        <v>857</v>
      </c>
      <c r="G500" s="524"/>
      <c r="H500" s="524"/>
      <c r="I500" s="524"/>
      <c r="J500" s="424"/>
      <c r="K500" s="426">
        <v>2.7</v>
      </c>
      <c r="L500" s="424"/>
      <c r="M500" s="424"/>
      <c r="N500" s="424"/>
      <c r="O500" s="424"/>
      <c r="P500" s="424"/>
      <c r="Q500" s="424"/>
      <c r="R500" s="427"/>
      <c r="T500" s="429"/>
      <c r="U500" s="424"/>
      <c r="V500" s="424"/>
      <c r="W500" s="424"/>
      <c r="X500" s="424"/>
      <c r="Y500" s="424"/>
      <c r="Z500" s="424"/>
      <c r="AA500" s="430"/>
      <c r="AT500" s="431" t="s">
        <v>182</v>
      </c>
      <c r="AU500" s="431" t="s">
        <v>115</v>
      </c>
      <c r="AV500" s="428" t="s">
        <v>115</v>
      </c>
      <c r="AW500" s="428" t="s">
        <v>32</v>
      </c>
      <c r="AX500" s="428" t="s">
        <v>74</v>
      </c>
      <c r="AY500" s="431" t="s">
        <v>175</v>
      </c>
    </row>
    <row r="501" spans="2:51" s="428" customFormat="1" ht="25.5" customHeight="1">
      <c r="B501" s="423"/>
      <c r="C501" s="424"/>
      <c r="D501" s="424"/>
      <c r="E501" s="425" t="s">
        <v>19</v>
      </c>
      <c r="F501" s="523" t="s">
        <v>858</v>
      </c>
      <c r="G501" s="524"/>
      <c r="H501" s="524"/>
      <c r="I501" s="524"/>
      <c r="J501" s="424"/>
      <c r="K501" s="426">
        <v>4.5</v>
      </c>
      <c r="L501" s="424"/>
      <c r="M501" s="424"/>
      <c r="N501" s="424"/>
      <c r="O501" s="424"/>
      <c r="P501" s="424"/>
      <c r="Q501" s="424"/>
      <c r="R501" s="427"/>
      <c r="T501" s="429"/>
      <c r="U501" s="424"/>
      <c r="V501" s="424"/>
      <c r="W501" s="424"/>
      <c r="X501" s="424"/>
      <c r="Y501" s="424"/>
      <c r="Z501" s="424"/>
      <c r="AA501" s="430"/>
      <c r="AT501" s="431" t="s">
        <v>182</v>
      </c>
      <c r="AU501" s="431" t="s">
        <v>115</v>
      </c>
      <c r="AV501" s="428" t="s">
        <v>115</v>
      </c>
      <c r="AW501" s="428" t="s">
        <v>32</v>
      </c>
      <c r="AX501" s="428" t="s">
        <v>74</v>
      </c>
      <c r="AY501" s="431" t="s">
        <v>175</v>
      </c>
    </row>
    <row r="502" spans="2:51" s="428" customFormat="1" ht="16.5" customHeight="1">
      <c r="B502" s="423"/>
      <c r="C502" s="424"/>
      <c r="D502" s="424"/>
      <c r="E502" s="425" t="s">
        <v>19</v>
      </c>
      <c r="F502" s="523" t="s">
        <v>859</v>
      </c>
      <c r="G502" s="524"/>
      <c r="H502" s="524"/>
      <c r="I502" s="524"/>
      <c r="J502" s="424"/>
      <c r="K502" s="426">
        <v>17</v>
      </c>
      <c r="L502" s="424"/>
      <c r="M502" s="424"/>
      <c r="N502" s="424"/>
      <c r="O502" s="424"/>
      <c r="P502" s="424"/>
      <c r="Q502" s="424"/>
      <c r="R502" s="427"/>
      <c r="T502" s="429"/>
      <c r="U502" s="424"/>
      <c r="V502" s="424"/>
      <c r="W502" s="424"/>
      <c r="X502" s="424"/>
      <c r="Y502" s="424"/>
      <c r="Z502" s="424"/>
      <c r="AA502" s="430"/>
      <c r="AT502" s="431" t="s">
        <v>182</v>
      </c>
      <c r="AU502" s="431" t="s">
        <v>115</v>
      </c>
      <c r="AV502" s="428" t="s">
        <v>115</v>
      </c>
      <c r="AW502" s="428" t="s">
        <v>32</v>
      </c>
      <c r="AX502" s="428" t="s">
        <v>74</v>
      </c>
      <c r="AY502" s="431" t="s">
        <v>175</v>
      </c>
    </row>
    <row r="503" spans="2:51" s="428" customFormat="1" ht="16.5" customHeight="1">
      <c r="B503" s="423"/>
      <c r="C503" s="424"/>
      <c r="D503" s="424"/>
      <c r="E503" s="425" t="s">
        <v>19</v>
      </c>
      <c r="F503" s="523" t="s">
        <v>860</v>
      </c>
      <c r="G503" s="524"/>
      <c r="H503" s="524"/>
      <c r="I503" s="524"/>
      <c r="J503" s="424"/>
      <c r="K503" s="426">
        <v>4.5</v>
      </c>
      <c r="L503" s="424"/>
      <c r="M503" s="424"/>
      <c r="N503" s="424"/>
      <c r="O503" s="424"/>
      <c r="P503" s="424"/>
      <c r="Q503" s="424"/>
      <c r="R503" s="427"/>
      <c r="T503" s="429"/>
      <c r="U503" s="424"/>
      <c r="V503" s="424"/>
      <c r="W503" s="424"/>
      <c r="X503" s="424"/>
      <c r="Y503" s="424"/>
      <c r="Z503" s="424"/>
      <c r="AA503" s="430"/>
      <c r="AT503" s="431" t="s">
        <v>182</v>
      </c>
      <c r="AU503" s="431" t="s">
        <v>115</v>
      </c>
      <c r="AV503" s="428" t="s">
        <v>115</v>
      </c>
      <c r="AW503" s="428" t="s">
        <v>32</v>
      </c>
      <c r="AX503" s="428" t="s">
        <v>74</v>
      </c>
      <c r="AY503" s="431" t="s">
        <v>175</v>
      </c>
    </row>
    <row r="504" spans="2:51" s="437" customFormat="1" ht="16.5" customHeight="1">
      <c r="B504" s="432"/>
      <c r="C504" s="433"/>
      <c r="D504" s="433"/>
      <c r="E504" s="434" t="s">
        <v>19</v>
      </c>
      <c r="F504" s="529" t="s">
        <v>247</v>
      </c>
      <c r="G504" s="530"/>
      <c r="H504" s="530"/>
      <c r="I504" s="530"/>
      <c r="J504" s="433"/>
      <c r="K504" s="435">
        <v>45.2</v>
      </c>
      <c r="L504" s="433"/>
      <c r="M504" s="433"/>
      <c r="N504" s="433"/>
      <c r="O504" s="433"/>
      <c r="P504" s="433"/>
      <c r="Q504" s="433"/>
      <c r="R504" s="436"/>
      <c r="T504" s="438"/>
      <c r="U504" s="433"/>
      <c r="V504" s="433"/>
      <c r="W504" s="433"/>
      <c r="X504" s="433"/>
      <c r="Y504" s="433"/>
      <c r="Z504" s="433"/>
      <c r="AA504" s="439"/>
      <c r="AT504" s="440" t="s">
        <v>182</v>
      </c>
      <c r="AU504" s="440" t="s">
        <v>115</v>
      </c>
      <c r="AV504" s="437" t="s">
        <v>179</v>
      </c>
      <c r="AW504" s="437" t="s">
        <v>32</v>
      </c>
      <c r="AX504" s="437" t="s">
        <v>82</v>
      </c>
      <c r="AY504" s="440" t="s">
        <v>175</v>
      </c>
    </row>
    <row r="505" spans="2:65" s="298" customFormat="1" ht="38.25" customHeight="1">
      <c r="B505" s="295"/>
      <c r="C505" s="415" t="s">
        <v>861</v>
      </c>
      <c r="D505" s="415" t="s">
        <v>176</v>
      </c>
      <c r="E505" s="416" t="s">
        <v>862</v>
      </c>
      <c r="F505" s="506" t="s">
        <v>863</v>
      </c>
      <c r="G505" s="506"/>
      <c r="H505" s="506"/>
      <c r="I505" s="506"/>
      <c r="J505" s="417" t="s">
        <v>602</v>
      </c>
      <c r="K505" s="418">
        <v>127.921</v>
      </c>
      <c r="L505" s="507"/>
      <c r="M505" s="507"/>
      <c r="N505" s="508">
        <f>ROUND(L505*K505,2)</f>
        <v>0</v>
      </c>
      <c r="O505" s="508"/>
      <c r="P505" s="508"/>
      <c r="Q505" s="508"/>
      <c r="R505" s="297"/>
      <c r="T505" s="419" t="s">
        <v>19</v>
      </c>
      <c r="U505" s="304" t="s">
        <v>39</v>
      </c>
      <c r="V505" s="420">
        <v>2.209</v>
      </c>
      <c r="W505" s="420">
        <f>V505*K505</f>
        <v>282.577489</v>
      </c>
      <c r="X505" s="420">
        <v>0.00017704</v>
      </c>
      <c r="Y505" s="420">
        <f>X505*K505</f>
        <v>0.02264713384</v>
      </c>
      <c r="Z505" s="420">
        <v>0</v>
      </c>
      <c r="AA505" s="421">
        <f>Z505*K505</f>
        <v>0</v>
      </c>
      <c r="AR505" s="280" t="s">
        <v>179</v>
      </c>
      <c r="AT505" s="280" t="s">
        <v>176</v>
      </c>
      <c r="AU505" s="280" t="s">
        <v>115</v>
      </c>
      <c r="AY505" s="280" t="s">
        <v>175</v>
      </c>
      <c r="BE505" s="422">
        <f>IF(U505="základní",N505,0)</f>
        <v>0</v>
      </c>
      <c r="BF505" s="422">
        <f>IF(U505="snížená",N505,0)</f>
        <v>0</v>
      </c>
      <c r="BG505" s="422">
        <f>IF(U505="zákl. přenesená",N505,0)</f>
        <v>0</v>
      </c>
      <c r="BH505" s="422">
        <f>IF(U505="sníž. přenesená",N505,0)</f>
        <v>0</v>
      </c>
      <c r="BI505" s="422">
        <f>IF(U505="nulová",N505,0)</f>
        <v>0</v>
      </c>
      <c r="BJ505" s="280" t="s">
        <v>82</v>
      </c>
      <c r="BK505" s="422">
        <f>ROUND(L505*K505,2)</f>
        <v>0</v>
      </c>
      <c r="BL505" s="280" t="s">
        <v>179</v>
      </c>
      <c r="BM505" s="280" t="s">
        <v>864</v>
      </c>
    </row>
    <row r="506" spans="2:51" s="445" customFormat="1" ht="16.5" customHeight="1">
      <c r="B506" s="441"/>
      <c r="C506" s="442"/>
      <c r="D506" s="442"/>
      <c r="E506" s="443" t="s">
        <v>19</v>
      </c>
      <c r="F506" s="531" t="s">
        <v>865</v>
      </c>
      <c r="G506" s="532"/>
      <c r="H506" s="532"/>
      <c r="I506" s="532"/>
      <c r="J506" s="442"/>
      <c r="K506" s="443" t="s">
        <v>19</v>
      </c>
      <c r="L506" s="442"/>
      <c r="M506" s="442"/>
      <c r="N506" s="442"/>
      <c r="O506" s="442"/>
      <c r="P506" s="442"/>
      <c r="Q506" s="442"/>
      <c r="R506" s="444"/>
      <c r="T506" s="446"/>
      <c r="U506" s="442"/>
      <c r="V506" s="442"/>
      <c r="W506" s="442"/>
      <c r="X506" s="442"/>
      <c r="Y506" s="442"/>
      <c r="Z506" s="442"/>
      <c r="AA506" s="447"/>
      <c r="AT506" s="448" t="s">
        <v>182</v>
      </c>
      <c r="AU506" s="448" t="s">
        <v>115</v>
      </c>
      <c r="AV506" s="445" t="s">
        <v>82</v>
      </c>
      <c r="AW506" s="445" t="s">
        <v>32</v>
      </c>
      <c r="AX506" s="445" t="s">
        <v>74</v>
      </c>
      <c r="AY506" s="448" t="s">
        <v>175</v>
      </c>
    </row>
    <row r="507" spans="2:51" s="428" customFormat="1" ht="16.5" customHeight="1">
      <c r="B507" s="423"/>
      <c r="C507" s="424"/>
      <c r="D507" s="424"/>
      <c r="E507" s="425" t="s">
        <v>19</v>
      </c>
      <c r="F507" s="523" t="s">
        <v>866</v>
      </c>
      <c r="G507" s="524"/>
      <c r="H507" s="524"/>
      <c r="I507" s="524"/>
      <c r="J507" s="424"/>
      <c r="K507" s="426">
        <v>127.921</v>
      </c>
      <c r="L507" s="424"/>
      <c r="M507" s="424"/>
      <c r="N507" s="424"/>
      <c r="O507" s="424"/>
      <c r="P507" s="424"/>
      <c r="Q507" s="424"/>
      <c r="R507" s="427"/>
      <c r="T507" s="429"/>
      <c r="U507" s="424"/>
      <c r="V507" s="424"/>
      <c r="W507" s="424"/>
      <c r="X507" s="424"/>
      <c r="Y507" s="424"/>
      <c r="Z507" s="424"/>
      <c r="AA507" s="430"/>
      <c r="AT507" s="431" t="s">
        <v>182</v>
      </c>
      <c r="AU507" s="431" t="s">
        <v>115</v>
      </c>
      <c r="AV507" s="428" t="s">
        <v>115</v>
      </c>
      <c r="AW507" s="428" t="s">
        <v>32</v>
      </c>
      <c r="AX507" s="428" t="s">
        <v>82</v>
      </c>
      <c r="AY507" s="431" t="s">
        <v>175</v>
      </c>
    </row>
    <row r="508" spans="2:63" s="407" customFormat="1" ht="29.85" customHeight="1">
      <c r="B508" s="403"/>
      <c r="C508" s="404"/>
      <c r="D508" s="414" t="s">
        <v>156</v>
      </c>
      <c r="E508" s="414"/>
      <c r="F508" s="414"/>
      <c r="G508" s="414"/>
      <c r="H508" s="414"/>
      <c r="I508" s="414"/>
      <c r="J508" s="414"/>
      <c r="K508" s="414"/>
      <c r="L508" s="414"/>
      <c r="M508" s="414"/>
      <c r="N508" s="515">
        <f>BK508</f>
        <v>0</v>
      </c>
      <c r="O508" s="516"/>
      <c r="P508" s="516"/>
      <c r="Q508" s="516"/>
      <c r="R508" s="406"/>
      <c r="T508" s="408"/>
      <c r="U508" s="404"/>
      <c r="V508" s="404"/>
      <c r="W508" s="409">
        <f>SUM(W509:W531)</f>
        <v>167.20039</v>
      </c>
      <c r="X508" s="404"/>
      <c r="Y508" s="409">
        <f>SUM(Y509:Y531)</f>
        <v>0</v>
      </c>
      <c r="Z508" s="404"/>
      <c r="AA508" s="410">
        <f>SUM(AA509:AA531)</f>
        <v>0</v>
      </c>
      <c r="AR508" s="411" t="s">
        <v>82</v>
      </c>
      <c r="AT508" s="412" t="s">
        <v>73</v>
      </c>
      <c r="AU508" s="412" t="s">
        <v>82</v>
      </c>
      <c r="AY508" s="411" t="s">
        <v>175</v>
      </c>
      <c r="BK508" s="413">
        <f>SUM(BK509:BK531)</f>
        <v>0</v>
      </c>
    </row>
    <row r="509" spans="2:65" s="298" customFormat="1" ht="38.25" customHeight="1">
      <c r="B509" s="295"/>
      <c r="C509" s="415" t="s">
        <v>867</v>
      </c>
      <c r="D509" s="415" t="s">
        <v>176</v>
      </c>
      <c r="E509" s="416" t="s">
        <v>868</v>
      </c>
      <c r="F509" s="506" t="s">
        <v>869</v>
      </c>
      <c r="G509" s="506"/>
      <c r="H509" s="506"/>
      <c r="I509" s="506"/>
      <c r="J509" s="417" t="s">
        <v>369</v>
      </c>
      <c r="K509" s="418">
        <v>1024.73</v>
      </c>
      <c r="L509" s="507"/>
      <c r="M509" s="507"/>
      <c r="N509" s="508">
        <f>ROUND(L509*K509,2)</f>
        <v>0</v>
      </c>
      <c r="O509" s="508"/>
      <c r="P509" s="508"/>
      <c r="Q509" s="508"/>
      <c r="R509" s="297"/>
      <c r="T509" s="419" t="s">
        <v>19</v>
      </c>
      <c r="U509" s="304" t="s">
        <v>39</v>
      </c>
      <c r="V509" s="420">
        <v>0.125</v>
      </c>
      <c r="W509" s="420">
        <f>V509*K509</f>
        <v>128.09125</v>
      </c>
      <c r="X509" s="420">
        <v>0</v>
      </c>
      <c r="Y509" s="420">
        <f>X509*K509</f>
        <v>0</v>
      </c>
      <c r="Z509" s="420">
        <v>0</v>
      </c>
      <c r="AA509" s="421">
        <f>Z509*K509</f>
        <v>0</v>
      </c>
      <c r="AR509" s="280" t="s">
        <v>179</v>
      </c>
      <c r="AT509" s="280" t="s">
        <v>176</v>
      </c>
      <c r="AU509" s="280" t="s">
        <v>115</v>
      </c>
      <c r="AY509" s="280" t="s">
        <v>175</v>
      </c>
      <c r="BE509" s="422">
        <f>IF(U509="základní",N509,0)</f>
        <v>0</v>
      </c>
      <c r="BF509" s="422">
        <f>IF(U509="snížená",N509,0)</f>
        <v>0</v>
      </c>
      <c r="BG509" s="422">
        <f>IF(U509="zákl. přenesená",N509,0)</f>
        <v>0</v>
      </c>
      <c r="BH509" s="422">
        <f>IF(U509="sníž. přenesená",N509,0)</f>
        <v>0</v>
      </c>
      <c r="BI509" s="422">
        <f>IF(U509="nulová",N509,0)</f>
        <v>0</v>
      </c>
      <c r="BJ509" s="280" t="s">
        <v>82</v>
      </c>
      <c r="BK509" s="422">
        <f>ROUND(L509*K509,2)</f>
        <v>0</v>
      </c>
      <c r="BL509" s="280" t="s">
        <v>179</v>
      </c>
      <c r="BM509" s="280" t="s">
        <v>870</v>
      </c>
    </row>
    <row r="510" spans="2:51" s="445" customFormat="1" ht="16.5" customHeight="1">
      <c r="B510" s="441"/>
      <c r="C510" s="442"/>
      <c r="D510" s="442"/>
      <c r="E510" s="443" t="s">
        <v>19</v>
      </c>
      <c r="F510" s="531" t="s">
        <v>871</v>
      </c>
      <c r="G510" s="532"/>
      <c r="H510" s="532"/>
      <c r="I510" s="532"/>
      <c r="J510" s="442"/>
      <c r="K510" s="443" t="s">
        <v>19</v>
      </c>
      <c r="L510" s="442"/>
      <c r="M510" s="442"/>
      <c r="N510" s="442"/>
      <c r="O510" s="442"/>
      <c r="P510" s="442"/>
      <c r="Q510" s="442"/>
      <c r="R510" s="444"/>
      <c r="T510" s="446"/>
      <c r="U510" s="442"/>
      <c r="V510" s="442"/>
      <c r="W510" s="442"/>
      <c r="X510" s="442"/>
      <c r="Y510" s="442"/>
      <c r="Z510" s="442"/>
      <c r="AA510" s="447"/>
      <c r="AT510" s="448" t="s">
        <v>182</v>
      </c>
      <c r="AU510" s="448" t="s">
        <v>115</v>
      </c>
      <c r="AV510" s="445" t="s">
        <v>82</v>
      </c>
      <c r="AW510" s="445" t="s">
        <v>32</v>
      </c>
      <c r="AX510" s="445" t="s">
        <v>74</v>
      </c>
      <c r="AY510" s="448" t="s">
        <v>175</v>
      </c>
    </row>
    <row r="511" spans="2:51" s="428" customFormat="1" ht="25.5" customHeight="1">
      <c r="B511" s="423"/>
      <c r="C511" s="424"/>
      <c r="D511" s="424"/>
      <c r="E511" s="425" t="s">
        <v>19</v>
      </c>
      <c r="F511" s="523" t="s">
        <v>872</v>
      </c>
      <c r="G511" s="524"/>
      <c r="H511" s="524"/>
      <c r="I511" s="524"/>
      <c r="J511" s="424"/>
      <c r="K511" s="426">
        <v>98.91</v>
      </c>
      <c r="L511" s="424"/>
      <c r="M511" s="424"/>
      <c r="N511" s="424"/>
      <c r="O511" s="424"/>
      <c r="P511" s="424"/>
      <c r="Q511" s="424"/>
      <c r="R511" s="427"/>
      <c r="T511" s="429"/>
      <c r="U511" s="424"/>
      <c r="V511" s="424"/>
      <c r="W511" s="424"/>
      <c r="X511" s="424"/>
      <c r="Y511" s="424"/>
      <c r="Z511" s="424"/>
      <c r="AA511" s="430"/>
      <c r="AT511" s="431" t="s">
        <v>182</v>
      </c>
      <c r="AU511" s="431" t="s">
        <v>115</v>
      </c>
      <c r="AV511" s="428" t="s">
        <v>115</v>
      </c>
      <c r="AW511" s="428" t="s">
        <v>32</v>
      </c>
      <c r="AX511" s="428" t="s">
        <v>74</v>
      </c>
      <c r="AY511" s="431" t="s">
        <v>175</v>
      </c>
    </row>
    <row r="512" spans="2:51" s="428" customFormat="1" ht="16.5" customHeight="1">
      <c r="B512" s="423"/>
      <c r="C512" s="424"/>
      <c r="D512" s="424"/>
      <c r="E512" s="425" t="s">
        <v>19</v>
      </c>
      <c r="F512" s="523" t="s">
        <v>873</v>
      </c>
      <c r="G512" s="524"/>
      <c r="H512" s="524"/>
      <c r="I512" s="524"/>
      <c r="J512" s="424"/>
      <c r="K512" s="426">
        <v>773.76</v>
      </c>
      <c r="L512" s="424"/>
      <c r="M512" s="424"/>
      <c r="N512" s="424"/>
      <c r="O512" s="424"/>
      <c r="P512" s="424"/>
      <c r="Q512" s="424"/>
      <c r="R512" s="427"/>
      <c r="T512" s="429"/>
      <c r="U512" s="424"/>
      <c r="V512" s="424"/>
      <c r="W512" s="424"/>
      <c r="X512" s="424"/>
      <c r="Y512" s="424"/>
      <c r="Z512" s="424"/>
      <c r="AA512" s="430"/>
      <c r="AT512" s="431" t="s">
        <v>182</v>
      </c>
      <c r="AU512" s="431" t="s">
        <v>115</v>
      </c>
      <c r="AV512" s="428" t="s">
        <v>115</v>
      </c>
      <c r="AW512" s="428" t="s">
        <v>32</v>
      </c>
      <c r="AX512" s="428" t="s">
        <v>74</v>
      </c>
      <c r="AY512" s="431" t="s">
        <v>175</v>
      </c>
    </row>
    <row r="513" spans="2:51" s="428" customFormat="1" ht="16.5" customHeight="1">
      <c r="B513" s="423"/>
      <c r="C513" s="424"/>
      <c r="D513" s="424"/>
      <c r="E513" s="425" t="s">
        <v>19</v>
      </c>
      <c r="F513" s="523" t="s">
        <v>874</v>
      </c>
      <c r="G513" s="524"/>
      <c r="H513" s="524"/>
      <c r="I513" s="524"/>
      <c r="J513" s="424"/>
      <c r="K513" s="426">
        <v>6.24</v>
      </c>
      <c r="L513" s="424"/>
      <c r="M513" s="424"/>
      <c r="N513" s="424"/>
      <c r="O513" s="424"/>
      <c r="P513" s="424"/>
      <c r="Q513" s="424"/>
      <c r="R513" s="427"/>
      <c r="T513" s="429"/>
      <c r="U513" s="424"/>
      <c r="V513" s="424"/>
      <c r="W513" s="424"/>
      <c r="X513" s="424"/>
      <c r="Y513" s="424"/>
      <c r="Z513" s="424"/>
      <c r="AA513" s="430"/>
      <c r="AT513" s="431" t="s">
        <v>182</v>
      </c>
      <c r="AU513" s="431" t="s">
        <v>115</v>
      </c>
      <c r="AV513" s="428" t="s">
        <v>115</v>
      </c>
      <c r="AW513" s="428" t="s">
        <v>32</v>
      </c>
      <c r="AX513" s="428" t="s">
        <v>74</v>
      </c>
      <c r="AY513" s="431" t="s">
        <v>175</v>
      </c>
    </row>
    <row r="514" spans="2:51" s="428" customFormat="1" ht="25.5" customHeight="1">
      <c r="B514" s="423"/>
      <c r="C514" s="424"/>
      <c r="D514" s="424"/>
      <c r="E514" s="425" t="s">
        <v>19</v>
      </c>
      <c r="F514" s="523" t="s">
        <v>875</v>
      </c>
      <c r="G514" s="524"/>
      <c r="H514" s="524"/>
      <c r="I514" s="524"/>
      <c r="J514" s="424"/>
      <c r="K514" s="426">
        <v>-220</v>
      </c>
      <c r="L514" s="424"/>
      <c r="M514" s="424"/>
      <c r="N514" s="424"/>
      <c r="O514" s="424"/>
      <c r="P514" s="424"/>
      <c r="Q514" s="424"/>
      <c r="R514" s="427"/>
      <c r="T514" s="429"/>
      <c r="U514" s="424"/>
      <c r="V514" s="424"/>
      <c r="W514" s="424"/>
      <c r="X514" s="424"/>
      <c r="Y514" s="424"/>
      <c r="Z514" s="424"/>
      <c r="AA514" s="430"/>
      <c r="AT514" s="431" t="s">
        <v>182</v>
      </c>
      <c r="AU514" s="431" t="s">
        <v>115</v>
      </c>
      <c r="AV514" s="428" t="s">
        <v>115</v>
      </c>
      <c r="AW514" s="428" t="s">
        <v>32</v>
      </c>
      <c r="AX514" s="428" t="s">
        <v>74</v>
      </c>
      <c r="AY514" s="431" t="s">
        <v>175</v>
      </c>
    </row>
    <row r="515" spans="2:51" s="458" customFormat="1" ht="16.5" customHeight="1">
      <c r="B515" s="453"/>
      <c r="C515" s="454"/>
      <c r="D515" s="454"/>
      <c r="E515" s="455" t="s">
        <v>19</v>
      </c>
      <c r="F515" s="525" t="s">
        <v>519</v>
      </c>
      <c r="G515" s="526"/>
      <c r="H515" s="526"/>
      <c r="I515" s="526"/>
      <c r="J515" s="454"/>
      <c r="K515" s="456">
        <v>658.91</v>
      </c>
      <c r="L515" s="454"/>
      <c r="M515" s="454"/>
      <c r="N515" s="454"/>
      <c r="O515" s="454"/>
      <c r="P515" s="454"/>
      <c r="Q515" s="454"/>
      <c r="R515" s="457"/>
      <c r="T515" s="459"/>
      <c r="U515" s="454"/>
      <c r="V515" s="454"/>
      <c r="W515" s="454"/>
      <c r="X515" s="454"/>
      <c r="Y515" s="454"/>
      <c r="Z515" s="454"/>
      <c r="AA515" s="460"/>
      <c r="AT515" s="461" t="s">
        <v>182</v>
      </c>
      <c r="AU515" s="461" t="s">
        <v>115</v>
      </c>
      <c r="AV515" s="458" t="s">
        <v>186</v>
      </c>
      <c r="AW515" s="458" t="s">
        <v>32</v>
      </c>
      <c r="AX515" s="458" t="s">
        <v>74</v>
      </c>
      <c r="AY515" s="461" t="s">
        <v>175</v>
      </c>
    </row>
    <row r="516" spans="2:51" s="445" customFormat="1" ht="16.5" customHeight="1">
      <c r="B516" s="441"/>
      <c r="C516" s="442"/>
      <c r="D516" s="442"/>
      <c r="E516" s="443" t="s">
        <v>19</v>
      </c>
      <c r="F516" s="527" t="s">
        <v>876</v>
      </c>
      <c r="G516" s="528"/>
      <c r="H516" s="528"/>
      <c r="I516" s="528"/>
      <c r="J516" s="442"/>
      <c r="K516" s="443" t="s">
        <v>19</v>
      </c>
      <c r="L516" s="442"/>
      <c r="M516" s="442"/>
      <c r="N516" s="442"/>
      <c r="O516" s="442"/>
      <c r="P516" s="442"/>
      <c r="Q516" s="442"/>
      <c r="R516" s="444"/>
      <c r="T516" s="446"/>
      <c r="U516" s="442"/>
      <c r="V516" s="442"/>
      <c r="W516" s="442"/>
      <c r="X516" s="442"/>
      <c r="Y516" s="442"/>
      <c r="Z516" s="442"/>
      <c r="AA516" s="447"/>
      <c r="AT516" s="448" t="s">
        <v>182</v>
      </c>
      <c r="AU516" s="448" t="s">
        <v>115</v>
      </c>
      <c r="AV516" s="445" t="s">
        <v>82</v>
      </c>
      <c r="AW516" s="445" t="s">
        <v>32</v>
      </c>
      <c r="AX516" s="445" t="s">
        <v>74</v>
      </c>
      <c r="AY516" s="448" t="s">
        <v>175</v>
      </c>
    </row>
    <row r="517" spans="2:51" s="428" customFormat="1" ht="25.5" customHeight="1">
      <c r="B517" s="423"/>
      <c r="C517" s="424"/>
      <c r="D517" s="424"/>
      <c r="E517" s="425" t="s">
        <v>19</v>
      </c>
      <c r="F517" s="523" t="s">
        <v>877</v>
      </c>
      <c r="G517" s="524"/>
      <c r="H517" s="524"/>
      <c r="I517" s="524"/>
      <c r="J517" s="424"/>
      <c r="K517" s="426">
        <v>168</v>
      </c>
      <c r="L517" s="424"/>
      <c r="M517" s="424"/>
      <c r="N517" s="424"/>
      <c r="O517" s="424"/>
      <c r="P517" s="424"/>
      <c r="Q517" s="424"/>
      <c r="R517" s="427"/>
      <c r="T517" s="429"/>
      <c r="U517" s="424"/>
      <c r="V517" s="424"/>
      <c r="W517" s="424"/>
      <c r="X517" s="424"/>
      <c r="Y517" s="424"/>
      <c r="Z517" s="424"/>
      <c r="AA517" s="430"/>
      <c r="AT517" s="431" t="s">
        <v>182</v>
      </c>
      <c r="AU517" s="431" t="s">
        <v>115</v>
      </c>
      <c r="AV517" s="428" t="s">
        <v>115</v>
      </c>
      <c r="AW517" s="428" t="s">
        <v>32</v>
      </c>
      <c r="AX517" s="428" t="s">
        <v>74</v>
      </c>
      <c r="AY517" s="431" t="s">
        <v>175</v>
      </c>
    </row>
    <row r="518" spans="2:51" s="428" customFormat="1" ht="25.5" customHeight="1">
      <c r="B518" s="423"/>
      <c r="C518" s="424"/>
      <c r="D518" s="424"/>
      <c r="E518" s="425" t="s">
        <v>19</v>
      </c>
      <c r="F518" s="523" t="s">
        <v>878</v>
      </c>
      <c r="G518" s="524"/>
      <c r="H518" s="524"/>
      <c r="I518" s="524"/>
      <c r="J518" s="424"/>
      <c r="K518" s="426">
        <v>197.82</v>
      </c>
      <c r="L518" s="424"/>
      <c r="M518" s="424"/>
      <c r="N518" s="424"/>
      <c r="O518" s="424"/>
      <c r="P518" s="424"/>
      <c r="Q518" s="424"/>
      <c r="R518" s="427"/>
      <c r="T518" s="429"/>
      <c r="U518" s="424"/>
      <c r="V518" s="424"/>
      <c r="W518" s="424"/>
      <c r="X518" s="424"/>
      <c r="Y518" s="424"/>
      <c r="Z518" s="424"/>
      <c r="AA518" s="430"/>
      <c r="AT518" s="431" t="s">
        <v>182</v>
      </c>
      <c r="AU518" s="431" t="s">
        <v>115</v>
      </c>
      <c r="AV518" s="428" t="s">
        <v>115</v>
      </c>
      <c r="AW518" s="428" t="s">
        <v>32</v>
      </c>
      <c r="AX518" s="428" t="s">
        <v>74</v>
      </c>
      <c r="AY518" s="431" t="s">
        <v>175</v>
      </c>
    </row>
    <row r="519" spans="2:51" s="458" customFormat="1" ht="16.5" customHeight="1">
      <c r="B519" s="453"/>
      <c r="C519" s="454"/>
      <c r="D519" s="454"/>
      <c r="E519" s="455" t="s">
        <v>19</v>
      </c>
      <c r="F519" s="525" t="s">
        <v>519</v>
      </c>
      <c r="G519" s="526"/>
      <c r="H519" s="526"/>
      <c r="I519" s="526"/>
      <c r="J519" s="454"/>
      <c r="K519" s="456">
        <v>365.82</v>
      </c>
      <c r="L519" s="454"/>
      <c r="M519" s="454"/>
      <c r="N519" s="454"/>
      <c r="O519" s="454"/>
      <c r="P519" s="454"/>
      <c r="Q519" s="454"/>
      <c r="R519" s="457"/>
      <c r="T519" s="459"/>
      <c r="U519" s="454"/>
      <c r="V519" s="454"/>
      <c r="W519" s="454"/>
      <c r="X519" s="454"/>
      <c r="Y519" s="454"/>
      <c r="Z519" s="454"/>
      <c r="AA519" s="460"/>
      <c r="AT519" s="461" t="s">
        <v>182</v>
      </c>
      <c r="AU519" s="461" t="s">
        <v>115</v>
      </c>
      <c r="AV519" s="458" t="s">
        <v>186</v>
      </c>
      <c r="AW519" s="458" t="s">
        <v>32</v>
      </c>
      <c r="AX519" s="458" t="s">
        <v>74</v>
      </c>
      <c r="AY519" s="461" t="s">
        <v>175</v>
      </c>
    </row>
    <row r="520" spans="2:51" s="437" customFormat="1" ht="16.5" customHeight="1">
      <c r="B520" s="432"/>
      <c r="C520" s="433"/>
      <c r="D520" s="433"/>
      <c r="E520" s="434" t="s">
        <v>19</v>
      </c>
      <c r="F520" s="529" t="s">
        <v>247</v>
      </c>
      <c r="G520" s="530"/>
      <c r="H520" s="530"/>
      <c r="I520" s="530"/>
      <c r="J520" s="433"/>
      <c r="K520" s="435">
        <v>1024.73</v>
      </c>
      <c r="L520" s="433"/>
      <c r="M520" s="433"/>
      <c r="N520" s="433"/>
      <c r="O520" s="433"/>
      <c r="P520" s="433"/>
      <c r="Q520" s="433"/>
      <c r="R520" s="436"/>
      <c r="T520" s="438"/>
      <c r="U520" s="433"/>
      <c r="V520" s="433"/>
      <c r="W520" s="433"/>
      <c r="X520" s="433"/>
      <c r="Y520" s="433"/>
      <c r="Z520" s="433"/>
      <c r="AA520" s="439"/>
      <c r="AT520" s="440" t="s">
        <v>182</v>
      </c>
      <c r="AU520" s="440" t="s">
        <v>115</v>
      </c>
      <c r="AV520" s="437" t="s">
        <v>179</v>
      </c>
      <c r="AW520" s="437" t="s">
        <v>32</v>
      </c>
      <c r="AX520" s="437" t="s">
        <v>82</v>
      </c>
      <c r="AY520" s="440" t="s">
        <v>175</v>
      </c>
    </row>
    <row r="521" spans="2:65" s="298" customFormat="1" ht="25.5" customHeight="1">
      <c r="B521" s="295"/>
      <c r="C521" s="415" t="s">
        <v>879</v>
      </c>
      <c r="D521" s="415" t="s">
        <v>176</v>
      </c>
      <c r="E521" s="416" t="s">
        <v>880</v>
      </c>
      <c r="F521" s="506" t="s">
        <v>881</v>
      </c>
      <c r="G521" s="506"/>
      <c r="H521" s="506"/>
      <c r="I521" s="506"/>
      <c r="J521" s="417" t="s">
        <v>369</v>
      </c>
      <c r="K521" s="418">
        <v>6518.19</v>
      </c>
      <c r="L521" s="507"/>
      <c r="M521" s="507"/>
      <c r="N521" s="508">
        <f>ROUND(L521*K521,2)</f>
        <v>0</v>
      </c>
      <c r="O521" s="508"/>
      <c r="P521" s="508"/>
      <c r="Q521" s="508"/>
      <c r="R521" s="297"/>
      <c r="T521" s="419" t="s">
        <v>19</v>
      </c>
      <c r="U521" s="304" t="s">
        <v>39</v>
      </c>
      <c r="V521" s="420">
        <v>0.006</v>
      </c>
      <c r="W521" s="420">
        <f>V521*K521</f>
        <v>39.10914</v>
      </c>
      <c r="X521" s="420">
        <v>0</v>
      </c>
      <c r="Y521" s="420">
        <f>X521*K521</f>
        <v>0</v>
      </c>
      <c r="Z521" s="420">
        <v>0</v>
      </c>
      <c r="AA521" s="421">
        <f>Z521*K521</f>
        <v>0</v>
      </c>
      <c r="AR521" s="280" t="s">
        <v>179</v>
      </c>
      <c r="AT521" s="280" t="s">
        <v>176</v>
      </c>
      <c r="AU521" s="280" t="s">
        <v>115</v>
      </c>
      <c r="AY521" s="280" t="s">
        <v>175</v>
      </c>
      <c r="BE521" s="422">
        <f>IF(U521="základní",N521,0)</f>
        <v>0</v>
      </c>
      <c r="BF521" s="422">
        <f>IF(U521="snížená",N521,0)</f>
        <v>0</v>
      </c>
      <c r="BG521" s="422">
        <f>IF(U521="zákl. přenesená",N521,0)</f>
        <v>0</v>
      </c>
      <c r="BH521" s="422">
        <f>IF(U521="sníž. přenesená",N521,0)</f>
        <v>0</v>
      </c>
      <c r="BI521" s="422">
        <f>IF(U521="nulová",N521,0)</f>
        <v>0</v>
      </c>
      <c r="BJ521" s="280" t="s">
        <v>82</v>
      </c>
      <c r="BK521" s="422">
        <f>ROUND(L521*K521,2)</f>
        <v>0</v>
      </c>
      <c r="BL521" s="280" t="s">
        <v>179</v>
      </c>
      <c r="BM521" s="280" t="s">
        <v>882</v>
      </c>
    </row>
    <row r="522" spans="2:51" s="445" customFormat="1" ht="16.5" customHeight="1">
      <c r="B522" s="441"/>
      <c r="C522" s="442"/>
      <c r="D522" s="442"/>
      <c r="E522" s="443" t="s">
        <v>19</v>
      </c>
      <c r="F522" s="531" t="s">
        <v>871</v>
      </c>
      <c r="G522" s="532"/>
      <c r="H522" s="532"/>
      <c r="I522" s="532"/>
      <c r="J522" s="442"/>
      <c r="K522" s="443" t="s">
        <v>19</v>
      </c>
      <c r="L522" s="442"/>
      <c r="M522" s="442"/>
      <c r="N522" s="442"/>
      <c r="O522" s="442"/>
      <c r="P522" s="442"/>
      <c r="Q522" s="442"/>
      <c r="R522" s="444"/>
      <c r="T522" s="446"/>
      <c r="U522" s="442"/>
      <c r="V522" s="442"/>
      <c r="W522" s="442"/>
      <c r="X522" s="442"/>
      <c r="Y522" s="442"/>
      <c r="Z522" s="442"/>
      <c r="AA522" s="447"/>
      <c r="AT522" s="448" t="s">
        <v>182</v>
      </c>
      <c r="AU522" s="448" t="s">
        <v>115</v>
      </c>
      <c r="AV522" s="445" t="s">
        <v>82</v>
      </c>
      <c r="AW522" s="445" t="s">
        <v>32</v>
      </c>
      <c r="AX522" s="445" t="s">
        <v>74</v>
      </c>
      <c r="AY522" s="448" t="s">
        <v>175</v>
      </c>
    </row>
    <row r="523" spans="2:51" s="428" customFormat="1" ht="25.5" customHeight="1">
      <c r="B523" s="423"/>
      <c r="C523" s="424"/>
      <c r="D523" s="424"/>
      <c r="E523" s="425" t="s">
        <v>19</v>
      </c>
      <c r="F523" s="523" t="s">
        <v>883</v>
      </c>
      <c r="G523" s="524"/>
      <c r="H523" s="524"/>
      <c r="I523" s="524"/>
      <c r="J523" s="424"/>
      <c r="K523" s="426">
        <v>890.19</v>
      </c>
      <c r="L523" s="424"/>
      <c r="M523" s="424"/>
      <c r="N523" s="424"/>
      <c r="O523" s="424"/>
      <c r="P523" s="424"/>
      <c r="Q523" s="424"/>
      <c r="R523" s="427"/>
      <c r="T523" s="429"/>
      <c r="U523" s="424"/>
      <c r="V523" s="424"/>
      <c r="W523" s="424"/>
      <c r="X523" s="424"/>
      <c r="Y523" s="424"/>
      <c r="Z523" s="424"/>
      <c r="AA523" s="430"/>
      <c r="AT523" s="431" t="s">
        <v>182</v>
      </c>
      <c r="AU523" s="431" t="s">
        <v>115</v>
      </c>
      <c r="AV523" s="428" t="s">
        <v>115</v>
      </c>
      <c r="AW523" s="428" t="s">
        <v>32</v>
      </c>
      <c r="AX523" s="428" t="s">
        <v>74</v>
      </c>
      <c r="AY523" s="431" t="s">
        <v>175</v>
      </c>
    </row>
    <row r="524" spans="2:51" s="428" customFormat="1" ht="16.5" customHeight="1">
      <c r="B524" s="423"/>
      <c r="C524" s="424"/>
      <c r="D524" s="424"/>
      <c r="E524" s="425" t="s">
        <v>19</v>
      </c>
      <c r="F524" s="523" t="s">
        <v>884</v>
      </c>
      <c r="G524" s="524"/>
      <c r="H524" s="524"/>
      <c r="I524" s="524"/>
      <c r="J524" s="424"/>
      <c r="K524" s="426">
        <v>2211.84</v>
      </c>
      <c r="L524" s="424"/>
      <c r="M524" s="424"/>
      <c r="N524" s="424"/>
      <c r="O524" s="424"/>
      <c r="P524" s="424"/>
      <c r="Q524" s="424"/>
      <c r="R524" s="427"/>
      <c r="T524" s="429"/>
      <c r="U524" s="424"/>
      <c r="V524" s="424"/>
      <c r="W524" s="424"/>
      <c r="X524" s="424"/>
      <c r="Y524" s="424"/>
      <c r="Z524" s="424"/>
      <c r="AA524" s="430"/>
      <c r="AT524" s="431" t="s">
        <v>182</v>
      </c>
      <c r="AU524" s="431" t="s">
        <v>115</v>
      </c>
      <c r="AV524" s="428" t="s">
        <v>115</v>
      </c>
      <c r="AW524" s="428" t="s">
        <v>32</v>
      </c>
      <c r="AX524" s="428" t="s">
        <v>74</v>
      </c>
      <c r="AY524" s="431" t="s">
        <v>175</v>
      </c>
    </row>
    <row r="525" spans="2:51" s="428" customFormat="1" ht="16.5" customHeight="1">
      <c r="B525" s="423"/>
      <c r="C525" s="424"/>
      <c r="D525" s="424"/>
      <c r="E525" s="425" t="s">
        <v>19</v>
      </c>
      <c r="F525" s="523" t="s">
        <v>885</v>
      </c>
      <c r="G525" s="524"/>
      <c r="H525" s="524"/>
      <c r="I525" s="524"/>
      <c r="J525" s="424"/>
      <c r="K525" s="426">
        <v>56.16</v>
      </c>
      <c r="L525" s="424"/>
      <c r="M525" s="424"/>
      <c r="N525" s="424"/>
      <c r="O525" s="424"/>
      <c r="P525" s="424"/>
      <c r="Q525" s="424"/>
      <c r="R525" s="427"/>
      <c r="T525" s="429"/>
      <c r="U525" s="424"/>
      <c r="V525" s="424"/>
      <c r="W525" s="424"/>
      <c r="X525" s="424"/>
      <c r="Y525" s="424"/>
      <c r="Z525" s="424"/>
      <c r="AA525" s="430"/>
      <c r="AT525" s="431" t="s">
        <v>182</v>
      </c>
      <c r="AU525" s="431" t="s">
        <v>115</v>
      </c>
      <c r="AV525" s="428" t="s">
        <v>115</v>
      </c>
      <c r="AW525" s="428" t="s">
        <v>32</v>
      </c>
      <c r="AX525" s="428" t="s">
        <v>74</v>
      </c>
      <c r="AY525" s="431" t="s">
        <v>175</v>
      </c>
    </row>
    <row r="526" spans="2:51" s="458" customFormat="1" ht="16.5" customHeight="1">
      <c r="B526" s="453"/>
      <c r="C526" s="454"/>
      <c r="D526" s="454"/>
      <c r="E526" s="455" t="s">
        <v>19</v>
      </c>
      <c r="F526" s="525" t="s">
        <v>519</v>
      </c>
      <c r="G526" s="526"/>
      <c r="H526" s="526"/>
      <c r="I526" s="526"/>
      <c r="J526" s="454"/>
      <c r="K526" s="456">
        <v>3158.19</v>
      </c>
      <c r="L526" s="454"/>
      <c r="M526" s="454"/>
      <c r="N526" s="454"/>
      <c r="O526" s="454"/>
      <c r="P526" s="454"/>
      <c r="Q526" s="454"/>
      <c r="R526" s="457"/>
      <c r="T526" s="459"/>
      <c r="U526" s="454"/>
      <c r="V526" s="454"/>
      <c r="W526" s="454"/>
      <c r="X526" s="454"/>
      <c r="Y526" s="454"/>
      <c r="Z526" s="454"/>
      <c r="AA526" s="460"/>
      <c r="AT526" s="461" t="s">
        <v>182</v>
      </c>
      <c r="AU526" s="461" t="s">
        <v>115</v>
      </c>
      <c r="AV526" s="458" t="s">
        <v>186</v>
      </c>
      <c r="AW526" s="458" t="s">
        <v>32</v>
      </c>
      <c r="AX526" s="458" t="s">
        <v>74</v>
      </c>
      <c r="AY526" s="461" t="s">
        <v>175</v>
      </c>
    </row>
    <row r="527" spans="2:51" s="445" customFormat="1" ht="16.5" customHeight="1">
      <c r="B527" s="441"/>
      <c r="C527" s="442"/>
      <c r="D527" s="442"/>
      <c r="E527" s="443" t="s">
        <v>19</v>
      </c>
      <c r="F527" s="527" t="s">
        <v>876</v>
      </c>
      <c r="G527" s="528"/>
      <c r="H527" s="528"/>
      <c r="I527" s="528"/>
      <c r="J527" s="442"/>
      <c r="K527" s="443" t="s">
        <v>19</v>
      </c>
      <c r="L527" s="442"/>
      <c r="M527" s="442"/>
      <c r="N527" s="442"/>
      <c r="O527" s="442"/>
      <c r="P527" s="442"/>
      <c r="Q527" s="442"/>
      <c r="R527" s="444"/>
      <c r="T527" s="446"/>
      <c r="U527" s="442"/>
      <c r="V527" s="442"/>
      <c r="W527" s="442"/>
      <c r="X527" s="442"/>
      <c r="Y527" s="442"/>
      <c r="Z527" s="442"/>
      <c r="AA527" s="447"/>
      <c r="AT527" s="448" t="s">
        <v>182</v>
      </c>
      <c r="AU527" s="448" t="s">
        <v>115</v>
      </c>
      <c r="AV527" s="445" t="s">
        <v>82</v>
      </c>
      <c r="AW527" s="445" t="s">
        <v>32</v>
      </c>
      <c r="AX527" s="445" t="s">
        <v>74</v>
      </c>
      <c r="AY527" s="448" t="s">
        <v>175</v>
      </c>
    </row>
    <row r="528" spans="2:51" s="428" customFormat="1" ht="25.5" customHeight="1">
      <c r="B528" s="423"/>
      <c r="C528" s="424"/>
      <c r="D528" s="424"/>
      <c r="E528" s="425" t="s">
        <v>19</v>
      </c>
      <c r="F528" s="523" t="s">
        <v>886</v>
      </c>
      <c r="G528" s="524"/>
      <c r="H528" s="524"/>
      <c r="I528" s="524"/>
      <c r="J528" s="424"/>
      <c r="K528" s="426">
        <v>3360</v>
      </c>
      <c r="L528" s="424"/>
      <c r="M528" s="424"/>
      <c r="N528" s="424"/>
      <c r="O528" s="424"/>
      <c r="P528" s="424"/>
      <c r="Q528" s="424"/>
      <c r="R528" s="427"/>
      <c r="T528" s="429"/>
      <c r="U528" s="424"/>
      <c r="V528" s="424"/>
      <c r="W528" s="424"/>
      <c r="X528" s="424"/>
      <c r="Y528" s="424"/>
      <c r="Z528" s="424"/>
      <c r="AA528" s="430"/>
      <c r="AT528" s="431" t="s">
        <v>182</v>
      </c>
      <c r="AU528" s="431" t="s">
        <v>115</v>
      </c>
      <c r="AV528" s="428" t="s">
        <v>115</v>
      </c>
      <c r="AW528" s="428" t="s">
        <v>32</v>
      </c>
      <c r="AX528" s="428" t="s">
        <v>74</v>
      </c>
      <c r="AY528" s="431" t="s">
        <v>175</v>
      </c>
    </row>
    <row r="529" spans="2:51" s="458" customFormat="1" ht="16.5" customHeight="1">
      <c r="B529" s="453"/>
      <c r="C529" s="454"/>
      <c r="D529" s="454"/>
      <c r="E529" s="455" t="s">
        <v>19</v>
      </c>
      <c r="F529" s="525" t="s">
        <v>519</v>
      </c>
      <c r="G529" s="526"/>
      <c r="H529" s="526"/>
      <c r="I529" s="526"/>
      <c r="J529" s="454"/>
      <c r="K529" s="456">
        <v>3360</v>
      </c>
      <c r="L529" s="454"/>
      <c r="M529" s="454"/>
      <c r="N529" s="454"/>
      <c r="O529" s="454"/>
      <c r="P529" s="454"/>
      <c r="Q529" s="454"/>
      <c r="R529" s="457"/>
      <c r="T529" s="459"/>
      <c r="U529" s="454"/>
      <c r="V529" s="454"/>
      <c r="W529" s="454"/>
      <c r="X529" s="454"/>
      <c r="Y529" s="454"/>
      <c r="Z529" s="454"/>
      <c r="AA529" s="460"/>
      <c r="AT529" s="461" t="s">
        <v>182</v>
      </c>
      <c r="AU529" s="461" t="s">
        <v>115</v>
      </c>
      <c r="AV529" s="458" t="s">
        <v>186</v>
      </c>
      <c r="AW529" s="458" t="s">
        <v>32</v>
      </c>
      <c r="AX529" s="458" t="s">
        <v>74</v>
      </c>
      <c r="AY529" s="461" t="s">
        <v>175</v>
      </c>
    </row>
    <row r="530" spans="2:51" s="437" customFormat="1" ht="16.5" customHeight="1">
      <c r="B530" s="432"/>
      <c r="C530" s="433"/>
      <c r="D530" s="433"/>
      <c r="E530" s="434" t="s">
        <v>19</v>
      </c>
      <c r="F530" s="529" t="s">
        <v>247</v>
      </c>
      <c r="G530" s="530"/>
      <c r="H530" s="530"/>
      <c r="I530" s="530"/>
      <c r="J530" s="433"/>
      <c r="K530" s="435">
        <v>6518.19</v>
      </c>
      <c r="L530" s="433"/>
      <c r="M530" s="433"/>
      <c r="N530" s="433"/>
      <c r="O530" s="433"/>
      <c r="P530" s="433"/>
      <c r="Q530" s="433"/>
      <c r="R530" s="436"/>
      <c r="T530" s="438"/>
      <c r="U530" s="433"/>
      <c r="V530" s="433"/>
      <c r="W530" s="433"/>
      <c r="X530" s="433"/>
      <c r="Y530" s="433"/>
      <c r="Z530" s="433"/>
      <c r="AA530" s="439"/>
      <c r="AT530" s="440" t="s">
        <v>182</v>
      </c>
      <c r="AU530" s="440" t="s">
        <v>115</v>
      </c>
      <c r="AV530" s="437" t="s">
        <v>179</v>
      </c>
      <c r="AW530" s="437" t="s">
        <v>32</v>
      </c>
      <c r="AX530" s="437" t="s">
        <v>82</v>
      </c>
      <c r="AY530" s="440" t="s">
        <v>175</v>
      </c>
    </row>
    <row r="531" spans="2:65" s="298" customFormat="1" ht="38.25" customHeight="1">
      <c r="B531" s="295"/>
      <c r="C531" s="415" t="s">
        <v>887</v>
      </c>
      <c r="D531" s="415" t="s">
        <v>176</v>
      </c>
      <c r="E531" s="416" t="s">
        <v>888</v>
      </c>
      <c r="F531" s="506" t="s">
        <v>889</v>
      </c>
      <c r="G531" s="506"/>
      <c r="H531" s="506"/>
      <c r="I531" s="506"/>
      <c r="J531" s="417" t="s">
        <v>369</v>
      </c>
      <c r="K531" s="418">
        <v>658.91</v>
      </c>
      <c r="L531" s="521"/>
      <c r="M531" s="522"/>
      <c r="N531" s="508">
        <f>ROUND(L531*K531,2)</f>
        <v>0</v>
      </c>
      <c r="O531" s="508"/>
      <c r="P531" s="508"/>
      <c r="Q531" s="508"/>
      <c r="R531" s="297"/>
      <c r="T531" s="419" t="s">
        <v>19</v>
      </c>
      <c r="U531" s="304" t="s">
        <v>39</v>
      </c>
      <c r="V531" s="420">
        <v>0</v>
      </c>
      <c r="W531" s="420">
        <f>V531*K531</f>
        <v>0</v>
      </c>
      <c r="X531" s="420">
        <v>0</v>
      </c>
      <c r="Y531" s="420">
        <f>X531*K531</f>
        <v>0</v>
      </c>
      <c r="Z531" s="420">
        <v>0</v>
      </c>
      <c r="AA531" s="421">
        <f>Z531*K531</f>
        <v>0</v>
      </c>
      <c r="AR531" s="280" t="s">
        <v>179</v>
      </c>
      <c r="AT531" s="280" t="s">
        <v>176</v>
      </c>
      <c r="AU531" s="280" t="s">
        <v>115</v>
      </c>
      <c r="AY531" s="280" t="s">
        <v>175</v>
      </c>
      <c r="BE531" s="422">
        <f>IF(U531="základní",N531,0)</f>
        <v>0</v>
      </c>
      <c r="BF531" s="422">
        <f>IF(U531="snížená",N531,0)</f>
        <v>0</v>
      </c>
      <c r="BG531" s="422">
        <f>IF(U531="zákl. přenesená",N531,0)</f>
        <v>0</v>
      </c>
      <c r="BH531" s="422">
        <f>IF(U531="sníž. přenesená",N531,0)</f>
        <v>0</v>
      </c>
      <c r="BI531" s="422">
        <f>IF(U531="nulová",N531,0)</f>
        <v>0</v>
      </c>
      <c r="BJ531" s="280" t="s">
        <v>82</v>
      </c>
      <c r="BK531" s="422">
        <f>ROUND(L531*K531,2)</f>
        <v>0</v>
      </c>
      <c r="BL531" s="280" t="s">
        <v>179</v>
      </c>
      <c r="BM531" s="280" t="s">
        <v>890</v>
      </c>
    </row>
    <row r="532" spans="2:63" s="407" customFormat="1" ht="29.85" customHeight="1">
      <c r="B532" s="403"/>
      <c r="C532" s="404"/>
      <c r="D532" s="414" t="s">
        <v>157</v>
      </c>
      <c r="E532" s="414"/>
      <c r="F532" s="414"/>
      <c r="G532" s="414"/>
      <c r="H532" s="414"/>
      <c r="I532" s="414"/>
      <c r="J532" s="414"/>
      <c r="K532" s="414"/>
      <c r="L532" s="414"/>
      <c r="M532" s="414"/>
      <c r="N532" s="517">
        <f>BK532</f>
        <v>0</v>
      </c>
      <c r="O532" s="518"/>
      <c r="P532" s="518"/>
      <c r="Q532" s="518"/>
      <c r="R532" s="406"/>
      <c r="T532" s="408"/>
      <c r="U532" s="404"/>
      <c r="V532" s="404"/>
      <c r="W532" s="409">
        <f>W533</f>
        <v>1017.6388800000001</v>
      </c>
      <c r="X532" s="404"/>
      <c r="Y532" s="409">
        <f>Y533</f>
        <v>0</v>
      </c>
      <c r="Z532" s="404"/>
      <c r="AA532" s="410">
        <f>AA533</f>
        <v>0</v>
      </c>
      <c r="AR532" s="411" t="s">
        <v>82</v>
      </c>
      <c r="AT532" s="412" t="s">
        <v>73</v>
      </c>
      <c r="AU532" s="412" t="s">
        <v>82</v>
      </c>
      <c r="AY532" s="411" t="s">
        <v>175</v>
      </c>
      <c r="BK532" s="413">
        <f>BK533</f>
        <v>0</v>
      </c>
    </row>
    <row r="533" spans="2:65" s="298" customFormat="1" ht="25.5" customHeight="1">
      <c r="B533" s="295"/>
      <c r="C533" s="415" t="s">
        <v>891</v>
      </c>
      <c r="D533" s="415" t="s">
        <v>176</v>
      </c>
      <c r="E533" s="416" t="s">
        <v>892</v>
      </c>
      <c r="F533" s="506" t="s">
        <v>893</v>
      </c>
      <c r="G533" s="506"/>
      <c r="H533" s="506"/>
      <c r="I533" s="506"/>
      <c r="J533" s="417" t="s">
        <v>369</v>
      </c>
      <c r="K533" s="418">
        <v>3037.728</v>
      </c>
      <c r="L533" s="507"/>
      <c r="M533" s="507"/>
      <c r="N533" s="508">
        <f>ROUND(L533*K533,2)</f>
        <v>0</v>
      </c>
      <c r="O533" s="508"/>
      <c r="P533" s="508"/>
      <c r="Q533" s="508"/>
      <c r="R533" s="297"/>
      <c r="T533" s="419" t="s">
        <v>19</v>
      </c>
      <c r="U533" s="304" t="s">
        <v>39</v>
      </c>
      <c r="V533" s="420">
        <v>0.335</v>
      </c>
      <c r="W533" s="420">
        <f>V533*K533</f>
        <v>1017.6388800000001</v>
      </c>
      <c r="X533" s="420">
        <v>0</v>
      </c>
      <c r="Y533" s="420">
        <f>X533*K533</f>
        <v>0</v>
      </c>
      <c r="Z533" s="420">
        <v>0</v>
      </c>
      <c r="AA533" s="421">
        <f>Z533*K533</f>
        <v>0</v>
      </c>
      <c r="AR533" s="280" t="s">
        <v>179</v>
      </c>
      <c r="AT533" s="280" t="s">
        <v>176</v>
      </c>
      <c r="AU533" s="280" t="s">
        <v>115</v>
      </c>
      <c r="AY533" s="280" t="s">
        <v>175</v>
      </c>
      <c r="BE533" s="422">
        <f>IF(U533="základní",N533,0)</f>
        <v>0</v>
      </c>
      <c r="BF533" s="422">
        <f>IF(U533="snížená",N533,0)</f>
        <v>0</v>
      </c>
      <c r="BG533" s="422">
        <f>IF(U533="zákl. přenesená",N533,0)</f>
        <v>0</v>
      </c>
      <c r="BH533" s="422">
        <f>IF(U533="sníž. přenesená",N533,0)</f>
        <v>0</v>
      </c>
      <c r="BI533" s="422">
        <f>IF(U533="nulová",N533,0)</f>
        <v>0</v>
      </c>
      <c r="BJ533" s="280" t="s">
        <v>82</v>
      </c>
      <c r="BK533" s="422">
        <f>ROUND(L533*K533,2)</f>
        <v>0</v>
      </c>
      <c r="BL533" s="280" t="s">
        <v>179</v>
      </c>
      <c r="BM533" s="280" t="s">
        <v>894</v>
      </c>
    </row>
    <row r="534" spans="2:63" s="407" customFormat="1" ht="37.35" customHeight="1">
      <c r="B534" s="403"/>
      <c r="C534" s="404"/>
      <c r="D534" s="405" t="s">
        <v>158</v>
      </c>
      <c r="E534" s="405"/>
      <c r="F534" s="405"/>
      <c r="G534" s="405"/>
      <c r="H534" s="405"/>
      <c r="I534" s="405"/>
      <c r="J534" s="405"/>
      <c r="K534" s="405"/>
      <c r="L534" s="405"/>
      <c r="M534" s="405"/>
      <c r="N534" s="519">
        <f>BK534</f>
        <v>0</v>
      </c>
      <c r="O534" s="520"/>
      <c r="P534" s="520"/>
      <c r="Q534" s="520"/>
      <c r="R534" s="406"/>
      <c r="T534" s="408"/>
      <c r="U534" s="404"/>
      <c r="V534" s="404"/>
      <c r="W534" s="409">
        <f>W535</f>
        <v>10.3045</v>
      </c>
      <c r="X534" s="404"/>
      <c r="Y534" s="409">
        <f>Y535</f>
        <v>0</v>
      </c>
      <c r="Z534" s="404"/>
      <c r="AA534" s="410">
        <f>AA535</f>
        <v>0.354</v>
      </c>
      <c r="AR534" s="411" t="s">
        <v>115</v>
      </c>
      <c r="AT534" s="412" t="s">
        <v>73</v>
      </c>
      <c r="AU534" s="412" t="s">
        <v>74</v>
      </c>
      <c r="AY534" s="411" t="s">
        <v>175</v>
      </c>
      <c r="BK534" s="413">
        <f>BK535</f>
        <v>0</v>
      </c>
    </row>
    <row r="535" spans="2:63" s="407" customFormat="1" ht="19.95" customHeight="1">
      <c r="B535" s="403"/>
      <c r="C535" s="404"/>
      <c r="D535" s="414" t="s">
        <v>159</v>
      </c>
      <c r="E535" s="414"/>
      <c r="F535" s="414"/>
      <c r="G535" s="414"/>
      <c r="H535" s="414"/>
      <c r="I535" s="414"/>
      <c r="J535" s="414"/>
      <c r="K535" s="414"/>
      <c r="L535" s="414"/>
      <c r="M535" s="414"/>
      <c r="N535" s="515">
        <f>BK535</f>
        <v>0</v>
      </c>
      <c r="O535" s="516"/>
      <c r="P535" s="516"/>
      <c r="Q535" s="516"/>
      <c r="R535" s="406"/>
      <c r="T535" s="408"/>
      <c r="U535" s="404"/>
      <c r="V535" s="404"/>
      <c r="W535" s="409">
        <f>SUM(W536:W539)</f>
        <v>10.3045</v>
      </c>
      <c r="X535" s="404"/>
      <c r="Y535" s="409">
        <f>SUM(Y536:Y539)</f>
        <v>0</v>
      </c>
      <c r="Z535" s="404"/>
      <c r="AA535" s="410">
        <f>SUM(AA536:AA539)</f>
        <v>0.354</v>
      </c>
      <c r="AR535" s="411" t="s">
        <v>115</v>
      </c>
      <c r="AT535" s="412" t="s">
        <v>73</v>
      </c>
      <c r="AU535" s="412" t="s">
        <v>82</v>
      </c>
      <c r="AY535" s="411" t="s">
        <v>175</v>
      </c>
      <c r="BK535" s="413">
        <f>SUM(BK536:BK539)</f>
        <v>0</v>
      </c>
    </row>
    <row r="536" spans="2:65" s="298" customFormat="1" ht="38.25" customHeight="1">
      <c r="B536" s="295"/>
      <c r="C536" s="415" t="s">
        <v>895</v>
      </c>
      <c r="D536" s="415" t="s">
        <v>176</v>
      </c>
      <c r="E536" s="416" t="s">
        <v>896</v>
      </c>
      <c r="F536" s="506" t="s">
        <v>897</v>
      </c>
      <c r="G536" s="506"/>
      <c r="H536" s="506"/>
      <c r="I536" s="506"/>
      <c r="J536" s="417" t="s">
        <v>602</v>
      </c>
      <c r="K536" s="418">
        <v>6.5</v>
      </c>
      <c r="L536" s="507"/>
      <c r="M536" s="507"/>
      <c r="N536" s="508">
        <f>ROUND(L536*K536,2)</f>
        <v>0</v>
      </c>
      <c r="O536" s="508"/>
      <c r="P536" s="508"/>
      <c r="Q536" s="508"/>
      <c r="R536" s="297"/>
      <c r="T536" s="419" t="s">
        <v>19</v>
      </c>
      <c r="U536" s="304" t="s">
        <v>39</v>
      </c>
      <c r="V536" s="420">
        <v>0.513</v>
      </c>
      <c r="W536" s="420">
        <f>V536*K536</f>
        <v>3.3345000000000002</v>
      </c>
      <c r="X536" s="420">
        <v>0</v>
      </c>
      <c r="Y536" s="420">
        <f>X536*K536</f>
        <v>0</v>
      </c>
      <c r="Z536" s="420">
        <v>0.016</v>
      </c>
      <c r="AA536" s="421">
        <f>Z536*K536</f>
        <v>0.10400000000000001</v>
      </c>
      <c r="AR536" s="280" t="s">
        <v>248</v>
      </c>
      <c r="AT536" s="280" t="s">
        <v>176</v>
      </c>
      <c r="AU536" s="280" t="s">
        <v>115</v>
      </c>
      <c r="AY536" s="280" t="s">
        <v>175</v>
      </c>
      <c r="BE536" s="422">
        <f>IF(U536="základní",N536,0)</f>
        <v>0</v>
      </c>
      <c r="BF536" s="422">
        <f>IF(U536="snížená",N536,0)</f>
        <v>0</v>
      </c>
      <c r="BG536" s="422">
        <f>IF(U536="zákl. přenesená",N536,0)</f>
        <v>0</v>
      </c>
      <c r="BH536" s="422">
        <f>IF(U536="sníž. přenesená",N536,0)</f>
        <v>0</v>
      </c>
      <c r="BI536" s="422">
        <f>IF(U536="nulová",N536,0)</f>
        <v>0</v>
      </c>
      <c r="BJ536" s="280" t="s">
        <v>82</v>
      </c>
      <c r="BK536" s="422">
        <f>ROUND(L536*K536,2)</f>
        <v>0</v>
      </c>
      <c r="BL536" s="280" t="s">
        <v>248</v>
      </c>
      <c r="BM536" s="280" t="s">
        <v>898</v>
      </c>
    </row>
    <row r="537" spans="2:51" s="428" customFormat="1" ht="16.5" customHeight="1">
      <c r="B537" s="423"/>
      <c r="C537" s="424"/>
      <c r="D537" s="424"/>
      <c r="E537" s="425" t="s">
        <v>19</v>
      </c>
      <c r="F537" s="509" t="s">
        <v>899</v>
      </c>
      <c r="G537" s="510"/>
      <c r="H537" s="510"/>
      <c r="I537" s="510"/>
      <c r="J537" s="424"/>
      <c r="K537" s="426">
        <v>6.5</v>
      </c>
      <c r="L537" s="424"/>
      <c r="M537" s="424"/>
      <c r="N537" s="424"/>
      <c r="O537" s="424"/>
      <c r="P537" s="424"/>
      <c r="Q537" s="424"/>
      <c r="R537" s="427"/>
      <c r="T537" s="429"/>
      <c r="U537" s="424"/>
      <c r="V537" s="424"/>
      <c r="W537" s="424"/>
      <c r="X537" s="424"/>
      <c r="Y537" s="424"/>
      <c r="Z537" s="424"/>
      <c r="AA537" s="430"/>
      <c r="AT537" s="431" t="s">
        <v>182</v>
      </c>
      <c r="AU537" s="431" t="s">
        <v>115</v>
      </c>
      <c r="AV537" s="428" t="s">
        <v>115</v>
      </c>
      <c r="AW537" s="428" t="s">
        <v>32</v>
      </c>
      <c r="AX537" s="428" t="s">
        <v>82</v>
      </c>
      <c r="AY537" s="431" t="s">
        <v>175</v>
      </c>
    </row>
    <row r="538" spans="2:65" s="298" customFormat="1" ht="38.25" customHeight="1">
      <c r="B538" s="295"/>
      <c r="C538" s="415" t="s">
        <v>900</v>
      </c>
      <c r="D538" s="415" t="s">
        <v>176</v>
      </c>
      <c r="E538" s="416" t="s">
        <v>901</v>
      </c>
      <c r="F538" s="506" t="s">
        <v>902</v>
      </c>
      <c r="G538" s="506"/>
      <c r="H538" s="506"/>
      <c r="I538" s="506"/>
      <c r="J538" s="417" t="s">
        <v>602</v>
      </c>
      <c r="K538" s="418">
        <v>10</v>
      </c>
      <c r="L538" s="507"/>
      <c r="M538" s="507"/>
      <c r="N538" s="508">
        <f>ROUND(L538*K538,2)</f>
        <v>0</v>
      </c>
      <c r="O538" s="508"/>
      <c r="P538" s="508"/>
      <c r="Q538" s="508"/>
      <c r="R538" s="297"/>
      <c r="T538" s="419" t="s">
        <v>19</v>
      </c>
      <c r="U538" s="304" t="s">
        <v>39</v>
      </c>
      <c r="V538" s="420">
        <v>0.697</v>
      </c>
      <c r="W538" s="420">
        <f>V538*K538</f>
        <v>6.97</v>
      </c>
      <c r="X538" s="420">
        <v>0</v>
      </c>
      <c r="Y538" s="420">
        <f>X538*K538</f>
        <v>0</v>
      </c>
      <c r="Z538" s="420">
        <v>0.025</v>
      </c>
      <c r="AA538" s="421">
        <f>Z538*K538</f>
        <v>0.25</v>
      </c>
      <c r="AR538" s="280" t="s">
        <v>248</v>
      </c>
      <c r="AT538" s="280" t="s">
        <v>176</v>
      </c>
      <c r="AU538" s="280" t="s">
        <v>115</v>
      </c>
      <c r="AY538" s="280" t="s">
        <v>175</v>
      </c>
      <c r="BE538" s="422">
        <f>IF(U538="základní",N538,0)</f>
        <v>0</v>
      </c>
      <c r="BF538" s="422">
        <f>IF(U538="snížená",N538,0)</f>
        <v>0</v>
      </c>
      <c r="BG538" s="422">
        <f>IF(U538="zákl. přenesená",N538,0)</f>
        <v>0</v>
      </c>
      <c r="BH538" s="422">
        <f>IF(U538="sníž. přenesená",N538,0)</f>
        <v>0</v>
      </c>
      <c r="BI538" s="422">
        <f>IF(U538="nulová",N538,0)</f>
        <v>0</v>
      </c>
      <c r="BJ538" s="280" t="s">
        <v>82</v>
      </c>
      <c r="BK538" s="422">
        <f>ROUND(L538*K538,2)</f>
        <v>0</v>
      </c>
      <c r="BL538" s="280" t="s">
        <v>248</v>
      </c>
      <c r="BM538" s="280" t="s">
        <v>903</v>
      </c>
    </row>
    <row r="539" spans="2:51" s="428" customFormat="1" ht="16.5" customHeight="1">
      <c r="B539" s="423"/>
      <c r="C539" s="424"/>
      <c r="D539" s="424"/>
      <c r="E539" s="425" t="s">
        <v>19</v>
      </c>
      <c r="F539" s="509" t="s">
        <v>904</v>
      </c>
      <c r="G539" s="510"/>
      <c r="H539" s="510"/>
      <c r="I539" s="510"/>
      <c r="J539" s="424"/>
      <c r="K539" s="426">
        <v>10</v>
      </c>
      <c r="L539" s="424"/>
      <c r="M539" s="424"/>
      <c r="N539" s="424"/>
      <c r="O539" s="424"/>
      <c r="P539" s="424"/>
      <c r="Q539" s="424"/>
      <c r="R539" s="427"/>
      <c r="T539" s="462"/>
      <c r="U539" s="463"/>
      <c r="V539" s="463"/>
      <c r="W539" s="463"/>
      <c r="X539" s="463"/>
      <c r="Y539" s="463"/>
      <c r="Z539" s="463"/>
      <c r="AA539" s="464"/>
      <c r="AT539" s="431" t="s">
        <v>182</v>
      </c>
      <c r="AU539" s="431" t="s">
        <v>115</v>
      </c>
      <c r="AV539" s="428" t="s">
        <v>115</v>
      </c>
      <c r="AW539" s="428" t="s">
        <v>32</v>
      </c>
      <c r="AX539" s="428" t="s">
        <v>82</v>
      </c>
      <c r="AY539" s="431" t="s">
        <v>175</v>
      </c>
    </row>
    <row r="540" spans="2:18" s="298" customFormat="1" ht="6.9" customHeight="1">
      <c r="B540" s="320"/>
      <c r="C540" s="321"/>
      <c r="D540" s="321"/>
      <c r="E540" s="321"/>
      <c r="F540" s="321"/>
      <c r="G540" s="321"/>
      <c r="H540" s="321"/>
      <c r="I540" s="321"/>
      <c r="J540" s="321"/>
      <c r="K540" s="321"/>
      <c r="L540" s="321"/>
      <c r="M540" s="321"/>
      <c r="N540" s="321"/>
      <c r="O540" s="321"/>
      <c r="P540" s="321"/>
      <c r="Q540" s="321"/>
      <c r="R540" s="322"/>
    </row>
  </sheetData>
  <sheetProtection password="EC4F" sheet="1" objects="1" scenarios="1" selectLockedCells="1"/>
  <mergeCells count="723">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1:Q101"/>
    <mergeCell ref="L103:Q103"/>
    <mergeCell ref="C109:Q109"/>
    <mergeCell ref="F111:P111"/>
    <mergeCell ref="F112:P112"/>
    <mergeCell ref="M114:P114"/>
    <mergeCell ref="M116:Q116"/>
    <mergeCell ref="M117:Q117"/>
    <mergeCell ref="F119:I119"/>
    <mergeCell ref="L119:M119"/>
    <mergeCell ref="N119:Q119"/>
    <mergeCell ref="F123:I123"/>
    <mergeCell ref="L123:M123"/>
    <mergeCell ref="N123:Q123"/>
    <mergeCell ref="F124:I124"/>
    <mergeCell ref="F125:I125"/>
    <mergeCell ref="L125:M125"/>
    <mergeCell ref="N125:Q125"/>
    <mergeCell ref="F126:I126"/>
    <mergeCell ref="L126:M126"/>
    <mergeCell ref="N126:Q126"/>
    <mergeCell ref="F127:I127"/>
    <mergeCell ref="F128:I128"/>
    <mergeCell ref="L128:M128"/>
    <mergeCell ref="N128:Q128"/>
    <mergeCell ref="F129:I129"/>
    <mergeCell ref="F130:I130"/>
    <mergeCell ref="L130:M130"/>
    <mergeCell ref="N130:Q130"/>
    <mergeCell ref="F131:I131"/>
    <mergeCell ref="F132:I132"/>
    <mergeCell ref="L132:M132"/>
    <mergeCell ref="N132:Q132"/>
    <mergeCell ref="F133:I133"/>
    <mergeCell ref="F134:I134"/>
    <mergeCell ref="L134:M134"/>
    <mergeCell ref="N134:Q134"/>
    <mergeCell ref="F135:I135"/>
    <mergeCell ref="F136:I136"/>
    <mergeCell ref="L136:M136"/>
    <mergeCell ref="N136:Q136"/>
    <mergeCell ref="F137:I137"/>
    <mergeCell ref="L137:M137"/>
    <mergeCell ref="N137:Q137"/>
    <mergeCell ref="F138:I138"/>
    <mergeCell ref="F139:I139"/>
    <mergeCell ref="L139:M139"/>
    <mergeCell ref="N139:Q139"/>
    <mergeCell ref="F140:I140"/>
    <mergeCell ref="F141:I141"/>
    <mergeCell ref="L141:M141"/>
    <mergeCell ref="N141:Q141"/>
    <mergeCell ref="F142:I142"/>
    <mergeCell ref="F143:I143"/>
    <mergeCell ref="L143:M143"/>
    <mergeCell ref="N143:Q143"/>
    <mergeCell ref="F144:I144"/>
    <mergeCell ref="L144:M144"/>
    <mergeCell ref="N144:Q144"/>
    <mergeCell ref="F145:I145"/>
    <mergeCell ref="L145:M145"/>
    <mergeCell ref="N145:Q145"/>
    <mergeCell ref="F146:I146"/>
    <mergeCell ref="L146:M146"/>
    <mergeCell ref="N146:Q146"/>
    <mergeCell ref="F147:I147"/>
    <mergeCell ref="F148:I148"/>
    <mergeCell ref="F149:I149"/>
    <mergeCell ref="F150:I150"/>
    <mergeCell ref="F151:I151"/>
    <mergeCell ref="L151:M151"/>
    <mergeCell ref="N151:Q151"/>
    <mergeCell ref="F152:I152"/>
    <mergeCell ref="F153:I153"/>
    <mergeCell ref="F154:I154"/>
    <mergeCell ref="F155:I155"/>
    <mergeCell ref="L155:M155"/>
    <mergeCell ref="N155:Q155"/>
    <mergeCell ref="F156:I156"/>
    <mergeCell ref="F157:I157"/>
    <mergeCell ref="L157:M157"/>
    <mergeCell ref="N157:Q157"/>
    <mergeCell ref="F158:I158"/>
    <mergeCell ref="F159:I159"/>
    <mergeCell ref="L159:M159"/>
    <mergeCell ref="N159:Q159"/>
    <mergeCell ref="F160:I160"/>
    <mergeCell ref="L160:M160"/>
    <mergeCell ref="N160:Q160"/>
    <mergeCell ref="F161:I161"/>
    <mergeCell ref="F162:I162"/>
    <mergeCell ref="L162:M162"/>
    <mergeCell ref="N162:Q162"/>
    <mergeCell ref="F163:I163"/>
    <mergeCell ref="F164:I164"/>
    <mergeCell ref="F165:I165"/>
    <mergeCell ref="F166:I166"/>
    <mergeCell ref="F167:I167"/>
    <mergeCell ref="F168:I168"/>
    <mergeCell ref="L168:M168"/>
    <mergeCell ref="N168:Q168"/>
    <mergeCell ref="F169:I169"/>
    <mergeCell ref="F170:I170"/>
    <mergeCell ref="L170:M170"/>
    <mergeCell ref="N170:Q170"/>
    <mergeCell ref="F171:I171"/>
    <mergeCell ref="F172:I172"/>
    <mergeCell ref="L172:M172"/>
    <mergeCell ref="N172:Q172"/>
    <mergeCell ref="F173:I173"/>
    <mergeCell ref="F174:I174"/>
    <mergeCell ref="L174:M174"/>
    <mergeCell ref="N174:Q174"/>
    <mergeCell ref="F175:I175"/>
    <mergeCell ref="F176:I176"/>
    <mergeCell ref="F177:I177"/>
    <mergeCell ref="F178:I178"/>
    <mergeCell ref="F179:I179"/>
    <mergeCell ref="F180:I180"/>
    <mergeCell ref="F181:I181"/>
    <mergeCell ref="L181:M181"/>
    <mergeCell ref="N181:Q181"/>
    <mergeCell ref="F182:I182"/>
    <mergeCell ref="F183:I183"/>
    <mergeCell ref="F184:I184"/>
    <mergeCell ref="F185:I185"/>
    <mergeCell ref="F186:I186"/>
    <mergeCell ref="F187:I187"/>
    <mergeCell ref="F188:I188"/>
    <mergeCell ref="L188:M188"/>
    <mergeCell ref="N188:Q188"/>
    <mergeCell ref="F189:I189"/>
    <mergeCell ref="F190:I190"/>
    <mergeCell ref="L190:M190"/>
    <mergeCell ref="N190:Q190"/>
    <mergeCell ref="F191:I191"/>
    <mergeCell ref="F192:I192"/>
    <mergeCell ref="F193:I193"/>
    <mergeCell ref="F194:I194"/>
    <mergeCell ref="L194:M194"/>
    <mergeCell ref="N194:Q194"/>
    <mergeCell ref="F195:I195"/>
    <mergeCell ref="F196:I196"/>
    <mergeCell ref="F197:I197"/>
    <mergeCell ref="F198:I198"/>
    <mergeCell ref="L198:M198"/>
    <mergeCell ref="N198:Q198"/>
    <mergeCell ref="F199:I199"/>
    <mergeCell ref="F200:I200"/>
    <mergeCell ref="L200:M200"/>
    <mergeCell ref="N200:Q200"/>
    <mergeCell ref="F201:I201"/>
    <mergeCell ref="F202:I202"/>
    <mergeCell ref="F203:I203"/>
    <mergeCell ref="F204:I204"/>
    <mergeCell ref="L204:M204"/>
    <mergeCell ref="N204:Q204"/>
    <mergeCell ref="F205:I205"/>
    <mergeCell ref="F206:I206"/>
    <mergeCell ref="L206:M206"/>
    <mergeCell ref="N206:Q206"/>
    <mergeCell ref="F207:I207"/>
    <mergeCell ref="F208:I208"/>
    <mergeCell ref="F209:I209"/>
    <mergeCell ref="F210:I210"/>
    <mergeCell ref="L210:M210"/>
    <mergeCell ref="N210:Q210"/>
    <mergeCell ref="F211:I211"/>
    <mergeCell ref="F212:I212"/>
    <mergeCell ref="L212:M212"/>
    <mergeCell ref="N212:Q212"/>
    <mergeCell ref="F213:I213"/>
    <mergeCell ref="F214:I214"/>
    <mergeCell ref="L214:M214"/>
    <mergeCell ref="N214:Q214"/>
    <mergeCell ref="F215:I215"/>
    <mergeCell ref="F216:I216"/>
    <mergeCell ref="L216:M216"/>
    <mergeCell ref="N216:Q216"/>
    <mergeCell ref="F217:I217"/>
    <mergeCell ref="F218:I218"/>
    <mergeCell ref="F219:I219"/>
    <mergeCell ref="F220:I220"/>
    <mergeCell ref="L220:M220"/>
    <mergeCell ref="N220:Q220"/>
    <mergeCell ref="F221:I221"/>
    <mergeCell ref="F222:I222"/>
    <mergeCell ref="L222:M222"/>
    <mergeCell ref="N222:Q222"/>
    <mergeCell ref="F223:I223"/>
    <mergeCell ref="F224:I224"/>
    <mergeCell ref="L224:M224"/>
    <mergeCell ref="N224:Q224"/>
    <mergeCell ref="F225:I225"/>
    <mergeCell ref="F226:I226"/>
    <mergeCell ref="L226:M226"/>
    <mergeCell ref="N226:Q226"/>
    <mergeCell ref="F227:I227"/>
    <mergeCell ref="F228:I228"/>
    <mergeCell ref="L228:M228"/>
    <mergeCell ref="N228:Q228"/>
    <mergeCell ref="F229:I229"/>
    <mergeCell ref="F230:I230"/>
    <mergeCell ref="L230:M230"/>
    <mergeCell ref="N230:Q230"/>
    <mergeCell ref="F231:I231"/>
    <mergeCell ref="F232:I232"/>
    <mergeCell ref="L232:M232"/>
    <mergeCell ref="N232:Q232"/>
    <mergeCell ref="F233:I233"/>
    <mergeCell ref="L233:M233"/>
    <mergeCell ref="N233:Q233"/>
    <mergeCell ref="F234:I234"/>
    <mergeCell ref="L234:M234"/>
    <mergeCell ref="N234:Q234"/>
    <mergeCell ref="F235:I235"/>
    <mergeCell ref="F236:I236"/>
    <mergeCell ref="L236:M236"/>
    <mergeCell ref="N236:Q236"/>
    <mergeCell ref="F237:I237"/>
    <mergeCell ref="F238:I238"/>
    <mergeCell ref="F239:I239"/>
    <mergeCell ref="F240:I240"/>
    <mergeCell ref="L240:M240"/>
    <mergeCell ref="N240:Q240"/>
    <mergeCell ref="F241:I241"/>
    <mergeCell ref="L241:M241"/>
    <mergeCell ref="N241:Q241"/>
    <mergeCell ref="F242:I242"/>
    <mergeCell ref="F243:I243"/>
    <mergeCell ref="L243:M243"/>
    <mergeCell ref="N243:Q243"/>
    <mergeCell ref="F244:I244"/>
    <mergeCell ref="F245:I245"/>
    <mergeCell ref="L245:M245"/>
    <mergeCell ref="N245:Q245"/>
    <mergeCell ref="F246:I246"/>
    <mergeCell ref="F247:I247"/>
    <mergeCell ref="L247:M247"/>
    <mergeCell ref="N247:Q247"/>
    <mergeCell ref="F248:I248"/>
    <mergeCell ref="F249:I249"/>
    <mergeCell ref="L249:M249"/>
    <mergeCell ref="N249:Q249"/>
    <mergeCell ref="F250:I250"/>
    <mergeCell ref="F251:I251"/>
    <mergeCell ref="F252:I252"/>
    <mergeCell ref="F253:I253"/>
    <mergeCell ref="F254:I254"/>
    <mergeCell ref="F255:I255"/>
    <mergeCell ref="L255:M255"/>
    <mergeCell ref="N255:Q255"/>
    <mergeCell ref="F256:I256"/>
    <mergeCell ref="F258:I258"/>
    <mergeCell ref="L258:M258"/>
    <mergeCell ref="N258:Q258"/>
    <mergeCell ref="F259:I259"/>
    <mergeCell ref="F261:I261"/>
    <mergeCell ref="L261:M261"/>
    <mergeCell ref="N261:Q261"/>
    <mergeCell ref="F262:I262"/>
    <mergeCell ref="F263:I263"/>
    <mergeCell ref="F264:I264"/>
    <mergeCell ref="F265:I265"/>
    <mergeCell ref="L265:M265"/>
    <mergeCell ref="N265:Q265"/>
    <mergeCell ref="F266:I266"/>
    <mergeCell ref="F267:I267"/>
    <mergeCell ref="F268:I268"/>
    <mergeCell ref="F269:I269"/>
    <mergeCell ref="F270:I270"/>
    <mergeCell ref="F271:I271"/>
    <mergeCell ref="F272:I272"/>
    <mergeCell ref="F273:I273"/>
    <mergeCell ref="F274:I274"/>
    <mergeCell ref="F275:I275"/>
    <mergeCell ref="F276:I276"/>
    <mergeCell ref="F277:I277"/>
    <mergeCell ref="F278:I278"/>
    <mergeCell ref="L278:M278"/>
    <mergeCell ref="N278:Q278"/>
    <mergeCell ref="F279:I279"/>
    <mergeCell ref="F280:I280"/>
    <mergeCell ref="F281:I281"/>
    <mergeCell ref="F282:I282"/>
    <mergeCell ref="F283:I283"/>
    <mergeCell ref="F284:I284"/>
    <mergeCell ref="F285:I285"/>
    <mergeCell ref="F286:I286"/>
    <mergeCell ref="F287:I287"/>
    <mergeCell ref="F288:I288"/>
    <mergeCell ref="F289:I289"/>
    <mergeCell ref="F290:I290"/>
    <mergeCell ref="F291:I291"/>
    <mergeCell ref="L291:M291"/>
    <mergeCell ref="N291:Q291"/>
    <mergeCell ref="F292:I292"/>
    <mergeCell ref="F293:I293"/>
    <mergeCell ref="F294:I294"/>
    <mergeCell ref="F295:I295"/>
    <mergeCell ref="F296:I296"/>
    <mergeCell ref="F297:I297"/>
    <mergeCell ref="F298:I298"/>
    <mergeCell ref="F299:I299"/>
    <mergeCell ref="F300:I300"/>
    <mergeCell ref="F301:I301"/>
    <mergeCell ref="F302:I302"/>
    <mergeCell ref="F303:I303"/>
    <mergeCell ref="F304:I304"/>
    <mergeCell ref="F305:I305"/>
    <mergeCell ref="F306:I306"/>
    <mergeCell ref="F307:I307"/>
    <mergeCell ref="F308:I308"/>
    <mergeCell ref="F309:I309"/>
    <mergeCell ref="F310:I310"/>
    <mergeCell ref="F311:I311"/>
    <mergeCell ref="F312:I312"/>
    <mergeCell ref="F313:I313"/>
    <mergeCell ref="F314:I314"/>
    <mergeCell ref="F315:I315"/>
    <mergeCell ref="F316:I316"/>
    <mergeCell ref="L316:M316"/>
    <mergeCell ref="N316:Q316"/>
    <mergeCell ref="F317:I317"/>
    <mergeCell ref="F318:I318"/>
    <mergeCell ref="L318:M318"/>
    <mergeCell ref="N318:Q318"/>
    <mergeCell ref="F319:I319"/>
    <mergeCell ref="F320:I320"/>
    <mergeCell ref="L320:M320"/>
    <mergeCell ref="N320:Q320"/>
    <mergeCell ref="F321:I321"/>
    <mergeCell ref="F322:I322"/>
    <mergeCell ref="F323:I323"/>
    <mergeCell ref="F324:I324"/>
    <mergeCell ref="F325:I325"/>
    <mergeCell ref="F326:I326"/>
    <mergeCell ref="F327:I327"/>
    <mergeCell ref="F328:I328"/>
    <mergeCell ref="F329:I329"/>
    <mergeCell ref="F330:I330"/>
    <mergeCell ref="F331:I331"/>
    <mergeCell ref="F332:I332"/>
    <mergeCell ref="F333:I333"/>
    <mergeCell ref="F334:I334"/>
    <mergeCell ref="F335:I335"/>
    <mergeCell ref="F336:I336"/>
    <mergeCell ref="F337:I337"/>
    <mergeCell ref="F338:I338"/>
    <mergeCell ref="F339:I339"/>
    <mergeCell ref="F340:I340"/>
    <mergeCell ref="L340:M340"/>
    <mergeCell ref="N340:Q340"/>
    <mergeCell ref="F341:I341"/>
    <mergeCell ref="F342:I342"/>
    <mergeCell ref="F343:I343"/>
    <mergeCell ref="F344:I344"/>
    <mergeCell ref="F345:I345"/>
    <mergeCell ref="F346:I346"/>
    <mergeCell ref="L346:M346"/>
    <mergeCell ref="N346:Q346"/>
    <mergeCell ref="F347:I347"/>
    <mergeCell ref="F348:I348"/>
    <mergeCell ref="L348:M348"/>
    <mergeCell ref="N348:Q348"/>
    <mergeCell ref="F349:I349"/>
    <mergeCell ref="F350:I350"/>
    <mergeCell ref="L350:M350"/>
    <mergeCell ref="N350:Q350"/>
    <mergeCell ref="F351:I351"/>
    <mergeCell ref="F352:I352"/>
    <mergeCell ref="F353:I353"/>
    <mergeCell ref="F354:I354"/>
    <mergeCell ref="F355:I355"/>
    <mergeCell ref="F356:I356"/>
    <mergeCell ref="F357:I357"/>
    <mergeCell ref="F358:I358"/>
    <mergeCell ref="F359:I359"/>
    <mergeCell ref="F360:I360"/>
    <mergeCell ref="F361:I361"/>
    <mergeCell ref="F362:I362"/>
    <mergeCell ref="L362:M362"/>
    <mergeCell ref="N362:Q362"/>
    <mergeCell ref="F363:I363"/>
    <mergeCell ref="F364:I364"/>
    <mergeCell ref="L364:M364"/>
    <mergeCell ref="N364:Q364"/>
    <mergeCell ref="F365:I365"/>
    <mergeCell ref="F366:I366"/>
    <mergeCell ref="L366:M366"/>
    <mergeCell ref="N366:Q366"/>
    <mergeCell ref="F367:I367"/>
    <mergeCell ref="F368:I368"/>
    <mergeCell ref="F369:I369"/>
    <mergeCell ref="F370:I370"/>
    <mergeCell ref="L370:M370"/>
    <mergeCell ref="N370:Q370"/>
    <mergeCell ref="F371:I371"/>
    <mergeCell ref="F372:I372"/>
    <mergeCell ref="L372:M372"/>
    <mergeCell ref="N372:Q372"/>
    <mergeCell ref="F373:I373"/>
    <mergeCell ref="F375:I375"/>
    <mergeCell ref="L375:M375"/>
    <mergeCell ref="N375:Q375"/>
    <mergeCell ref="F376:I376"/>
    <mergeCell ref="F377:I377"/>
    <mergeCell ref="F378:I378"/>
    <mergeCell ref="F379:I379"/>
    <mergeCell ref="F380:I380"/>
    <mergeCell ref="F381:I381"/>
    <mergeCell ref="L381:M381"/>
    <mergeCell ref="N381:Q381"/>
    <mergeCell ref="F382:I382"/>
    <mergeCell ref="F383:I383"/>
    <mergeCell ref="L383:M383"/>
    <mergeCell ref="N383:Q383"/>
    <mergeCell ref="F384:I384"/>
    <mergeCell ref="F385:I385"/>
    <mergeCell ref="L385:M385"/>
    <mergeCell ref="N385:Q385"/>
    <mergeCell ref="F386:I386"/>
    <mergeCell ref="F387:I387"/>
    <mergeCell ref="F388:I388"/>
    <mergeCell ref="F389:I389"/>
    <mergeCell ref="F390:I390"/>
    <mergeCell ref="L390:M390"/>
    <mergeCell ref="N390:Q390"/>
    <mergeCell ref="F391:I391"/>
    <mergeCell ref="F392:I392"/>
    <mergeCell ref="L392:M392"/>
    <mergeCell ref="N392:Q392"/>
    <mergeCell ref="F393:I393"/>
    <mergeCell ref="F394:I394"/>
    <mergeCell ref="L394:M394"/>
    <mergeCell ref="N394:Q394"/>
    <mergeCell ref="F395:I395"/>
    <mergeCell ref="F396:I396"/>
    <mergeCell ref="L396:M396"/>
    <mergeCell ref="N396:Q396"/>
    <mergeCell ref="F397:I397"/>
    <mergeCell ref="F398:I398"/>
    <mergeCell ref="L398:M398"/>
    <mergeCell ref="N398:Q398"/>
    <mergeCell ref="F399:I399"/>
    <mergeCell ref="F400:I400"/>
    <mergeCell ref="F401:I401"/>
    <mergeCell ref="F402:I402"/>
    <mergeCell ref="L402:M402"/>
    <mergeCell ref="N402:Q402"/>
    <mergeCell ref="F403:I403"/>
    <mergeCell ref="F404:I404"/>
    <mergeCell ref="L404:M404"/>
    <mergeCell ref="N404:Q404"/>
    <mergeCell ref="F405:I405"/>
    <mergeCell ref="F406:I406"/>
    <mergeCell ref="L406:M406"/>
    <mergeCell ref="N406:Q406"/>
    <mergeCell ref="F407:I407"/>
    <mergeCell ref="F409:I409"/>
    <mergeCell ref="L409:M409"/>
    <mergeCell ref="N409:Q409"/>
    <mergeCell ref="F410:I410"/>
    <mergeCell ref="F411:I411"/>
    <mergeCell ref="F412:I412"/>
    <mergeCell ref="F413:I413"/>
    <mergeCell ref="F414:I414"/>
    <mergeCell ref="L414:M414"/>
    <mergeCell ref="N414:Q414"/>
    <mergeCell ref="F415:I415"/>
    <mergeCell ref="F416:I416"/>
    <mergeCell ref="L416:M416"/>
    <mergeCell ref="N416:Q416"/>
    <mergeCell ref="F417:I417"/>
    <mergeCell ref="F418:I418"/>
    <mergeCell ref="L418:M418"/>
    <mergeCell ref="N418:Q418"/>
    <mergeCell ref="F419:I419"/>
    <mergeCell ref="L419:M419"/>
    <mergeCell ref="N419:Q419"/>
    <mergeCell ref="F420:I420"/>
    <mergeCell ref="L420:M420"/>
    <mergeCell ref="N420:Q420"/>
    <mergeCell ref="F421:I421"/>
    <mergeCell ref="F423:I423"/>
    <mergeCell ref="L423:M423"/>
    <mergeCell ref="N423:Q423"/>
    <mergeCell ref="F424:I424"/>
    <mergeCell ref="F425:I425"/>
    <mergeCell ref="L425:M425"/>
    <mergeCell ref="N425:Q425"/>
    <mergeCell ref="F426:I426"/>
    <mergeCell ref="F427:I427"/>
    <mergeCell ref="F428:I428"/>
    <mergeCell ref="F429:I429"/>
    <mergeCell ref="F430:I430"/>
    <mergeCell ref="F431:I431"/>
    <mergeCell ref="F432:I432"/>
    <mergeCell ref="L432:M432"/>
    <mergeCell ref="N432:Q432"/>
    <mergeCell ref="F433:I433"/>
    <mergeCell ref="F434:I434"/>
    <mergeCell ref="L434:M434"/>
    <mergeCell ref="N434:Q434"/>
    <mergeCell ref="F435:I435"/>
    <mergeCell ref="F436:I436"/>
    <mergeCell ref="F437:I437"/>
    <mergeCell ref="F438:I438"/>
    <mergeCell ref="L438:M438"/>
    <mergeCell ref="N438:Q438"/>
    <mergeCell ref="F439:I439"/>
    <mergeCell ref="F440:I440"/>
    <mergeCell ref="L440:M440"/>
    <mergeCell ref="N440:Q440"/>
    <mergeCell ref="F441:I441"/>
    <mergeCell ref="F442:I442"/>
    <mergeCell ref="F443:I443"/>
    <mergeCell ref="F444:I444"/>
    <mergeCell ref="L444:M444"/>
    <mergeCell ref="N444:Q444"/>
    <mergeCell ref="F445:I445"/>
    <mergeCell ref="F446:I446"/>
    <mergeCell ref="L446:M446"/>
    <mergeCell ref="N446:Q446"/>
    <mergeCell ref="F447:I447"/>
    <mergeCell ref="F448:I448"/>
    <mergeCell ref="L448:M448"/>
    <mergeCell ref="N448:Q448"/>
    <mergeCell ref="F449:I449"/>
    <mergeCell ref="L449:M449"/>
    <mergeCell ref="N449:Q449"/>
    <mergeCell ref="F450:I450"/>
    <mergeCell ref="F451:I451"/>
    <mergeCell ref="F452:I452"/>
    <mergeCell ref="F453:I453"/>
    <mergeCell ref="F454:I454"/>
    <mergeCell ref="F455:I455"/>
    <mergeCell ref="L455:M455"/>
    <mergeCell ref="N455:Q455"/>
    <mergeCell ref="F456:I456"/>
    <mergeCell ref="F457:I457"/>
    <mergeCell ref="F458:I458"/>
    <mergeCell ref="F459:I459"/>
    <mergeCell ref="L459:M459"/>
    <mergeCell ref="N459:Q459"/>
    <mergeCell ref="F460:I460"/>
    <mergeCell ref="F461:I461"/>
    <mergeCell ref="F462:I462"/>
    <mergeCell ref="F463:I463"/>
    <mergeCell ref="F464:I464"/>
    <mergeCell ref="L464:M464"/>
    <mergeCell ref="N464:Q464"/>
    <mergeCell ref="F465:I465"/>
    <mergeCell ref="F466:I466"/>
    <mergeCell ref="L466:M466"/>
    <mergeCell ref="N466:Q466"/>
    <mergeCell ref="F467:I467"/>
    <mergeCell ref="F468:I468"/>
    <mergeCell ref="F469:I469"/>
    <mergeCell ref="F470:I470"/>
    <mergeCell ref="F471:I471"/>
    <mergeCell ref="L471:M471"/>
    <mergeCell ref="N471:Q471"/>
    <mergeCell ref="F472:I472"/>
    <mergeCell ref="F473:I473"/>
    <mergeCell ref="L473:M473"/>
    <mergeCell ref="N473:Q473"/>
    <mergeCell ref="F474:I474"/>
    <mergeCell ref="F475:I475"/>
    <mergeCell ref="L475:M475"/>
    <mergeCell ref="N475:Q475"/>
    <mergeCell ref="F476:I476"/>
    <mergeCell ref="F477:I477"/>
    <mergeCell ref="L477:M477"/>
    <mergeCell ref="N477:Q477"/>
    <mergeCell ref="F478:I478"/>
    <mergeCell ref="F479:I479"/>
    <mergeCell ref="L479:M479"/>
    <mergeCell ref="N479:Q479"/>
    <mergeCell ref="F480:I480"/>
    <mergeCell ref="F481:I481"/>
    <mergeCell ref="L481:M481"/>
    <mergeCell ref="N481:Q481"/>
    <mergeCell ref="F482:I482"/>
    <mergeCell ref="F483:I483"/>
    <mergeCell ref="F484:I484"/>
    <mergeCell ref="F485:I485"/>
    <mergeCell ref="L485:M485"/>
    <mergeCell ref="N485:Q485"/>
    <mergeCell ref="F486:I486"/>
    <mergeCell ref="F487:I487"/>
    <mergeCell ref="L487:M487"/>
    <mergeCell ref="N487:Q487"/>
    <mergeCell ref="F488:I488"/>
    <mergeCell ref="F489:I489"/>
    <mergeCell ref="L489:M489"/>
    <mergeCell ref="N489:Q489"/>
    <mergeCell ref="F490:I490"/>
    <mergeCell ref="F491:I491"/>
    <mergeCell ref="F492:I492"/>
    <mergeCell ref="F493:I493"/>
    <mergeCell ref="L493:M493"/>
    <mergeCell ref="N493:Q493"/>
    <mergeCell ref="F494:I494"/>
    <mergeCell ref="F495:I495"/>
    <mergeCell ref="L495:M495"/>
    <mergeCell ref="N495:Q495"/>
    <mergeCell ref="F496:I496"/>
    <mergeCell ref="F497:I497"/>
    <mergeCell ref="F498:I498"/>
    <mergeCell ref="F499:I499"/>
    <mergeCell ref="F500:I500"/>
    <mergeCell ref="F501:I501"/>
    <mergeCell ref="F502:I502"/>
    <mergeCell ref="F503:I503"/>
    <mergeCell ref="F504:I504"/>
    <mergeCell ref="F505:I505"/>
    <mergeCell ref="L505:M505"/>
    <mergeCell ref="N505:Q505"/>
    <mergeCell ref="F506:I506"/>
    <mergeCell ref="F507:I507"/>
    <mergeCell ref="F509:I509"/>
    <mergeCell ref="L509:M509"/>
    <mergeCell ref="N509:Q509"/>
    <mergeCell ref="F510:I510"/>
    <mergeCell ref="F511:I511"/>
    <mergeCell ref="F512:I512"/>
    <mergeCell ref="F513:I513"/>
    <mergeCell ref="F514:I514"/>
    <mergeCell ref="F515:I515"/>
    <mergeCell ref="F516:I516"/>
    <mergeCell ref="F517:I517"/>
    <mergeCell ref="F518:I518"/>
    <mergeCell ref="F519:I519"/>
    <mergeCell ref="F520:I520"/>
    <mergeCell ref="F521:I521"/>
    <mergeCell ref="L521:M521"/>
    <mergeCell ref="N521:Q521"/>
    <mergeCell ref="F522:I522"/>
    <mergeCell ref="L536:M536"/>
    <mergeCell ref="N536:Q536"/>
    <mergeCell ref="F537:I537"/>
    <mergeCell ref="F523:I523"/>
    <mergeCell ref="F524:I524"/>
    <mergeCell ref="F525:I525"/>
    <mergeCell ref="F526:I526"/>
    <mergeCell ref="F527:I527"/>
    <mergeCell ref="F528:I528"/>
    <mergeCell ref="F529:I529"/>
    <mergeCell ref="F530:I530"/>
    <mergeCell ref="F531:I531"/>
    <mergeCell ref="H1:K1"/>
    <mergeCell ref="S2:AC2"/>
    <mergeCell ref="F538:I538"/>
    <mergeCell ref="L538:M538"/>
    <mergeCell ref="N538:Q538"/>
    <mergeCell ref="F539:I539"/>
    <mergeCell ref="N120:Q120"/>
    <mergeCell ref="N121:Q121"/>
    <mergeCell ref="N122:Q122"/>
    <mergeCell ref="N257:Q257"/>
    <mergeCell ref="N260:Q260"/>
    <mergeCell ref="N374:Q374"/>
    <mergeCell ref="N408:Q408"/>
    <mergeCell ref="N422:Q422"/>
    <mergeCell ref="N508:Q508"/>
    <mergeCell ref="N532:Q532"/>
    <mergeCell ref="N534:Q534"/>
    <mergeCell ref="N535:Q535"/>
    <mergeCell ref="L531:M531"/>
    <mergeCell ref="N531:Q531"/>
    <mergeCell ref="F533:I533"/>
    <mergeCell ref="L533:M533"/>
    <mergeCell ref="N533:Q533"/>
    <mergeCell ref="F536:I536"/>
  </mergeCells>
  <hyperlinks>
    <hyperlink ref="F1:G1" location="C2" display="1) Krycí list rozpočtu"/>
    <hyperlink ref="H1:K1" location="C86" display="2) Rekapitulace rozpočtu"/>
    <hyperlink ref="L1" location="C11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226"/>
  <sheetViews>
    <sheetView showGridLines="0" workbookViewId="0" topLeftCell="A1">
      <pane ySplit="1" topLeftCell="A117" activePane="bottomLeft" state="frozen"/>
      <selection pane="bottomLeft" activeCell="L119" sqref="L119:M11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5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86</v>
      </c>
      <c r="AZ2" s="56" t="s">
        <v>905</v>
      </c>
      <c r="BA2" s="56" t="s">
        <v>906</v>
      </c>
      <c r="BB2" s="56" t="s">
        <v>113</v>
      </c>
      <c r="BC2" s="56" t="s">
        <v>907</v>
      </c>
      <c r="BD2" s="56" t="s">
        <v>115</v>
      </c>
    </row>
    <row r="3" spans="2:56" ht="6.9" customHeight="1">
      <c r="B3" s="15"/>
      <c r="C3" s="16"/>
      <c r="D3" s="16"/>
      <c r="E3" s="16"/>
      <c r="F3" s="16"/>
      <c r="G3" s="16"/>
      <c r="H3" s="16"/>
      <c r="I3" s="16"/>
      <c r="J3" s="16"/>
      <c r="K3" s="16"/>
      <c r="L3" s="16"/>
      <c r="M3" s="16"/>
      <c r="N3" s="16"/>
      <c r="O3" s="16"/>
      <c r="P3" s="16"/>
      <c r="Q3" s="16"/>
      <c r="R3" s="17"/>
      <c r="AT3" s="14" t="s">
        <v>115</v>
      </c>
      <c r="AZ3" s="56" t="s">
        <v>908</v>
      </c>
      <c r="BA3" s="56" t="s">
        <v>909</v>
      </c>
      <c r="BB3" s="56" t="s">
        <v>113</v>
      </c>
      <c r="BC3" s="56" t="s">
        <v>910</v>
      </c>
      <c r="BD3" s="56" t="s">
        <v>115</v>
      </c>
    </row>
    <row r="4" spans="2:56" ht="36.9" customHeight="1">
      <c r="B4" s="18"/>
      <c r="C4" s="563" t="s">
        <v>118</v>
      </c>
      <c r="D4" s="589"/>
      <c r="E4" s="589"/>
      <c r="F4" s="589"/>
      <c r="G4" s="589"/>
      <c r="H4" s="589"/>
      <c r="I4" s="589"/>
      <c r="J4" s="589"/>
      <c r="K4" s="589"/>
      <c r="L4" s="589"/>
      <c r="M4" s="589"/>
      <c r="N4" s="589"/>
      <c r="O4" s="589"/>
      <c r="P4" s="589"/>
      <c r="Q4" s="589"/>
      <c r="R4" s="19"/>
      <c r="T4" s="13" t="s">
        <v>13</v>
      </c>
      <c r="AT4" s="14" t="s">
        <v>6</v>
      </c>
      <c r="AZ4" s="56" t="s">
        <v>911</v>
      </c>
      <c r="BA4" s="56" t="s">
        <v>912</v>
      </c>
      <c r="BB4" s="56" t="s">
        <v>19</v>
      </c>
      <c r="BC4" s="56" t="s">
        <v>913</v>
      </c>
      <c r="BD4" s="56" t="s">
        <v>115</v>
      </c>
    </row>
    <row r="5" spans="2:18" ht="6.9" customHeight="1">
      <c r="B5" s="18"/>
      <c r="C5" s="20"/>
      <c r="D5" s="20"/>
      <c r="E5" s="20"/>
      <c r="F5" s="20"/>
      <c r="G5" s="20"/>
      <c r="H5" s="20"/>
      <c r="I5" s="20"/>
      <c r="J5" s="20"/>
      <c r="K5" s="20"/>
      <c r="L5" s="20"/>
      <c r="M5" s="20"/>
      <c r="N5" s="20"/>
      <c r="O5" s="20"/>
      <c r="P5" s="20"/>
      <c r="Q5" s="20"/>
      <c r="R5" s="19"/>
    </row>
    <row r="6" spans="2:18"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row>
    <row r="7" spans="2:18" s="1" customFormat="1" ht="32.85" customHeight="1">
      <c r="B7" s="25"/>
      <c r="C7" s="26"/>
      <c r="D7" s="22" t="s">
        <v>129</v>
      </c>
      <c r="E7" s="26"/>
      <c r="F7" s="601" t="s">
        <v>914</v>
      </c>
      <c r="G7" s="564"/>
      <c r="H7" s="564"/>
      <c r="I7" s="564"/>
      <c r="J7" s="564"/>
      <c r="K7" s="564"/>
      <c r="L7" s="564"/>
      <c r="M7" s="564"/>
      <c r="N7" s="564"/>
      <c r="O7" s="564"/>
      <c r="P7" s="564"/>
      <c r="Q7" s="26"/>
      <c r="R7" s="27"/>
    </row>
    <row r="8" spans="2:18" s="1" customFormat="1" ht="14.4" customHeight="1">
      <c r="B8" s="25"/>
      <c r="C8" s="26"/>
      <c r="D8" s="23" t="s">
        <v>18</v>
      </c>
      <c r="E8" s="26"/>
      <c r="F8" s="21" t="s">
        <v>19</v>
      </c>
      <c r="G8" s="26"/>
      <c r="H8" s="26"/>
      <c r="I8" s="26"/>
      <c r="J8" s="26"/>
      <c r="K8" s="26"/>
      <c r="L8" s="26"/>
      <c r="M8" s="23" t="s">
        <v>20</v>
      </c>
      <c r="N8" s="26"/>
      <c r="O8" s="21" t="s">
        <v>19</v>
      </c>
      <c r="P8" s="26"/>
      <c r="Q8" s="26"/>
      <c r="R8" s="27"/>
    </row>
    <row r="9" spans="2:18" s="1" customFormat="1" ht="14.4" customHeight="1">
      <c r="B9" s="25"/>
      <c r="C9" s="26"/>
      <c r="D9" s="23" t="s">
        <v>21</v>
      </c>
      <c r="E9" s="26"/>
      <c r="F9" s="21" t="s">
        <v>29</v>
      </c>
      <c r="G9" s="26"/>
      <c r="H9" s="26"/>
      <c r="I9" s="26"/>
      <c r="J9" s="26"/>
      <c r="K9" s="26"/>
      <c r="L9" s="26"/>
      <c r="M9" s="23" t="s">
        <v>23</v>
      </c>
      <c r="N9" s="26"/>
      <c r="O9" s="602"/>
      <c r="P9" s="602"/>
      <c r="Q9" s="26"/>
      <c r="R9" s="27"/>
    </row>
    <row r="10" spans="2:18" s="1" customFormat="1" ht="10.95" customHeight="1">
      <c r="B10" s="25"/>
      <c r="C10" s="26"/>
      <c r="D10" s="26"/>
      <c r="E10" s="26"/>
      <c r="F10" s="26"/>
      <c r="G10" s="26"/>
      <c r="H10" s="26"/>
      <c r="I10" s="26"/>
      <c r="J10" s="26"/>
      <c r="K10" s="26"/>
      <c r="L10" s="26"/>
      <c r="M10" s="26"/>
      <c r="N10" s="26"/>
      <c r="O10" s="26"/>
      <c r="P10" s="26"/>
      <c r="Q10" s="26"/>
      <c r="R10" s="27"/>
    </row>
    <row r="11" spans="2:18"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row>
    <row r="12" spans="2:18"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row>
    <row r="13" spans="2:18" s="1" customFormat="1" ht="6.9" customHeight="1">
      <c r="B13" s="25"/>
      <c r="C13" s="26"/>
      <c r="D13" s="26"/>
      <c r="E13" s="26"/>
      <c r="F13" s="26"/>
      <c r="G13" s="26"/>
      <c r="H13" s="26"/>
      <c r="I13" s="26"/>
      <c r="J13" s="26"/>
      <c r="K13" s="26"/>
      <c r="L13" s="26"/>
      <c r="M13" s="26"/>
      <c r="N13" s="26"/>
      <c r="O13" s="26"/>
      <c r="P13" s="26"/>
      <c r="Q13" s="26"/>
      <c r="R13" s="27"/>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N97</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ROUND((SUM(BE97:BE98)+SUM(BE116:BE225)),2)</f>
        <v>0</v>
      </c>
      <c r="I32" s="564"/>
      <c r="J32" s="564"/>
      <c r="K32" s="26"/>
      <c r="L32" s="26"/>
      <c r="M32" s="593">
        <f>ROUND(ROUND((SUM(BE97:BE98)+SUM(BE116:BE225)),2)*F32,2)</f>
        <v>0</v>
      </c>
      <c r="N32" s="564"/>
      <c r="O32" s="564"/>
      <c r="P32" s="564"/>
      <c r="Q32" s="26"/>
      <c r="R32" s="27"/>
    </row>
    <row r="33" spans="2:18" s="1" customFormat="1" ht="14.4" customHeight="1">
      <c r="B33" s="25"/>
      <c r="C33" s="26"/>
      <c r="D33" s="26"/>
      <c r="E33" s="28" t="s">
        <v>41</v>
      </c>
      <c r="F33" s="29">
        <v>0.15</v>
      </c>
      <c r="G33" s="59" t="s">
        <v>40</v>
      </c>
      <c r="H33" s="593">
        <f>ROUND((SUM(BF97:BF98)+SUM(BF116:BF225)),2)</f>
        <v>0</v>
      </c>
      <c r="I33" s="564"/>
      <c r="J33" s="564"/>
      <c r="K33" s="26"/>
      <c r="L33" s="26"/>
      <c r="M33" s="593">
        <f>ROUND(ROUND((SUM(BF97:BF98)+SUM(BF116:BF225)),2)*F33,2)</f>
        <v>0</v>
      </c>
      <c r="N33" s="564"/>
      <c r="O33" s="564"/>
      <c r="P33" s="564"/>
      <c r="Q33" s="26"/>
      <c r="R33" s="27"/>
    </row>
    <row r="34" spans="2:18" s="1" customFormat="1" ht="14.4" customHeight="1" hidden="1">
      <c r="B34" s="25"/>
      <c r="C34" s="26"/>
      <c r="D34" s="26"/>
      <c r="E34" s="28" t="s">
        <v>42</v>
      </c>
      <c r="F34" s="29">
        <v>0.21</v>
      </c>
      <c r="G34" s="59" t="s">
        <v>40</v>
      </c>
      <c r="H34" s="593">
        <f>ROUND((SUM(BG97:BG98)+SUM(BG116:BG225)),2)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ROUND((SUM(BH97:BH98)+SUM(BH116:BH225)),2)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ROUND((SUM(BI97:BI98)+SUM(BI116:BI225)),2)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2508_2 - SO 02 Úpravy ve spadišti a odpadním kanálu od přelivu</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t="str">
        <f>IF(O9="","",O9)</f>
        <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N116</f>
        <v>0</v>
      </c>
      <c r="O88" s="586"/>
      <c r="P88" s="586"/>
      <c r="Q88" s="586"/>
      <c r="R88" s="27"/>
      <c r="T88" s="66"/>
      <c r="U88" s="66"/>
      <c r="AU88" s="14" t="s">
        <v>148</v>
      </c>
    </row>
    <row r="89" spans="2:21" s="2" customFormat="1" ht="24.9" customHeight="1">
      <c r="B89" s="68"/>
      <c r="C89" s="69"/>
      <c r="D89" s="70" t="s">
        <v>149</v>
      </c>
      <c r="E89" s="69"/>
      <c r="F89" s="69"/>
      <c r="G89" s="69"/>
      <c r="H89" s="69"/>
      <c r="I89" s="69"/>
      <c r="J89" s="69"/>
      <c r="K89" s="69"/>
      <c r="L89" s="69"/>
      <c r="M89" s="69"/>
      <c r="N89" s="558">
        <f>N117</f>
        <v>0</v>
      </c>
      <c r="O89" s="572"/>
      <c r="P89" s="572"/>
      <c r="Q89" s="572"/>
      <c r="R89" s="71"/>
      <c r="T89" s="72"/>
      <c r="U89" s="72"/>
    </row>
    <row r="90" spans="2:21" s="3" customFormat="1" ht="19.95" customHeight="1">
      <c r="B90" s="73"/>
      <c r="C90" s="74"/>
      <c r="D90" s="75" t="s">
        <v>150</v>
      </c>
      <c r="E90" s="74"/>
      <c r="F90" s="74"/>
      <c r="G90" s="74"/>
      <c r="H90" s="74"/>
      <c r="I90" s="74"/>
      <c r="J90" s="74"/>
      <c r="K90" s="74"/>
      <c r="L90" s="74"/>
      <c r="M90" s="74"/>
      <c r="N90" s="573">
        <f>N118</f>
        <v>0</v>
      </c>
      <c r="O90" s="574"/>
      <c r="P90" s="574"/>
      <c r="Q90" s="574"/>
      <c r="R90" s="76"/>
      <c r="T90" s="77"/>
      <c r="U90" s="77"/>
    </row>
    <row r="91" spans="2:21" s="3" customFormat="1" ht="19.95" customHeight="1">
      <c r="B91" s="73"/>
      <c r="C91" s="74"/>
      <c r="D91" s="75" t="s">
        <v>152</v>
      </c>
      <c r="E91" s="74"/>
      <c r="F91" s="74"/>
      <c r="G91" s="74"/>
      <c r="H91" s="74"/>
      <c r="I91" s="74"/>
      <c r="J91" s="74"/>
      <c r="K91" s="74"/>
      <c r="L91" s="74"/>
      <c r="M91" s="74"/>
      <c r="N91" s="573">
        <f>N135</f>
        <v>0</v>
      </c>
      <c r="O91" s="574"/>
      <c r="P91" s="574"/>
      <c r="Q91" s="574"/>
      <c r="R91" s="76"/>
      <c r="T91" s="77"/>
      <c r="U91" s="77"/>
    </row>
    <row r="92" spans="2:21" s="3" customFormat="1" ht="19.95" customHeight="1">
      <c r="B92" s="73"/>
      <c r="C92" s="74"/>
      <c r="D92" s="75" t="s">
        <v>153</v>
      </c>
      <c r="E92" s="74"/>
      <c r="F92" s="74"/>
      <c r="G92" s="74"/>
      <c r="H92" s="74"/>
      <c r="I92" s="74"/>
      <c r="J92" s="74"/>
      <c r="K92" s="74"/>
      <c r="L92" s="74"/>
      <c r="M92" s="74"/>
      <c r="N92" s="573">
        <f>N160</f>
        <v>0</v>
      </c>
      <c r="O92" s="574"/>
      <c r="P92" s="574"/>
      <c r="Q92" s="574"/>
      <c r="R92" s="76"/>
      <c r="T92" s="77"/>
      <c r="U92" s="77"/>
    </row>
    <row r="93" spans="2:21" s="3" customFormat="1" ht="19.95" customHeight="1">
      <c r="B93" s="73"/>
      <c r="C93" s="74"/>
      <c r="D93" s="75" t="s">
        <v>155</v>
      </c>
      <c r="E93" s="74"/>
      <c r="F93" s="74"/>
      <c r="G93" s="74"/>
      <c r="H93" s="74"/>
      <c r="I93" s="74"/>
      <c r="J93" s="74"/>
      <c r="K93" s="74"/>
      <c r="L93" s="74"/>
      <c r="M93" s="74"/>
      <c r="N93" s="573">
        <f>N165</f>
        <v>0</v>
      </c>
      <c r="O93" s="574"/>
      <c r="P93" s="574"/>
      <c r="Q93" s="574"/>
      <c r="R93" s="76"/>
      <c r="T93" s="77"/>
      <c r="U93" s="77"/>
    </row>
    <row r="94" spans="2:21" s="3" customFormat="1" ht="19.95" customHeight="1">
      <c r="B94" s="73"/>
      <c r="C94" s="74"/>
      <c r="D94" s="75" t="s">
        <v>156</v>
      </c>
      <c r="E94" s="74"/>
      <c r="F94" s="74"/>
      <c r="G94" s="74"/>
      <c r="H94" s="74"/>
      <c r="I94" s="74"/>
      <c r="J94" s="74"/>
      <c r="K94" s="74"/>
      <c r="L94" s="74"/>
      <c r="M94" s="74"/>
      <c r="N94" s="573">
        <f>N211</f>
        <v>0</v>
      </c>
      <c r="O94" s="574"/>
      <c r="P94" s="574"/>
      <c r="Q94" s="574"/>
      <c r="R94" s="76"/>
      <c r="T94" s="77"/>
      <c r="U94" s="77"/>
    </row>
    <row r="95" spans="2:21" s="3" customFormat="1" ht="19.95" customHeight="1">
      <c r="B95" s="73"/>
      <c r="C95" s="74"/>
      <c r="D95" s="75" t="s">
        <v>157</v>
      </c>
      <c r="E95" s="74"/>
      <c r="F95" s="74"/>
      <c r="G95" s="74"/>
      <c r="H95" s="74"/>
      <c r="I95" s="74"/>
      <c r="J95" s="74"/>
      <c r="K95" s="74"/>
      <c r="L95" s="74"/>
      <c r="M95" s="74"/>
      <c r="N95" s="573">
        <f>N224</f>
        <v>0</v>
      </c>
      <c r="O95" s="574"/>
      <c r="P95" s="574"/>
      <c r="Q95" s="574"/>
      <c r="R95" s="76"/>
      <c r="T95" s="77"/>
      <c r="U95" s="77"/>
    </row>
    <row r="96" spans="2:21" s="1" customFormat="1" ht="21.75" customHeight="1">
      <c r="B96" s="25"/>
      <c r="C96" s="26"/>
      <c r="D96" s="26"/>
      <c r="E96" s="26"/>
      <c r="F96" s="26"/>
      <c r="G96" s="26"/>
      <c r="H96" s="26"/>
      <c r="I96" s="26"/>
      <c r="J96" s="26"/>
      <c r="K96" s="26"/>
      <c r="L96" s="26"/>
      <c r="M96" s="26"/>
      <c r="N96" s="26"/>
      <c r="O96" s="26"/>
      <c r="P96" s="26"/>
      <c r="Q96" s="26"/>
      <c r="R96" s="27"/>
      <c r="T96" s="66"/>
      <c r="U96" s="66"/>
    </row>
    <row r="97" spans="2:21" s="1" customFormat="1" ht="29.25" customHeight="1">
      <c r="B97" s="25"/>
      <c r="C97" s="67" t="s">
        <v>160</v>
      </c>
      <c r="D97" s="26"/>
      <c r="E97" s="26"/>
      <c r="F97" s="26"/>
      <c r="G97" s="26"/>
      <c r="H97" s="26"/>
      <c r="I97" s="26"/>
      <c r="J97" s="26"/>
      <c r="K97" s="26"/>
      <c r="L97" s="26"/>
      <c r="M97" s="26"/>
      <c r="N97" s="586">
        <v>0</v>
      </c>
      <c r="O97" s="587"/>
      <c r="P97" s="587"/>
      <c r="Q97" s="587"/>
      <c r="R97" s="27"/>
      <c r="T97" s="78"/>
      <c r="U97" s="79" t="s">
        <v>38</v>
      </c>
    </row>
    <row r="98" spans="2:21" s="1" customFormat="1" ht="18" customHeight="1">
      <c r="B98" s="25"/>
      <c r="C98" s="26"/>
      <c r="D98" s="26"/>
      <c r="E98" s="26"/>
      <c r="F98" s="26"/>
      <c r="G98" s="26"/>
      <c r="H98" s="26"/>
      <c r="I98" s="26"/>
      <c r="J98" s="26"/>
      <c r="K98" s="26"/>
      <c r="L98" s="26"/>
      <c r="M98" s="26"/>
      <c r="N98" s="26"/>
      <c r="O98" s="26"/>
      <c r="P98" s="26"/>
      <c r="Q98" s="26"/>
      <c r="R98" s="27"/>
      <c r="T98" s="66"/>
      <c r="U98" s="66"/>
    </row>
    <row r="99" spans="2:21" s="1" customFormat="1" ht="29.25" customHeight="1">
      <c r="B99" s="25"/>
      <c r="C99" s="53" t="s">
        <v>105</v>
      </c>
      <c r="D99" s="54"/>
      <c r="E99" s="54"/>
      <c r="F99" s="54"/>
      <c r="G99" s="54"/>
      <c r="H99" s="54"/>
      <c r="I99" s="54"/>
      <c r="J99" s="54"/>
      <c r="K99" s="54"/>
      <c r="L99" s="588">
        <f>ROUND(SUM(N88+N97),2)</f>
        <v>0</v>
      </c>
      <c r="M99" s="588"/>
      <c r="N99" s="588"/>
      <c r="O99" s="588"/>
      <c r="P99" s="588"/>
      <c r="Q99" s="588"/>
      <c r="R99" s="27"/>
      <c r="T99" s="66"/>
      <c r="U99" s="66"/>
    </row>
    <row r="100" spans="2:21" s="1" customFormat="1" ht="6.9" customHeight="1">
      <c r="B100" s="40"/>
      <c r="C100" s="41"/>
      <c r="D100" s="41"/>
      <c r="E100" s="41"/>
      <c r="F100" s="41"/>
      <c r="G100" s="41"/>
      <c r="H100" s="41"/>
      <c r="I100" s="41"/>
      <c r="J100" s="41"/>
      <c r="K100" s="41"/>
      <c r="L100" s="41"/>
      <c r="M100" s="41"/>
      <c r="N100" s="41"/>
      <c r="O100" s="41"/>
      <c r="P100" s="41"/>
      <c r="Q100" s="41"/>
      <c r="R100" s="42"/>
      <c r="T100" s="66"/>
      <c r="U100" s="66"/>
    </row>
    <row r="104" spans="2:18" s="1" customFormat="1" ht="6.9" customHeight="1">
      <c r="B104" s="43"/>
      <c r="C104" s="44"/>
      <c r="D104" s="44"/>
      <c r="E104" s="44"/>
      <c r="F104" s="44"/>
      <c r="G104" s="44"/>
      <c r="H104" s="44"/>
      <c r="I104" s="44"/>
      <c r="J104" s="44"/>
      <c r="K104" s="44"/>
      <c r="L104" s="44"/>
      <c r="M104" s="44"/>
      <c r="N104" s="44"/>
      <c r="O104" s="44"/>
      <c r="P104" s="44"/>
      <c r="Q104" s="44"/>
      <c r="R104" s="45"/>
    </row>
    <row r="105" spans="2:18" s="1" customFormat="1" ht="36.9" customHeight="1">
      <c r="B105" s="25"/>
      <c r="C105" s="563" t="s">
        <v>161</v>
      </c>
      <c r="D105" s="564"/>
      <c r="E105" s="564"/>
      <c r="F105" s="564"/>
      <c r="G105" s="564"/>
      <c r="H105" s="564"/>
      <c r="I105" s="564"/>
      <c r="J105" s="564"/>
      <c r="K105" s="564"/>
      <c r="L105" s="564"/>
      <c r="M105" s="564"/>
      <c r="N105" s="564"/>
      <c r="O105" s="564"/>
      <c r="P105" s="564"/>
      <c r="Q105" s="564"/>
      <c r="R105" s="27"/>
    </row>
    <row r="106" spans="2:18" s="1" customFormat="1" ht="6.9" customHeight="1">
      <c r="B106" s="25"/>
      <c r="C106" s="26"/>
      <c r="D106" s="26"/>
      <c r="E106" s="26"/>
      <c r="F106" s="26"/>
      <c r="G106" s="26"/>
      <c r="H106" s="26"/>
      <c r="I106" s="26"/>
      <c r="J106" s="26"/>
      <c r="K106" s="26"/>
      <c r="L106" s="26"/>
      <c r="M106" s="26"/>
      <c r="N106" s="26"/>
      <c r="O106" s="26"/>
      <c r="P106" s="26"/>
      <c r="Q106" s="26"/>
      <c r="R106" s="27"/>
    </row>
    <row r="107" spans="2:18" s="1" customFormat="1" ht="30" customHeight="1">
      <c r="B107" s="25"/>
      <c r="C107" s="23" t="s">
        <v>17</v>
      </c>
      <c r="D107" s="26"/>
      <c r="E107" s="26"/>
      <c r="F107" s="565" t="str">
        <f>F6</f>
        <v>VD Plumlov – rekonstrukce bezp. přelivu a oprava dlažeb</v>
      </c>
      <c r="G107" s="566"/>
      <c r="H107" s="566"/>
      <c r="I107" s="566"/>
      <c r="J107" s="566"/>
      <c r="K107" s="566"/>
      <c r="L107" s="566"/>
      <c r="M107" s="566"/>
      <c r="N107" s="566"/>
      <c r="O107" s="566"/>
      <c r="P107" s="566"/>
      <c r="Q107" s="26"/>
      <c r="R107" s="27"/>
    </row>
    <row r="108" spans="2:18" s="1" customFormat="1" ht="36.9" customHeight="1">
      <c r="B108" s="25"/>
      <c r="C108" s="46" t="s">
        <v>129</v>
      </c>
      <c r="D108" s="26"/>
      <c r="E108" s="26"/>
      <c r="F108" s="567" t="str">
        <f>F7</f>
        <v>2508_2 - SO 02 Úpravy ve spadišti a odpadním kanálu od přelivu</v>
      </c>
      <c r="G108" s="564"/>
      <c r="H108" s="564"/>
      <c r="I108" s="564"/>
      <c r="J108" s="564"/>
      <c r="K108" s="564"/>
      <c r="L108" s="564"/>
      <c r="M108" s="564"/>
      <c r="N108" s="564"/>
      <c r="O108" s="564"/>
      <c r="P108" s="564"/>
      <c r="Q108" s="26"/>
      <c r="R108" s="27"/>
    </row>
    <row r="109" spans="2:18" s="1" customFormat="1" ht="6.9" customHeight="1">
      <c r="B109" s="25"/>
      <c r="C109" s="26"/>
      <c r="D109" s="26"/>
      <c r="E109" s="26"/>
      <c r="F109" s="26"/>
      <c r="G109" s="26"/>
      <c r="H109" s="26"/>
      <c r="I109" s="26"/>
      <c r="J109" s="26"/>
      <c r="K109" s="26"/>
      <c r="L109" s="26"/>
      <c r="M109" s="26"/>
      <c r="N109" s="26"/>
      <c r="O109" s="26"/>
      <c r="P109" s="26"/>
      <c r="Q109" s="26"/>
      <c r="R109" s="27"/>
    </row>
    <row r="110" spans="2:18" s="1" customFormat="1" ht="18" customHeight="1">
      <c r="B110" s="25"/>
      <c r="C110" s="23" t="s">
        <v>21</v>
      </c>
      <c r="D110" s="26"/>
      <c r="E110" s="26"/>
      <c r="F110" s="21" t="str">
        <f>F9</f>
        <v xml:space="preserve"> </v>
      </c>
      <c r="G110" s="26"/>
      <c r="H110" s="26"/>
      <c r="I110" s="26"/>
      <c r="J110" s="26"/>
      <c r="K110" s="23" t="s">
        <v>23</v>
      </c>
      <c r="L110" s="26"/>
      <c r="M110" s="568" t="str">
        <f>IF(O9="","",O9)</f>
        <v/>
      </c>
      <c r="N110" s="568"/>
      <c r="O110" s="568"/>
      <c r="P110" s="568"/>
      <c r="Q110" s="26"/>
      <c r="R110" s="27"/>
    </row>
    <row r="111" spans="2:18" s="1" customFormat="1" ht="6.9" customHeight="1">
      <c r="B111" s="25"/>
      <c r="C111" s="26"/>
      <c r="D111" s="26"/>
      <c r="E111" s="26"/>
      <c r="F111" s="26"/>
      <c r="G111" s="26"/>
      <c r="H111" s="26"/>
      <c r="I111" s="26"/>
      <c r="J111" s="26"/>
      <c r="K111" s="26"/>
      <c r="L111" s="26"/>
      <c r="M111" s="26"/>
      <c r="N111" s="26"/>
      <c r="O111" s="26"/>
      <c r="P111" s="26"/>
      <c r="Q111" s="26"/>
      <c r="R111" s="27"/>
    </row>
    <row r="112" spans="2:18" s="1" customFormat="1" ht="13.2">
      <c r="B112" s="25"/>
      <c r="C112" s="23" t="s">
        <v>24</v>
      </c>
      <c r="D112" s="26"/>
      <c r="E112" s="26"/>
      <c r="F112" s="21" t="str">
        <f>E12</f>
        <v>Povodí Moravy s.p.</v>
      </c>
      <c r="G112" s="26"/>
      <c r="H112" s="26"/>
      <c r="I112" s="26"/>
      <c r="J112" s="26"/>
      <c r="K112" s="23" t="s">
        <v>30</v>
      </c>
      <c r="L112" s="26"/>
      <c r="M112" s="569" t="str">
        <f>E18</f>
        <v/>
      </c>
      <c r="N112" s="569"/>
      <c r="O112" s="569"/>
      <c r="P112" s="569"/>
      <c r="Q112" s="569"/>
      <c r="R112" s="27"/>
    </row>
    <row r="113" spans="2:18" s="1" customFormat="1" ht="14.4" customHeight="1">
      <c r="B113" s="25"/>
      <c r="C113" s="23" t="s">
        <v>28</v>
      </c>
      <c r="D113" s="26"/>
      <c r="E113" s="26"/>
      <c r="F113" s="21" t="str">
        <f>IF(E15="","",E15)</f>
        <v xml:space="preserve"> </v>
      </c>
      <c r="G113" s="26"/>
      <c r="H113" s="26"/>
      <c r="I113" s="26"/>
      <c r="J113" s="26"/>
      <c r="K113" s="23" t="s">
        <v>33</v>
      </c>
      <c r="L113" s="26"/>
      <c r="M113" s="569" t="str">
        <f>E21</f>
        <v xml:space="preserve"> </v>
      </c>
      <c r="N113" s="569"/>
      <c r="O113" s="569"/>
      <c r="P113" s="569"/>
      <c r="Q113" s="569"/>
      <c r="R113" s="27"/>
    </row>
    <row r="114" spans="2:18" s="1" customFormat="1" ht="10.35" customHeight="1">
      <c r="B114" s="25"/>
      <c r="C114" s="26"/>
      <c r="D114" s="26"/>
      <c r="E114" s="26"/>
      <c r="F114" s="26"/>
      <c r="G114" s="26"/>
      <c r="H114" s="26"/>
      <c r="I114" s="26"/>
      <c r="J114" s="26"/>
      <c r="K114" s="26"/>
      <c r="L114" s="26"/>
      <c r="M114" s="26"/>
      <c r="N114" s="26"/>
      <c r="O114" s="26"/>
      <c r="P114" s="26"/>
      <c r="Q114" s="26"/>
      <c r="R114" s="27"/>
    </row>
    <row r="115" spans="2:27" s="4" customFormat="1" ht="29.25" customHeight="1">
      <c r="B115" s="80"/>
      <c r="C115" s="81" t="s">
        <v>162</v>
      </c>
      <c r="D115" s="82" t="s">
        <v>163</v>
      </c>
      <c r="E115" s="82" t="s">
        <v>56</v>
      </c>
      <c r="F115" s="570" t="s">
        <v>164</v>
      </c>
      <c r="G115" s="570"/>
      <c r="H115" s="570"/>
      <c r="I115" s="570"/>
      <c r="J115" s="82" t="s">
        <v>165</v>
      </c>
      <c r="K115" s="82" t="s">
        <v>166</v>
      </c>
      <c r="L115" s="570" t="s">
        <v>167</v>
      </c>
      <c r="M115" s="570"/>
      <c r="N115" s="570" t="s">
        <v>146</v>
      </c>
      <c r="O115" s="570"/>
      <c r="P115" s="570"/>
      <c r="Q115" s="571"/>
      <c r="R115" s="83"/>
      <c r="T115" s="48" t="s">
        <v>168</v>
      </c>
      <c r="U115" s="49" t="s">
        <v>38</v>
      </c>
      <c r="V115" s="49" t="s">
        <v>169</v>
      </c>
      <c r="W115" s="49" t="s">
        <v>170</v>
      </c>
      <c r="X115" s="49" t="s">
        <v>171</v>
      </c>
      <c r="Y115" s="49" t="s">
        <v>172</v>
      </c>
      <c r="Z115" s="49" t="s">
        <v>173</v>
      </c>
      <c r="AA115" s="50" t="s">
        <v>174</v>
      </c>
    </row>
    <row r="116" spans="2:63" s="1" customFormat="1" ht="29.25" customHeight="1">
      <c r="B116" s="25"/>
      <c r="C116" s="52" t="s">
        <v>143</v>
      </c>
      <c r="D116" s="26"/>
      <c r="E116" s="26"/>
      <c r="F116" s="26"/>
      <c r="G116" s="26"/>
      <c r="H116" s="26"/>
      <c r="I116" s="26"/>
      <c r="J116" s="26"/>
      <c r="K116" s="26"/>
      <c r="L116" s="26"/>
      <c r="M116" s="26"/>
      <c r="N116" s="555">
        <f>BK116</f>
        <v>0</v>
      </c>
      <c r="O116" s="556"/>
      <c r="P116" s="556"/>
      <c r="Q116" s="556"/>
      <c r="R116" s="27"/>
      <c r="T116" s="51"/>
      <c r="U116" s="32"/>
      <c r="V116" s="32"/>
      <c r="W116" s="84">
        <f>W117</f>
        <v>11271.163677</v>
      </c>
      <c r="X116" s="32"/>
      <c r="Y116" s="84">
        <f>Y117</f>
        <v>285.764326846386</v>
      </c>
      <c r="Z116" s="32"/>
      <c r="AA116" s="85">
        <f>AA117</f>
        <v>243.1116</v>
      </c>
      <c r="AT116" s="14" t="s">
        <v>73</v>
      </c>
      <c r="AU116" s="14" t="s">
        <v>148</v>
      </c>
      <c r="BK116" s="86">
        <f>BK117</f>
        <v>0</v>
      </c>
    </row>
    <row r="117" spans="2:63" s="5" customFormat="1" ht="37.35" customHeight="1">
      <c r="B117" s="87"/>
      <c r="C117" s="88"/>
      <c r="D117" s="89" t="s">
        <v>149</v>
      </c>
      <c r="E117" s="89"/>
      <c r="F117" s="89"/>
      <c r="G117" s="89"/>
      <c r="H117" s="89"/>
      <c r="I117" s="89"/>
      <c r="J117" s="89"/>
      <c r="K117" s="89"/>
      <c r="L117" s="89"/>
      <c r="M117" s="89"/>
      <c r="N117" s="557">
        <f>BK117</f>
        <v>0</v>
      </c>
      <c r="O117" s="558"/>
      <c r="P117" s="558"/>
      <c r="Q117" s="558"/>
      <c r="R117" s="90"/>
      <c r="T117" s="91"/>
      <c r="U117" s="88"/>
      <c r="V117" s="88"/>
      <c r="W117" s="92">
        <f>W118+W135+W160+W165+W211+W224</f>
        <v>11271.163677</v>
      </c>
      <c r="X117" s="88"/>
      <c r="Y117" s="92">
        <f>Y118+Y135+Y160+Y165+Y211+Y224</f>
        <v>285.764326846386</v>
      </c>
      <c r="Z117" s="88"/>
      <c r="AA117" s="93">
        <f>AA118+AA135+AA160+AA165+AA211+AA224</f>
        <v>243.1116</v>
      </c>
      <c r="AR117" s="94" t="s">
        <v>82</v>
      </c>
      <c r="AT117" s="95" t="s">
        <v>73</v>
      </c>
      <c r="AU117" s="95" t="s">
        <v>74</v>
      </c>
      <c r="AY117" s="94" t="s">
        <v>175</v>
      </c>
      <c r="BK117" s="96">
        <f>BK118+BK135+BK160+BK165+BK211+BK224</f>
        <v>0</v>
      </c>
    </row>
    <row r="118" spans="2:63" s="5" customFormat="1" ht="19.95" customHeight="1">
      <c r="B118" s="87"/>
      <c r="C118" s="88"/>
      <c r="D118" s="97" t="s">
        <v>150</v>
      </c>
      <c r="E118" s="97"/>
      <c r="F118" s="97"/>
      <c r="G118" s="97"/>
      <c r="H118" s="97"/>
      <c r="I118" s="97"/>
      <c r="J118" s="97"/>
      <c r="K118" s="97"/>
      <c r="L118" s="97"/>
      <c r="M118" s="97"/>
      <c r="N118" s="559">
        <f>BK118</f>
        <v>0</v>
      </c>
      <c r="O118" s="560"/>
      <c r="P118" s="560"/>
      <c r="Q118" s="560"/>
      <c r="R118" s="90"/>
      <c r="T118" s="91"/>
      <c r="U118" s="88"/>
      <c r="V118" s="88"/>
      <c r="W118" s="92">
        <f>SUM(W119:W134)</f>
        <v>1.9613999999999996</v>
      </c>
      <c r="X118" s="88"/>
      <c r="Y118" s="92">
        <f>SUM(Y119:Y134)</f>
        <v>0</v>
      </c>
      <c r="Z118" s="88"/>
      <c r="AA118" s="93">
        <f>SUM(AA119:AA134)</f>
        <v>0</v>
      </c>
      <c r="AR118" s="94" t="s">
        <v>82</v>
      </c>
      <c r="AT118" s="95" t="s">
        <v>73</v>
      </c>
      <c r="AU118" s="95" t="s">
        <v>82</v>
      </c>
      <c r="AY118" s="94" t="s">
        <v>175</v>
      </c>
      <c r="BK118" s="96">
        <f>SUM(BK119:BK134)</f>
        <v>0</v>
      </c>
    </row>
    <row r="119" spans="2:65" s="1" customFormat="1" ht="25.5" customHeight="1">
      <c r="B119" s="25"/>
      <c r="C119" s="98" t="s">
        <v>82</v>
      </c>
      <c r="D119" s="98" t="s">
        <v>176</v>
      </c>
      <c r="E119" s="99" t="s">
        <v>915</v>
      </c>
      <c r="F119" s="576" t="s">
        <v>916</v>
      </c>
      <c r="G119" s="576"/>
      <c r="H119" s="576"/>
      <c r="I119" s="576"/>
      <c r="J119" s="100" t="s">
        <v>127</v>
      </c>
      <c r="K119" s="101">
        <v>1.2</v>
      </c>
      <c r="L119" s="507"/>
      <c r="M119" s="507"/>
      <c r="N119" s="562">
        <f>ROUND(L119*K119,2)</f>
        <v>0</v>
      </c>
      <c r="O119" s="562"/>
      <c r="P119" s="562"/>
      <c r="Q119" s="562"/>
      <c r="R119" s="27"/>
      <c r="T119" s="102" t="s">
        <v>19</v>
      </c>
      <c r="U119" s="30" t="s">
        <v>39</v>
      </c>
      <c r="V119" s="103">
        <v>0.097</v>
      </c>
      <c r="W119" s="103">
        <f>V119*K119</f>
        <v>0.1164</v>
      </c>
      <c r="X119" s="103">
        <v>0</v>
      </c>
      <c r="Y119" s="103">
        <f>X119*K119</f>
        <v>0</v>
      </c>
      <c r="Z119" s="103">
        <v>0</v>
      </c>
      <c r="AA119" s="104">
        <f>Z119*K119</f>
        <v>0</v>
      </c>
      <c r="AR119" s="14" t="s">
        <v>179</v>
      </c>
      <c r="AT119" s="14" t="s">
        <v>176</v>
      </c>
      <c r="AU119" s="14" t="s">
        <v>115</v>
      </c>
      <c r="AY119" s="14" t="s">
        <v>175</v>
      </c>
      <c r="BE119" s="105">
        <f>IF(U119="základní",N119,0)</f>
        <v>0</v>
      </c>
      <c r="BF119" s="105">
        <f>IF(U119="snížená",N119,0)</f>
        <v>0</v>
      </c>
      <c r="BG119" s="105">
        <f>IF(U119="zákl. přenesená",N119,0)</f>
        <v>0</v>
      </c>
      <c r="BH119" s="105">
        <f>IF(U119="sníž. přenesená",N119,0)</f>
        <v>0</v>
      </c>
      <c r="BI119" s="105">
        <f>IF(U119="nulová",N119,0)</f>
        <v>0</v>
      </c>
      <c r="BJ119" s="14" t="s">
        <v>82</v>
      </c>
      <c r="BK119" s="105">
        <f>ROUND(L119*K119,2)</f>
        <v>0</v>
      </c>
      <c r="BL119" s="14" t="s">
        <v>179</v>
      </c>
      <c r="BM119" s="14" t="s">
        <v>917</v>
      </c>
    </row>
    <row r="120" spans="2:51" s="6" customFormat="1" ht="16.5" customHeight="1">
      <c r="B120" s="106"/>
      <c r="C120" s="107"/>
      <c r="D120" s="107"/>
      <c r="E120" s="108" t="s">
        <v>19</v>
      </c>
      <c r="F120" s="577" t="s">
        <v>918</v>
      </c>
      <c r="G120" s="578"/>
      <c r="H120" s="578"/>
      <c r="I120" s="578"/>
      <c r="J120" s="107"/>
      <c r="K120" s="109">
        <v>1.2</v>
      </c>
      <c r="L120" s="107"/>
      <c r="M120" s="107"/>
      <c r="N120" s="107"/>
      <c r="O120" s="107"/>
      <c r="P120" s="107"/>
      <c r="Q120" s="107"/>
      <c r="R120" s="110"/>
      <c r="T120" s="111"/>
      <c r="U120" s="107"/>
      <c r="V120" s="107"/>
      <c r="W120" s="107"/>
      <c r="X120" s="107"/>
      <c r="Y120" s="107"/>
      <c r="Z120" s="107"/>
      <c r="AA120" s="112"/>
      <c r="AT120" s="113" t="s">
        <v>182</v>
      </c>
      <c r="AU120" s="113" t="s">
        <v>115</v>
      </c>
      <c r="AV120" s="6" t="s">
        <v>115</v>
      </c>
      <c r="AW120" s="6" t="s">
        <v>32</v>
      </c>
      <c r="AX120" s="6" t="s">
        <v>82</v>
      </c>
      <c r="AY120" s="113" t="s">
        <v>175</v>
      </c>
    </row>
    <row r="121" spans="2:65" s="1" customFormat="1" ht="25.5" customHeight="1">
      <c r="B121" s="25"/>
      <c r="C121" s="98" t="s">
        <v>115</v>
      </c>
      <c r="D121" s="98" t="s">
        <v>176</v>
      </c>
      <c r="E121" s="99" t="s">
        <v>287</v>
      </c>
      <c r="F121" s="576" t="s">
        <v>288</v>
      </c>
      <c r="G121" s="576"/>
      <c r="H121" s="576"/>
      <c r="I121" s="576"/>
      <c r="J121" s="100" t="s">
        <v>127</v>
      </c>
      <c r="K121" s="101">
        <v>1.2</v>
      </c>
      <c r="L121" s="507"/>
      <c r="M121" s="507"/>
      <c r="N121" s="562">
        <f>ROUND(L121*K121,2)</f>
        <v>0</v>
      </c>
      <c r="O121" s="562"/>
      <c r="P121" s="562"/>
      <c r="Q121" s="562"/>
      <c r="R121" s="27"/>
      <c r="T121" s="102" t="s">
        <v>19</v>
      </c>
      <c r="U121" s="30" t="s">
        <v>39</v>
      </c>
      <c r="V121" s="103">
        <v>0.626</v>
      </c>
      <c r="W121" s="103">
        <f>V121*K121</f>
        <v>0.7512</v>
      </c>
      <c r="X121" s="103">
        <v>0</v>
      </c>
      <c r="Y121" s="103">
        <f>X121*K121</f>
        <v>0</v>
      </c>
      <c r="Z121" s="103">
        <v>0</v>
      </c>
      <c r="AA121" s="104">
        <f>Z121*K121</f>
        <v>0</v>
      </c>
      <c r="AR121" s="14" t="s">
        <v>179</v>
      </c>
      <c r="AT121" s="14" t="s">
        <v>176</v>
      </c>
      <c r="AU121" s="14" t="s">
        <v>115</v>
      </c>
      <c r="AY121" s="14" t="s">
        <v>175</v>
      </c>
      <c r="BE121" s="105">
        <f>IF(U121="základní",N121,0)</f>
        <v>0</v>
      </c>
      <c r="BF121" s="105">
        <f>IF(U121="snížená",N121,0)</f>
        <v>0</v>
      </c>
      <c r="BG121" s="105">
        <f>IF(U121="zákl. přenesená",N121,0)</f>
        <v>0</v>
      </c>
      <c r="BH121" s="105">
        <f>IF(U121="sníž. přenesená",N121,0)</f>
        <v>0</v>
      </c>
      <c r="BI121" s="105">
        <f>IF(U121="nulová",N121,0)</f>
        <v>0</v>
      </c>
      <c r="BJ121" s="14" t="s">
        <v>82</v>
      </c>
      <c r="BK121" s="105">
        <f>ROUND(L121*K121,2)</f>
        <v>0</v>
      </c>
      <c r="BL121" s="14" t="s">
        <v>179</v>
      </c>
      <c r="BM121" s="14" t="s">
        <v>919</v>
      </c>
    </row>
    <row r="122" spans="2:51" s="6" customFormat="1" ht="16.5" customHeight="1">
      <c r="B122" s="106"/>
      <c r="C122" s="107"/>
      <c r="D122" s="107"/>
      <c r="E122" s="108" t="s">
        <v>19</v>
      </c>
      <c r="F122" s="577" t="s">
        <v>918</v>
      </c>
      <c r="G122" s="578"/>
      <c r="H122" s="578"/>
      <c r="I122" s="578"/>
      <c r="J122" s="107"/>
      <c r="K122" s="109">
        <v>1.2</v>
      </c>
      <c r="L122" s="107"/>
      <c r="M122" s="107"/>
      <c r="N122" s="107"/>
      <c r="O122" s="107"/>
      <c r="P122" s="107"/>
      <c r="Q122" s="107"/>
      <c r="R122" s="110"/>
      <c r="T122" s="111"/>
      <c r="U122" s="107"/>
      <c r="V122" s="107"/>
      <c r="W122" s="107"/>
      <c r="X122" s="107"/>
      <c r="Y122" s="107"/>
      <c r="Z122" s="107"/>
      <c r="AA122" s="112"/>
      <c r="AT122" s="113" t="s">
        <v>182</v>
      </c>
      <c r="AU122" s="113" t="s">
        <v>115</v>
      </c>
      <c r="AV122" s="6" t="s">
        <v>115</v>
      </c>
      <c r="AW122" s="6" t="s">
        <v>32</v>
      </c>
      <c r="AX122" s="6" t="s">
        <v>82</v>
      </c>
      <c r="AY122" s="113" t="s">
        <v>175</v>
      </c>
    </row>
    <row r="123" spans="2:65" s="1" customFormat="1" ht="25.5" customHeight="1">
      <c r="B123" s="25"/>
      <c r="C123" s="98" t="s">
        <v>186</v>
      </c>
      <c r="D123" s="98" t="s">
        <v>176</v>
      </c>
      <c r="E123" s="99" t="s">
        <v>292</v>
      </c>
      <c r="F123" s="576" t="s">
        <v>293</v>
      </c>
      <c r="G123" s="576"/>
      <c r="H123" s="576"/>
      <c r="I123" s="576"/>
      <c r="J123" s="100" t="s">
        <v>127</v>
      </c>
      <c r="K123" s="101">
        <v>1.8</v>
      </c>
      <c r="L123" s="507"/>
      <c r="M123" s="507"/>
      <c r="N123" s="562">
        <f>ROUND(L123*K123,2)</f>
        <v>0</v>
      </c>
      <c r="O123" s="562"/>
      <c r="P123" s="562"/>
      <c r="Q123" s="562"/>
      <c r="R123" s="27"/>
      <c r="T123" s="102" t="s">
        <v>19</v>
      </c>
      <c r="U123" s="30" t="s">
        <v>39</v>
      </c>
      <c r="V123" s="103">
        <v>0.081</v>
      </c>
      <c r="W123" s="103">
        <f>V123*K123</f>
        <v>0.1458</v>
      </c>
      <c r="X123" s="103">
        <v>0</v>
      </c>
      <c r="Y123" s="103">
        <f>X123*K123</f>
        <v>0</v>
      </c>
      <c r="Z123" s="103">
        <v>0</v>
      </c>
      <c r="AA123" s="104">
        <f>Z123*K123</f>
        <v>0</v>
      </c>
      <c r="AR123" s="14" t="s">
        <v>179</v>
      </c>
      <c r="AT123" s="14" t="s">
        <v>176</v>
      </c>
      <c r="AU123" s="14" t="s">
        <v>115</v>
      </c>
      <c r="AY123" s="14" t="s">
        <v>175</v>
      </c>
      <c r="BE123" s="105">
        <f>IF(U123="základní",N123,0)</f>
        <v>0</v>
      </c>
      <c r="BF123" s="105">
        <f>IF(U123="snížená",N123,0)</f>
        <v>0</v>
      </c>
      <c r="BG123" s="105">
        <f>IF(U123="zákl. přenesená",N123,0)</f>
        <v>0</v>
      </c>
      <c r="BH123" s="105">
        <f>IF(U123="sníž. přenesená",N123,0)</f>
        <v>0</v>
      </c>
      <c r="BI123" s="105">
        <f>IF(U123="nulová",N123,0)</f>
        <v>0</v>
      </c>
      <c r="BJ123" s="14" t="s">
        <v>82</v>
      </c>
      <c r="BK123" s="105">
        <f>ROUND(L123*K123,2)</f>
        <v>0</v>
      </c>
      <c r="BL123" s="14" t="s">
        <v>179</v>
      </c>
      <c r="BM123" s="14" t="s">
        <v>920</v>
      </c>
    </row>
    <row r="124" spans="2:51" s="6" customFormat="1" ht="16.5" customHeight="1">
      <c r="B124" s="106"/>
      <c r="C124" s="107"/>
      <c r="D124" s="107"/>
      <c r="E124" s="108" t="s">
        <v>19</v>
      </c>
      <c r="F124" s="577" t="s">
        <v>921</v>
      </c>
      <c r="G124" s="578"/>
      <c r="H124" s="578"/>
      <c r="I124" s="578"/>
      <c r="J124" s="107"/>
      <c r="K124" s="109">
        <v>1.8</v>
      </c>
      <c r="L124" s="107"/>
      <c r="M124" s="107"/>
      <c r="N124" s="107"/>
      <c r="O124" s="107"/>
      <c r="P124" s="107"/>
      <c r="Q124" s="107"/>
      <c r="R124" s="110"/>
      <c r="T124" s="111"/>
      <c r="U124" s="107"/>
      <c r="V124" s="107"/>
      <c r="W124" s="107"/>
      <c r="X124" s="107"/>
      <c r="Y124" s="107"/>
      <c r="Z124" s="107"/>
      <c r="AA124" s="112"/>
      <c r="AT124" s="113" t="s">
        <v>182</v>
      </c>
      <c r="AU124" s="113" t="s">
        <v>115</v>
      </c>
      <c r="AV124" s="6" t="s">
        <v>115</v>
      </c>
      <c r="AW124" s="6" t="s">
        <v>32</v>
      </c>
      <c r="AX124" s="6" t="s">
        <v>82</v>
      </c>
      <c r="AY124" s="113" t="s">
        <v>175</v>
      </c>
    </row>
    <row r="125" spans="2:65" s="1" customFormat="1" ht="25.5" customHeight="1">
      <c r="B125" s="25"/>
      <c r="C125" s="98" t="s">
        <v>179</v>
      </c>
      <c r="D125" s="98" t="s">
        <v>176</v>
      </c>
      <c r="E125" s="99" t="s">
        <v>922</v>
      </c>
      <c r="F125" s="576" t="s">
        <v>923</v>
      </c>
      <c r="G125" s="576"/>
      <c r="H125" s="576"/>
      <c r="I125" s="576"/>
      <c r="J125" s="100" t="s">
        <v>127</v>
      </c>
      <c r="K125" s="101">
        <v>1.2</v>
      </c>
      <c r="L125" s="507"/>
      <c r="M125" s="507"/>
      <c r="N125" s="562">
        <f>ROUND(L125*K125,2)</f>
        <v>0</v>
      </c>
      <c r="O125" s="562"/>
      <c r="P125" s="562"/>
      <c r="Q125" s="562"/>
      <c r="R125" s="27"/>
      <c r="T125" s="102" t="s">
        <v>19</v>
      </c>
      <c r="U125" s="30" t="s">
        <v>39</v>
      </c>
      <c r="V125" s="103">
        <v>0.046</v>
      </c>
      <c r="W125" s="103">
        <f>V125*K125</f>
        <v>0.0552</v>
      </c>
      <c r="X125" s="103">
        <v>0</v>
      </c>
      <c r="Y125" s="103">
        <f>X125*K125</f>
        <v>0</v>
      </c>
      <c r="Z125" s="103">
        <v>0</v>
      </c>
      <c r="AA125" s="104">
        <f>Z125*K125</f>
        <v>0</v>
      </c>
      <c r="AR125" s="14" t="s">
        <v>179</v>
      </c>
      <c r="AT125" s="14" t="s">
        <v>176</v>
      </c>
      <c r="AU125" s="14" t="s">
        <v>115</v>
      </c>
      <c r="AY125" s="14" t="s">
        <v>175</v>
      </c>
      <c r="BE125" s="105">
        <f>IF(U125="základní",N125,0)</f>
        <v>0</v>
      </c>
      <c r="BF125" s="105">
        <f>IF(U125="snížená",N125,0)</f>
        <v>0</v>
      </c>
      <c r="BG125" s="105">
        <f>IF(U125="zákl. přenesená",N125,0)</f>
        <v>0</v>
      </c>
      <c r="BH125" s="105">
        <f>IF(U125="sníž. přenesená",N125,0)</f>
        <v>0</v>
      </c>
      <c r="BI125" s="105">
        <f>IF(U125="nulová",N125,0)</f>
        <v>0</v>
      </c>
      <c r="BJ125" s="14" t="s">
        <v>82</v>
      </c>
      <c r="BK125" s="105">
        <f>ROUND(L125*K125,2)</f>
        <v>0</v>
      </c>
      <c r="BL125" s="14" t="s">
        <v>179</v>
      </c>
      <c r="BM125" s="14" t="s">
        <v>924</v>
      </c>
    </row>
    <row r="126" spans="2:51" s="6" customFormat="1" ht="16.5" customHeight="1">
      <c r="B126" s="106"/>
      <c r="C126" s="107"/>
      <c r="D126" s="107"/>
      <c r="E126" s="108" t="s">
        <v>19</v>
      </c>
      <c r="F126" s="577" t="s">
        <v>925</v>
      </c>
      <c r="G126" s="578"/>
      <c r="H126" s="578"/>
      <c r="I126" s="578"/>
      <c r="J126" s="107"/>
      <c r="K126" s="109">
        <v>1.2</v>
      </c>
      <c r="L126" s="107"/>
      <c r="M126" s="107"/>
      <c r="N126" s="107"/>
      <c r="O126" s="107"/>
      <c r="P126" s="107"/>
      <c r="Q126" s="107"/>
      <c r="R126" s="110"/>
      <c r="T126" s="111"/>
      <c r="U126" s="107"/>
      <c r="V126" s="107"/>
      <c r="W126" s="107"/>
      <c r="X126" s="107"/>
      <c r="Y126" s="107"/>
      <c r="Z126" s="107"/>
      <c r="AA126" s="112"/>
      <c r="AT126" s="113" t="s">
        <v>182</v>
      </c>
      <c r="AU126" s="113" t="s">
        <v>115</v>
      </c>
      <c r="AV126" s="6" t="s">
        <v>115</v>
      </c>
      <c r="AW126" s="6" t="s">
        <v>32</v>
      </c>
      <c r="AX126" s="6" t="s">
        <v>82</v>
      </c>
      <c r="AY126" s="113" t="s">
        <v>175</v>
      </c>
    </row>
    <row r="127" spans="2:65" s="1" customFormat="1" ht="25.5" customHeight="1">
      <c r="B127" s="25"/>
      <c r="C127" s="98" t="s">
        <v>196</v>
      </c>
      <c r="D127" s="98" t="s">
        <v>176</v>
      </c>
      <c r="E127" s="99" t="s">
        <v>346</v>
      </c>
      <c r="F127" s="576" t="s">
        <v>347</v>
      </c>
      <c r="G127" s="576"/>
      <c r="H127" s="576"/>
      <c r="I127" s="576"/>
      <c r="J127" s="100" t="s">
        <v>127</v>
      </c>
      <c r="K127" s="101">
        <v>1.2</v>
      </c>
      <c r="L127" s="507"/>
      <c r="M127" s="507"/>
      <c r="N127" s="562">
        <f>ROUND(L127*K127,2)</f>
        <v>0</v>
      </c>
      <c r="O127" s="562"/>
      <c r="P127" s="562"/>
      <c r="Q127" s="562"/>
      <c r="R127" s="27"/>
      <c r="T127" s="102" t="s">
        <v>19</v>
      </c>
      <c r="U127" s="30" t="s">
        <v>39</v>
      </c>
      <c r="V127" s="103">
        <v>0.083</v>
      </c>
      <c r="W127" s="103">
        <f>V127*K127</f>
        <v>0.09960000000000001</v>
      </c>
      <c r="X127" s="103">
        <v>0</v>
      </c>
      <c r="Y127" s="103">
        <f>X127*K127</f>
        <v>0</v>
      </c>
      <c r="Z127" s="103">
        <v>0</v>
      </c>
      <c r="AA127" s="104">
        <f>Z127*K127</f>
        <v>0</v>
      </c>
      <c r="AR127" s="14" t="s">
        <v>179</v>
      </c>
      <c r="AT127" s="14" t="s">
        <v>176</v>
      </c>
      <c r="AU127" s="14" t="s">
        <v>115</v>
      </c>
      <c r="AY127" s="14" t="s">
        <v>175</v>
      </c>
      <c r="BE127" s="105">
        <f>IF(U127="základní",N127,0)</f>
        <v>0</v>
      </c>
      <c r="BF127" s="105">
        <f>IF(U127="snížená",N127,0)</f>
        <v>0</v>
      </c>
      <c r="BG127" s="105">
        <f>IF(U127="zákl. přenesená",N127,0)</f>
        <v>0</v>
      </c>
      <c r="BH127" s="105">
        <f>IF(U127="sníž. přenesená",N127,0)</f>
        <v>0</v>
      </c>
      <c r="BI127" s="105">
        <f>IF(U127="nulová",N127,0)</f>
        <v>0</v>
      </c>
      <c r="BJ127" s="14" t="s">
        <v>82</v>
      </c>
      <c r="BK127" s="105">
        <f>ROUND(L127*K127,2)</f>
        <v>0</v>
      </c>
      <c r="BL127" s="14" t="s">
        <v>179</v>
      </c>
      <c r="BM127" s="14" t="s">
        <v>926</v>
      </c>
    </row>
    <row r="128" spans="2:51" s="6" customFormat="1" ht="16.5" customHeight="1">
      <c r="B128" s="106"/>
      <c r="C128" s="107"/>
      <c r="D128" s="107"/>
      <c r="E128" s="108" t="s">
        <v>19</v>
      </c>
      <c r="F128" s="577" t="s">
        <v>927</v>
      </c>
      <c r="G128" s="578"/>
      <c r="H128" s="578"/>
      <c r="I128" s="578"/>
      <c r="J128" s="107"/>
      <c r="K128" s="109">
        <v>1.2</v>
      </c>
      <c r="L128" s="107"/>
      <c r="M128" s="107"/>
      <c r="N128" s="107"/>
      <c r="O128" s="107"/>
      <c r="P128" s="107"/>
      <c r="Q128" s="107"/>
      <c r="R128" s="110"/>
      <c r="T128" s="111"/>
      <c r="U128" s="107"/>
      <c r="V128" s="107"/>
      <c r="W128" s="107"/>
      <c r="X128" s="107"/>
      <c r="Y128" s="107"/>
      <c r="Z128" s="107"/>
      <c r="AA128" s="112"/>
      <c r="AT128" s="113" t="s">
        <v>182</v>
      </c>
      <c r="AU128" s="113" t="s">
        <v>115</v>
      </c>
      <c r="AV128" s="6" t="s">
        <v>115</v>
      </c>
      <c r="AW128" s="6" t="s">
        <v>32</v>
      </c>
      <c r="AX128" s="6" t="s">
        <v>82</v>
      </c>
      <c r="AY128" s="113" t="s">
        <v>175</v>
      </c>
    </row>
    <row r="129" spans="2:65" s="1" customFormat="1" ht="25.5" customHeight="1">
      <c r="B129" s="25"/>
      <c r="C129" s="98" t="s">
        <v>201</v>
      </c>
      <c r="D129" s="98" t="s">
        <v>176</v>
      </c>
      <c r="E129" s="99" t="s">
        <v>928</v>
      </c>
      <c r="F129" s="576" t="s">
        <v>929</v>
      </c>
      <c r="G129" s="576"/>
      <c r="H129" s="576"/>
      <c r="I129" s="576"/>
      <c r="J129" s="100" t="s">
        <v>127</v>
      </c>
      <c r="K129" s="101">
        <v>1.2</v>
      </c>
      <c r="L129" s="507"/>
      <c r="M129" s="507"/>
      <c r="N129" s="562">
        <f>ROUND(L129*K129,2)</f>
        <v>0</v>
      </c>
      <c r="O129" s="562"/>
      <c r="P129" s="562"/>
      <c r="Q129" s="562"/>
      <c r="R129" s="27"/>
      <c r="T129" s="102" t="s">
        <v>19</v>
      </c>
      <c r="U129" s="30" t="s">
        <v>39</v>
      </c>
      <c r="V129" s="103">
        <v>0.652</v>
      </c>
      <c r="W129" s="103">
        <f>V129*K129</f>
        <v>0.7824</v>
      </c>
      <c r="X129" s="103">
        <v>0</v>
      </c>
      <c r="Y129" s="103">
        <f>X129*K129</f>
        <v>0</v>
      </c>
      <c r="Z129" s="103">
        <v>0</v>
      </c>
      <c r="AA129" s="104">
        <f>Z129*K129</f>
        <v>0</v>
      </c>
      <c r="AR129" s="14" t="s">
        <v>179</v>
      </c>
      <c r="AT129" s="14" t="s">
        <v>176</v>
      </c>
      <c r="AU129" s="14" t="s">
        <v>115</v>
      </c>
      <c r="AY129" s="14" t="s">
        <v>175</v>
      </c>
      <c r="BE129" s="105">
        <f>IF(U129="základní",N129,0)</f>
        <v>0</v>
      </c>
      <c r="BF129" s="105">
        <f>IF(U129="snížená",N129,0)</f>
        <v>0</v>
      </c>
      <c r="BG129" s="105">
        <f>IF(U129="zákl. přenesená",N129,0)</f>
        <v>0</v>
      </c>
      <c r="BH129" s="105">
        <f>IF(U129="sníž. přenesená",N129,0)</f>
        <v>0</v>
      </c>
      <c r="BI129" s="105">
        <f>IF(U129="nulová",N129,0)</f>
        <v>0</v>
      </c>
      <c r="BJ129" s="14" t="s">
        <v>82</v>
      </c>
      <c r="BK129" s="105">
        <f>ROUND(L129*K129,2)</f>
        <v>0</v>
      </c>
      <c r="BL129" s="14" t="s">
        <v>179</v>
      </c>
      <c r="BM129" s="14" t="s">
        <v>930</v>
      </c>
    </row>
    <row r="130" spans="2:51" s="6" customFormat="1" ht="16.5" customHeight="1">
      <c r="B130" s="106"/>
      <c r="C130" s="107"/>
      <c r="D130" s="107"/>
      <c r="E130" s="108" t="s">
        <v>19</v>
      </c>
      <c r="F130" s="577" t="s">
        <v>925</v>
      </c>
      <c r="G130" s="578"/>
      <c r="H130" s="578"/>
      <c r="I130" s="578"/>
      <c r="J130" s="107"/>
      <c r="K130" s="109">
        <v>1.2</v>
      </c>
      <c r="L130" s="107"/>
      <c r="M130" s="107"/>
      <c r="N130" s="107"/>
      <c r="O130" s="107"/>
      <c r="P130" s="107"/>
      <c r="Q130" s="107"/>
      <c r="R130" s="110"/>
      <c r="T130" s="111"/>
      <c r="U130" s="107"/>
      <c r="V130" s="107"/>
      <c r="W130" s="107"/>
      <c r="X130" s="107"/>
      <c r="Y130" s="107"/>
      <c r="Z130" s="107"/>
      <c r="AA130" s="112"/>
      <c r="AT130" s="113" t="s">
        <v>182</v>
      </c>
      <c r="AU130" s="113" t="s">
        <v>115</v>
      </c>
      <c r="AV130" s="6" t="s">
        <v>115</v>
      </c>
      <c r="AW130" s="6" t="s">
        <v>32</v>
      </c>
      <c r="AX130" s="6" t="s">
        <v>82</v>
      </c>
      <c r="AY130" s="113" t="s">
        <v>175</v>
      </c>
    </row>
    <row r="131" spans="2:65" s="1" customFormat="1" ht="16.5" customHeight="1">
      <c r="B131" s="25"/>
      <c r="C131" s="98" t="s">
        <v>205</v>
      </c>
      <c r="D131" s="98" t="s">
        <v>176</v>
      </c>
      <c r="E131" s="99" t="s">
        <v>362</v>
      </c>
      <c r="F131" s="576" t="s">
        <v>363</v>
      </c>
      <c r="G131" s="576"/>
      <c r="H131" s="576"/>
      <c r="I131" s="576"/>
      <c r="J131" s="100" t="s">
        <v>127</v>
      </c>
      <c r="K131" s="101">
        <v>1.2</v>
      </c>
      <c r="L131" s="507"/>
      <c r="M131" s="507"/>
      <c r="N131" s="562">
        <f>ROUND(L131*K131,2)</f>
        <v>0</v>
      </c>
      <c r="O131" s="562"/>
      <c r="P131" s="562"/>
      <c r="Q131" s="562"/>
      <c r="R131" s="27"/>
      <c r="T131" s="102" t="s">
        <v>19</v>
      </c>
      <c r="U131" s="30" t="s">
        <v>39</v>
      </c>
      <c r="V131" s="103">
        <v>0.009</v>
      </c>
      <c r="W131" s="103">
        <f>V131*K131</f>
        <v>0.010799999999999999</v>
      </c>
      <c r="X131" s="103">
        <v>0</v>
      </c>
      <c r="Y131" s="103">
        <f>X131*K131</f>
        <v>0</v>
      </c>
      <c r="Z131" s="103">
        <v>0</v>
      </c>
      <c r="AA131" s="104">
        <f>Z131*K131</f>
        <v>0</v>
      </c>
      <c r="AR131" s="14" t="s">
        <v>179</v>
      </c>
      <c r="AT131" s="14" t="s">
        <v>176</v>
      </c>
      <c r="AU131" s="14" t="s">
        <v>115</v>
      </c>
      <c r="AY131" s="14" t="s">
        <v>175</v>
      </c>
      <c r="BE131" s="105">
        <f>IF(U131="základní",N131,0)</f>
        <v>0</v>
      </c>
      <c r="BF131" s="105">
        <f>IF(U131="snížená",N131,0)</f>
        <v>0</v>
      </c>
      <c r="BG131" s="105">
        <f>IF(U131="zákl. přenesená",N131,0)</f>
        <v>0</v>
      </c>
      <c r="BH131" s="105">
        <f>IF(U131="sníž. přenesená",N131,0)</f>
        <v>0</v>
      </c>
      <c r="BI131" s="105">
        <f>IF(U131="nulová",N131,0)</f>
        <v>0</v>
      </c>
      <c r="BJ131" s="14" t="s">
        <v>82</v>
      </c>
      <c r="BK131" s="105">
        <f>ROUND(L131*K131,2)</f>
        <v>0</v>
      </c>
      <c r="BL131" s="14" t="s">
        <v>179</v>
      </c>
      <c r="BM131" s="14" t="s">
        <v>931</v>
      </c>
    </row>
    <row r="132" spans="2:51" s="6" customFormat="1" ht="16.5" customHeight="1">
      <c r="B132" s="106"/>
      <c r="C132" s="107"/>
      <c r="D132" s="107"/>
      <c r="E132" s="108" t="s">
        <v>19</v>
      </c>
      <c r="F132" s="577" t="s">
        <v>932</v>
      </c>
      <c r="G132" s="578"/>
      <c r="H132" s="578"/>
      <c r="I132" s="578"/>
      <c r="J132" s="107"/>
      <c r="K132" s="109">
        <v>1.2</v>
      </c>
      <c r="L132" s="107"/>
      <c r="M132" s="107"/>
      <c r="N132" s="107"/>
      <c r="O132" s="107"/>
      <c r="P132" s="107"/>
      <c r="Q132" s="107"/>
      <c r="R132" s="110"/>
      <c r="T132" s="111"/>
      <c r="U132" s="107"/>
      <c r="V132" s="107"/>
      <c r="W132" s="107"/>
      <c r="X132" s="107"/>
      <c r="Y132" s="107"/>
      <c r="Z132" s="107"/>
      <c r="AA132" s="112"/>
      <c r="AT132" s="113" t="s">
        <v>182</v>
      </c>
      <c r="AU132" s="113" t="s">
        <v>115</v>
      </c>
      <c r="AV132" s="6" t="s">
        <v>115</v>
      </c>
      <c r="AW132" s="6" t="s">
        <v>32</v>
      </c>
      <c r="AX132" s="6" t="s">
        <v>82</v>
      </c>
      <c r="AY132" s="113" t="s">
        <v>175</v>
      </c>
    </row>
    <row r="133" spans="2:65" s="1" customFormat="1" ht="25.5" customHeight="1">
      <c r="B133" s="25"/>
      <c r="C133" s="98" t="s">
        <v>210</v>
      </c>
      <c r="D133" s="98" t="s">
        <v>176</v>
      </c>
      <c r="E133" s="99" t="s">
        <v>367</v>
      </c>
      <c r="F133" s="576" t="s">
        <v>368</v>
      </c>
      <c r="G133" s="576"/>
      <c r="H133" s="576"/>
      <c r="I133" s="576"/>
      <c r="J133" s="100" t="s">
        <v>369</v>
      </c>
      <c r="K133" s="101">
        <v>1.2</v>
      </c>
      <c r="L133" s="507"/>
      <c r="M133" s="507"/>
      <c r="N133" s="562">
        <f>ROUND(L133*K133,2)</f>
        <v>0</v>
      </c>
      <c r="O133" s="562"/>
      <c r="P133" s="562"/>
      <c r="Q133" s="562"/>
      <c r="R133" s="27"/>
      <c r="T133" s="102" t="s">
        <v>19</v>
      </c>
      <c r="U133" s="30" t="s">
        <v>39</v>
      </c>
      <c r="V133" s="103">
        <v>0</v>
      </c>
      <c r="W133" s="103">
        <f>V133*K133</f>
        <v>0</v>
      </c>
      <c r="X133" s="103">
        <v>0</v>
      </c>
      <c r="Y133" s="103">
        <f>X133*K133</f>
        <v>0</v>
      </c>
      <c r="Z133" s="103">
        <v>0</v>
      </c>
      <c r="AA133" s="104">
        <f>Z133*K133</f>
        <v>0</v>
      </c>
      <c r="AR133" s="14" t="s">
        <v>179</v>
      </c>
      <c r="AT133" s="14" t="s">
        <v>176</v>
      </c>
      <c r="AU133" s="14" t="s">
        <v>115</v>
      </c>
      <c r="AY133" s="14" t="s">
        <v>175</v>
      </c>
      <c r="BE133" s="105">
        <f>IF(U133="základní",N133,0)</f>
        <v>0</v>
      </c>
      <c r="BF133" s="105">
        <f>IF(U133="snížená",N133,0)</f>
        <v>0</v>
      </c>
      <c r="BG133" s="105">
        <f>IF(U133="zákl. přenesená",N133,0)</f>
        <v>0</v>
      </c>
      <c r="BH133" s="105">
        <f>IF(U133="sníž. přenesená",N133,0)</f>
        <v>0</v>
      </c>
      <c r="BI133" s="105">
        <f>IF(U133="nulová",N133,0)</f>
        <v>0</v>
      </c>
      <c r="BJ133" s="14" t="s">
        <v>82</v>
      </c>
      <c r="BK133" s="105">
        <f>ROUND(L133*K133,2)</f>
        <v>0</v>
      </c>
      <c r="BL133" s="14" t="s">
        <v>179</v>
      </c>
      <c r="BM133" s="14" t="s">
        <v>933</v>
      </c>
    </row>
    <row r="134" spans="2:51" s="6" customFormat="1" ht="16.5" customHeight="1">
      <c r="B134" s="106"/>
      <c r="C134" s="107"/>
      <c r="D134" s="107"/>
      <c r="E134" s="108" t="s">
        <v>19</v>
      </c>
      <c r="F134" s="577" t="s">
        <v>932</v>
      </c>
      <c r="G134" s="578"/>
      <c r="H134" s="578"/>
      <c r="I134" s="578"/>
      <c r="J134" s="107"/>
      <c r="K134" s="109">
        <v>1.2</v>
      </c>
      <c r="L134" s="107"/>
      <c r="M134" s="107"/>
      <c r="N134" s="107"/>
      <c r="O134" s="107"/>
      <c r="P134" s="107"/>
      <c r="Q134" s="107"/>
      <c r="R134" s="110"/>
      <c r="T134" s="111"/>
      <c r="U134" s="107"/>
      <c r="V134" s="107"/>
      <c r="W134" s="107"/>
      <c r="X134" s="107"/>
      <c r="Y134" s="107"/>
      <c r="Z134" s="107"/>
      <c r="AA134" s="112"/>
      <c r="AT134" s="113" t="s">
        <v>182</v>
      </c>
      <c r="AU134" s="113" t="s">
        <v>115</v>
      </c>
      <c r="AV134" s="6" t="s">
        <v>115</v>
      </c>
      <c r="AW134" s="6" t="s">
        <v>32</v>
      </c>
      <c r="AX134" s="6" t="s">
        <v>82</v>
      </c>
      <c r="AY134" s="113" t="s">
        <v>175</v>
      </c>
    </row>
    <row r="135" spans="2:63" s="5" customFormat="1" ht="29.85" customHeight="1">
      <c r="B135" s="87"/>
      <c r="C135" s="88"/>
      <c r="D135" s="97" t="s">
        <v>152</v>
      </c>
      <c r="E135" s="97"/>
      <c r="F135" s="97"/>
      <c r="G135" s="97"/>
      <c r="H135" s="97"/>
      <c r="I135" s="97"/>
      <c r="J135" s="97"/>
      <c r="K135" s="97"/>
      <c r="L135" s="97"/>
      <c r="M135" s="97"/>
      <c r="N135" s="559">
        <f>BK135</f>
        <v>0</v>
      </c>
      <c r="O135" s="560"/>
      <c r="P135" s="560"/>
      <c r="Q135" s="560"/>
      <c r="R135" s="90"/>
      <c r="T135" s="91"/>
      <c r="U135" s="88"/>
      <c r="V135" s="88"/>
      <c r="W135" s="92">
        <f>SUM(W136:W159)</f>
        <v>428.970482</v>
      </c>
      <c r="X135" s="88"/>
      <c r="Y135" s="92">
        <f>SUM(Y136:Y159)</f>
        <v>94.97869251138599</v>
      </c>
      <c r="Z135" s="88"/>
      <c r="AA135" s="93">
        <f>SUM(AA136:AA159)</f>
        <v>0</v>
      </c>
      <c r="AR135" s="94" t="s">
        <v>82</v>
      </c>
      <c r="AT135" s="95" t="s">
        <v>73</v>
      </c>
      <c r="AU135" s="95" t="s">
        <v>82</v>
      </c>
      <c r="AY135" s="94" t="s">
        <v>175</v>
      </c>
      <c r="BK135" s="96">
        <f>SUM(BK136:BK159)</f>
        <v>0</v>
      </c>
    </row>
    <row r="136" spans="2:65" s="1" customFormat="1" ht="25.5" customHeight="1">
      <c r="B136" s="25"/>
      <c r="C136" s="98" t="s">
        <v>214</v>
      </c>
      <c r="D136" s="98" t="s">
        <v>176</v>
      </c>
      <c r="E136" s="99" t="s">
        <v>606</v>
      </c>
      <c r="F136" s="576" t="s">
        <v>607</v>
      </c>
      <c r="G136" s="576"/>
      <c r="H136" s="576"/>
      <c r="I136" s="576"/>
      <c r="J136" s="100" t="s">
        <v>602</v>
      </c>
      <c r="K136" s="101">
        <v>36.75</v>
      </c>
      <c r="L136" s="507"/>
      <c r="M136" s="507"/>
      <c r="N136" s="562">
        <f>ROUND(L136*K136,2)</f>
        <v>0</v>
      </c>
      <c r="O136" s="562"/>
      <c r="P136" s="562"/>
      <c r="Q136" s="562"/>
      <c r="R136" s="27"/>
      <c r="T136" s="102" t="s">
        <v>19</v>
      </c>
      <c r="U136" s="30" t="s">
        <v>39</v>
      </c>
      <c r="V136" s="103">
        <v>0</v>
      </c>
      <c r="W136" s="103">
        <f>V136*K136</f>
        <v>0</v>
      </c>
      <c r="X136" s="103">
        <v>0.0059</v>
      </c>
      <c r="Y136" s="103">
        <f>X136*K136</f>
        <v>0.216825</v>
      </c>
      <c r="Z136" s="103">
        <v>0</v>
      </c>
      <c r="AA136" s="104">
        <f>Z136*K136</f>
        <v>0</v>
      </c>
      <c r="AR136" s="14" t="s">
        <v>179</v>
      </c>
      <c r="AT136" s="14" t="s">
        <v>176</v>
      </c>
      <c r="AU136" s="14" t="s">
        <v>115</v>
      </c>
      <c r="AY136" s="14" t="s">
        <v>175</v>
      </c>
      <c r="BE136" s="105">
        <f>IF(U136="základní",N136,0)</f>
        <v>0</v>
      </c>
      <c r="BF136" s="105">
        <f>IF(U136="snížená",N136,0)</f>
        <v>0</v>
      </c>
      <c r="BG136" s="105">
        <f>IF(U136="zákl. přenesená",N136,0)</f>
        <v>0</v>
      </c>
      <c r="BH136" s="105">
        <f>IF(U136="sníž. přenesená",N136,0)</f>
        <v>0</v>
      </c>
      <c r="BI136" s="105">
        <f>IF(U136="nulová",N136,0)</f>
        <v>0</v>
      </c>
      <c r="BJ136" s="14" t="s">
        <v>82</v>
      </c>
      <c r="BK136" s="105">
        <f>ROUND(L136*K136,2)</f>
        <v>0</v>
      </c>
      <c r="BL136" s="14" t="s">
        <v>179</v>
      </c>
      <c r="BM136" s="14" t="s">
        <v>934</v>
      </c>
    </row>
    <row r="137" spans="2:51" s="6" customFormat="1" ht="25.5" customHeight="1">
      <c r="B137" s="106"/>
      <c r="C137" s="107"/>
      <c r="D137" s="107"/>
      <c r="E137" s="108" t="s">
        <v>19</v>
      </c>
      <c r="F137" s="577" t="s">
        <v>935</v>
      </c>
      <c r="G137" s="578"/>
      <c r="H137" s="578"/>
      <c r="I137" s="578"/>
      <c r="J137" s="107"/>
      <c r="K137" s="109">
        <v>36.75</v>
      </c>
      <c r="L137" s="107"/>
      <c r="M137" s="107"/>
      <c r="N137" s="107"/>
      <c r="O137" s="107"/>
      <c r="P137" s="107"/>
      <c r="Q137" s="107"/>
      <c r="R137" s="110"/>
      <c r="T137" s="111"/>
      <c r="U137" s="107"/>
      <c r="V137" s="107"/>
      <c r="W137" s="107"/>
      <c r="X137" s="107"/>
      <c r="Y137" s="107"/>
      <c r="Z137" s="107"/>
      <c r="AA137" s="112"/>
      <c r="AT137" s="113" t="s">
        <v>182</v>
      </c>
      <c r="AU137" s="113" t="s">
        <v>115</v>
      </c>
      <c r="AV137" s="6" t="s">
        <v>115</v>
      </c>
      <c r="AW137" s="6" t="s">
        <v>32</v>
      </c>
      <c r="AX137" s="6" t="s">
        <v>82</v>
      </c>
      <c r="AY137" s="113" t="s">
        <v>175</v>
      </c>
    </row>
    <row r="138" spans="2:65" s="1" customFormat="1" ht="25.5" customHeight="1">
      <c r="B138" s="25"/>
      <c r="C138" s="98" t="s">
        <v>219</v>
      </c>
      <c r="D138" s="98" t="s">
        <v>176</v>
      </c>
      <c r="E138" s="99" t="s">
        <v>470</v>
      </c>
      <c r="F138" s="576" t="s">
        <v>471</v>
      </c>
      <c r="G138" s="576"/>
      <c r="H138" s="576"/>
      <c r="I138" s="576"/>
      <c r="J138" s="100" t="s">
        <v>127</v>
      </c>
      <c r="K138" s="101">
        <v>5.56</v>
      </c>
      <c r="L138" s="507"/>
      <c r="M138" s="507"/>
      <c r="N138" s="562">
        <f>ROUND(L138*K138,2)</f>
        <v>0</v>
      </c>
      <c r="O138" s="562"/>
      <c r="P138" s="562"/>
      <c r="Q138" s="562"/>
      <c r="R138" s="27"/>
      <c r="T138" s="102" t="s">
        <v>19</v>
      </c>
      <c r="U138" s="30" t="s">
        <v>39</v>
      </c>
      <c r="V138" s="103">
        <v>19.775</v>
      </c>
      <c r="W138" s="103">
        <f>V138*K138</f>
        <v>109.94899999999998</v>
      </c>
      <c r="X138" s="103">
        <v>3.85724382</v>
      </c>
      <c r="Y138" s="103">
        <f>X138*K138</f>
        <v>21.4462756392</v>
      </c>
      <c r="Z138" s="103">
        <v>0</v>
      </c>
      <c r="AA138" s="104">
        <f>Z138*K138</f>
        <v>0</v>
      </c>
      <c r="AR138" s="14" t="s">
        <v>179</v>
      </c>
      <c r="AT138" s="14" t="s">
        <v>176</v>
      </c>
      <c r="AU138" s="14" t="s">
        <v>115</v>
      </c>
      <c r="AY138" s="14" t="s">
        <v>175</v>
      </c>
      <c r="BE138" s="105">
        <f>IF(U138="základní",N138,0)</f>
        <v>0</v>
      </c>
      <c r="BF138" s="105">
        <f>IF(U138="snížená",N138,0)</f>
        <v>0</v>
      </c>
      <c r="BG138" s="105">
        <f>IF(U138="zákl. přenesená",N138,0)</f>
        <v>0</v>
      </c>
      <c r="BH138" s="105">
        <f>IF(U138="sníž. přenesená",N138,0)</f>
        <v>0</v>
      </c>
      <c r="BI138" s="105">
        <f>IF(U138="nulová",N138,0)</f>
        <v>0</v>
      </c>
      <c r="BJ138" s="14" t="s">
        <v>82</v>
      </c>
      <c r="BK138" s="105">
        <f>ROUND(L138*K138,2)</f>
        <v>0</v>
      </c>
      <c r="BL138" s="14" t="s">
        <v>179</v>
      </c>
      <c r="BM138" s="14" t="s">
        <v>936</v>
      </c>
    </row>
    <row r="139" spans="2:51" s="6" customFormat="1" ht="25.5" customHeight="1">
      <c r="B139" s="106"/>
      <c r="C139" s="107"/>
      <c r="D139" s="107"/>
      <c r="E139" s="108" t="s">
        <v>19</v>
      </c>
      <c r="F139" s="577" t="s">
        <v>937</v>
      </c>
      <c r="G139" s="578"/>
      <c r="H139" s="578"/>
      <c r="I139" s="578"/>
      <c r="J139" s="107"/>
      <c r="K139" s="109">
        <v>5.56</v>
      </c>
      <c r="L139" s="107"/>
      <c r="M139" s="107"/>
      <c r="N139" s="107"/>
      <c r="O139" s="107"/>
      <c r="P139" s="107"/>
      <c r="Q139" s="107"/>
      <c r="R139" s="110"/>
      <c r="T139" s="111"/>
      <c r="U139" s="107"/>
      <c r="V139" s="107"/>
      <c r="W139" s="107"/>
      <c r="X139" s="107"/>
      <c r="Y139" s="107"/>
      <c r="Z139" s="107"/>
      <c r="AA139" s="112"/>
      <c r="AT139" s="113" t="s">
        <v>182</v>
      </c>
      <c r="AU139" s="113" t="s">
        <v>115</v>
      </c>
      <c r="AV139" s="6" t="s">
        <v>115</v>
      </c>
      <c r="AW139" s="6" t="s">
        <v>32</v>
      </c>
      <c r="AX139" s="6" t="s">
        <v>82</v>
      </c>
      <c r="AY139" s="113" t="s">
        <v>175</v>
      </c>
    </row>
    <row r="140" spans="2:65" s="1" customFormat="1" ht="25.5" customHeight="1">
      <c r="B140" s="25"/>
      <c r="C140" s="98" t="s">
        <v>224</v>
      </c>
      <c r="D140" s="98" t="s">
        <v>176</v>
      </c>
      <c r="E140" s="99" t="s">
        <v>507</v>
      </c>
      <c r="F140" s="576" t="s">
        <v>508</v>
      </c>
      <c r="G140" s="576"/>
      <c r="H140" s="576"/>
      <c r="I140" s="576"/>
      <c r="J140" s="100" t="s">
        <v>127</v>
      </c>
      <c r="K140" s="101">
        <v>25.44</v>
      </c>
      <c r="L140" s="507"/>
      <c r="M140" s="507"/>
      <c r="N140" s="562">
        <f>ROUND(L140*K140,2)</f>
        <v>0</v>
      </c>
      <c r="O140" s="562"/>
      <c r="P140" s="562"/>
      <c r="Q140" s="562"/>
      <c r="R140" s="27"/>
      <c r="T140" s="102" t="s">
        <v>19</v>
      </c>
      <c r="U140" s="30" t="s">
        <v>39</v>
      </c>
      <c r="V140" s="103">
        <v>4.591</v>
      </c>
      <c r="W140" s="103">
        <f>V140*K140</f>
        <v>116.79504000000001</v>
      </c>
      <c r="X140" s="103">
        <v>2.808944538</v>
      </c>
      <c r="Y140" s="103">
        <f>X140*K140</f>
        <v>71.45954904672</v>
      </c>
      <c r="Z140" s="103">
        <v>0</v>
      </c>
      <c r="AA140" s="104">
        <f>Z140*K140</f>
        <v>0</v>
      </c>
      <c r="AR140" s="14" t="s">
        <v>179</v>
      </c>
      <c r="AT140" s="14" t="s">
        <v>176</v>
      </c>
      <c r="AU140" s="14" t="s">
        <v>115</v>
      </c>
      <c r="AY140" s="14" t="s">
        <v>175</v>
      </c>
      <c r="BE140" s="105">
        <f>IF(U140="základní",N140,0)</f>
        <v>0</v>
      </c>
      <c r="BF140" s="105">
        <f>IF(U140="snížená",N140,0)</f>
        <v>0</v>
      </c>
      <c r="BG140" s="105">
        <f>IF(U140="zákl. přenesená",N140,0)</f>
        <v>0</v>
      </c>
      <c r="BH140" s="105">
        <f>IF(U140="sníž. přenesená",N140,0)</f>
        <v>0</v>
      </c>
      <c r="BI140" s="105">
        <f>IF(U140="nulová",N140,0)</f>
        <v>0</v>
      </c>
      <c r="BJ140" s="14" t="s">
        <v>82</v>
      </c>
      <c r="BK140" s="105">
        <f>ROUND(L140*K140,2)</f>
        <v>0</v>
      </c>
      <c r="BL140" s="14" t="s">
        <v>179</v>
      </c>
      <c r="BM140" s="14" t="s">
        <v>938</v>
      </c>
    </row>
    <row r="141" spans="2:51" s="6" customFormat="1" ht="25.5" customHeight="1">
      <c r="B141" s="106"/>
      <c r="C141" s="107"/>
      <c r="D141" s="107"/>
      <c r="E141" s="108" t="s">
        <v>19</v>
      </c>
      <c r="F141" s="577" t="s">
        <v>939</v>
      </c>
      <c r="G141" s="578"/>
      <c r="H141" s="578"/>
      <c r="I141" s="578"/>
      <c r="J141" s="107"/>
      <c r="K141" s="109">
        <v>7.2</v>
      </c>
      <c r="L141" s="107"/>
      <c r="M141" s="107"/>
      <c r="N141" s="107"/>
      <c r="O141" s="107"/>
      <c r="P141" s="107"/>
      <c r="Q141" s="107"/>
      <c r="R141" s="110"/>
      <c r="T141" s="111"/>
      <c r="U141" s="107"/>
      <c r="V141" s="107"/>
      <c r="W141" s="107"/>
      <c r="X141" s="107"/>
      <c r="Y141" s="107"/>
      <c r="Z141" s="107"/>
      <c r="AA141" s="112"/>
      <c r="AT141" s="113" t="s">
        <v>182</v>
      </c>
      <c r="AU141" s="113" t="s">
        <v>115</v>
      </c>
      <c r="AV141" s="6" t="s">
        <v>115</v>
      </c>
      <c r="AW141" s="6" t="s">
        <v>32</v>
      </c>
      <c r="AX141" s="6" t="s">
        <v>74</v>
      </c>
      <c r="AY141" s="113" t="s">
        <v>175</v>
      </c>
    </row>
    <row r="142" spans="2:51" s="6" customFormat="1" ht="25.5" customHeight="1">
      <c r="B142" s="106"/>
      <c r="C142" s="107"/>
      <c r="D142" s="107"/>
      <c r="E142" s="108" t="s">
        <v>19</v>
      </c>
      <c r="F142" s="579" t="s">
        <v>940</v>
      </c>
      <c r="G142" s="580"/>
      <c r="H142" s="580"/>
      <c r="I142" s="580"/>
      <c r="J142" s="107"/>
      <c r="K142" s="109">
        <v>18.24</v>
      </c>
      <c r="L142" s="107"/>
      <c r="M142" s="107"/>
      <c r="N142" s="107"/>
      <c r="O142" s="107"/>
      <c r="P142" s="107"/>
      <c r="Q142" s="107"/>
      <c r="R142" s="110"/>
      <c r="T142" s="111"/>
      <c r="U142" s="107"/>
      <c r="V142" s="107"/>
      <c r="W142" s="107"/>
      <c r="X142" s="107"/>
      <c r="Y142" s="107"/>
      <c r="Z142" s="107"/>
      <c r="AA142" s="112"/>
      <c r="AT142" s="113" t="s">
        <v>182</v>
      </c>
      <c r="AU142" s="113" t="s">
        <v>115</v>
      </c>
      <c r="AV142" s="6" t="s">
        <v>115</v>
      </c>
      <c r="AW142" s="6" t="s">
        <v>32</v>
      </c>
      <c r="AX142" s="6" t="s">
        <v>74</v>
      </c>
      <c r="AY142" s="113" t="s">
        <v>175</v>
      </c>
    </row>
    <row r="143" spans="2:51" s="7" customFormat="1" ht="16.5" customHeight="1">
      <c r="B143" s="114"/>
      <c r="C143" s="115"/>
      <c r="D143" s="115"/>
      <c r="E143" s="116" t="s">
        <v>19</v>
      </c>
      <c r="F143" s="581" t="s">
        <v>247</v>
      </c>
      <c r="G143" s="582"/>
      <c r="H143" s="582"/>
      <c r="I143" s="582"/>
      <c r="J143" s="115"/>
      <c r="K143" s="117">
        <v>25.44</v>
      </c>
      <c r="L143" s="115"/>
      <c r="M143" s="115"/>
      <c r="N143" s="115"/>
      <c r="O143" s="115"/>
      <c r="P143" s="115"/>
      <c r="Q143" s="115"/>
      <c r="R143" s="118"/>
      <c r="T143" s="119"/>
      <c r="U143" s="115"/>
      <c r="V143" s="115"/>
      <c r="W143" s="115"/>
      <c r="X143" s="115"/>
      <c r="Y143" s="115"/>
      <c r="Z143" s="115"/>
      <c r="AA143" s="120"/>
      <c r="AT143" s="121" t="s">
        <v>182</v>
      </c>
      <c r="AU143" s="121" t="s">
        <v>115</v>
      </c>
      <c r="AV143" s="7" t="s">
        <v>179</v>
      </c>
      <c r="AW143" s="7" t="s">
        <v>32</v>
      </c>
      <c r="AX143" s="7" t="s">
        <v>82</v>
      </c>
      <c r="AY143" s="121" t="s">
        <v>175</v>
      </c>
    </row>
    <row r="144" spans="2:65" s="1" customFormat="1" ht="25.5" customHeight="1">
      <c r="B144" s="25"/>
      <c r="C144" s="98" t="s">
        <v>229</v>
      </c>
      <c r="D144" s="98" t="s">
        <v>176</v>
      </c>
      <c r="E144" s="99" t="s">
        <v>543</v>
      </c>
      <c r="F144" s="576" t="s">
        <v>544</v>
      </c>
      <c r="G144" s="576"/>
      <c r="H144" s="576"/>
      <c r="I144" s="576"/>
      <c r="J144" s="100" t="s">
        <v>113</v>
      </c>
      <c r="K144" s="101">
        <v>52.374</v>
      </c>
      <c r="L144" s="507"/>
      <c r="M144" s="507"/>
      <c r="N144" s="562">
        <f>ROUND(L144*K144,2)</f>
        <v>0</v>
      </c>
      <c r="O144" s="562"/>
      <c r="P144" s="562"/>
      <c r="Q144" s="562"/>
      <c r="R144" s="27"/>
      <c r="T144" s="102" t="s">
        <v>19</v>
      </c>
      <c r="U144" s="30" t="s">
        <v>39</v>
      </c>
      <c r="V144" s="103">
        <v>1.895</v>
      </c>
      <c r="W144" s="103">
        <f>V144*K144</f>
        <v>99.24873000000001</v>
      </c>
      <c r="X144" s="103">
        <v>0.007654004</v>
      </c>
      <c r="Y144" s="103">
        <f>X144*K144</f>
        <v>0.400870805496</v>
      </c>
      <c r="Z144" s="103">
        <v>0</v>
      </c>
      <c r="AA144" s="104">
        <f>Z144*K144</f>
        <v>0</v>
      </c>
      <c r="AR144" s="14" t="s">
        <v>179</v>
      </c>
      <c r="AT144" s="14" t="s">
        <v>176</v>
      </c>
      <c r="AU144" s="14" t="s">
        <v>115</v>
      </c>
      <c r="AY144" s="14" t="s">
        <v>175</v>
      </c>
      <c r="BE144" s="105">
        <f>IF(U144="základní",N144,0)</f>
        <v>0</v>
      </c>
      <c r="BF144" s="105">
        <f>IF(U144="snížená",N144,0)</f>
        <v>0</v>
      </c>
      <c r="BG144" s="105">
        <f>IF(U144="zákl. přenesená",N144,0)</f>
        <v>0</v>
      </c>
      <c r="BH144" s="105">
        <f>IF(U144="sníž. přenesená",N144,0)</f>
        <v>0</v>
      </c>
      <c r="BI144" s="105">
        <f>IF(U144="nulová",N144,0)</f>
        <v>0</v>
      </c>
      <c r="BJ144" s="14" t="s">
        <v>82</v>
      </c>
      <c r="BK144" s="105">
        <f>ROUND(L144*K144,2)</f>
        <v>0</v>
      </c>
      <c r="BL144" s="14" t="s">
        <v>179</v>
      </c>
      <c r="BM144" s="14" t="s">
        <v>941</v>
      </c>
    </row>
    <row r="145" spans="2:51" s="6" customFormat="1" ht="25.5" customHeight="1">
      <c r="B145" s="106"/>
      <c r="C145" s="107"/>
      <c r="D145" s="107"/>
      <c r="E145" s="108" t="s">
        <v>19</v>
      </c>
      <c r="F145" s="577" t="s">
        <v>942</v>
      </c>
      <c r="G145" s="578"/>
      <c r="H145" s="578"/>
      <c r="I145" s="578"/>
      <c r="J145" s="107"/>
      <c r="K145" s="109">
        <v>13.44</v>
      </c>
      <c r="L145" s="107"/>
      <c r="M145" s="107"/>
      <c r="N145" s="107"/>
      <c r="O145" s="107"/>
      <c r="P145" s="107"/>
      <c r="Q145" s="107"/>
      <c r="R145" s="110"/>
      <c r="T145" s="111"/>
      <c r="U145" s="107"/>
      <c r="V145" s="107"/>
      <c r="W145" s="107"/>
      <c r="X145" s="107"/>
      <c r="Y145" s="107"/>
      <c r="Z145" s="107"/>
      <c r="AA145" s="112"/>
      <c r="AT145" s="113" t="s">
        <v>182</v>
      </c>
      <c r="AU145" s="113" t="s">
        <v>115</v>
      </c>
      <c r="AV145" s="6" t="s">
        <v>115</v>
      </c>
      <c r="AW145" s="6" t="s">
        <v>32</v>
      </c>
      <c r="AX145" s="6" t="s">
        <v>74</v>
      </c>
      <c r="AY145" s="113" t="s">
        <v>175</v>
      </c>
    </row>
    <row r="146" spans="2:51" s="6" customFormat="1" ht="25.5" customHeight="1">
      <c r="B146" s="106"/>
      <c r="C146" s="107"/>
      <c r="D146" s="107"/>
      <c r="E146" s="108" t="s">
        <v>19</v>
      </c>
      <c r="F146" s="579" t="s">
        <v>943</v>
      </c>
      <c r="G146" s="580"/>
      <c r="H146" s="580"/>
      <c r="I146" s="580"/>
      <c r="J146" s="107"/>
      <c r="K146" s="109">
        <v>38.934</v>
      </c>
      <c r="L146" s="107"/>
      <c r="M146" s="107"/>
      <c r="N146" s="107"/>
      <c r="O146" s="107"/>
      <c r="P146" s="107"/>
      <c r="Q146" s="107"/>
      <c r="R146" s="110"/>
      <c r="T146" s="111"/>
      <c r="U146" s="107"/>
      <c r="V146" s="107"/>
      <c r="W146" s="107"/>
      <c r="X146" s="107"/>
      <c r="Y146" s="107"/>
      <c r="Z146" s="107"/>
      <c r="AA146" s="112"/>
      <c r="AT146" s="113" t="s">
        <v>182</v>
      </c>
      <c r="AU146" s="113" t="s">
        <v>115</v>
      </c>
      <c r="AV146" s="6" t="s">
        <v>115</v>
      </c>
      <c r="AW146" s="6" t="s">
        <v>32</v>
      </c>
      <c r="AX146" s="6" t="s">
        <v>74</v>
      </c>
      <c r="AY146" s="113" t="s">
        <v>175</v>
      </c>
    </row>
    <row r="147" spans="2:51" s="7" customFormat="1" ht="16.5" customHeight="1">
      <c r="B147" s="114"/>
      <c r="C147" s="115"/>
      <c r="D147" s="115"/>
      <c r="E147" s="116" t="s">
        <v>905</v>
      </c>
      <c r="F147" s="581" t="s">
        <v>247</v>
      </c>
      <c r="G147" s="582"/>
      <c r="H147" s="582"/>
      <c r="I147" s="582"/>
      <c r="J147" s="115"/>
      <c r="K147" s="117">
        <v>52.374</v>
      </c>
      <c r="L147" s="115"/>
      <c r="M147" s="115"/>
      <c r="N147" s="115"/>
      <c r="O147" s="115"/>
      <c r="P147" s="115"/>
      <c r="Q147" s="115"/>
      <c r="R147" s="118"/>
      <c r="T147" s="119"/>
      <c r="U147" s="115"/>
      <c r="V147" s="115"/>
      <c r="W147" s="115"/>
      <c r="X147" s="115"/>
      <c r="Y147" s="115"/>
      <c r="Z147" s="115"/>
      <c r="AA147" s="120"/>
      <c r="AT147" s="121" t="s">
        <v>182</v>
      </c>
      <c r="AU147" s="121" t="s">
        <v>115</v>
      </c>
      <c r="AV147" s="7" t="s">
        <v>179</v>
      </c>
      <c r="AW147" s="7" t="s">
        <v>32</v>
      </c>
      <c r="AX147" s="7" t="s">
        <v>82</v>
      </c>
      <c r="AY147" s="121" t="s">
        <v>175</v>
      </c>
    </row>
    <row r="148" spans="2:65" s="1" customFormat="1" ht="25.5" customHeight="1">
      <c r="B148" s="25"/>
      <c r="C148" s="98" t="s">
        <v>233</v>
      </c>
      <c r="D148" s="98" t="s">
        <v>176</v>
      </c>
      <c r="E148" s="99" t="s">
        <v>565</v>
      </c>
      <c r="F148" s="576" t="s">
        <v>566</v>
      </c>
      <c r="G148" s="576"/>
      <c r="H148" s="576"/>
      <c r="I148" s="576"/>
      <c r="J148" s="100" t="s">
        <v>113</v>
      </c>
      <c r="K148" s="101">
        <v>9.24</v>
      </c>
      <c r="L148" s="507"/>
      <c r="M148" s="507"/>
      <c r="N148" s="562">
        <f>ROUND(L148*K148,2)</f>
        <v>0</v>
      </c>
      <c r="O148" s="562"/>
      <c r="P148" s="562"/>
      <c r="Q148" s="562"/>
      <c r="R148" s="27"/>
      <c r="T148" s="102" t="s">
        <v>19</v>
      </c>
      <c r="U148" s="30" t="s">
        <v>39</v>
      </c>
      <c r="V148" s="103">
        <v>2.443</v>
      </c>
      <c r="W148" s="103">
        <f>V148*K148</f>
        <v>22.573320000000002</v>
      </c>
      <c r="X148" s="103">
        <v>0.009297202</v>
      </c>
      <c r="Y148" s="103">
        <f>X148*K148</f>
        <v>0.08590614648</v>
      </c>
      <c r="Z148" s="103">
        <v>0</v>
      </c>
      <c r="AA148" s="104">
        <f>Z148*K148</f>
        <v>0</v>
      </c>
      <c r="AR148" s="14" t="s">
        <v>179</v>
      </c>
      <c r="AT148" s="14" t="s">
        <v>176</v>
      </c>
      <c r="AU148" s="14" t="s">
        <v>115</v>
      </c>
      <c r="AY148" s="14" t="s">
        <v>175</v>
      </c>
      <c r="BE148" s="105">
        <f>IF(U148="základní",N148,0)</f>
        <v>0</v>
      </c>
      <c r="BF148" s="105">
        <f>IF(U148="snížená",N148,0)</f>
        <v>0</v>
      </c>
      <c r="BG148" s="105">
        <f>IF(U148="zákl. přenesená",N148,0)</f>
        <v>0</v>
      </c>
      <c r="BH148" s="105">
        <f>IF(U148="sníž. přenesená",N148,0)</f>
        <v>0</v>
      </c>
      <c r="BI148" s="105">
        <f>IF(U148="nulová",N148,0)</f>
        <v>0</v>
      </c>
      <c r="BJ148" s="14" t="s">
        <v>82</v>
      </c>
      <c r="BK148" s="105">
        <f>ROUND(L148*K148,2)</f>
        <v>0</v>
      </c>
      <c r="BL148" s="14" t="s">
        <v>179</v>
      </c>
      <c r="BM148" s="14" t="s">
        <v>944</v>
      </c>
    </row>
    <row r="149" spans="2:51" s="6" customFormat="1" ht="16.5" customHeight="1">
      <c r="B149" s="106"/>
      <c r="C149" s="107"/>
      <c r="D149" s="107"/>
      <c r="E149" s="108" t="s">
        <v>19</v>
      </c>
      <c r="F149" s="577" t="s">
        <v>945</v>
      </c>
      <c r="G149" s="578"/>
      <c r="H149" s="578"/>
      <c r="I149" s="578"/>
      <c r="J149" s="107"/>
      <c r="K149" s="109">
        <v>3.136</v>
      </c>
      <c r="L149" s="107"/>
      <c r="M149" s="107"/>
      <c r="N149" s="107"/>
      <c r="O149" s="107"/>
      <c r="P149" s="107"/>
      <c r="Q149" s="107"/>
      <c r="R149" s="110"/>
      <c r="T149" s="111"/>
      <c r="U149" s="107"/>
      <c r="V149" s="107"/>
      <c r="W149" s="107"/>
      <c r="X149" s="107"/>
      <c r="Y149" s="107"/>
      <c r="Z149" s="107"/>
      <c r="AA149" s="112"/>
      <c r="AT149" s="113" t="s">
        <v>182</v>
      </c>
      <c r="AU149" s="113" t="s">
        <v>115</v>
      </c>
      <c r="AV149" s="6" t="s">
        <v>115</v>
      </c>
      <c r="AW149" s="6" t="s">
        <v>32</v>
      </c>
      <c r="AX149" s="6" t="s">
        <v>74</v>
      </c>
      <c r="AY149" s="113" t="s">
        <v>175</v>
      </c>
    </row>
    <row r="150" spans="2:51" s="6" customFormat="1" ht="16.5" customHeight="1">
      <c r="B150" s="106"/>
      <c r="C150" s="107"/>
      <c r="D150" s="107"/>
      <c r="E150" s="108" t="s">
        <v>19</v>
      </c>
      <c r="F150" s="579" t="s">
        <v>946</v>
      </c>
      <c r="G150" s="580"/>
      <c r="H150" s="580"/>
      <c r="I150" s="580"/>
      <c r="J150" s="107"/>
      <c r="K150" s="109">
        <v>6.104</v>
      </c>
      <c r="L150" s="107"/>
      <c r="M150" s="107"/>
      <c r="N150" s="107"/>
      <c r="O150" s="107"/>
      <c r="P150" s="107"/>
      <c r="Q150" s="107"/>
      <c r="R150" s="110"/>
      <c r="T150" s="111"/>
      <c r="U150" s="107"/>
      <c r="V150" s="107"/>
      <c r="W150" s="107"/>
      <c r="X150" s="107"/>
      <c r="Y150" s="107"/>
      <c r="Z150" s="107"/>
      <c r="AA150" s="112"/>
      <c r="AT150" s="113" t="s">
        <v>182</v>
      </c>
      <c r="AU150" s="113" t="s">
        <v>115</v>
      </c>
      <c r="AV150" s="6" t="s">
        <v>115</v>
      </c>
      <c r="AW150" s="6" t="s">
        <v>32</v>
      </c>
      <c r="AX150" s="6" t="s">
        <v>74</v>
      </c>
      <c r="AY150" s="113" t="s">
        <v>175</v>
      </c>
    </row>
    <row r="151" spans="2:51" s="7" customFormat="1" ht="16.5" customHeight="1">
      <c r="B151" s="114"/>
      <c r="C151" s="115"/>
      <c r="D151" s="115"/>
      <c r="E151" s="116" t="s">
        <v>908</v>
      </c>
      <c r="F151" s="581" t="s">
        <v>247</v>
      </c>
      <c r="G151" s="582"/>
      <c r="H151" s="582"/>
      <c r="I151" s="582"/>
      <c r="J151" s="115"/>
      <c r="K151" s="117">
        <v>9.24</v>
      </c>
      <c r="L151" s="115"/>
      <c r="M151" s="115"/>
      <c r="N151" s="115"/>
      <c r="O151" s="115"/>
      <c r="P151" s="115"/>
      <c r="Q151" s="115"/>
      <c r="R151" s="118"/>
      <c r="T151" s="119"/>
      <c r="U151" s="115"/>
      <c r="V151" s="115"/>
      <c r="W151" s="115"/>
      <c r="X151" s="115"/>
      <c r="Y151" s="115"/>
      <c r="Z151" s="115"/>
      <c r="AA151" s="120"/>
      <c r="AT151" s="121" t="s">
        <v>182</v>
      </c>
      <c r="AU151" s="121" t="s">
        <v>115</v>
      </c>
      <c r="AV151" s="7" t="s">
        <v>179</v>
      </c>
      <c r="AW151" s="7" t="s">
        <v>32</v>
      </c>
      <c r="AX151" s="7" t="s">
        <v>82</v>
      </c>
      <c r="AY151" s="121" t="s">
        <v>175</v>
      </c>
    </row>
    <row r="152" spans="2:65" s="1" customFormat="1" ht="25.5" customHeight="1">
      <c r="B152" s="25"/>
      <c r="C152" s="98" t="s">
        <v>237</v>
      </c>
      <c r="D152" s="98" t="s">
        <v>176</v>
      </c>
      <c r="E152" s="99" t="s">
        <v>573</v>
      </c>
      <c r="F152" s="576" t="s">
        <v>574</v>
      </c>
      <c r="G152" s="576"/>
      <c r="H152" s="576"/>
      <c r="I152" s="576"/>
      <c r="J152" s="100" t="s">
        <v>113</v>
      </c>
      <c r="K152" s="101">
        <v>52.374</v>
      </c>
      <c r="L152" s="507"/>
      <c r="M152" s="507"/>
      <c r="N152" s="562">
        <f>ROUND(L152*K152,2)</f>
        <v>0</v>
      </c>
      <c r="O152" s="562"/>
      <c r="P152" s="562"/>
      <c r="Q152" s="562"/>
      <c r="R152" s="27"/>
      <c r="T152" s="102" t="s">
        <v>19</v>
      </c>
      <c r="U152" s="30" t="s">
        <v>39</v>
      </c>
      <c r="V152" s="103">
        <v>0.628</v>
      </c>
      <c r="W152" s="103">
        <f>V152*K152</f>
        <v>32.890872</v>
      </c>
      <c r="X152" s="103">
        <v>0.000856935</v>
      </c>
      <c r="Y152" s="103">
        <f>X152*K152</f>
        <v>0.04488111369</v>
      </c>
      <c r="Z152" s="103">
        <v>0</v>
      </c>
      <c r="AA152" s="104">
        <f>Z152*K152</f>
        <v>0</v>
      </c>
      <c r="AR152" s="14" t="s">
        <v>179</v>
      </c>
      <c r="AT152" s="14" t="s">
        <v>176</v>
      </c>
      <c r="AU152" s="14" t="s">
        <v>115</v>
      </c>
      <c r="AY152" s="14" t="s">
        <v>175</v>
      </c>
      <c r="BE152" s="105">
        <f>IF(U152="základní",N152,0)</f>
        <v>0</v>
      </c>
      <c r="BF152" s="105">
        <f>IF(U152="snížená",N152,0)</f>
        <v>0</v>
      </c>
      <c r="BG152" s="105">
        <f>IF(U152="zákl. přenesená",N152,0)</f>
        <v>0</v>
      </c>
      <c r="BH152" s="105">
        <f>IF(U152="sníž. přenesená",N152,0)</f>
        <v>0</v>
      </c>
      <c r="BI152" s="105">
        <f>IF(U152="nulová",N152,0)</f>
        <v>0</v>
      </c>
      <c r="BJ152" s="14" t="s">
        <v>82</v>
      </c>
      <c r="BK152" s="105">
        <f>ROUND(L152*K152,2)</f>
        <v>0</v>
      </c>
      <c r="BL152" s="14" t="s">
        <v>179</v>
      </c>
      <c r="BM152" s="14" t="s">
        <v>947</v>
      </c>
    </row>
    <row r="153" spans="2:51" s="6" customFormat="1" ht="16.5" customHeight="1">
      <c r="B153" s="106"/>
      <c r="C153" s="107"/>
      <c r="D153" s="107"/>
      <c r="E153" s="108" t="s">
        <v>19</v>
      </c>
      <c r="F153" s="577" t="s">
        <v>905</v>
      </c>
      <c r="G153" s="578"/>
      <c r="H153" s="578"/>
      <c r="I153" s="578"/>
      <c r="J153" s="107"/>
      <c r="K153" s="109">
        <v>52.374</v>
      </c>
      <c r="L153" s="107"/>
      <c r="M153" s="107"/>
      <c r="N153" s="107"/>
      <c r="O153" s="107"/>
      <c r="P153" s="107"/>
      <c r="Q153" s="107"/>
      <c r="R153" s="110"/>
      <c r="T153" s="111"/>
      <c r="U153" s="107"/>
      <c r="V153" s="107"/>
      <c r="W153" s="107"/>
      <c r="X153" s="107"/>
      <c r="Y153" s="107"/>
      <c r="Z153" s="107"/>
      <c r="AA153" s="112"/>
      <c r="AT153" s="113" t="s">
        <v>182</v>
      </c>
      <c r="AU153" s="113" t="s">
        <v>115</v>
      </c>
      <c r="AV153" s="6" t="s">
        <v>115</v>
      </c>
      <c r="AW153" s="6" t="s">
        <v>32</v>
      </c>
      <c r="AX153" s="6" t="s">
        <v>82</v>
      </c>
      <c r="AY153" s="113" t="s">
        <v>175</v>
      </c>
    </row>
    <row r="154" spans="2:65" s="1" customFormat="1" ht="25.5" customHeight="1">
      <c r="B154" s="25"/>
      <c r="C154" s="98" t="s">
        <v>11</v>
      </c>
      <c r="D154" s="98" t="s">
        <v>176</v>
      </c>
      <c r="E154" s="99" t="s">
        <v>577</v>
      </c>
      <c r="F154" s="576" t="s">
        <v>578</v>
      </c>
      <c r="G154" s="576"/>
      <c r="H154" s="576"/>
      <c r="I154" s="576"/>
      <c r="J154" s="100" t="s">
        <v>113</v>
      </c>
      <c r="K154" s="101">
        <v>9.24</v>
      </c>
      <c r="L154" s="507"/>
      <c r="M154" s="507"/>
      <c r="N154" s="562">
        <f>ROUND(L154*K154,2)</f>
        <v>0</v>
      </c>
      <c r="O154" s="562"/>
      <c r="P154" s="562"/>
      <c r="Q154" s="562"/>
      <c r="R154" s="27"/>
      <c r="T154" s="102" t="s">
        <v>19</v>
      </c>
      <c r="U154" s="30" t="s">
        <v>39</v>
      </c>
      <c r="V154" s="103">
        <v>0.788</v>
      </c>
      <c r="W154" s="103">
        <f>V154*K154</f>
        <v>7.2811200000000005</v>
      </c>
      <c r="X154" s="103">
        <v>0.001020645</v>
      </c>
      <c r="Y154" s="103">
        <f>X154*K154</f>
        <v>0.009430759799999999</v>
      </c>
      <c r="Z154" s="103">
        <v>0</v>
      </c>
      <c r="AA154" s="104">
        <f>Z154*K154</f>
        <v>0</v>
      </c>
      <c r="AR154" s="14" t="s">
        <v>179</v>
      </c>
      <c r="AT154" s="14" t="s">
        <v>176</v>
      </c>
      <c r="AU154" s="14" t="s">
        <v>115</v>
      </c>
      <c r="AY154" s="14" t="s">
        <v>175</v>
      </c>
      <c r="BE154" s="105">
        <f>IF(U154="základní",N154,0)</f>
        <v>0</v>
      </c>
      <c r="BF154" s="105">
        <f>IF(U154="snížená",N154,0)</f>
        <v>0</v>
      </c>
      <c r="BG154" s="105">
        <f>IF(U154="zákl. přenesená",N154,0)</f>
        <v>0</v>
      </c>
      <c r="BH154" s="105">
        <f>IF(U154="sníž. přenesená",N154,0)</f>
        <v>0</v>
      </c>
      <c r="BI154" s="105">
        <f>IF(U154="nulová",N154,0)</f>
        <v>0</v>
      </c>
      <c r="BJ154" s="14" t="s">
        <v>82</v>
      </c>
      <c r="BK154" s="105">
        <f>ROUND(L154*K154,2)</f>
        <v>0</v>
      </c>
      <c r="BL154" s="14" t="s">
        <v>179</v>
      </c>
      <c r="BM154" s="14" t="s">
        <v>948</v>
      </c>
    </row>
    <row r="155" spans="2:51" s="6" customFormat="1" ht="16.5" customHeight="1">
      <c r="B155" s="106"/>
      <c r="C155" s="107"/>
      <c r="D155" s="107"/>
      <c r="E155" s="108" t="s">
        <v>19</v>
      </c>
      <c r="F155" s="577" t="s">
        <v>908</v>
      </c>
      <c r="G155" s="578"/>
      <c r="H155" s="578"/>
      <c r="I155" s="578"/>
      <c r="J155" s="107"/>
      <c r="K155" s="109">
        <v>9.24</v>
      </c>
      <c r="L155" s="107"/>
      <c r="M155" s="107"/>
      <c r="N155" s="107"/>
      <c r="O155" s="107"/>
      <c r="P155" s="107"/>
      <c r="Q155" s="107"/>
      <c r="R155" s="110"/>
      <c r="T155" s="111"/>
      <c r="U155" s="107"/>
      <c r="V155" s="107"/>
      <c r="W155" s="107"/>
      <c r="X155" s="107"/>
      <c r="Y155" s="107"/>
      <c r="Z155" s="107"/>
      <c r="AA155" s="112"/>
      <c r="AT155" s="113" t="s">
        <v>182</v>
      </c>
      <c r="AU155" s="113" t="s">
        <v>115</v>
      </c>
      <c r="AV155" s="6" t="s">
        <v>115</v>
      </c>
      <c r="AW155" s="6" t="s">
        <v>32</v>
      </c>
      <c r="AX155" s="6" t="s">
        <v>82</v>
      </c>
      <c r="AY155" s="113" t="s">
        <v>175</v>
      </c>
    </row>
    <row r="156" spans="2:65" s="1" customFormat="1" ht="38.25" customHeight="1">
      <c r="B156" s="25"/>
      <c r="C156" s="98" t="s">
        <v>248</v>
      </c>
      <c r="D156" s="98" t="s">
        <v>176</v>
      </c>
      <c r="E156" s="99" t="s">
        <v>581</v>
      </c>
      <c r="F156" s="576" t="s">
        <v>582</v>
      </c>
      <c r="G156" s="576"/>
      <c r="H156" s="576"/>
      <c r="I156" s="576"/>
      <c r="J156" s="100" t="s">
        <v>369</v>
      </c>
      <c r="K156" s="101">
        <v>1.2</v>
      </c>
      <c r="L156" s="507"/>
      <c r="M156" s="507"/>
      <c r="N156" s="562">
        <f>ROUND(L156*K156,2)</f>
        <v>0</v>
      </c>
      <c r="O156" s="562"/>
      <c r="P156" s="562"/>
      <c r="Q156" s="562"/>
      <c r="R156" s="27"/>
      <c r="T156" s="102" t="s">
        <v>19</v>
      </c>
      <c r="U156" s="30" t="s">
        <v>39</v>
      </c>
      <c r="V156" s="103">
        <v>33.527</v>
      </c>
      <c r="W156" s="103">
        <f>V156*K156</f>
        <v>40.2324</v>
      </c>
      <c r="X156" s="103">
        <v>1.095795</v>
      </c>
      <c r="Y156" s="103">
        <f>X156*K156</f>
        <v>1.314954</v>
      </c>
      <c r="Z156" s="103">
        <v>0</v>
      </c>
      <c r="AA156" s="104">
        <f>Z156*K156</f>
        <v>0</v>
      </c>
      <c r="AR156" s="14" t="s">
        <v>179</v>
      </c>
      <c r="AT156" s="14" t="s">
        <v>176</v>
      </c>
      <c r="AU156" s="14" t="s">
        <v>115</v>
      </c>
      <c r="AY156" s="14" t="s">
        <v>175</v>
      </c>
      <c r="BE156" s="105">
        <f>IF(U156="základní",N156,0)</f>
        <v>0</v>
      </c>
      <c r="BF156" s="105">
        <f>IF(U156="snížená",N156,0)</f>
        <v>0</v>
      </c>
      <c r="BG156" s="105">
        <f>IF(U156="zákl. přenesená",N156,0)</f>
        <v>0</v>
      </c>
      <c r="BH156" s="105">
        <f>IF(U156="sníž. přenesená",N156,0)</f>
        <v>0</v>
      </c>
      <c r="BI156" s="105">
        <f>IF(U156="nulová",N156,0)</f>
        <v>0</v>
      </c>
      <c r="BJ156" s="14" t="s">
        <v>82</v>
      </c>
      <c r="BK156" s="105">
        <f>ROUND(L156*K156,2)</f>
        <v>0</v>
      </c>
      <c r="BL156" s="14" t="s">
        <v>179</v>
      </c>
      <c r="BM156" s="14" t="s">
        <v>949</v>
      </c>
    </row>
    <row r="157" spans="2:51" s="6" customFormat="1" ht="16.5" customHeight="1">
      <c r="B157" s="106"/>
      <c r="C157" s="107"/>
      <c r="D157" s="107"/>
      <c r="E157" s="108" t="s">
        <v>19</v>
      </c>
      <c r="F157" s="577" t="s">
        <v>950</v>
      </c>
      <c r="G157" s="578"/>
      <c r="H157" s="578"/>
      <c r="I157" s="578"/>
      <c r="J157" s="107"/>
      <c r="K157" s="109">
        <v>0.32</v>
      </c>
      <c r="L157" s="107"/>
      <c r="M157" s="107"/>
      <c r="N157" s="107"/>
      <c r="O157" s="107"/>
      <c r="P157" s="107"/>
      <c r="Q157" s="107"/>
      <c r="R157" s="110"/>
      <c r="T157" s="111"/>
      <c r="U157" s="107"/>
      <c r="V157" s="107"/>
      <c r="W157" s="107"/>
      <c r="X157" s="107"/>
      <c r="Y157" s="107"/>
      <c r="Z157" s="107"/>
      <c r="AA157" s="112"/>
      <c r="AT157" s="113" t="s">
        <v>182</v>
      </c>
      <c r="AU157" s="113" t="s">
        <v>115</v>
      </c>
      <c r="AV157" s="6" t="s">
        <v>115</v>
      </c>
      <c r="AW157" s="6" t="s">
        <v>32</v>
      </c>
      <c r="AX157" s="6" t="s">
        <v>74</v>
      </c>
      <c r="AY157" s="113" t="s">
        <v>175</v>
      </c>
    </row>
    <row r="158" spans="2:51" s="6" customFormat="1" ht="16.5" customHeight="1">
      <c r="B158" s="106"/>
      <c r="C158" s="107"/>
      <c r="D158" s="107"/>
      <c r="E158" s="108" t="s">
        <v>19</v>
      </c>
      <c r="F158" s="579" t="s">
        <v>951</v>
      </c>
      <c r="G158" s="580"/>
      <c r="H158" s="580"/>
      <c r="I158" s="580"/>
      <c r="J158" s="107"/>
      <c r="K158" s="109">
        <v>0.88</v>
      </c>
      <c r="L158" s="107"/>
      <c r="M158" s="107"/>
      <c r="N158" s="107"/>
      <c r="O158" s="107"/>
      <c r="P158" s="107"/>
      <c r="Q158" s="107"/>
      <c r="R158" s="110"/>
      <c r="T158" s="111"/>
      <c r="U158" s="107"/>
      <c r="V158" s="107"/>
      <c r="W158" s="107"/>
      <c r="X158" s="107"/>
      <c r="Y158" s="107"/>
      <c r="Z158" s="107"/>
      <c r="AA158" s="112"/>
      <c r="AT158" s="113" t="s">
        <v>182</v>
      </c>
      <c r="AU158" s="113" t="s">
        <v>115</v>
      </c>
      <c r="AV158" s="6" t="s">
        <v>115</v>
      </c>
      <c r="AW158" s="6" t="s">
        <v>32</v>
      </c>
      <c r="AX158" s="6" t="s">
        <v>74</v>
      </c>
      <c r="AY158" s="113" t="s">
        <v>175</v>
      </c>
    </row>
    <row r="159" spans="2:51" s="7" customFormat="1" ht="16.5" customHeight="1">
      <c r="B159" s="114"/>
      <c r="C159" s="115"/>
      <c r="D159" s="115"/>
      <c r="E159" s="116" t="s">
        <v>19</v>
      </c>
      <c r="F159" s="581" t="s">
        <v>247</v>
      </c>
      <c r="G159" s="582"/>
      <c r="H159" s="582"/>
      <c r="I159" s="582"/>
      <c r="J159" s="115"/>
      <c r="K159" s="117">
        <v>1.2</v>
      </c>
      <c r="L159" s="115"/>
      <c r="M159" s="115"/>
      <c r="N159" s="115"/>
      <c r="O159" s="115"/>
      <c r="P159" s="115"/>
      <c r="Q159" s="115"/>
      <c r="R159" s="118"/>
      <c r="T159" s="119"/>
      <c r="U159" s="115"/>
      <c r="V159" s="115"/>
      <c r="W159" s="115"/>
      <c r="X159" s="115"/>
      <c r="Y159" s="115"/>
      <c r="Z159" s="115"/>
      <c r="AA159" s="120"/>
      <c r="AT159" s="121" t="s">
        <v>182</v>
      </c>
      <c r="AU159" s="121" t="s">
        <v>115</v>
      </c>
      <c r="AV159" s="7" t="s">
        <v>179</v>
      </c>
      <c r="AW159" s="7" t="s">
        <v>32</v>
      </c>
      <c r="AX159" s="7" t="s">
        <v>82</v>
      </c>
      <c r="AY159" s="121" t="s">
        <v>175</v>
      </c>
    </row>
    <row r="160" spans="2:63" s="5" customFormat="1" ht="29.85" customHeight="1">
      <c r="B160" s="87"/>
      <c r="C160" s="88"/>
      <c r="D160" s="97" t="s">
        <v>153</v>
      </c>
      <c r="E160" s="97"/>
      <c r="F160" s="97"/>
      <c r="G160" s="97"/>
      <c r="H160" s="97"/>
      <c r="I160" s="97"/>
      <c r="J160" s="97"/>
      <c r="K160" s="97"/>
      <c r="L160" s="97"/>
      <c r="M160" s="97"/>
      <c r="N160" s="559">
        <f>BK160</f>
        <v>0</v>
      </c>
      <c r="O160" s="560"/>
      <c r="P160" s="560"/>
      <c r="Q160" s="560"/>
      <c r="R160" s="90"/>
      <c r="T160" s="91"/>
      <c r="U160" s="88"/>
      <c r="V160" s="88"/>
      <c r="W160" s="92">
        <f>SUM(W161:W164)</f>
        <v>8.922</v>
      </c>
      <c r="X160" s="88"/>
      <c r="Y160" s="92">
        <f>SUM(Y161:Y164)</f>
        <v>7.156998</v>
      </c>
      <c r="Z160" s="88"/>
      <c r="AA160" s="93">
        <f>SUM(AA161:AA164)</f>
        <v>0</v>
      </c>
      <c r="AR160" s="94" t="s">
        <v>82</v>
      </c>
      <c r="AT160" s="95" t="s">
        <v>73</v>
      </c>
      <c r="AU160" s="95" t="s">
        <v>82</v>
      </c>
      <c r="AY160" s="94" t="s">
        <v>175</v>
      </c>
      <c r="BK160" s="96">
        <f>SUM(BK161:BK164)</f>
        <v>0</v>
      </c>
    </row>
    <row r="161" spans="2:65" s="1" customFormat="1" ht="38.25" customHeight="1">
      <c r="B161" s="25"/>
      <c r="C161" s="98" t="s">
        <v>254</v>
      </c>
      <c r="D161" s="98" t="s">
        <v>176</v>
      </c>
      <c r="E161" s="99" t="s">
        <v>952</v>
      </c>
      <c r="F161" s="576" t="s">
        <v>953</v>
      </c>
      <c r="G161" s="576"/>
      <c r="H161" s="576"/>
      <c r="I161" s="576"/>
      <c r="J161" s="100" t="s">
        <v>113</v>
      </c>
      <c r="K161" s="101">
        <v>6</v>
      </c>
      <c r="L161" s="507"/>
      <c r="M161" s="507"/>
      <c r="N161" s="562">
        <f>ROUND(L161*K161,2)</f>
        <v>0</v>
      </c>
      <c r="O161" s="562"/>
      <c r="P161" s="562"/>
      <c r="Q161" s="562"/>
      <c r="R161" s="27"/>
      <c r="T161" s="102" t="s">
        <v>19</v>
      </c>
      <c r="U161" s="30" t="s">
        <v>39</v>
      </c>
      <c r="V161" s="103">
        <v>0.166</v>
      </c>
      <c r="W161" s="103">
        <f>V161*K161</f>
        <v>0.996</v>
      </c>
      <c r="X161" s="103">
        <v>0.255045</v>
      </c>
      <c r="Y161" s="103">
        <f>X161*K161</f>
        <v>1.5302700000000002</v>
      </c>
      <c r="Z161" s="103">
        <v>0</v>
      </c>
      <c r="AA161" s="104">
        <f>Z161*K161</f>
        <v>0</v>
      </c>
      <c r="AR161" s="14" t="s">
        <v>179</v>
      </c>
      <c r="AT161" s="14" t="s">
        <v>176</v>
      </c>
      <c r="AU161" s="14" t="s">
        <v>115</v>
      </c>
      <c r="AY161" s="14" t="s">
        <v>175</v>
      </c>
      <c r="BE161" s="105">
        <f>IF(U161="základní",N161,0)</f>
        <v>0</v>
      </c>
      <c r="BF161" s="105">
        <f>IF(U161="snížená",N161,0)</f>
        <v>0</v>
      </c>
      <c r="BG161" s="105">
        <f>IF(U161="zákl. přenesená",N161,0)</f>
        <v>0</v>
      </c>
      <c r="BH161" s="105">
        <f>IF(U161="sníž. přenesená",N161,0)</f>
        <v>0</v>
      </c>
      <c r="BI161" s="105">
        <f>IF(U161="nulová",N161,0)</f>
        <v>0</v>
      </c>
      <c r="BJ161" s="14" t="s">
        <v>82</v>
      </c>
      <c r="BK161" s="105">
        <f>ROUND(L161*K161,2)</f>
        <v>0</v>
      </c>
      <c r="BL161" s="14" t="s">
        <v>179</v>
      </c>
      <c r="BM161" s="14" t="s">
        <v>954</v>
      </c>
    </row>
    <row r="162" spans="2:51" s="6" customFormat="1" ht="16.5" customHeight="1">
      <c r="B162" s="106"/>
      <c r="C162" s="107"/>
      <c r="D162" s="107"/>
      <c r="E162" s="108" t="s">
        <v>19</v>
      </c>
      <c r="F162" s="577" t="s">
        <v>955</v>
      </c>
      <c r="G162" s="578"/>
      <c r="H162" s="578"/>
      <c r="I162" s="578"/>
      <c r="J162" s="107"/>
      <c r="K162" s="109">
        <v>6</v>
      </c>
      <c r="L162" s="107"/>
      <c r="M162" s="107"/>
      <c r="N162" s="107"/>
      <c r="O162" s="107"/>
      <c r="P162" s="107"/>
      <c r="Q162" s="107"/>
      <c r="R162" s="110"/>
      <c r="T162" s="111"/>
      <c r="U162" s="107"/>
      <c r="V162" s="107"/>
      <c r="W162" s="107"/>
      <c r="X162" s="107"/>
      <c r="Y162" s="107"/>
      <c r="Z162" s="107"/>
      <c r="AA162" s="112"/>
      <c r="AT162" s="113" t="s">
        <v>182</v>
      </c>
      <c r="AU162" s="113" t="s">
        <v>115</v>
      </c>
      <c r="AV162" s="6" t="s">
        <v>115</v>
      </c>
      <c r="AW162" s="6" t="s">
        <v>32</v>
      </c>
      <c r="AX162" s="6" t="s">
        <v>82</v>
      </c>
      <c r="AY162" s="113" t="s">
        <v>175</v>
      </c>
    </row>
    <row r="163" spans="2:65" s="1" customFormat="1" ht="38.25" customHeight="1">
      <c r="B163" s="25"/>
      <c r="C163" s="98" t="s">
        <v>258</v>
      </c>
      <c r="D163" s="98" t="s">
        <v>176</v>
      </c>
      <c r="E163" s="99" t="s">
        <v>956</v>
      </c>
      <c r="F163" s="576" t="s">
        <v>957</v>
      </c>
      <c r="G163" s="576"/>
      <c r="H163" s="576"/>
      <c r="I163" s="576"/>
      <c r="J163" s="100" t="s">
        <v>113</v>
      </c>
      <c r="K163" s="101">
        <v>6</v>
      </c>
      <c r="L163" s="507"/>
      <c r="M163" s="507"/>
      <c r="N163" s="562">
        <f>ROUND(L163*K163,2)</f>
        <v>0</v>
      </c>
      <c r="O163" s="562"/>
      <c r="P163" s="562"/>
      <c r="Q163" s="562"/>
      <c r="R163" s="27"/>
      <c r="T163" s="102" t="s">
        <v>19</v>
      </c>
      <c r="U163" s="30" t="s">
        <v>39</v>
      </c>
      <c r="V163" s="103">
        <v>1.321</v>
      </c>
      <c r="W163" s="103">
        <f>V163*K163</f>
        <v>7.926</v>
      </c>
      <c r="X163" s="103">
        <v>0.937788</v>
      </c>
      <c r="Y163" s="103">
        <f>X163*K163</f>
        <v>5.626728</v>
      </c>
      <c r="Z163" s="103">
        <v>0</v>
      </c>
      <c r="AA163" s="104">
        <f>Z163*K163</f>
        <v>0</v>
      </c>
      <c r="AR163" s="14" t="s">
        <v>179</v>
      </c>
      <c r="AT163" s="14" t="s">
        <v>176</v>
      </c>
      <c r="AU163" s="14" t="s">
        <v>115</v>
      </c>
      <c r="AY163" s="14" t="s">
        <v>175</v>
      </c>
      <c r="BE163" s="105">
        <f>IF(U163="základní",N163,0)</f>
        <v>0</v>
      </c>
      <c r="BF163" s="105">
        <f>IF(U163="snížená",N163,0)</f>
        <v>0</v>
      </c>
      <c r="BG163" s="105">
        <f>IF(U163="zákl. přenesená",N163,0)</f>
        <v>0</v>
      </c>
      <c r="BH163" s="105">
        <f>IF(U163="sníž. přenesená",N163,0)</f>
        <v>0</v>
      </c>
      <c r="BI163" s="105">
        <f>IF(U163="nulová",N163,0)</f>
        <v>0</v>
      </c>
      <c r="BJ163" s="14" t="s">
        <v>82</v>
      </c>
      <c r="BK163" s="105">
        <f>ROUND(L163*K163,2)</f>
        <v>0</v>
      </c>
      <c r="BL163" s="14" t="s">
        <v>179</v>
      </c>
      <c r="BM163" s="14" t="s">
        <v>958</v>
      </c>
    </row>
    <row r="164" spans="2:51" s="6" customFormat="1" ht="16.5" customHeight="1">
      <c r="B164" s="106"/>
      <c r="C164" s="107"/>
      <c r="D164" s="107"/>
      <c r="E164" s="108" t="s">
        <v>19</v>
      </c>
      <c r="F164" s="577" t="s">
        <v>955</v>
      </c>
      <c r="G164" s="578"/>
      <c r="H164" s="578"/>
      <c r="I164" s="578"/>
      <c r="J164" s="107"/>
      <c r="K164" s="109">
        <v>6</v>
      </c>
      <c r="L164" s="107"/>
      <c r="M164" s="107"/>
      <c r="N164" s="107"/>
      <c r="O164" s="107"/>
      <c r="P164" s="107"/>
      <c r="Q164" s="107"/>
      <c r="R164" s="110"/>
      <c r="T164" s="111"/>
      <c r="U164" s="107"/>
      <c r="V164" s="107"/>
      <c r="W164" s="107"/>
      <c r="X164" s="107"/>
      <c r="Y164" s="107"/>
      <c r="Z164" s="107"/>
      <c r="AA164" s="112"/>
      <c r="AT164" s="113" t="s">
        <v>182</v>
      </c>
      <c r="AU164" s="113" t="s">
        <v>115</v>
      </c>
      <c r="AV164" s="6" t="s">
        <v>115</v>
      </c>
      <c r="AW164" s="6" t="s">
        <v>32</v>
      </c>
      <c r="AX164" s="6" t="s">
        <v>82</v>
      </c>
      <c r="AY164" s="113" t="s">
        <v>175</v>
      </c>
    </row>
    <row r="165" spans="2:63" s="5" customFormat="1" ht="29.85" customHeight="1">
      <c r="B165" s="87"/>
      <c r="C165" s="88"/>
      <c r="D165" s="97" t="s">
        <v>155</v>
      </c>
      <c r="E165" s="97"/>
      <c r="F165" s="97"/>
      <c r="G165" s="97"/>
      <c r="H165" s="97"/>
      <c r="I165" s="97"/>
      <c r="J165" s="97"/>
      <c r="K165" s="97"/>
      <c r="L165" s="97"/>
      <c r="M165" s="97"/>
      <c r="N165" s="559">
        <f>BK165</f>
        <v>0</v>
      </c>
      <c r="O165" s="560"/>
      <c r="P165" s="560"/>
      <c r="Q165" s="560"/>
      <c r="R165" s="90"/>
      <c r="T165" s="91"/>
      <c r="U165" s="88"/>
      <c r="V165" s="88"/>
      <c r="W165" s="92">
        <f>SUM(W166:W210)</f>
        <v>10579.222736</v>
      </c>
      <c r="X165" s="88"/>
      <c r="Y165" s="92">
        <f>SUM(Y166:Y210)</f>
        <v>183.62863633499998</v>
      </c>
      <c r="Z165" s="88"/>
      <c r="AA165" s="93">
        <f>SUM(AA166:AA210)</f>
        <v>243.1116</v>
      </c>
      <c r="AR165" s="94" t="s">
        <v>82</v>
      </c>
      <c r="AT165" s="95" t="s">
        <v>73</v>
      </c>
      <c r="AU165" s="95" t="s">
        <v>82</v>
      </c>
      <c r="AY165" s="94" t="s">
        <v>175</v>
      </c>
      <c r="BK165" s="96">
        <f>SUM(BK166:BK210)</f>
        <v>0</v>
      </c>
    </row>
    <row r="166" spans="2:65" s="1" customFormat="1" ht="38.25" customHeight="1">
      <c r="B166" s="25"/>
      <c r="C166" s="98" t="s">
        <v>264</v>
      </c>
      <c r="D166" s="98" t="s">
        <v>176</v>
      </c>
      <c r="E166" s="99" t="s">
        <v>751</v>
      </c>
      <c r="F166" s="576" t="s">
        <v>752</v>
      </c>
      <c r="G166" s="576"/>
      <c r="H166" s="576"/>
      <c r="I166" s="576"/>
      <c r="J166" s="100" t="s">
        <v>113</v>
      </c>
      <c r="K166" s="101">
        <v>705</v>
      </c>
      <c r="L166" s="507"/>
      <c r="M166" s="507"/>
      <c r="N166" s="562">
        <f>ROUND(L166*K166,2)</f>
        <v>0</v>
      </c>
      <c r="O166" s="562"/>
      <c r="P166" s="562"/>
      <c r="Q166" s="562"/>
      <c r="R166" s="27"/>
      <c r="T166" s="102" t="s">
        <v>19</v>
      </c>
      <c r="U166" s="30" t="s">
        <v>39</v>
      </c>
      <c r="V166" s="103">
        <v>0.154</v>
      </c>
      <c r="W166" s="103">
        <f>V166*K166</f>
        <v>108.57</v>
      </c>
      <c r="X166" s="103">
        <v>0</v>
      </c>
      <c r="Y166" s="103">
        <f>X166*K166</f>
        <v>0</v>
      </c>
      <c r="Z166" s="103">
        <v>0</v>
      </c>
      <c r="AA166" s="104">
        <f>Z166*K166</f>
        <v>0</v>
      </c>
      <c r="AR166" s="14" t="s">
        <v>179</v>
      </c>
      <c r="AT166" s="14" t="s">
        <v>176</v>
      </c>
      <c r="AU166" s="14" t="s">
        <v>115</v>
      </c>
      <c r="AY166" s="14" t="s">
        <v>175</v>
      </c>
      <c r="BE166" s="105">
        <f>IF(U166="základní",N166,0)</f>
        <v>0</v>
      </c>
      <c r="BF166" s="105">
        <f>IF(U166="snížená",N166,0)</f>
        <v>0</v>
      </c>
      <c r="BG166" s="105">
        <f>IF(U166="zákl. přenesená",N166,0)</f>
        <v>0</v>
      </c>
      <c r="BH166" s="105">
        <f>IF(U166="sníž. přenesená",N166,0)</f>
        <v>0</v>
      </c>
      <c r="BI166" s="105">
        <f>IF(U166="nulová",N166,0)</f>
        <v>0</v>
      </c>
      <c r="BJ166" s="14" t="s">
        <v>82</v>
      </c>
      <c r="BK166" s="105">
        <f>ROUND(L166*K166,2)</f>
        <v>0</v>
      </c>
      <c r="BL166" s="14" t="s">
        <v>179</v>
      </c>
      <c r="BM166" s="14" t="s">
        <v>959</v>
      </c>
    </row>
    <row r="167" spans="2:51" s="6" customFormat="1" ht="16.5" customHeight="1">
      <c r="B167" s="106"/>
      <c r="C167" s="107"/>
      <c r="D167" s="107"/>
      <c r="E167" s="108" t="s">
        <v>19</v>
      </c>
      <c r="F167" s="577" t="s">
        <v>960</v>
      </c>
      <c r="G167" s="578"/>
      <c r="H167" s="578"/>
      <c r="I167" s="578"/>
      <c r="J167" s="107"/>
      <c r="K167" s="109">
        <v>705</v>
      </c>
      <c r="L167" s="107"/>
      <c r="M167" s="107"/>
      <c r="N167" s="107"/>
      <c r="O167" s="107"/>
      <c r="P167" s="107"/>
      <c r="Q167" s="107"/>
      <c r="R167" s="110"/>
      <c r="T167" s="111"/>
      <c r="U167" s="107"/>
      <c r="V167" s="107"/>
      <c r="W167" s="107"/>
      <c r="X167" s="107"/>
      <c r="Y167" s="107"/>
      <c r="Z167" s="107"/>
      <c r="AA167" s="112"/>
      <c r="AT167" s="113" t="s">
        <v>182</v>
      </c>
      <c r="AU167" s="113" t="s">
        <v>115</v>
      </c>
      <c r="AV167" s="6" t="s">
        <v>115</v>
      </c>
      <c r="AW167" s="6" t="s">
        <v>32</v>
      </c>
      <c r="AX167" s="6" t="s">
        <v>82</v>
      </c>
      <c r="AY167" s="113" t="s">
        <v>175</v>
      </c>
    </row>
    <row r="168" spans="2:65" s="1" customFormat="1" ht="38.25" customHeight="1">
      <c r="B168" s="25"/>
      <c r="C168" s="98" t="s">
        <v>269</v>
      </c>
      <c r="D168" s="98" t="s">
        <v>176</v>
      </c>
      <c r="E168" s="99" t="s">
        <v>756</v>
      </c>
      <c r="F168" s="576" t="s">
        <v>757</v>
      </c>
      <c r="G168" s="576"/>
      <c r="H168" s="576"/>
      <c r="I168" s="576"/>
      <c r="J168" s="100" t="s">
        <v>113</v>
      </c>
      <c r="K168" s="101">
        <v>63450</v>
      </c>
      <c r="L168" s="507"/>
      <c r="M168" s="507"/>
      <c r="N168" s="562">
        <f>ROUND(L168*K168,2)</f>
        <v>0</v>
      </c>
      <c r="O168" s="562"/>
      <c r="P168" s="562"/>
      <c r="Q168" s="562"/>
      <c r="R168" s="27"/>
      <c r="T168" s="102" t="s">
        <v>19</v>
      </c>
      <c r="U168" s="30" t="s">
        <v>39</v>
      </c>
      <c r="V168" s="103">
        <v>0</v>
      </c>
      <c r="W168" s="103">
        <f>V168*K168</f>
        <v>0</v>
      </c>
      <c r="X168" s="103">
        <v>0</v>
      </c>
      <c r="Y168" s="103">
        <f>X168*K168</f>
        <v>0</v>
      </c>
      <c r="Z168" s="103">
        <v>0</v>
      </c>
      <c r="AA168" s="104">
        <f>Z168*K168</f>
        <v>0</v>
      </c>
      <c r="AR168" s="14" t="s">
        <v>179</v>
      </c>
      <c r="AT168" s="14" t="s">
        <v>176</v>
      </c>
      <c r="AU168" s="14" t="s">
        <v>115</v>
      </c>
      <c r="AY168" s="14" t="s">
        <v>175</v>
      </c>
      <c r="BE168" s="105">
        <f>IF(U168="základní",N168,0)</f>
        <v>0</v>
      </c>
      <c r="BF168" s="105">
        <f>IF(U168="snížená",N168,0)</f>
        <v>0</v>
      </c>
      <c r="BG168" s="105">
        <f>IF(U168="zákl. přenesená",N168,0)</f>
        <v>0</v>
      </c>
      <c r="BH168" s="105">
        <f>IF(U168="sníž. přenesená",N168,0)</f>
        <v>0</v>
      </c>
      <c r="BI168" s="105">
        <f>IF(U168="nulová",N168,0)</f>
        <v>0</v>
      </c>
      <c r="BJ168" s="14" t="s">
        <v>82</v>
      </c>
      <c r="BK168" s="105">
        <f>ROUND(L168*K168,2)</f>
        <v>0</v>
      </c>
      <c r="BL168" s="14" t="s">
        <v>179</v>
      </c>
      <c r="BM168" s="14" t="s">
        <v>961</v>
      </c>
    </row>
    <row r="169" spans="2:51" s="6" customFormat="1" ht="16.5" customHeight="1">
      <c r="B169" s="106"/>
      <c r="C169" s="107"/>
      <c r="D169" s="107"/>
      <c r="E169" s="108" t="s">
        <v>19</v>
      </c>
      <c r="F169" s="577" t="s">
        <v>962</v>
      </c>
      <c r="G169" s="578"/>
      <c r="H169" s="578"/>
      <c r="I169" s="578"/>
      <c r="J169" s="107"/>
      <c r="K169" s="109">
        <v>63450</v>
      </c>
      <c r="L169" s="107"/>
      <c r="M169" s="107"/>
      <c r="N169" s="107"/>
      <c r="O169" s="107"/>
      <c r="P169" s="107"/>
      <c r="Q169" s="107"/>
      <c r="R169" s="110"/>
      <c r="T169" s="111"/>
      <c r="U169" s="107"/>
      <c r="V169" s="107"/>
      <c r="W169" s="107"/>
      <c r="X169" s="107"/>
      <c r="Y169" s="107"/>
      <c r="Z169" s="107"/>
      <c r="AA169" s="112"/>
      <c r="AT169" s="113" t="s">
        <v>182</v>
      </c>
      <c r="AU169" s="113" t="s">
        <v>115</v>
      </c>
      <c r="AV169" s="6" t="s">
        <v>115</v>
      </c>
      <c r="AW169" s="6" t="s">
        <v>32</v>
      </c>
      <c r="AX169" s="6" t="s">
        <v>82</v>
      </c>
      <c r="AY169" s="113" t="s">
        <v>175</v>
      </c>
    </row>
    <row r="170" spans="2:65" s="1" customFormat="1" ht="38.25" customHeight="1">
      <c r="B170" s="25"/>
      <c r="C170" s="98" t="s">
        <v>10</v>
      </c>
      <c r="D170" s="98" t="s">
        <v>176</v>
      </c>
      <c r="E170" s="99" t="s">
        <v>761</v>
      </c>
      <c r="F170" s="576" t="s">
        <v>762</v>
      </c>
      <c r="G170" s="576"/>
      <c r="H170" s="576"/>
      <c r="I170" s="576"/>
      <c r="J170" s="100" t="s">
        <v>113</v>
      </c>
      <c r="K170" s="101">
        <v>705</v>
      </c>
      <c r="L170" s="507"/>
      <c r="M170" s="507"/>
      <c r="N170" s="562">
        <f>ROUND(L170*K170,2)</f>
        <v>0</v>
      </c>
      <c r="O170" s="562"/>
      <c r="P170" s="562"/>
      <c r="Q170" s="562"/>
      <c r="R170" s="27"/>
      <c r="T170" s="102" t="s">
        <v>19</v>
      </c>
      <c r="U170" s="30" t="s">
        <v>39</v>
      </c>
      <c r="V170" s="103">
        <v>0.097</v>
      </c>
      <c r="W170" s="103">
        <f>V170*K170</f>
        <v>68.385</v>
      </c>
      <c r="X170" s="103">
        <v>0</v>
      </c>
      <c r="Y170" s="103">
        <f>X170*K170</f>
        <v>0</v>
      </c>
      <c r="Z170" s="103">
        <v>0</v>
      </c>
      <c r="AA170" s="104">
        <f>Z170*K170</f>
        <v>0</v>
      </c>
      <c r="AR170" s="14" t="s">
        <v>179</v>
      </c>
      <c r="AT170" s="14" t="s">
        <v>176</v>
      </c>
      <c r="AU170" s="14" t="s">
        <v>115</v>
      </c>
      <c r="AY170" s="14" t="s">
        <v>175</v>
      </c>
      <c r="BE170" s="105">
        <f>IF(U170="základní",N170,0)</f>
        <v>0</v>
      </c>
      <c r="BF170" s="105">
        <f>IF(U170="snížená",N170,0)</f>
        <v>0</v>
      </c>
      <c r="BG170" s="105">
        <f>IF(U170="zákl. přenesená",N170,0)</f>
        <v>0</v>
      </c>
      <c r="BH170" s="105">
        <f>IF(U170="sníž. přenesená",N170,0)</f>
        <v>0</v>
      </c>
      <c r="BI170" s="105">
        <f>IF(U170="nulová",N170,0)</f>
        <v>0</v>
      </c>
      <c r="BJ170" s="14" t="s">
        <v>82</v>
      </c>
      <c r="BK170" s="105">
        <f>ROUND(L170*K170,2)</f>
        <v>0</v>
      </c>
      <c r="BL170" s="14" t="s">
        <v>179</v>
      </c>
      <c r="BM170" s="14" t="s">
        <v>963</v>
      </c>
    </row>
    <row r="171" spans="2:51" s="6" customFormat="1" ht="16.5" customHeight="1">
      <c r="B171" s="106"/>
      <c r="C171" s="107"/>
      <c r="D171" s="107"/>
      <c r="E171" s="108" t="s">
        <v>19</v>
      </c>
      <c r="F171" s="577" t="s">
        <v>960</v>
      </c>
      <c r="G171" s="578"/>
      <c r="H171" s="578"/>
      <c r="I171" s="578"/>
      <c r="J171" s="107"/>
      <c r="K171" s="109">
        <v>705</v>
      </c>
      <c r="L171" s="107"/>
      <c r="M171" s="107"/>
      <c r="N171" s="107"/>
      <c r="O171" s="107"/>
      <c r="P171" s="107"/>
      <c r="Q171" s="107"/>
      <c r="R171" s="110"/>
      <c r="T171" s="111"/>
      <c r="U171" s="107"/>
      <c r="V171" s="107"/>
      <c r="W171" s="107"/>
      <c r="X171" s="107"/>
      <c r="Y171" s="107"/>
      <c r="Z171" s="107"/>
      <c r="AA171" s="112"/>
      <c r="AT171" s="113" t="s">
        <v>182</v>
      </c>
      <c r="AU171" s="113" t="s">
        <v>115</v>
      </c>
      <c r="AV171" s="6" t="s">
        <v>115</v>
      </c>
      <c r="AW171" s="6" t="s">
        <v>32</v>
      </c>
      <c r="AX171" s="6" t="s">
        <v>82</v>
      </c>
      <c r="AY171" s="113" t="s">
        <v>175</v>
      </c>
    </row>
    <row r="172" spans="2:65" s="1" customFormat="1" ht="25.5" customHeight="1">
      <c r="B172" s="25"/>
      <c r="C172" s="98" t="s">
        <v>281</v>
      </c>
      <c r="D172" s="98" t="s">
        <v>176</v>
      </c>
      <c r="E172" s="99" t="s">
        <v>964</v>
      </c>
      <c r="F172" s="576" t="s">
        <v>965</v>
      </c>
      <c r="G172" s="576"/>
      <c r="H172" s="576"/>
      <c r="I172" s="576"/>
      <c r="J172" s="100" t="s">
        <v>127</v>
      </c>
      <c r="K172" s="101">
        <v>26.292</v>
      </c>
      <c r="L172" s="507"/>
      <c r="M172" s="507"/>
      <c r="N172" s="562">
        <f>ROUND(L172*K172,2)</f>
        <v>0</v>
      </c>
      <c r="O172" s="562"/>
      <c r="P172" s="562"/>
      <c r="Q172" s="562"/>
      <c r="R172" s="27"/>
      <c r="T172" s="102" t="s">
        <v>19</v>
      </c>
      <c r="U172" s="30" t="s">
        <v>39</v>
      </c>
      <c r="V172" s="103">
        <v>4.996</v>
      </c>
      <c r="W172" s="103">
        <f>V172*K172</f>
        <v>131.35483200000002</v>
      </c>
      <c r="X172" s="103">
        <v>0</v>
      </c>
      <c r="Y172" s="103">
        <f>X172*K172</f>
        <v>0</v>
      </c>
      <c r="Z172" s="103">
        <v>2.2</v>
      </c>
      <c r="AA172" s="104">
        <f>Z172*K172</f>
        <v>57.842400000000005</v>
      </c>
      <c r="AR172" s="14" t="s">
        <v>179</v>
      </c>
      <c r="AT172" s="14" t="s">
        <v>176</v>
      </c>
      <c r="AU172" s="14" t="s">
        <v>115</v>
      </c>
      <c r="AY172" s="14" t="s">
        <v>175</v>
      </c>
      <c r="BE172" s="105">
        <f>IF(U172="základní",N172,0)</f>
        <v>0</v>
      </c>
      <c r="BF172" s="105">
        <f>IF(U172="snížená",N172,0)</f>
        <v>0</v>
      </c>
      <c r="BG172" s="105">
        <f>IF(U172="zákl. přenesená",N172,0)</f>
        <v>0</v>
      </c>
      <c r="BH172" s="105">
        <f>IF(U172="sníž. přenesená",N172,0)</f>
        <v>0</v>
      </c>
      <c r="BI172" s="105">
        <f>IF(U172="nulová",N172,0)</f>
        <v>0</v>
      </c>
      <c r="BJ172" s="14" t="s">
        <v>82</v>
      </c>
      <c r="BK172" s="105">
        <f>ROUND(L172*K172,2)</f>
        <v>0</v>
      </c>
      <c r="BL172" s="14" t="s">
        <v>179</v>
      </c>
      <c r="BM172" s="14" t="s">
        <v>966</v>
      </c>
    </row>
    <row r="173" spans="2:51" s="6" customFormat="1" ht="25.5" customHeight="1">
      <c r="B173" s="106"/>
      <c r="C173" s="107"/>
      <c r="D173" s="107"/>
      <c r="E173" s="108" t="s">
        <v>19</v>
      </c>
      <c r="F173" s="577" t="s">
        <v>967</v>
      </c>
      <c r="G173" s="578"/>
      <c r="H173" s="578"/>
      <c r="I173" s="578"/>
      <c r="J173" s="107"/>
      <c r="K173" s="109">
        <v>7.972</v>
      </c>
      <c r="L173" s="107"/>
      <c r="M173" s="107"/>
      <c r="N173" s="107"/>
      <c r="O173" s="107"/>
      <c r="P173" s="107"/>
      <c r="Q173" s="107"/>
      <c r="R173" s="110"/>
      <c r="T173" s="111"/>
      <c r="U173" s="107"/>
      <c r="V173" s="107"/>
      <c r="W173" s="107"/>
      <c r="X173" s="107"/>
      <c r="Y173" s="107"/>
      <c r="Z173" s="107"/>
      <c r="AA173" s="112"/>
      <c r="AT173" s="113" t="s">
        <v>182</v>
      </c>
      <c r="AU173" s="113" t="s">
        <v>115</v>
      </c>
      <c r="AV173" s="6" t="s">
        <v>115</v>
      </c>
      <c r="AW173" s="6" t="s">
        <v>32</v>
      </c>
      <c r="AX173" s="6" t="s">
        <v>74</v>
      </c>
      <c r="AY173" s="113" t="s">
        <v>175</v>
      </c>
    </row>
    <row r="174" spans="2:51" s="6" customFormat="1" ht="25.5" customHeight="1">
      <c r="B174" s="106"/>
      <c r="C174" s="107"/>
      <c r="D174" s="107"/>
      <c r="E174" s="108" t="s">
        <v>19</v>
      </c>
      <c r="F174" s="579" t="s">
        <v>968</v>
      </c>
      <c r="G174" s="580"/>
      <c r="H174" s="580"/>
      <c r="I174" s="580"/>
      <c r="J174" s="107"/>
      <c r="K174" s="109">
        <v>18.32</v>
      </c>
      <c r="L174" s="107"/>
      <c r="M174" s="107"/>
      <c r="N174" s="107"/>
      <c r="O174" s="107"/>
      <c r="P174" s="107"/>
      <c r="Q174" s="107"/>
      <c r="R174" s="110"/>
      <c r="T174" s="111"/>
      <c r="U174" s="107"/>
      <c r="V174" s="107"/>
      <c r="W174" s="107"/>
      <c r="X174" s="107"/>
      <c r="Y174" s="107"/>
      <c r="Z174" s="107"/>
      <c r="AA174" s="112"/>
      <c r="AT174" s="113" t="s">
        <v>182</v>
      </c>
      <c r="AU174" s="113" t="s">
        <v>115</v>
      </c>
      <c r="AV174" s="6" t="s">
        <v>115</v>
      </c>
      <c r="AW174" s="6" t="s">
        <v>32</v>
      </c>
      <c r="AX174" s="6" t="s">
        <v>74</v>
      </c>
      <c r="AY174" s="113" t="s">
        <v>175</v>
      </c>
    </row>
    <row r="175" spans="2:51" s="7" customFormat="1" ht="16.5" customHeight="1">
      <c r="B175" s="114"/>
      <c r="C175" s="115"/>
      <c r="D175" s="115"/>
      <c r="E175" s="116" t="s">
        <v>969</v>
      </c>
      <c r="F175" s="581" t="s">
        <v>247</v>
      </c>
      <c r="G175" s="582"/>
      <c r="H175" s="582"/>
      <c r="I175" s="582"/>
      <c r="J175" s="115"/>
      <c r="K175" s="117">
        <v>26.292</v>
      </c>
      <c r="L175" s="115"/>
      <c r="M175" s="115"/>
      <c r="N175" s="115"/>
      <c r="O175" s="115"/>
      <c r="P175" s="115"/>
      <c r="Q175" s="115"/>
      <c r="R175" s="118"/>
      <c r="T175" s="119"/>
      <c r="U175" s="115"/>
      <c r="V175" s="115"/>
      <c r="W175" s="115"/>
      <c r="X175" s="115"/>
      <c r="Y175" s="115"/>
      <c r="Z175" s="115"/>
      <c r="AA175" s="120"/>
      <c r="AT175" s="121" t="s">
        <v>182</v>
      </c>
      <c r="AU175" s="121" t="s">
        <v>115</v>
      </c>
      <c r="AV175" s="7" t="s">
        <v>179</v>
      </c>
      <c r="AW175" s="7" t="s">
        <v>32</v>
      </c>
      <c r="AX175" s="7" t="s">
        <v>82</v>
      </c>
      <c r="AY175" s="121" t="s">
        <v>175</v>
      </c>
    </row>
    <row r="176" spans="2:65" s="1" customFormat="1" ht="25.5" customHeight="1">
      <c r="B176" s="25"/>
      <c r="C176" s="98" t="s">
        <v>286</v>
      </c>
      <c r="D176" s="98" t="s">
        <v>176</v>
      </c>
      <c r="E176" s="99" t="s">
        <v>970</v>
      </c>
      <c r="F176" s="576" t="s">
        <v>971</v>
      </c>
      <c r="G176" s="576"/>
      <c r="H176" s="576"/>
      <c r="I176" s="576"/>
      <c r="J176" s="100" t="s">
        <v>113</v>
      </c>
      <c r="K176" s="101">
        <v>1712.81</v>
      </c>
      <c r="L176" s="507"/>
      <c r="M176" s="507"/>
      <c r="N176" s="562">
        <f>ROUND(L176*K176,2)</f>
        <v>0</v>
      </c>
      <c r="O176" s="562"/>
      <c r="P176" s="562"/>
      <c r="Q176" s="562"/>
      <c r="R176" s="27"/>
      <c r="T176" s="102" t="s">
        <v>19</v>
      </c>
      <c r="U176" s="30" t="s">
        <v>39</v>
      </c>
      <c r="V176" s="103">
        <v>0.52</v>
      </c>
      <c r="W176" s="103">
        <f>V176*K176</f>
        <v>890.6612</v>
      </c>
      <c r="X176" s="103">
        <v>0</v>
      </c>
      <c r="Y176" s="103">
        <f>X176*K176</f>
        <v>0</v>
      </c>
      <c r="Z176" s="103">
        <v>0.07</v>
      </c>
      <c r="AA176" s="104">
        <f>Z176*K176</f>
        <v>119.89670000000001</v>
      </c>
      <c r="AR176" s="14" t="s">
        <v>179</v>
      </c>
      <c r="AT176" s="14" t="s">
        <v>176</v>
      </c>
      <c r="AU176" s="14" t="s">
        <v>115</v>
      </c>
      <c r="AY176" s="14" t="s">
        <v>175</v>
      </c>
      <c r="BE176" s="105">
        <f>IF(U176="základní",N176,0)</f>
        <v>0</v>
      </c>
      <c r="BF176" s="105">
        <f>IF(U176="snížená",N176,0)</f>
        <v>0</v>
      </c>
      <c r="BG176" s="105">
        <f>IF(U176="zákl. přenesená",N176,0)</f>
        <v>0</v>
      </c>
      <c r="BH176" s="105">
        <f>IF(U176="sníž. přenesená",N176,0)</f>
        <v>0</v>
      </c>
      <c r="BI176" s="105">
        <f>IF(U176="nulová",N176,0)</f>
        <v>0</v>
      </c>
      <c r="BJ176" s="14" t="s">
        <v>82</v>
      </c>
      <c r="BK176" s="105">
        <f>ROUND(L176*K176,2)</f>
        <v>0</v>
      </c>
      <c r="BL176" s="14" t="s">
        <v>179</v>
      </c>
      <c r="BM176" s="14" t="s">
        <v>972</v>
      </c>
    </row>
    <row r="177" spans="2:51" s="6" customFormat="1" ht="25.5" customHeight="1">
      <c r="B177" s="106"/>
      <c r="C177" s="107"/>
      <c r="D177" s="107"/>
      <c r="E177" s="108" t="s">
        <v>19</v>
      </c>
      <c r="F177" s="577" t="s">
        <v>973</v>
      </c>
      <c r="G177" s="578"/>
      <c r="H177" s="578"/>
      <c r="I177" s="578"/>
      <c r="J177" s="107"/>
      <c r="K177" s="109">
        <v>40.53</v>
      </c>
      <c r="L177" s="107"/>
      <c r="M177" s="107"/>
      <c r="N177" s="107"/>
      <c r="O177" s="107"/>
      <c r="P177" s="107"/>
      <c r="Q177" s="107"/>
      <c r="R177" s="110"/>
      <c r="T177" s="111"/>
      <c r="U177" s="107"/>
      <c r="V177" s="107"/>
      <c r="W177" s="107"/>
      <c r="X177" s="107"/>
      <c r="Y177" s="107"/>
      <c r="Z177" s="107"/>
      <c r="AA177" s="112"/>
      <c r="AT177" s="113" t="s">
        <v>182</v>
      </c>
      <c r="AU177" s="113" t="s">
        <v>115</v>
      </c>
      <c r="AV177" s="6" t="s">
        <v>115</v>
      </c>
      <c r="AW177" s="6" t="s">
        <v>32</v>
      </c>
      <c r="AX177" s="6" t="s">
        <v>74</v>
      </c>
      <c r="AY177" s="113" t="s">
        <v>175</v>
      </c>
    </row>
    <row r="178" spans="2:51" s="6" customFormat="1" ht="25.5" customHeight="1">
      <c r="B178" s="106"/>
      <c r="C178" s="107"/>
      <c r="D178" s="107"/>
      <c r="E178" s="108" t="s">
        <v>19</v>
      </c>
      <c r="F178" s="579" t="s">
        <v>974</v>
      </c>
      <c r="G178" s="580"/>
      <c r="H178" s="580"/>
      <c r="I178" s="580"/>
      <c r="J178" s="107"/>
      <c r="K178" s="109">
        <v>17.28</v>
      </c>
      <c r="L178" s="107"/>
      <c r="M178" s="107"/>
      <c r="N178" s="107"/>
      <c r="O178" s="107"/>
      <c r="P178" s="107"/>
      <c r="Q178" s="107"/>
      <c r="R178" s="110"/>
      <c r="T178" s="111"/>
      <c r="U178" s="107"/>
      <c r="V178" s="107"/>
      <c r="W178" s="107"/>
      <c r="X178" s="107"/>
      <c r="Y178" s="107"/>
      <c r="Z178" s="107"/>
      <c r="AA178" s="112"/>
      <c r="AT178" s="113" t="s">
        <v>182</v>
      </c>
      <c r="AU178" s="113" t="s">
        <v>115</v>
      </c>
      <c r="AV178" s="6" t="s">
        <v>115</v>
      </c>
      <c r="AW178" s="6" t="s">
        <v>32</v>
      </c>
      <c r="AX178" s="6" t="s">
        <v>74</v>
      </c>
      <c r="AY178" s="113" t="s">
        <v>175</v>
      </c>
    </row>
    <row r="179" spans="2:51" s="6" customFormat="1" ht="16.5" customHeight="1">
      <c r="B179" s="106"/>
      <c r="C179" s="107"/>
      <c r="D179" s="107"/>
      <c r="E179" s="108" t="s">
        <v>19</v>
      </c>
      <c r="F179" s="579" t="s">
        <v>911</v>
      </c>
      <c r="G179" s="580"/>
      <c r="H179" s="580"/>
      <c r="I179" s="580"/>
      <c r="J179" s="107"/>
      <c r="K179" s="109">
        <v>1655</v>
      </c>
      <c r="L179" s="107"/>
      <c r="M179" s="107"/>
      <c r="N179" s="107"/>
      <c r="O179" s="107"/>
      <c r="P179" s="107"/>
      <c r="Q179" s="107"/>
      <c r="R179" s="110"/>
      <c r="T179" s="111"/>
      <c r="U179" s="107"/>
      <c r="V179" s="107"/>
      <c r="W179" s="107"/>
      <c r="X179" s="107"/>
      <c r="Y179" s="107"/>
      <c r="Z179" s="107"/>
      <c r="AA179" s="112"/>
      <c r="AT179" s="113" t="s">
        <v>182</v>
      </c>
      <c r="AU179" s="113" t="s">
        <v>115</v>
      </c>
      <c r="AV179" s="6" t="s">
        <v>115</v>
      </c>
      <c r="AW179" s="6" t="s">
        <v>32</v>
      </c>
      <c r="AX179" s="6" t="s">
        <v>74</v>
      </c>
      <c r="AY179" s="113" t="s">
        <v>175</v>
      </c>
    </row>
    <row r="180" spans="2:51" s="7" customFormat="1" ht="16.5" customHeight="1">
      <c r="B180" s="114"/>
      <c r="C180" s="115"/>
      <c r="D180" s="115"/>
      <c r="E180" s="116" t="s">
        <v>19</v>
      </c>
      <c r="F180" s="581" t="s">
        <v>247</v>
      </c>
      <c r="G180" s="582"/>
      <c r="H180" s="582"/>
      <c r="I180" s="582"/>
      <c r="J180" s="115"/>
      <c r="K180" s="117">
        <v>1712.81</v>
      </c>
      <c r="L180" s="115"/>
      <c r="M180" s="115"/>
      <c r="N180" s="115"/>
      <c r="O180" s="115"/>
      <c r="P180" s="115"/>
      <c r="Q180" s="115"/>
      <c r="R180" s="118"/>
      <c r="T180" s="119"/>
      <c r="U180" s="115"/>
      <c r="V180" s="115"/>
      <c r="W180" s="115"/>
      <c r="X180" s="115"/>
      <c r="Y180" s="115"/>
      <c r="Z180" s="115"/>
      <c r="AA180" s="120"/>
      <c r="AT180" s="121" t="s">
        <v>182</v>
      </c>
      <c r="AU180" s="121" t="s">
        <v>115</v>
      </c>
      <c r="AV180" s="7" t="s">
        <v>179</v>
      </c>
      <c r="AW180" s="7" t="s">
        <v>32</v>
      </c>
      <c r="AX180" s="7" t="s">
        <v>82</v>
      </c>
      <c r="AY180" s="121" t="s">
        <v>175</v>
      </c>
    </row>
    <row r="181" spans="2:65" s="1" customFormat="1" ht="25.5" customHeight="1">
      <c r="B181" s="25"/>
      <c r="C181" s="98" t="s">
        <v>291</v>
      </c>
      <c r="D181" s="98" t="s">
        <v>176</v>
      </c>
      <c r="E181" s="99" t="s">
        <v>975</v>
      </c>
      <c r="F181" s="576" t="s">
        <v>976</v>
      </c>
      <c r="G181" s="576"/>
      <c r="H181" s="576"/>
      <c r="I181" s="576"/>
      <c r="J181" s="100" t="s">
        <v>602</v>
      </c>
      <c r="K181" s="101">
        <v>993</v>
      </c>
      <c r="L181" s="507"/>
      <c r="M181" s="507"/>
      <c r="N181" s="562">
        <f>ROUND(L181*K181,2)</f>
        <v>0</v>
      </c>
      <c r="O181" s="562"/>
      <c r="P181" s="562"/>
      <c r="Q181" s="562"/>
      <c r="R181" s="27"/>
      <c r="T181" s="102" t="s">
        <v>19</v>
      </c>
      <c r="U181" s="30" t="s">
        <v>39</v>
      </c>
      <c r="V181" s="103">
        <v>0.224</v>
      </c>
      <c r="W181" s="103">
        <f>V181*K181</f>
        <v>222.43200000000002</v>
      </c>
      <c r="X181" s="103">
        <v>0</v>
      </c>
      <c r="Y181" s="103">
        <f>X181*K181</f>
        <v>0</v>
      </c>
      <c r="Z181" s="103">
        <v>0</v>
      </c>
      <c r="AA181" s="104">
        <f>Z181*K181</f>
        <v>0</v>
      </c>
      <c r="AR181" s="14" t="s">
        <v>179</v>
      </c>
      <c r="AT181" s="14" t="s">
        <v>176</v>
      </c>
      <c r="AU181" s="14" t="s">
        <v>115</v>
      </c>
      <c r="AY181" s="14" t="s">
        <v>175</v>
      </c>
      <c r="BE181" s="105">
        <f>IF(U181="základní",N181,0)</f>
        <v>0</v>
      </c>
      <c r="BF181" s="105">
        <f>IF(U181="snížená",N181,0)</f>
        <v>0</v>
      </c>
      <c r="BG181" s="105">
        <f>IF(U181="zákl. přenesená",N181,0)</f>
        <v>0</v>
      </c>
      <c r="BH181" s="105">
        <f>IF(U181="sníž. přenesená",N181,0)</f>
        <v>0</v>
      </c>
      <c r="BI181" s="105">
        <f>IF(U181="nulová",N181,0)</f>
        <v>0</v>
      </c>
      <c r="BJ181" s="14" t="s">
        <v>82</v>
      </c>
      <c r="BK181" s="105">
        <f>ROUND(L181*K181,2)</f>
        <v>0</v>
      </c>
      <c r="BL181" s="14" t="s">
        <v>179</v>
      </c>
      <c r="BM181" s="14" t="s">
        <v>977</v>
      </c>
    </row>
    <row r="182" spans="2:51" s="6" customFormat="1" ht="25.5" customHeight="1">
      <c r="B182" s="106"/>
      <c r="C182" s="107"/>
      <c r="D182" s="107"/>
      <c r="E182" s="108" t="s">
        <v>19</v>
      </c>
      <c r="F182" s="577" t="s">
        <v>978</v>
      </c>
      <c r="G182" s="578"/>
      <c r="H182" s="578"/>
      <c r="I182" s="578"/>
      <c r="J182" s="107"/>
      <c r="K182" s="109">
        <v>993</v>
      </c>
      <c r="L182" s="107"/>
      <c r="M182" s="107"/>
      <c r="N182" s="107"/>
      <c r="O182" s="107"/>
      <c r="P182" s="107"/>
      <c r="Q182" s="107"/>
      <c r="R182" s="110"/>
      <c r="T182" s="111"/>
      <c r="U182" s="107"/>
      <c r="V182" s="107"/>
      <c r="W182" s="107"/>
      <c r="X182" s="107"/>
      <c r="Y182" s="107"/>
      <c r="Z182" s="107"/>
      <c r="AA182" s="112"/>
      <c r="AT182" s="113" t="s">
        <v>182</v>
      </c>
      <c r="AU182" s="113" t="s">
        <v>115</v>
      </c>
      <c r="AV182" s="6" t="s">
        <v>115</v>
      </c>
      <c r="AW182" s="6" t="s">
        <v>32</v>
      </c>
      <c r="AX182" s="6" t="s">
        <v>82</v>
      </c>
      <c r="AY182" s="113" t="s">
        <v>175</v>
      </c>
    </row>
    <row r="183" spans="2:65" s="1" customFormat="1" ht="25.5" customHeight="1">
      <c r="B183" s="25"/>
      <c r="C183" s="98" t="s">
        <v>296</v>
      </c>
      <c r="D183" s="98" t="s">
        <v>176</v>
      </c>
      <c r="E183" s="99" t="s">
        <v>824</v>
      </c>
      <c r="F183" s="576" t="s">
        <v>825</v>
      </c>
      <c r="G183" s="576"/>
      <c r="H183" s="576"/>
      <c r="I183" s="576"/>
      <c r="J183" s="100" t="s">
        <v>113</v>
      </c>
      <c r="K183" s="101">
        <v>1655</v>
      </c>
      <c r="L183" s="507"/>
      <c r="M183" s="507"/>
      <c r="N183" s="562">
        <f>ROUND(L183*K183,2)</f>
        <v>0</v>
      </c>
      <c r="O183" s="562"/>
      <c r="P183" s="562"/>
      <c r="Q183" s="562"/>
      <c r="R183" s="27"/>
      <c r="T183" s="102" t="s">
        <v>19</v>
      </c>
      <c r="U183" s="30" t="s">
        <v>39</v>
      </c>
      <c r="V183" s="103">
        <v>1.467</v>
      </c>
      <c r="W183" s="103">
        <f>V183*K183</f>
        <v>2427.885</v>
      </c>
      <c r="X183" s="103">
        <v>0</v>
      </c>
      <c r="Y183" s="103">
        <f>X183*K183</f>
        <v>0</v>
      </c>
      <c r="Z183" s="103">
        <v>0.0395</v>
      </c>
      <c r="AA183" s="104">
        <f>Z183*K183</f>
        <v>65.3725</v>
      </c>
      <c r="AR183" s="14" t="s">
        <v>179</v>
      </c>
      <c r="AT183" s="14" t="s">
        <v>176</v>
      </c>
      <c r="AU183" s="14" t="s">
        <v>115</v>
      </c>
      <c r="AY183" s="14" t="s">
        <v>175</v>
      </c>
      <c r="BE183" s="105">
        <f>IF(U183="základní",N183,0)</f>
        <v>0</v>
      </c>
      <c r="BF183" s="105">
        <f>IF(U183="snížená",N183,0)</f>
        <v>0</v>
      </c>
      <c r="BG183" s="105">
        <f>IF(U183="zákl. přenesená",N183,0)</f>
        <v>0</v>
      </c>
      <c r="BH183" s="105">
        <f>IF(U183="sníž. přenesená",N183,0)</f>
        <v>0</v>
      </c>
      <c r="BI183" s="105">
        <f>IF(U183="nulová",N183,0)</f>
        <v>0</v>
      </c>
      <c r="BJ183" s="14" t="s">
        <v>82</v>
      </c>
      <c r="BK183" s="105">
        <f>ROUND(L183*K183,2)</f>
        <v>0</v>
      </c>
      <c r="BL183" s="14" t="s">
        <v>179</v>
      </c>
      <c r="BM183" s="14" t="s">
        <v>979</v>
      </c>
    </row>
    <row r="184" spans="2:51" s="8" customFormat="1" ht="25.5" customHeight="1">
      <c r="B184" s="122"/>
      <c r="C184" s="123"/>
      <c r="D184" s="123"/>
      <c r="E184" s="124" t="s">
        <v>19</v>
      </c>
      <c r="F184" s="584" t="s">
        <v>980</v>
      </c>
      <c r="G184" s="585"/>
      <c r="H184" s="585"/>
      <c r="I184" s="585"/>
      <c r="J184" s="123"/>
      <c r="K184" s="124" t="s">
        <v>19</v>
      </c>
      <c r="L184" s="123"/>
      <c r="M184" s="123"/>
      <c r="N184" s="123"/>
      <c r="O184" s="123"/>
      <c r="P184" s="123"/>
      <c r="Q184" s="123"/>
      <c r="R184" s="125"/>
      <c r="T184" s="126"/>
      <c r="U184" s="123"/>
      <c r="V184" s="123"/>
      <c r="W184" s="123"/>
      <c r="X184" s="123"/>
      <c r="Y184" s="123"/>
      <c r="Z184" s="123"/>
      <c r="AA184" s="127"/>
      <c r="AT184" s="128" t="s">
        <v>182</v>
      </c>
      <c r="AU184" s="128" t="s">
        <v>115</v>
      </c>
      <c r="AV184" s="8" t="s">
        <v>82</v>
      </c>
      <c r="AW184" s="8" t="s">
        <v>32</v>
      </c>
      <c r="AX184" s="8" t="s">
        <v>74</v>
      </c>
      <c r="AY184" s="128" t="s">
        <v>175</v>
      </c>
    </row>
    <row r="185" spans="2:51" s="6" customFormat="1" ht="16.5" customHeight="1">
      <c r="B185" s="106"/>
      <c r="C185" s="107"/>
      <c r="D185" s="107"/>
      <c r="E185" s="108" t="s">
        <v>19</v>
      </c>
      <c r="F185" s="579" t="s">
        <v>981</v>
      </c>
      <c r="G185" s="580"/>
      <c r="H185" s="580"/>
      <c r="I185" s="580"/>
      <c r="J185" s="107"/>
      <c r="K185" s="109">
        <v>240</v>
      </c>
      <c r="L185" s="107"/>
      <c r="M185" s="107"/>
      <c r="N185" s="107"/>
      <c r="O185" s="107"/>
      <c r="P185" s="107"/>
      <c r="Q185" s="107"/>
      <c r="R185" s="110"/>
      <c r="T185" s="111"/>
      <c r="U185" s="107"/>
      <c r="V185" s="107"/>
      <c r="W185" s="107"/>
      <c r="X185" s="107"/>
      <c r="Y185" s="107"/>
      <c r="Z185" s="107"/>
      <c r="AA185" s="112"/>
      <c r="AT185" s="113" t="s">
        <v>182</v>
      </c>
      <c r="AU185" s="113" t="s">
        <v>115</v>
      </c>
      <c r="AV185" s="6" t="s">
        <v>115</v>
      </c>
      <c r="AW185" s="6" t="s">
        <v>32</v>
      </c>
      <c r="AX185" s="6" t="s">
        <v>74</v>
      </c>
      <c r="AY185" s="113" t="s">
        <v>175</v>
      </c>
    </row>
    <row r="186" spans="2:51" s="6" customFormat="1" ht="16.5" customHeight="1">
      <c r="B186" s="106"/>
      <c r="C186" s="107"/>
      <c r="D186" s="107"/>
      <c r="E186" s="108" t="s">
        <v>19</v>
      </c>
      <c r="F186" s="579" t="s">
        <v>982</v>
      </c>
      <c r="G186" s="580"/>
      <c r="H186" s="580"/>
      <c r="I186" s="580"/>
      <c r="J186" s="107"/>
      <c r="K186" s="109">
        <v>270</v>
      </c>
      <c r="L186" s="107"/>
      <c r="M186" s="107"/>
      <c r="N186" s="107"/>
      <c r="O186" s="107"/>
      <c r="P186" s="107"/>
      <c r="Q186" s="107"/>
      <c r="R186" s="110"/>
      <c r="T186" s="111"/>
      <c r="U186" s="107"/>
      <c r="V186" s="107"/>
      <c r="W186" s="107"/>
      <c r="X186" s="107"/>
      <c r="Y186" s="107"/>
      <c r="Z186" s="107"/>
      <c r="AA186" s="112"/>
      <c r="AT186" s="113" t="s">
        <v>182</v>
      </c>
      <c r="AU186" s="113" t="s">
        <v>115</v>
      </c>
      <c r="AV186" s="6" t="s">
        <v>115</v>
      </c>
      <c r="AW186" s="6" t="s">
        <v>32</v>
      </c>
      <c r="AX186" s="6" t="s">
        <v>74</v>
      </c>
      <c r="AY186" s="113" t="s">
        <v>175</v>
      </c>
    </row>
    <row r="187" spans="2:51" s="6" customFormat="1" ht="16.5" customHeight="1">
      <c r="B187" s="106"/>
      <c r="C187" s="107"/>
      <c r="D187" s="107"/>
      <c r="E187" s="108" t="s">
        <v>19</v>
      </c>
      <c r="F187" s="579" t="s">
        <v>983</v>
      </c>
      <c r="G187" s="580"/>
      <c r="H187" s="580"/>
      <c r="I187" s="580"/>
      <c r="J187" s="107"/>
      <c r="K187" s="109">
        <v>1050</v>
      </c>
      <c r="L187" s="107"/>
      <c r="M187" s="107"/>
      <c r="N187" s="107"/>
      <c r="O187" s="107"/>
      <c r="P187" s="107"/>
      <c r="Q187" s="107"/>
      <c r="R187" s="110"/>
      <c r="T187" s="111"/>
      <c r="U187" s="107"/>
      <c r="V187" s="107"/>
      <c r="W187" s="107"/>
      <c r="X187" s="107"/>
      <c r="Y187" s="107"/>
      <c r="Z187" s="107"/>
      <c r="AA187" s="112"/>
      <c r="AT187" s="113" t="s">
        <v>182</v>
      </c>
      <c r="AU187" s="113" t="s">
        <v>115</v>
      </c>
      <c r="AV187" s="6" t="s">
        <v>115</v>
      </c>
      <c r="AW187" s="6" t="s">
        <v>32</v>
      </c>
      <c r="AX187" s="6" t="s">
        <v>74</v>
      </c>
      <c r="AY187" s="113" t="s">
        <v>175</v>
      </c>
    </row>
    <row r="188" spans="2:51" s="6" customFormat="1" ht="16.5" customHeight="1">
      <c r="B188" s="106"/>
      <c r="C188" s="107"/>
      <c r="D188" s="107"/>
      <c r="E188" s="108" t="s">
        <v>19</v>
      </c>
      <c r="F188" s="579" t="s">
        <v>984</v>
      </c>
      <c r="G188" s="580"/>
      <c r="H188" s="580"/>
      <c r="I188" s="580"/>
      <c r="J188" s="107"/>
      <c r="K188" s="109">
        <v>95</v>
      </c>
      <c r="L188" s="107"/>
      <c r="M188" s="107"/>
      <c r="N188" s="107"/>
      <c r="O188" s="107"/>
      <c r="P188" s="107"/>
      <c r="Q188" s="107"/>
      <c r="R188" s="110"/>
      <c r="T188" s="111"/>
      <c r="U188" s="107"/>
      <c r="V188" s="107"/>
      <c r="W188" s="107"/>
      <c r="X188" s="107"/>
      <c r="Y188" s="107"/>
      <c r="Z188" s="107"/>
      <c r="AA188" s="112"/>
      <c r="AT188" s="113" t="s">
        <v>182</v>
      </c>
      <c r="AU188" s="113" t="s">
        <v>115</v>
      </c>
      <c r="AV188" s="6" t="s">
        <v>115</v>
      </c>
      <c r="AW188" s="6" t="s">
        <v>32</v>
      </c>
      <c r="AX188" s="6" t="s">
        <v>74</v>
      </c>
      <c r="AY188" s="113" t="s">
        <v>175</v>
      </c>
    </row>
    <row r="189" spans="2:51" s="7" customFormat="1" ht="16.5" customHeight="1">
      <c r="B189" s="114"/>
      <c r="C189" s="115"/>
      <c r="D189" s="115"/>
      <c r="E189" s="116" t="s">
        <v>911</v>
      </c>
      <c r="F189" s="581" t="s">
        <v>247</v>
      </c>
      <c r="G189" s="582"/>
      <c r="H189" s="582"/>
      <c r="I189" s="582"/>
      <c r="J189" s="115"/>
      <c r="K189" s="117">
        <v>1655</v>
      </c>
      <c r="L189" s="115"/>
      <c r="M189" s="115"/>
      <c r="N189" s="115"/>
      <c r="O189" s="115"/>
      <c r="P189" s="115"/>
      <c r="Q189" s="115"/>
      <c r="R189" s="118"/>
      <c r="T189" s="119"/>
      <c r="U189" s="115"/>
      <c r="V189" s="115"/>
      <c r="W189" s="115"/>
      <c r="X189" s="115"/>
      <c r="Y189" s="115"/>
      <c r="Z189" s="115"/>
      <c r="AA189" s="120"/>
      <c r="AT189" s="121" t="s">
        <v>182</v>
      </c>
      <c r="AU189" s="121" t="s">
        <v>115</v>
      </c>
      <c r="AV189" s="7" t="s">
        <v>179</v>
      </c>
      <c r="AW189" s="7" t="s">
        <v>32</v>
      </c>
      <c r="AX189" s="7" t="s">
        <v>82</v>
      </c>
      <c r="AY189" s="121" t="s">
        <v>175</v>
      </c>
    </row>
    <row r="190" spans="2:65" s="1" customFormat="1" ht="25.5" customHeight="1">
      <c r="B190" s="25"/>
      <c r="C190" s="98" t="s">
        <v>306</v>
      </c>
      <c r="D190" s="98" t="s">
        <v>176</v>
      </c>
      <c r="E190" s="99" t="s">
        <v>985</v>
      </c>
      <c r="F190" s="576" t="s">
        <v>986</v>
      </c>
      <c r="G190" s="576"/>
      <c r="H190" s="576"/>
      <c r="I190" s="576"/>
      <c r="J190" s="100" t="s">
        <v>113</v>
      </c>
      <c r="K190" s="101">
        <v>413.75</v>
      </c>
      <c r="L190" s="507"/>
      <c r="M190" s="507"/>
      <c r="N190" s="562">
        <f>ROUND(L190*K190,2)</f>
        <v>0</v>
      </c>
      <c r="O190" s="562"/>
      <c r="P190" s="562"/>
      <c r="Q190" s="562"/>
      <c r="R190" s="27"/>
      <c r="T190" s="102" t="s">
        <v>19</v>
      </c>
      <c r="U190" s="30" t="s">
        <v>39</v>
      </c>
      <c r="V190" s="103">
        <v>0.95</v>
      </c>
      <c r="W190" s="103">
        <f>V190*K190</f>
        <v>393.0625</v>
      </c>
      <c r="X190" s="103">
        <v>0.00855</v>
      </c>
      <c r="Y190" s="103">
        <f>X190*K190</f>
        <v>3.5375625</v>
      </c>
      <c r="Z190" s="103">
        <v>0</v>
      </c>
      <c r="AA190" s="104">
        <f>Z190*K190</f>
        <v>0</v>
      </c>
      <c r="AR190" s="14" t="s">
        <v>179</v>
      </c>
      <c r="AT190" s="14" t="s">
        <v>176</v>
      </c>
      <c r="AU190" s="14" t="s">
        <v>115</v>
      </c>
      <c r="AY190" s="14" t="s">
        <v>175</v>
      </c>
      <c r="BE190" s="105">
        <f>IF(U190="základní",N190,0)</f>
        <v>0</v>
      </c>
      <c r="BF190" s="105">
        <f>IF(U190="snížená",N190,0)</f>
        <v>0</v>
      </c>
      <c r="BG190" s="105">
        <f>IF(U190="zákl. přenesená",N190,0)</f>
        <v>0</v>
      </c>
      <c r="BH190" s="105">
        <f>IF(U190="sníž. přenesená",N190,0)</f>
        <v>0</v>
      </c>
      <c r="BI190" s="105">
        <f>IF(U190="nulová",N190,0)</f>
        <v>0</v>
      </c>
      <c r="BJ190" s="14" t="s">
        <v>82</v>
      </c>
      <c r="BK190" s="105">
        <f>ROUND(L190*K190,2)</f>
        <v>0</v>
      </c>
      <c r="BL190" s="14" t="s">
        <v>179</v>
      </c>
      <c r="BM190" s="14" t="s">
        <v>987</v>
      </c>
    </row>
    <row r="191" spans="2:51" s="6" customFormat="1" ht="25.5" customHeight="1">
      <c r="B191" s="106"/>
      <c r="C191" s="107"/>
      <c r="D191" s="107"/>
      <c r="E191" s="108" t="s">
        <v>19</v>
      </c>
      <c r="F191" s="577" t="s">
        <v>988</v>
      </c>
      <c r="G191" s="578"/>
      <c r="H191" s="578"/>
      <c r="I191" s="578"/>
      <c r="J191" s="107"/>
      <c r="K191" s="109">
        <v>82.75</v>
      </c>
      <c r="L191" s="107"/>
      <c r="M191" s="107"/>
      <c r="N191" s="107"/>
      <c r="O191" s="107"/>
      <c r="P191" s="107"/>
      <c r="Q191" s="107"/>
      <c r="R191" s="110"/>
      <c r="T191" s="111"/>
      <c r="U191" s="107"/>
      <c r="V191" s="107"/>
      <c r="W191" s="107"/>
      <c r="X191" s="107"/>
      <c r="Y191" s="107"/>
      <c r="Z191" s="107"/>
      <c r="AA191" s="112"/>
      <c r="AT191" s="113" t="s">
        <v>182</v>
      </c>
      <c r="AU191" s="113" t="s">
        <v>115</v>
      </c>
      <c r="AV191" s="6" t="s">
        <v>115</v>
      </c>
      <c r="AW191" s="6" t="s">
        <v>32</v>
      </c>
      <c r="AX191" s="6" t="s">
        <v>74</v>
      </c>
      <c r="AY191" s="113" t="s">
        <v>175</v>
      </c>
    </row>
    <row r="192" spans="2:51" s="6" customFormat="1" ht="38.25" customHeight="1">
      <c r="B192" s="106"/>
      <c r="C192" s="107"/>
      <c r="D192" s="107"/>
      <c r="E192" s="108" t="s">
        <v>19</v>
      </c>
      <c r="F192" s="579" t="s">
        <v>989</v>
      </c>
      <c r="G192" s="580"/>
      <c r="H192" s="580"/>
      <c r="I192" s="580"/>
      <c r="J192" s="107"/>
      <c r="K192" s="109">
        <v>331</v>
      </c>
      <c r="L192" s="107"/>
      <c r="M192" s="107"/>
      <c r="N192" s="107"/>
      <c r="O192" s="107"/>
      <c r="P192" s="107"/>
      <c r="Q192" s="107"/>
      <c r="R192" s="110"/>
      <c r="T192" s="111"/>
      <c r="U192" s="107"/>
      <c r="V192" s="107"/>
      <c r="W192" s="107"/>
      <c r="X192" s="107"/>
      <c r="Y192" s="107"/>
      <c r="Z192" s="107"/>
      <c r="AA192" s="112"/>
      <c r="AT192" s="113" t="s">
        <v>182</v>
      </c>
      <c r="AU192" s="113" t="s">
        <v>115</v>
      </c>
      <c r="AV192" s="6" t="s">
        <v>115</v>
      </c>
      <c r="AW192" s="6" t="s">
        <v>32</v>
      </c>
      <c r="AX192" s="6" t="s">
        <v>74</v>
      </c>
      <c r="AY192" s="113" t="s">
        <v>175</v>
      </c>
    </row>
    <row r="193" spans="2:51" s="7" customFormat="1" ht="16.5" customHeight="1">
      <c r="B193" s="114"/>
      <c r="C193" s="115"/>
      <c r="D193" s="115"/>
      <c r="E193" s="116" t="s">
        <v>19</v>
      </c>
      <c r="F193" s="581" t="s">
        <v>247</v>
      </c>
      <c r="G193" s="582"/>
      <c r="H193" s="582"/>
      <c r="I193" s="582"/>
      <c r="J193" s="115"/>
      <c r="K193" s="117">
        <v>413.75</v>
      </c>
      <c r="L193" s="115"/>
      <c r="M193" s="115"/>
      <c r="N193" s="115"/>
      <c r="O193" s="115"/>
      <c r="P193" s="115"/>
      <c r="Q193" s="115"/>
      <c r="R193" s="118"/>
      <c r="T193" s="119"/>
      <c r="U193" s="115"/>
      <c r="V193" s="115"/>
      <c r="W193" s="115"/>
      <c r="X193" s="115"/>
      <c r="Y193" s="115"/>
      <c r="Z193" s="115"/>
      <c r="AA193" s="120"/>
      <c r="AT193" s="121" t="s">
        <v>182</v>
      </c>
      <c r="AU193" s="121" t="s">
        <v>115</v>
      </c>
      <c r="AV193" s="7" t="s">
        <v>179</v>
      </c>
      <c r="AW193" s="7" t="s">
        <v>32</v>
      </c>
      <c r="AX193" s="7" t="s">
        <v>82</v>
      </c>
      <c r="AY193" s="121" t="s">
        <v>175</v>
      </c>
    </row>
    <row r="194" spans="2:65" s="1" customFormat="1" ht="25.5" customHeight="1">
      <c r="B194" s="25"/>
      <c r="C194" s="98" t="s">
        <v>315</v>
      </c>
      <c r="D194" s="98" t="s">
        <v>176</v>
      </c>
      <c r="E194" s="99" t="s">
        <v>990</v>
      </c>
      <c r="F194" s="576" t="s">
        <v>991</v>
      </c>
      <c r="G194" s="576"/>
      <c r="H194" s="576"/>
      <c r="I194" s="576"/>
      <c r="J194" s="100" t="s">
        <v>127</v>
      </c>
      <c r="K194" s="101">
        <v>144.813</v>
      </c>
      <c r="L194" s="507"/>
      <c r="M194" s="507"/>
      <c r="N194" s="562">
        <f>ROUND(L194*K194,2)</f>
        <v>0</v>
      </c>
      <c r="O194" s="562"/>
      <c r="P194" s="562"/>
      <c r="Q194" s="562"/>
      <c r="R194" s="27"/>
      <c r="T194" s="102" t="s">
        <v>19</v>
      </c>
      <c r="U194" s="30" t="s">
        <v>39</v>
      </c>
      <c r="V194" s="103">
        <v>24.308</v>
      </c>
      <c r="W194" s="103">
        <f>V194*K194</f>
        <v>3520.1144039999995</v>
      </c>
      <c r="X194" s="103">
        <v>0.48818</v>
      </c>
      <c r="Y194" s="103">
        <f>X194*K194</f>
        <v>70.69481033999999</v>
      </c>
      <c r="Z194" s="103">
        <v>0</v>
      </c>
      <c r="AA194" s="104">
        <f>Z194*K194</f>
        <v>0</v>
      </c>
      <c r="AR194" s="14" t="s">
        <v>179</v>
      </c>
      <c r="AT194" s="14" t="s">
        <v>176</v>
      </c>
      <c r="AU194" s="14" t="s">
        <v>115</v>
      </c>
      <c r="AY194" s="14" t="s">
        <v>175</v>
      </c>
      <c r="BE194" s="105">
        <f>IF(U194="základní",N194,0)</f>
        <v>0</v>
      </c>
      <c r="BF194" s="105">
        <f>IF(U194="snížená",N194,0)</f>
        <v>0</v>
      </c>
      <c r="BG194" s="105">
        <f>IF(U194="zákl. přenesená",N194,0)</f>
        <v>0</v>
      </c>
      <c r="BH194" s="105">
        <f>IF(U194="sníž. přenesená",N194,0)</f>
        <v>0</v>
      </c>
      <c r="BI194" s="105">
        <f>IF(U194="nulová",N194,0)</f>
        <v>0</v>
      </c>
      <c r="BJ194" s="14" t="s">
        <v>82</v>
      </c>
      <c r="BK194" s="105">
        <f>ROUND(L194*K194,2)</f>
        <v>0</v>
      </c>
      <c r="BL194" s="14" t="s">
        <v>179</v>
      </c>
      <c r="BM194" s="14" t="s">
        <v>992</v>
      </c>
    </row>
    <row r="195" spans="2:51" s="6" customFormat="1" ht="25.5" customHeight="1">
      <c r="B195" s="106"/>
      <c r="C195" s="107"/>
      <c r="D195" s="107"/>
      <c r="E195" s="108" t="s">
        <v>19</v>
      </c>
      <c r="F195" s="577" t="s">
        <v>993</v>
      </c>
      <c r="G195" s="578"/>
      <c r="H195" s="578"/>
      <c r="I195" s="578"/>
      <c r="J195" s="107"/>
      <c r="K195" s="109">
        <v>28.963</v>
      </c>
      <c r="L195" s="107"/>
      <c r="M195" s="107"/>
      <c r="N195" s="107"/>
      <c r="O195" s="107"/>
      <c r="P195" s="107"/>
      <c r="Q195" s="107"/>
      <c r="R195" s="110"/>
      <c r="T195" s="111"/>
      <c r="U195" s="107"/>
      <c r="V195" s="107"/>
      <c r="W195" s="107"/>
      <c r="X195" s="107"/>
      <c r="Y195" s="107"/>
      <c r="Z195" s="107"/>
      <c r="AA195" s="112"/>
      <c r="AT195" s="113" t="s">
        <v>182</v>
      </c>
      <c r="AU195" s="113" t="s">
        <v>115</v>
      </c>
      <c r="AV195" s="6" t="s">
        <v>115</v>
      </c>
      <c r="AW195" s="6" t="s">
        <v>32</v>
      </c>
      <c r="AX195" s="6" t="s">
        <v>74</v>
      </c>
      <c r="AY195" s="113" t="s">
        <v>175</v>
      </c>
    </row>
    <row r="196" spans="2:51" s="6" customFormat="1" ht="38.25" customHeight="1">
      <c r="B196" s="106"/>
      <c r="C196" s="107"/>
      <c r="D196" s="107"/>
      <c r="E196" s="108" t="s">
        <v>19</v>
      </c>
      <c r="F196" s="579" t="s">
        <v>994</v>
      </c>
      <c r="G196" s="580"/>
      <c r="H196" s="580"/>
      <c r="I196" s="580"/>
      <c r="J196" s="107"/>
      <c r="K196" s="109">
        <v>115.85</v>
      </c>
      <c r="L196" s="107"/>
      <c r="M196" s="107"/>
      <c r="N196" s="107"/>
      <c r="O196" s="107"/>
      <c r="P196" s="107"/>
      <c r="Q196" s="107"/>
      <c r="R196" s="110"/>
      <c r="T196" s="111"/>
      <c r="U196" s="107"/>
      <c r="V196" s="107"/>
      <c r="W196" s="107"/>
      <c r="X196" s="107"/>
      <c r="Y196" s="107"/>
      <c r="Z196" s="107"/>
      <c r="AA196" s="112"/>
      <c r="AT196" s="113" t="s">
        <v>182</v>
      </c>
      <c r="AU196" s="113" t="s">
        <v>115</v>
      </c>
      <c r="AV196" s="6" t="s">
        <v>115</v>
      </c>
      <c r="AW196" s="6" t="s">
        <v>32</v>
      </c>
      <c r="AX196" s="6" t="s">
        <v>74</v>
      </c>
      <c r="AY196" s="113" t="s">
        <v>175</v>
      </c>
    </row>
    <row r="197" spans="2:51" s="7" customFormat="1" ht="16.5" customHeight="1">
      <c r="B197" s="114"/>
      <c r="C197" s="115"/>
      <c r="D197" s="115"/>
      <c r="E197" s="116" t="s">
        <v>19</v>
      </c>
      <c r="F197" s="581" t="s">
        <v>247</v>
      </c>
      <c r="G197" s="582"/>
      <c r="H197" s="582"/>
      <c r="I197" s="582"/>
      <c r="J197" s="115"/>
      <c r="K197" s="117">
        <v>144.813</v>
      </c>
      <c r="L197" s="115"/>
      <c r="M197" s="115"/>
      <c r="N197" s="115"/>
      <c r="O197" s="115"/>
      <c r="P197" s="115"/>
      <c r="Q197" s="115"/>
      <c r="R197" s="118"/>
      <c r="T197" s="119"/>
      <c r="U197" s="115"/>
      <c r="V197" s="115"/>
      <c r="W197" s="115"/>
      <c r="X197" s="115"/>
      <c r="Y197" s="115"/>
      <c r="Z197" s="115"/>
      <c r="AA197" s="120"/>
      <c r="AT197" s="121" t="s">
        <v>182</v>
      </c>
      <c r="AU197" s="121" t="s">
        <v>115</v>
      </c>
      <c r="AV197" s="7" t="s">
        <v>179</v>
      </c>
      <c r="AW197" s="7" t="s">
        <v>32</v>
      </c>
      <c r="AX197" s="7" t="s">
        <v>82</v>
      </c>
      <c r="AY197" s="121" t="s">
        <v>175</v>
      </c>
    </row>
    <row r="198" spans="2:65" s="1" customFormat="1" ht="25.5" customHeight="1">
      <c r="B198" s="25"/>
      <c r="C198" s="129" t="s">
        <v>320</v>
      </c>
      <c r="D198" s="129" t="s">
        <v>334</v>
      </c>
      <c r="E198" s="130" t="s">
        <v>995</v>
      </c>
      <c r="F198" s="583" t="s">
        <v>996</v>
      </c>
      <c r="G198" s="583"/>
      <c r="H198" s="583"/>
      <c r="I198" s="583"/>
      <c r="J198" s="131" t="s">
        <v>113</v>
      </c>
      <c r="K198" s="132">
        <v>82.75</v>
      </c>
      <c r="L198" s="534"/>
      <c r="M198" s="534"/>
      <c r="N198" s="561">
        <f>ROUND(L198*K198,2)</f>
        <v>0</v>
      </c>
      <c r="O198" s="562"/>
      <c r="P198" s="562"/>
      <c r="Q198" s="562"/>
      <c r="R198" s="27"/>
      <c r="T198" s="102" t="s">
        <v>19</v>
      </c>
      <c r="U198" s="30" t="s">
        <v>39</v>
      </c>
      <c r="V198" s="103">
        <v>0</v>
      </c>
      <c r="W198" s="103">
        <f>V198*K198</f>
        <v>0</v>
      </c>
      <c r="X198" s="103">
        <v>0.54</v>
      </c>
      <c r="Y198" s="103">
        <f>X198*K198</f>
        <v>44.685</v>
      </c>
      <c r="Z198" s="103">
        <v>0</v>
      </c>
      <c r="AA198" s="104">
        <f>Z198*K198</f>
        <v>0</v>
      </c>
      <c r="AR198" s="14" t="s">
        <v>210</v>
      </c>
      <c r="AT198" s="14" t="s">
        <v>334</v>
      </c>
      <c r="AU198" s="14" t="s">
        <v>115</v>
      </c>
      <c r="AY198" s="14" t="s">
        <v>175</v>
      </c>
      <c r="BE198" s="105">
        <f>IF(U198="základní",N198,0)</f>
        <v>0</v>
      </c>
      <c r="BF198" s="105">
        <f>IF(U198="snížená",N198,0)</f>
        <v>0</v>
      </c>
      <c r="BG198" s="105">
        <f>IF(U198="zákl. přenesená",N198,0)</f>
        <v>0</v>
      </c>
      <c r="BH198" s="105">
        <f>IF(U198="sníž. přenesená",N198,0)</f>
        <v>0</v>
      </c>
      <c r="BI198" s="105">
        <f>IF(U198="nulová",N198,0)</f>
        <v>0</v>
      </c>
      <c r="BJ198" s="14" t="s">
        <v>82</v>
      </c>
      <c r="BK198" s="105">
        <f>ROUND(L198*K198,2)</f>
        <v>0</v>
      </c>
      <c r="BL198" s="14" t="s">
        <v>179</v>
      </c>
      <c r="BM198" s="14" t="s">
        <v>997</v>
      </c>
    </row>
    <row r="199" spans="2:51" s="6" customFormat="1" ht="25.5" customHeight="1">
      <c r="B199" s="106"/>
      <c r="C199" s="107"/>
      <c r="D199" s="107"/>
      <c r="E199" s="108" t="s">
        <v>19</v>
      </c>
      <c r="F199" s="577" t="s">
        <v>988</v>
      </c>
      <c r="G199" s="578"/>
      <c r="H199" s="578"/>
      <c r="I199" s="578"/>
      <c r="J199" s="107"/>
      <c r="K199" s="109">
        <v>82.75</v>
      </c>
      <c r="L199" s="107"/>
      <c r="M199" s="107"/>
      <c r="N199" s="107"/>
      <c r="O199" s="107"/>
      <c r="P199" s="107"/>
      <c r="Q199" s="107"/>
      <c r="R199" s="110"/>
      <c r="T199" s="111"/>
      <c r="U199" s="107"/>
      <c r="V199" s="107"/>
      <c r="W199" s="107"/>
      <c r="X199" s="107"/>
      <c r="Y199" s="107"/>
      <c r="Z199" s="107"/>
      <c r="AA199" s="112"/>
      <c r="AT199" s="113" t="s">
        <v>182</v>
      </c>
      <c r="AU199" s="113" t="s">
        <v>115</v>
      </c>
      <c r="AV199" s="6" t="s">
        <v>115</v>
      </c>
      <c r="AW199" s="6" t="s">
        <v>32</v>
      </c>
      <c r="AX199" s="6" t="s">
        <v>82</v>
      </c>
      <c r="AY199" s="113" t="s">
        <v>175</v>
      </c>
    </row>
    <row r="200" spans="2:65" s="1" customFormat="1" ht="25.5" customHeight="1">
      <c r="B200" s="25"/>
      <c r="C200" s="98" t="s">
        <v>326</v>
      </c>
      <c r="D200" s="98" t="s">
        <v>176</v>
      </c>
      <c r="E200" s="99" t="s">
        <v>830</v>
      </c>
      <c r="F200" s="576" t="s">
        <v>831</v>
      </c>
      <c r="G200" s="576"/>
      <c r="H200" s="576"/>
      <c r="I200" s="576"/>
      <c r="J200" s="100" t="s">
        <v>113</v>
      </c>
      <c r="K200" s="101">
        <v>1655</v>
      </c>
      <c r="L200" s="507"/>
      <c r="M200" s="507"/>
      <c r="N200" s="562">
        <f>ROUND(L200*K200,2)</f>
        <v>0</v>
      </c>
      <c r="O200" s="562"/>
      <c r="P200" s="562"/>
      <c r="Q200" s="562"/>
      <c r="R200" s="27"/>
      <c r="T200" s="102" t="s">
        <v>19</v>
      </c>
      <c r="U200" s="30" t="s">
        <v>39</v>
      </c>
      <c r="V200" s="103">
        <v>0.827</v>
      </c>
      <c r="W200" s="103">
        <f>V200*K200</f>
        <v>1368.685</v>
      </c>
      <c r="X200" s="103">
        <v>0.039082</v>
      </c>
      <c r="Y200" s="103">
        <f>X200*K200</f>
        <v>64.68071</v>
      </c>
      <c r="Z200" s="103">
        <v>0</v>
      </c>
      <c r="AA200" s="104">
        <f>Z200*K200</f>
        <v>0</v>
      </c>
      <c r="AR200" s="14" t="s">
        <v>179</v>
      </c>
      <c r="AT200" s="14" t="s">
        <v>176</v>
      </c>
      <c r="AU200" s="14" t="s">
        <v>115</v>
      </c>
      <c r="AY200" s="14" t="s">
        <v>175</v>
      </c>
      <c r="BE200" s="105">
        <f>IF(U200="základní",N200,0)</f>
        <v>0</v>
      </c>
      <c r="BF200" s="105">
        <f>IF(U200="snížená",N200,0)</f>
        <v>0</v>
      </c>
      <c r="BG200" s="105">
        <f>IF(U200="zákl. přenesená",N200,0)</f>
        <v>0</v>
      </c>
      <c r="BH200" s="105">
        <f>IF(U200="sníž. přenesená",N200,0)</f>
        <v>0</v>
      </c>
      <c r="BI200" s="105">
        <f>IF(U200="nulová",N200,0)</f>
        <v>0</v>
      </c>
      <c r="BJ200" s="14" t="s">
        <v>82</v>
      </c>
      <c r="BK200" s="105">
        <f>ROUND(L200*K200,2)</f>
        <v>0</v>
      </c>
      <c r="BL200" s="14" t="s">
        <v>179</v>
      </c>
      <c r="BM200" s="14" t="s">
        <v>998</v>
      </c>
    </row>
    <row r="201" spans="2:51" s="6" customFormat="1" ht="16.5" customHeight="1">
      <c r="B201" s="106"/>
      <c r="C201" s="107"/>
      <c r="D201" s="107"/>
      <c r="E201" s="108" t="s">
        <v>19</v>
      </c>
      <c r="F201" s="577" t="s">
        <v>911</v>
      </c>
      <c r="G201" s="578"/>
      <c r="H201" s="578"/>
      <c r="I201" s="578"/>
      <c r="J201" s="107"/>
      <c r="K201" s="109">
        <v>1655</v>
      </c>
      <c r="L201" s="107"/>
      <c r="M201" s="107"/>
      <c r="N201" s="107"/>
      <c r="O201" s="107"/>
      <c r="P201" s="107"/>
      <c r="Q201" s="107"/>
      <c r="R201" s="110"/>
      <c r="T201" s="111"/>
      <c r="U201" s="107"/>
      <c r="V201" s="107"/>
      <c r="W201" s="107"/>
      <c r="X201" s="107"/>
      <c r="Y201" s="107"/>
      <c r="Z201" s="107"/>
      <c r="AA201" s="112"/>
      <c r="AT201" s="113" t="s">
        <v>182</v>
      </c>
      <c r="AU201" s="113" t="s">
        <v>115</v>
      </c>
      <c r="AV201" s="6" t="s">
        <v>115</v>
      </c>
      <c r="AW201" s="6" t="s">
        <v>32</v>
      </c>
      <c r="AX201" s="6" t="s">
        <v>82</v>
      </c>
      <c r="AY201" s="113" t="s">
        <v>175</v>
      </c>
    </row>
    <row r="202" spans="2:65" s="1" customFormat="1" ht="25.5" customHeight="1">
      <c r="B202" s="25"/>
      <c r="C202" s="98" t="s">
        <v>333</v>
      </c>
      <c r="D202" s="98" t="s">
        <v>176</v>
      </c>
      <c r="E202" s="99" t="s">
        <v>839</v>
      </c>
      <c r="F202" s="576" t="s">
        <v>840</v>
      </c>
      <c r="G202" s="576"/>
      <c r="H202" s="576"/>
      <c r="I202" s="576"/>
      <c r="J202" s="100" t="s">
        <v>113</v>
      </c>
      <c r="K202" s="101">
        <v>1655</v>
      </c>
      <c r="L202" s="507"/>
      <c r="M202" s="507"/>
      <c r="N202" s="562">
        <f>ROUND(L202*K202,2)</f>
        <v>0</v>
      </c>
      <c r="O202" s="562"/>
      <c r="P202" s="562"/>
      <c r="Q202" s="562"/>
      <c r="R202" s="27"/>
      <c r="T202" s="102" t="s">
        <v>19</v>
      </c>
      <c r="U202" s="30" t="s">
        <v>39</v>
      </c>
      <c r="V202" s="103">
        <v>0.73</v>
      </c>
      <c r="W202" s="103">
        <f>V202*K202</f>
        <v>1208.1499999999999</v>
      </c>
      <c r="X202" s="103">
        <v>0</v>
      </c>
      <c r="Y202" s="103">
        <f>X202*K202</f>
        <v>0</v>
      </c>
      <c r="Z202" s="103">
        <v>0</v>
      </c>
      <c r="AA202" s="104">
        <f>Z202*K202</f>
        <v>0</v>
      </c>
      <c r="AR202" s="14" t="s">
        <v>179</v>
      </c>
      <c r="AT202" s="14" t="s">
        <v>176</v>
      </c>
      <c r="AU202" s="14" t="s">
        <v>115</v>
      </c>
      <c r="AY202" s="14" t="s">
        <v>175</v>
      </c>
      <c r="BE202" s="105">
        <f>IF(U202="základní",N202,0)</f>
        <v>0</v>
      </c>
      <c r="BF202" s="105">
        <f>IF(U202="snížená",N202,0)</f>
        <v>0</v>
      </c>
      <c r="BG202" s="105">
        <f>IF(U202="zákl. přenesená",N202,0)</f>
        <v>0</v>
      </c>
      <c r="BH202" s="105">
        <f>IF(U202="sníž. přenesená",N202,0)</f>
        <v>0</v>
      </c>
      <c r="BI202" s="105">
        <f>IF(U202="nulová",N202,0)</f>
        <v>0</v>
      </c>
      <c r="BJ202" s="14" t="s">
        <v>82</v>
      </c>
      <c r="BK202" s="105">
        <f>ROUND(L202*K202,2)</f>
        <v>0</v>
      </c>
      <c r="BL202" s="14" t="s">
        <v>179</v>
      </c>
      <c r="BM202" s="14" t="s">
        <v>999</v>
      </c>
    </row>
    <row r="203" spans="2:51" s="6" customFormat="1" ht="16.5" customHeight="1">
      <c r="B203" s="106"/>
      <c r="C203" s="107"/>
      <c r="D203" s="107"/>
      <c r="E203" s="108" t="s">
        <v>19</v>
      </c>
      <c r="F203" s="577" t="s">
        <v>911</v>
      </c>
      <c r="G203" s="578"/>
      <c r="H203" s="578"/>
      <c r="I203" s="578"/>
      <c r="J203" s="107"/>
      <c r="K203" s="109">
        <v>1655</v>
      </c>
      <c r="L203" s="107"/>
      <c r="M203" s="107"/>
      <c r="N203" s="107"/>
      <c r="O203" s="107"/>
      <c r="P203" s="107"/>
      <c r="Q203" s="107"/>
      <c r="R203" s="110"/>
      <c r="T203" s="111"/>
      <c r="U203" s="107"/>
      <c r="V203" s="107"/>
      <c r="W203" s="107"/>
      <c r="X203" s="107"/>
      <c r="Y203" s="107"/>
      <c r="Z203" s="107"/>
      <c r="AA203" s="112"/>
      <c r="AT203" s="113" t="s">
        <v>182</v>
      </c>
      <c r="AU203" s="113" t="s">
        <v>115</v>
      </c>
      <c r="AV203" s="6" t="s">
        <v>115</v>
      </c>
      <c r="AW203" s="6" t="s">
        <v>32</v>
      </c>
      <c r="AX203" s="6" t="s">
        <v>82</v>
      </c>
      <c r="AY203" s="113" t="s">
        <v>175</v>
      </c>
    </row>
    <row r="204" spans="2:65" s="1" customFormat="1" ht="38.25" customHeight="1">
      <c r="B204" s="25"/>
      <c r="C204" s="98" t="s">
        <v>339</v>
      </c>
      <c r="D204" s="98" t="s">
        <v>176</v>
      </c>
      <c r="E204" s="99" t="s">
        <v>1000</v>
      </c>
      <c r="F204" s="576" t="s">
        <v>1001</v>
      </c>
      <c r="G204" s="576"/>
      <c r="H204" s="576"/>
      <c r="I204" s="576"/>
      <c r="J204" s="100" t="s">
        <v>602</v>
      </c>
      <c r="K204" s="101">
        <v>107.3</v>
      </c>
      <c r="L204" s="507"/>
      <c r="M204" s="507"/>
      <c r="N204" s="562">
        <f>ROUND(L204*K204,2)</f>
        <v>0</v>
      </c>
      <c r="O204" s="562"/>
      <c r="P204" s="562"/>
      <c r="Q204" s="562"/>
      <c r="R204" s="27"/>
      <c r="T204" s="102" t="s">
        <v>19</v>
      </c>
      <c r="U204" s="30" t="s">
        <v>39</v>
      </c>
      <c r="V204" s="103">
        <v>2.236</v>
      </c>
      <c r="W204" s="103">
        <f>V204*K204</f>
        <v>239.92280000000002</v>
      </c>
      <c r="X204" s="103">
        <v>0.00023815</v>
      </c>
      <c r="Y204" s="103">
        <f>X204*K204</f>
        <v>0.025553495</v>
      </c>
      <c r="Z204" s="103">
        <v>0</v>
      </c>
      <c r="AA204" s="104">
        <f>Z204*K204</f>
        <v>0</v>
      </c>
      <c r="AR204" s="14" t="s">
        <v>179</v>
      </c>
      <c r="AT204" s="14" t="s">
        <v>176</v>
      </c>
      <c r="AU204" s="14" t="s">
        <v>115</v>
      </c>
      <c r="AY204" s="14" t="s">
        <v>175</v>
      </c>
      <c r="BE204" s="105">
        <f>IF(U204="základní",N204,0)</f>
        <v>0</v>
      </c>
      <c r="BF204" s="105">
        <f>IF(U204="snížená",N204,0)</f>
        <v>0</v>
      </c>
      <c r="BG204" s="105">
        <f>IF(U204="zákl. přenesená",N204,0)</f>
        <v>0</v>
      </c>
      <c r="BH204" s="105">
        <f>IF(U204="sníž. přenesená",N204,0)</f>
        <v>0</v>
      </c>
      <c r="BI204" s="105">
        <f>IF(U204="nulová",N204,0)</f>
        <v>0</v>
      </c>
      <c r="BJ204" s="14" t="s">
        <v>82</v>
      </c>
      <c r="BK204" s="105">
        <f>ROUND(L204*K204,2)</f>
        <v>0</v>
      </c>
      <c r="BL204" s="14" t="s">
        <v>179</v>
      </c>
      <c r="BM204" s="14" t="s">
        <v>1002</v>
      </c>
    </row>
    <row r="205" spans="2:51" s="6" customFormat="1" ht="25.5" customHeight="1">
      <c r="B205" s="106"/>
      <c r="C205" s="107"/>
      <c r="D205" s="107"/>
      <c r="E205" s="108" t="s">
        <v>19</v>
      </c>
      <c r="F205" s="577" t="s">
        <v>1003</v>
      </c>
      <c r="G205" s="578"/>
      <c r="H205" s="578"/>
      <c r="I205" s="578"/>
      <c r="J205" s="107"/>
      <c r="K205" s="109">
        <v>4.3</v>
      </c>
      <c r="L205" s="107"/>
      <c r="M205" s="107"/>
      <c r="N205" s="107"/>
      <c r="O205" s="107"/>
      <c r="P205" s="107"/>
      <c r="Q205" s="107"/>
      <c r="R205" s="110"/>
      <c r="T205" s="111"/>
      <c r="U205" s="107"/>
      <c r="V205" s="107"/>
      <c r="W205" s="107"/>
      <c r="X205" s="107"/>
      <c r="Y205" s="107"/>
      <c r="Z205" s="107"/>
      <c r="AA205" s="112"/>
      <c r="AT205" s="113" t="s">
        <v>182</v>
      </c>
      <c r="AU205" s="113" t="s">
        <v>115</v>
      </c>
      <c r="AV205" s="6" t="s">
        <v>115</v>
      </c>
      <c r="AW205" s="6" t="s">
        <v>32</v>
      </c>
      <c r="AX205" s="6" t="s">
        <v>74</v>
      </c>
      <c r="AY205" s="113" t="s">
        <v>175</v>
      </c>
    </row>
    <row r="206" spans="2:51" s="6" customFormat="1" ht="25.5" customHeight="1">
      <c r="B206" s="106"/>
      <c r="C206" s="107"/>
      <c r="D206" s="107"/>
      <c r="E206" s="108" t="s">
        <v>19</v>
      </c>
      <c r="F206" s="579" t="s">
        <v>1004</v>
      </c>
      <c r="G206" s="580"/>
      <c r="H206" s="580"/>
      <c r="I206" s="580"/>
      <c r="J206" s="107"/>
      <c r="K206" s="109">
        <v>26.5</v>
      </c>
      <c r="L206" s="107"/>
      <c r="M206" s="107"/>
      <c r="N206" s="107"/>
      <c r="O206" s="107"/>
      <c r="P206" s="107"/>
      <c r="Q206" s="107"/>
      <c r="R206" s="110"/>
      <c r="T206" s="111"/>
      <c r="U206" s="107"/>
      <c r="V206" s="107"/>
      <c r="W206" s="107"/>
      <c r="X206" s="107"/>
      <c r="Y206" s="107"/>
      <c r="Z206" s="107"/>
      <c r="AA206" s="112"/>
      <c r="AT206" s="113" t="s">
        <v>182</v>
      </c>
      <c r="AU206" s="113" t="s">
        <v>115</v>
      </c>
      <c r="AV206" s="6" t="s">
        <v>115</v>
      </c>
      <c r="AW206" s="6" t="s">
        <v>32</v>
      </c>
      <c r="AX206" s="6" t="s">
        <v>74</v>
      </c>
      <c r="AY206" s="113" t="s">
        <v>175</v>
      </c>
    </row>
    <row r="207" spans="2:51" s="6" customFormat="1" ht="25.5" customHeight="1">
      <c r="B207" s="106"/>
      <c r="C207" s="107"/>
      <c r="D207" s="107"/>
      <c r="E207" s="108" t="s">
        <v>19</v>
      </c>
      <c r="F207" s="579" t="s">
        <v>1005</v>
      </c>
      <c r="G207" s="580"/>
      <c r="H207" s="580"/>
      <c r="I207" s="580"/>
      <c r="J207" s="107"/>
      <c r="K207" s="109">
        <v>76.5</v>
      </c>
      <c r="L207" s="107"/>
      <c r="M207" s="107"/>
      <c r="N207" s="107"/>
      <c r="O207" s="107"/>
      <c r="P207" s="107"/>
      <c r="Q207" s="107"/>
      <c r="R207" s="110"/>
      <c r="T207" s="111"/>
      <c r="U207" s="107"/>
      <c r="V207" s="107"/>
      <c r="W207" s="107"/>
      <c r="X207" s="107"/>
      <c r="Y207" s="107"/>
      <c r="Z207" s="107"/>
      <c r="AA207" s="112"/>
      <c r="AT207" s="113" t="s">
        <v>182</v>
      </c>
      <c r="AU207" s="113" t="s">
        <v>115</v>
      </c>
      <c r="AV207" s="6" t="s">
        <v>115</v>
      </c>
      <c r="AW207" s="6" t="s">
        <v>32</v>
      </c>
      <c r="AX207" s="6" t="s">
        <v>74</v>
      </c>
      <c r="AY207" s="113" t="s">
        <v>175</v>
      </c>
    </row>
    <row r="208" spans="2:51" s="7" customFormat="1" ht="16.5" customHeight="1">
      <c r="B208" s="114"/>
      <c r="C208" s="115"/>
      <c r="D208" s="115"/>
      <c r="E208" s="116" t="s">
        <v>19</v>
      </c>
      <c r="F208" s="581" t="s">
        <v>247</v>
      </c>
      <c r="G208" s="582"/>
      <c r="H208" s="582"/>
      <c r="I208" s="582"/>
      <c r="J208" s="115"/>
      <c r="K208" s="117">
        <v>107.3</v>
      </c>
      <c r="L208" s="115"/>
      <c r="M208" s="115"/>
      <c r="N208" s="115"/>
      <c r="O208" s="115"/>
      <c r="P208" s="115"/>
      <c r="Q208" s="115"/>
      <c r="R208" s="118"/>
      <c r="T208" s="119"/>
      <c r="U208" s="115"/>
      <c r="V208" s="115"/>
      <c r="W208" s="115"/>
      <c r="X208" s="115"/>
      <c r="Y208" s="115"/>
      <c r="Z208" s="115"/>
      <c r="AA208" s="120"/>
      <c r="AT208" s="121" t="s">
        <v>182</v>
      </c>
      <c r="AU208" s="121" t="s">
        <v>115</v>
      </c>
      <c r="AV208" s="7" t="s">
        <v>179</v>
      </c>
      <c r="AW208" s="7" t="s">
        <v>32</v>
      </c>
      <c r="AX208" s="7" t="s">
        <v>82</v>
      </c>
      <c r="AY208" s="121" t="s">
        <v>175</v>
      </c>
    </row>
    <row r="209" spans="2:65" s="1" customFormat="1" ht="25.5" customHeight="1">
      <c r="B209" s="25"/>
      <c r="C209" s="129" t="s">
        <v>345</v>
      </c>
      <c r="D209" s="129" t="s">
        <v>334</v>
      </c>
      <c r="E209" s="130" t="s">
        <v>1006</v>
      </c>
      <c r="F209" s="583" t="s">
        <v>1007</v>
      </c>
      <c r="G209" s="583"/>
      <c r="H209" s="583"/>
      <c r="I209" s="583"/>
      <c r="J209" s="131" t="s">
        <v>369</v>
      </c>
      <c r="K209" s="132">
        <v>0.005</v>
      </c>
      <c r="L209" s="534"/>
      <c r="M209" s="534"/>
      <c r="N209" s="561">
        <f>ROUND(L209*K209,2)</f>
        <v>0</v>
      </c>
      <c r="O209" s="562"/>
      <c r="P209" s="562"/>
      <c r="Q209" s="562"/>
      <c r="R209" s="27"/>
      <c r="T209" s="102" t="s">
        <v>19</v>
      </c>
      <c r="U209" s="30" t="s">
        <v>39</v>
      </c>
      <c r="V209" s="103">
        <v>0</v>
      </c>
      <c r="W209" s="103">
        <f>V209*K209</f>
        <v>0</v>
      </c>
      <c r="X209" s="103">
        <v>1</v>
      </c>
      <c r="Y209" s="103">
        <f>X209*K209</f>
        <v>0.005</v>
      </c>
      <c r="Z209" s="103">
        <v>0</v>
      </c>
      <c r="AA209" s="104">
        <f>Z209*K209</f>
        <v>0</v>
      </c>
      <c r="AR209" s="14" t="s">
        <v>210</v>
      </c>
      <c r="AT209" s="14" t="s">
        <v>334</v>
      </c>
      <c r="AU209" s="14" t="s">
        <v>115</v>
      </c>
      <c r="AY209" s="14" t="s">
        <v>175</v>
      </c>
      <c r="BE209" s="105">
        <f>IF(U209="základní",N209,0)</f>
        <v>0</v>
      </c>
      <c r="BF209" s="105">
        <f>IF(U209="snížená",N209,0)</f>
        <v>0</v>
      </c>
      <c r="BG209" s="105">
        <f>IF(U209="zákl. přenesená",N209,0)</f>
        <v>0</v>
      </c>
      <c r="BH209" s="105">
        <f>IF(U209="sníž. přenesená",N209,0)</f>
        <v>0</v>
      </c>
      <c r="BI209" s="105">
        <f>IF(U209="nulová",N209,0)</f>
        <v>0</v>
      </c>
      <c r="BJ209" s="14" t="s">
        <v>82</v>
      </c>
      <c r="BK209" s="105">
        <f>ROUND(L209*K209,2)</f>
        <v>0</v>
      </c>
      <c r="BL209" s="14" t="s">
        <v>179</v>
      </c>
      <c r="BM209" s="14" t="s">
        <v>1008</v>
      </c>
    </row>
    <row r="210" spans="2:51" s="6" customFormat="1" ht="38.25" customHeight="1">
      <c r="B210" s="106"/>
      <c r="C210" s="107"/>
      <c r="D210" s="107"/>
      <c r="E210" s="108" t="s">
        <v>19</v>
      </c>
      <c r="F210" s="577" t="s">
        <v>1009</v>
      </c>
      <c r="G210" s="578"/>
      <c r="H210" s="578"/>
      <c r="I210" s="578"/>
      <c r="J210" s="107"/>
      <c r="K210" s="109">
        <v>0.005</v>
      </c>
      <c r="L210" s="107"/>
      <c r="M210" s="107"/>
      <c r="N210" s="107"/>
      <c r="O210" s="107"/>
      <c r="P210" s="107"/>
      <c r="Q210" s="107"/>
      <c r="R210" s="110"/>
      <c r="T210" s="111"/>
      <c r="U210" s="107"/>
      <c r="V210" s="107"/>
      <c r="W210" s="107"/>
      <c r="X210" s="107"/>
      <c r="Y210" s="107"/>
      <c r="Z210" s="107"/>
      <c r="AA210" s="112"/>
      <c r="AT210" s="113" t="s">
        <v>182</v>
      </c>
      <c r="AU210" s="113" t="s">
        <v>115</v>
      </c>
      <c r="AV210" s="6" t="s">
        <v>115</v>
      </c>
      <c r="AW210" s="6" t="s">
        <v>32</v>
      </c>
      <c r="AX210" s="6" t="s">
        <v>82</v>
      </c>
      <c r="AY210" s="113" t="s">
        <v>175</v>
      </c>
    </row>
    <row r="211" spans="2:63" s="5" customFormat="1" ht="29.85" customHeight="1">
      <c r="B211" s="87"/>
      <c r="C211" s="88"/>
      <c r="D211" s="97" t="s">
        <v>156</v>
      </c>
      <c r="E211" s="97"/>
      <c r="F211" s="97"/>
      <c r="G211" s="97"/>
      <c r="H211" s="97"/>
      <c r="I211" s="97"/>
      <c r="J211" s="97"/>
      <c r="K211" s="97"/>
      <c r="L211" s="97"/>
      <c r="M211" s="97"/>
      <c r="N211" s="559">
        <f>BK211</f>
        <v>0</v>
      </c>
      <c r="O211" s="560"/>
      <c r="P211" s="560"/>
      <c r="Q211" s="560"/>
      <c r="R211" s="90"/>
      <c r="T211" s="91"/>
      <c r="U211" s="88"/>
      <c r="V211" s="88"/>
      <c r="W211" s="92">
        <f>SUM(W212:W223)</f>
        <v>26.905027</v>
      </c>
      <c r="X211" s="88"/>
      <c r="Y211" s="92">
        <f>SUM(Y212:Y223)</f>
        <v>0</v>
      </c>
      <c r="Z211" s="88"/>
      <c r="AA211" s="93">
        <f>SUM(AA212:AA223)</f>
        <v>0</v>
      </c>
      <c r="AR211" s="94" t="s">
        <v>82</v>
      </c>
      <c r="AT211" s="95" t="s">
        <v>73</v>
      </c>
      <c r="AU211" s="95" t="s">
        <v>82</v>
      </c>
      <c r="AY211" s="94" t="s">
        <v>175</v>
      </c>
      <c r="BK211" s="96">
        <f>SUM(BK212:BK223)</f>
        <v>0</v>
      </c>
    </row>
    <row r="212" spans="2:65" s="1" customFormat="1" ht="38.25" customHeight="1">
      <c r="B212" s="25"/>
      <c r="C212" s="98" t="s">
        <v>350</v>
      </c>
      <c r="D212" s="98" t="s">
        <v>176</v>
      </c>
      <c r="E212" s="99" t="s">
        <v>868</v>
      </c>
      <c r="F212" s="576" t="s">
        <v>869</v>
      </c>
      <c r="G212" s="576"/>
      <c r="H212" s="576"/>
      <c r="I212" s="576"/>
      <c r="J212" s="100" t="s">
        <v>369</v>
      </c>
      <c r="K212" s="101">
        <v>182.261</v>
      </c>
      <c r="L212" s="507"/>
      <c r="M212" s="507"/>
      <c r="N212" s="562">
        <f>ROUND(L212*K212,2)</f>
        <v>0</v>
      </c>
      <c r="O212" s="562"/>
      <c r="P212" s="562"/>
      <c r="Q212" s="562"/>
      <c r="R212" s="27"/>
      <c r="T212" s="102" t="s">
        <v>19</v>
      </c>
      <c r="U212" s="30" t="s">
        <v>39</v>
      </c>
      <c r="V212" s="103">
        <v>0.125</v>
      </c>
      <c r="W212" s="103">
        <f>V212*K212</f>
        <v>22.782625</v>
      </c>
      <c r="X212" s="103">
        <v>0</v>
      </c>
      <c r="Y212" s="103">
        <f>X212*K212</f>
        <v>0</v>
      </c>
      <c r="Z212" s="103">
        <v>0</v>
      </c>
      <c r="AA212" s="104">
        <f>Z212*K212</f>
        <v>0</v>
      </c>
      <c r="AR212" s="14" t="s">
        <v>179</v>
      </c>
      <c r="AT212" s="14" t="s">
        <v>176</v>
      </c>
      <c r="AU212" s="14" t="s">
        <v>115</v>
      </c>
      <c r="AY212" s="14" t="s">
        <v>175</v>
      </c>
      <c r="BE212" s="105">
        <f>IF(U212="základní",N212,0)</f>
        <v>0</v>
      </c>
      <c r="BF212" s="105">
        <f>IF(U212="snížená",N212,0)</f>
        <v>0</v>
      </c>
      <c r="BG212" s="105">
        <f>IF(U212="zákl. přenesená",N212,0)</f>
        <v>0</v>
      </c>
      <c r="BH212" s="105">
        <f>IF(U212="sníž. přenesená",N212,0)</f>
        <v>0</v>
      </c>
      <c r="BI212" s="105">
        <f>IF(U212="nulová",N212,0)</f>
        <v>0</v>
      </c>
      <c r="BJ212" s="14" t="s">
        <v>82</v>
      </c>
      <c r="BK212" s="105">
        <f>ROUND(L212*K212,2)</f>
        <v>0</v>
      </c>
      <c r="BL212" s="14" t="s">
        <v>179</v>
      </c>
      <c r="BM212" s="14" t="s">
        <v>1010</v>
      </c>
    </row>
    <row r="213" spans="2:51" s="6" customFormat="1" ht="16.5" customHeight="1">
      <c r="B213" s="106"/>
      <c r="C213" s="107"/>
      <c r="D213" s="107"/>
      <c r="E213" s="108" t="s">
        <v>19</v>
      </c>
      <c r="F213" s="577" t="s">
        <v>1011</v>
      </c>
      <c r="G213" s="578"/>
      <c r="H213" s="578"/>
      <c r="I213" s="578"/>
      <c r="J213" s="107"/>
      <c r="K213" s="109">
        <v>63.101</v>
      </c>
      <c r="L213" s="107"/>
      <c r="M213" s="107"/>
      <c r="N213" s="107"/>
      <c r="O213" s="107"/>
      <c r="P213" s="107"/>
      <c r="Q213" s="107"/>
      <c r="R213" s="110"/>
      <c r="T213" s="111"/>
      <c r="U213" s="107"/>
      <c r="V213" s="107"/>
      <c r="W213" s="107"/>
      <c r="X213" s="107"/>
      <c r="Y213" s="107"/>
      <c r="Z213" s="107"/>
      <c r="AA213" s="112"/>
      <c r="AT213" s="113" t="s">
        <v>182</v>
      </c>
      <c r="AU213" s="113" t="s">
        <v>115</v>
      </c>
      <c r="AV213" s="6" t="s">
        <v>115</v>
      </c>
      <c r="AW213" s="6" t="s">
        <v>32</v>
      </c>
      <c r="AX213" s="6" t="s">
        <v>74</v>
      </c>
      <c r="AY213" s="113" t="s">
        <v>175</v>
      </c>
    </row>
    <row r="214" spans="2:51" s="6" customFormat="1" ht="16.5" customHeight="1">
      <c r="B214" s="106"/>
      <c r="C214" s="107"/>
      <c r="D214" s="107"/>
      <c r="E214" s="108" t="s">
        <v>19</v>
      </c>
      <c r="F214" s="579" t="s">
        <v>1012</v>
      </c>
      <c r="G214" s="580"/>
      <c r="H214" s="580"/>
      <c r="I214" s="580"/>
      <c r="J214" s="107"/>
      <c r="K214" s="109">
        <v>119.16</v>
      </c>
      <c r="L214" s="107"/>
      <c r="M214" s="107"/>
      <c r="N214" s="107"/>
      <c r="O214" s="107"/>
      <c r="P214" s="107"/>
      <c r="Q214" s="107"/>
      <c r="R214" s="110"/>
      <c r="T214" s="111"/>
      <c r="U214" s="107"/>
      <c r="V214" s="107"/>
      <c r="W214" s="107"/>
      <c r="X214" s="107"/>
      <c r="Y214" s="107"/>
      <c r="Z214" s="107"/>
      <c r="AA214" s="112"/>
      <c r="AT214" s="113" t="s">
        <v>182</v>
      </c>
      <c r="AU214" s="113" t="s">
        <v>115</v>
      </c>
      <c r="AV214" s="6" t="s">
        <v>115</v>
      </c>
      <c r="AW214" s="6" t="s">
        <v>32</v>
      </c>
      <c r="AX214" s="6" t="s">
        <v>74</v>
      </c>
      <c r="AY214" s="113" t="s">
        <v>175</v>
      </c>
    </row>
    <row r="215" spans="2:51" s="7" customFormat="1" ht="16.5" customHeight="1">
      <c r="B215" s="114"/>
      <c r="C215" s="115"/>
      <c r="D215" s="115"/>
      <c r="E215" s="116" t="s">
        <v>19</v>
      </c>
      <c r="F215" s="581" t="s">
        <v>247</v>
      </c>
      <c r="G215" s="582"/>
      <c r="H215" s="582"/>
      <c r="I215" s="582"/>
      <c r="J215" s="115"/>
      <c r="K215" s="117">
        <v>182.261</v>
      </c>
      <c r="L215" s="115"/>
      <c r="M215" s="115"/>
      <c r="N215" s="115"/>
      <c r="O215" s="115"/>
      <c r="P215" s="115"/>
      <c r="Q215" s="115"/>
      <c r="R215" s="118"/>
      <c r="T215" s="119"/>
      <c r="U215" s="115"/>
      <c r="V215" s="115"/>
      <c r="W215" s="115"/>
      <c r="X215" s="115"/>
      <c r="Y215" s="115"/>
      <c r="Z215" s="115"/>
      <c r="AA215" s="120"/>
      <c r="AT215" s="121" t="s">
        <v>182</v>
      </c>
      <c r="AU215" s="121" t="s">
        <v>115</v>
      </c>
      <c r="AV215" s="7" t="s">
        <v>179</v>
      </c>
      <c r="AW215" s="7" t="s">
        <v>32</v>
      </c>
      <c r="AX215" s="7" t="s">
        <v>82</v>
      </c>
      <c r="AY215" s="121" t="s">
        <v>175</v>
      </c>
    </row>
    <row r="216" spans="2:65" s="1" customFormat="1" ht="25.5" customHeight="1">
      <c r="B216" s="25"/>
      <c r="C216" s="98" t="s">
        <v>356</v>
      </c>
      <c r="D216" s="98" t="s">
        <v>176</v>
      </c>
      <c r="E216" s="99" t="s">
        <v>880</v>
      </c>
      <c r="F216" s="576" t="s">
        <v>881</v>
      </c>
      <c r="G216" s="576"/>
      <c r="H216" s="576"/>
      <c r="I216" s="576"/>
      <c r="J216" s="100" t="s">
        <v>369</v>
      </c>
      <c r="K216" s="101">
        <v>687.067</v>
      </c>
      <c r="L216" s="507"/>
      <c r="M216" s="507"/>
      <c r="N216" s="562">
        <f>ROUND(L216*K216,2)</f>
        <v>0</v>
      </c>
      <c r="O216" s="562"/>
      <c r="P216" s="562"/>
      <c r="Q216" s="562"/>
      <c r="R216" s="27"/>
      <c r="T216" s="102" t="s">
        <v>19</v>
      </c>
      <c r="U216" s="30" t="s">
        <v>39</v>
      </c>
      <c r="V216" s="103">
        <v>0.006</v>
      </c>
      <c r="W216" s="103">
        <f>V216*K216</f>
        <v>4.122402</v>
      </c>
      <c r="X216" s="103">
        <v>0</v>
      </c>
      <c r="Y216" s="103">
        <f>X216*K216</f>
        <v>0</v>
      </c>
      <c r="Z216" s="103">
        <v>0</v>
      </c>
      <c r="AA216" s="104">
        <f>Z216*K216</f>
        <v>0</v>
      </c>
      <c r="AR216" s="14" t="s">
        <v>179</v>
      </c>
      <c r="AT216" s="14" t="s">
        <v>176</v>
      </c>
      <c r="AU216" s="14" t="s">
        <v>115</v>
      </c>
      <c r="AY216" s="14" t="s">
        <v>175</v>
      </c>
      <c r="BE216" s="105">
        <f>IF(U216="základní",N216,0)</f>
        <v>0</v>
      </c>
      <c r="BF216" s="105">
        <f>IF(U216="snížená",N216,0)</f>
        <v>0</v>
      </c>
      <c r="BG216" s="105">
        <f>IF(U216="zákl. přenesená",N216,0)</f>
        <v>0</v>
      </c>
      <c r="BH216" s="105">
        <f>IF(U216="sníž. přenesená",N216,0)</f>
        <v>0</v>
      </c>
      <c r="BI216" s="105">
        <f>IF(U216="nulová",N216,0)</f>
        <v>0</v>
      </c>
      <c r="BJ216" s="14" t="s">
        <v>82</v>
      </c>
      <c r="BK216" s="105">
        <f>ROUND(L216*K216,2)</f>
        <v>0</v>
      </c>
      <c r="BL216" s="14" t="s">
        <v>179</v>
      </c>
      <c r="BM216" s="14" t="s">
        <v>1013</v>
      </c>
    </row>
    <row r="217" spans="2:51" s="6" customFormat="1" ht="16.5" customHeight="1">
      <c r="B217" s="106"/>
      <c r="C217" s="107"/>
      <c r="D217" s="107"/>
      <c r="E217" s="108" t="s">
        <v>19</v>
      </c>
      <c r="F217" s="577" t="s">
        <v>1014</v>
      </c>
      <c r="G217" s="578"/>
      <c r="H217" s="578"/>
      <c r="I217" s="578"/>
      <c r="J217" s="107"/>
      <c r="K217" s="109">
        <v>567.907</v>
      </c>
      <c r="L217" s="107"/>
      <c r="M217" s="107"/>
      <c r="N217" s="107"/>
      <c r="O217" s="107"/>
      <c r="P217" s="107"/>
      <c r="Q217" s="107"/>
      <c r="R217" s="110"/>
      <c r="T217" s="111"/>
      <c r="U217" s="107"/>
      <c r="V217" s="107"/>
      <c r="W217" s="107"/>
      <c r="X217" s="107"/>
      <c r="Y217" s="107"/>
      <c r="Z217" s="107"/>
      <c r="AA217" s="112"/>
      <c r="AT217" s="113" t="s">
        <v>182</v>
      </c>
      <c r="AU217" s="113" t="s">
        <v>115</v>
      </c>
      <c r="AV217" s="6" t="s">
        <v>115</v>
      </c>
      <c r="AW217" s="6" t="s">
        <v>32</v>
      </c>
      <c r="AX217" s="6" t="s">
        <v>74</v>
      </c>
      <c r="AY217" s="113" t="s">
        <v>175</v>
      </c>
    </row>
    <row r="218" spans="2:51" s="6" customFormat="1" ht="16.5" customHeight="1">
      <c r="B218" s="106"/>
      <c r="C218" s="107"/>
      <c r="D218" s="107"/>
      <c r="E218" s="108" t="s">
        <v>19</v>
      </c>
      <c r="F218" s="579" t="s">
        <v>1012</v>
      </c>
      <c r="G218" s="580"/>
      <c r="H218" s="580"/>
      <c r="I218" s="580"/>
      <c r="J218" s="107"/>
      <c r="K218" s="109">
        <v>119.16</v>
      </c>
      <c r="L218" s="107"/>
      <c r="M218" s="107"/>
      <c r="N218" s="107"/>
      <c r="O218" s="107"/>
      <c r="P218" s="107"/>
      <c r="Q218" s="107"/>
      <c r="R218" s="110"/>
      <c r="T218" s="111"/>
      <c r="U218" s="107"/>
      <c r="V218" s="107"/>
      <c r="W218" s="107"/>
      <c r="X218" s="107"/>
      <c r="Y218" s="107"/>
      <c r="Z218" s="107"/>
      <c r="AA218" s="112"/>
      <c r="AT218" s="113" t="s">
        <v>182</v>
      </c>
      <c r="AU218" s="113" t="s">
        <v>115</v>
      </c>
      <c r="AV218" s="6" t="s">
        <v>115</v>
      </c>
      <c r="AW218" s="6" t="s">
        <v>32</v>
      </c>
      <c r="AX218" s="6" t="s">
        <v>74</v>
      </c>
      <c r="AY218" s="113" t="s">
        <v>175</v>
      </c>
    </row>
    <row r="219" spans="2:51" s="7" customFormat="1" ht="16.5" customHeight="1">
      <c r="B219" s="114"/>
      <c r="C219" s="115"/>
      <c r="D219" s="115"/>
      <c r="E219" s="116" t="s">
        <v>19</v>
      </c>
      <c r="F219" s="581" t="s">
        <v>247</v>
      </c>
      <c r="G219" s="582"/>
      <c r="H219" s="582"/>
      <c r="I219" s="582"/>
      <c r="J219" s="115"/>
      <c r="K219" s="117">
        <v>687.067</v>
      </c>
      <c r="L219" s="115"/>
      <c r="M219" s="115"/>
      <c r="N219" s="115"/>
      <c r="O219" s="115"/>
      <c r="P219" s="115"/>
      <c r="Q219" s="115"/>
      <c r="R219" s="118"/>
      <c r="T219" s="119"/>
      <c r="U219" s="115"/>
      <c r="V219" s="115"/>
      <c r="W219" s="115"/>
      <c r="X219" s="115"/>
      <c r="Y219" s="115"/>
      <c r="Z219" s="115"/>
      <c r="AA219" s="120"/>
      <c r="AT219" s="121" t="s">
        <v>182</v>
      </c>
      <c r="AU219" s="121" t="s">
        <v>115</v>
      </c>
      <c r="AV219" s="7" t="s">
        <v>179</v>
      </c>
      <c r="AW219" s="7" t="s">
        <v>32</v>
      </c>
      <c r="AX219" s="7" t="s">
        <v>82</v>
      </c>
      <c r="AY219" s="121" t="s">
        <v>175</v>
      </c>
    </row>
    <row r="220" spans="2:65" s="1" customFormat="1" ht="38.25" customHeight="1">
      <c r="B220" s="25"/>
      <c r="C220" s="98" t="s">
        <v>361</v>
      </c>
      <c r="D220" s="98" t="s">
        <v>176</v>
      </c>
      <c r="E220" s="99" t="s">
        <v>888</v>
      </c>
      <c r="F220" s="576" t="s">
        <v>889</v>
      </c>
      <c r="G220" s="576"/>
      <c r="H220" s="576"/>
      <c r="I220" s="576"/>
      <c r="J220" s="100" t="s">
        <v>369</v>
      </c>
      <c r="K220" s="101">
        <v>182.261</v>
      </c>
      <c r="L220" s="507"/>
      <c r="M220" s="507"/>
      <c r="N220" s="562">
        <f>ROUND(L220*K220,2)</f>
        <v>0</v>
      </c>
      <c r="O220" s="562"/>
      <c r="P220" s="562"/>
      <c r="Q220" s="562"/>
      <c r="R220" s="27"/>
      <c r="T220" s="102" t="s">
        <v>19</v>
      </c>
      <c r="U220" s="30" t="s">
        <v>39</v>
      </c>
      <c r="V220" s="103">
        <v>0</v>
      </c>
      <c r="W220" s="103">
        <f>V220*K220</f>
        <v>0</v>
      </c>
      <c r="X220" s="103">
        <v>0</v>
      </c>
      <c r="Y220" s="103">
        <f>X220*K220</f>
        <v>0</v>
      </c>
      <c r="Z220" s="103">
        <v>0</v>
      </c>
      <c r="AA220" s="104">
        <f>Z220*K220</f>
        <v>0</v>
      </c>
      <c r="AR220" s="14" t="s">
        <v>179</v>
      </c>
      <c r="AT220" s="14" t="s">
        <v>176</v>
      </c>
      <c r="AU220" s="14" t="s">
        <v>115</v>
      </c>
      <c r="AY220" s="14" t="s">
        <v>175</v>
      </c>
      <c r="BE220" s="105">
        <f>IF(U220="základní",N220,0)</f>
        <v>0</v>
      </c>
      <c r="BF220" s="105">
        <f>IF(U220="snížená",N220,0)</f>
        <v>0</v>
      </c>
      <c r="BG220" s="105">
        <f>IF(U220="zákl. přenesená",N220,0)</f>
        <v>0</v>
      </c>
      <c r="BH220" s="105">
        <f>IF(U220="sníž. přenesená",N220,0)</f>
        <v>0</v>
      </c>
      <c r="BI220" s="105">
        <f>IF(U220="nulová",N220,0)</f>
        <v>0</v>
      </c>
      <c r="BJ220" s="14" t="s">
        <v>82</v>
      </c>
      <c r="BK220" s="105">
        <f>ROUND(L220*K220,2)</f>
        <v>0</v>
      </c>
      <c r="BL220" s="14" t="s">
        <v>179</v>
      </c>
      <c r="BM220" s="14" t="s">
        <v>1015</v>
      </c>
    </row>
    <row r="221" spans="2:51" s="6" customFormat="1" ht="16.5" customHeight="1">
      <c r="B221" s="106"/>
      <c r="C221" s="107"/>
      <c r="D221" s="107"/>
      <c r="E221" s="108" t="s">
        <v>19</v>
      </c>
      <c r="F221" s="577" t="s">
        <v>1011</v>
      </c>
      <c r="G221" s="578"/>
      <c r="H221" s="578"/>
      <c r="I221" s="578"/>
      <c r="J221" s="107"/>
      <c r="K221" s="109">
        <v>63.101</v>
      </c>
      <c r="L221" s="107"/>
      <c r="M221" s="107"/>
      <c r="N221" s="107"/>
      <c r="O221" s="107"/>
      <c r="P221" s="107"/>
      <c r="Q221" s="107"/>
      <c r="R221" s="110"/>
      <c r="T221" s="111"/>
      <c r="U221" s="107"/>
      <c r="V221" s="107"/>
      <c r="W221" s="107"/>
      <c r="X221" s="107"/>
      <c r="Y221" s="107"/>
      <c r="Z221" s="107"/>
      <c r="AA221" s="112"/>
      <c r="AT221" s="113" t="s">
        <v>182</v>
      </c>
      <c r="AU221" s="113" t="s">
        <v>115</v>
      </c>
      <c r="AV221" s="6" t="s">
        <v>115</v>
      </c>
      <c r="AW221" s="6" t="s">
        <v>32</v>
      </c>
      <c r="AX221" s="6" t="s">
        <v>74</v>
      </c>
      <c r="AY221" s="113" t="s">
        <v>175</v>
      </c>
    </row>
    <row r="222" spans="2:51" s="6" customFormat="1" ht="16.5" customHeight="1">
      <c r="B222" s="106"/>
      <c r="C222" s="107"/>
      <c r="D222" s="107"/>
      <c r="E222" s="108" t="s">
        <v>19</v>
      </c>
      <c r="F222" s="579" t="s">
        <v>1012</v>
      </c>
      <c r="G222" s="580"/>
      <c r="H222" s="580"/>
      <c r="I222" s="580"/>
      <c r="J222" s="107"/>
      <c r="K222" s="109">
        <v>119.16</v>
      </c>
      <c r="L222" s="107"/>
      <c r="M222" s="107"/>
      <c r="N222" s="107"/>
      <c r="O222" s="107"/>
      <c r="P222" s="107"/>
      <c r="Q222" s="107"/>
      <c r="R222" s="110"/>
      <c r="T222" s="111"/>
      <c r="U222" s="107"/>
      <c r="V222" s="107"/>
      <c r="W222" s="107"/>
      <c r="X222" s="107"/>
      <c r="Y222" s="107"/>
      <c r="Z222" s="107"/>
      <c r="AA222" s="112"/>
      <c r="AT222" s="113" t="s">
        <v>182</v>
      </c>
      <c r="AU222" s="113" t="s">
        <v>115</v>
      </c>
      <c r="AV222" s="6" t="s">
        <v>115</v>
      </c>
      <c r="AW222" s="6" t="s">
        <v>32</v>
      </c>
      <c r="AX222" s="6" t="s">
        <v>74</v>
      </c>
      <c r="AY222" s="113" t="s">
        <v>175</v>
      </c>
    </row>
    <row r="223" spans="2:51" s="7" customFormat="1" ht="16.5" customHeight="1">
      <c r="B223" s="114"/>
      <c r="C223" s="115"/>
      <c r="D223" s="115"/>
      <c r="E223" s="116" t="s">
        <v>19</v>
      </c>
      <c r="F223" s="581" t="s">
        <v>247</v>
      </c>
      <c r="G223" s="582"/>
      <c r="H223" s="582"/>
      <c r="I223" s="582"/>
      <c r="J223" s="115"/>
      <c r="K223" s="117">
        <v>182.261</v>
      </c>
      <c r="L223" s="115"/>
      <c r="M223" s="115"/>
      <c r="N223" s="115"/>
      <c r="O223" s="115"/>
      <c r="P223" s="115"/>
      <c r="Q223" s="115"/>
      <c r="R223" s="118"/>
      <c r="T223" s="119"/>
      <c r="U223" s="115"/>
      <c r="V223" s="115"/>
      <c r="W223" s="115"/>
      <c r="X223" s="115"/>
      <c r="Y223" s="115"/>
      <c r="Z223" s="115"/>
      <c r="AA223" s="120"/>
      <c r="AT223" s="121" t="s">
        <v>182</v>
      </c>
      <c r="AU223" s="121" t="s">
        <v>115</v>
      </c>
      <c r="AV223" s="7" t="s">
        <v>179</v>
      </c>
      <c r="AW223" s="7" t="s">
        <v>32</v>
      </c>
      <c r="AX223" s="7" t="s">
        <v>82</v>
      </c>
      <c r="AY223" s="121" t="s">
        <v>175</v>
      </c>
    </row>
    <row r="224" spans="2:63" s="5" customFormat="1" ht="29.85" customHeight="1">
      <c r="B224" s="87"/>
      <c r="C224" s="88"/>
      <c r="D224" s="97" t="s">
        <v>157</v>
      </c>
      <c r="E224" s="97"/>
      <c r="F224" s="97"/>
      <c r="G224" s="97"/>
      <c r="H224" s="97"/>
      <c r="I224" s="97"/>
      <c r="J224" s="97"/>
      <c r="K224" s="97"/>
      <c r="L224" s="97"/>
      <c r="M224" s="97"/>
      <c r="N224" s="559">
        <f>BK224</f>
        <v>0</v>
      </c>
      <c r="O224" s="560"/>
      <c r="P224" s="560"/>
      <c r="Q224" s="560"/>
      <c r="R224" s="90"/>
      <c r="T224" s="91"/>
      <c r="U224" s="88"/>
      <c r="V224" s="88"/>
      <c r="W224" s="92">
        <f>W225</f>
        <v>225.18203200000002</v>
      </c>
      <c r="X224" s="88"/>
      <c r="Y224" s="92">
        <f>Y225</f>
        <v>0</v>
      </c>
      <c r="Z224" s="88"/>
      <c r="AA224" s="93">
        <f>AA225</f>
        <v>0</v>
      </c>
      <c r="AR224" s="94" t="s">
        <v>82</v>
      </c>
      <c r="AT224" s="95" t="s">
        <v>73</v>
      </c>
      <c r="AU224" s="95" t="s">
        <v>82</v>
      </c>
      <c r="AY224" s="94" t="s">
        <v>175</v>
      </c>
      <c r="BK224" s="96">
        <f>BK225</f>
        <v>0</v>
      </c>
    </row>
    <row r="225" spans="2:65" s="1" customFormat="1" ht="25.5" customHeight="1">
      <c r="B225" s="25"/>
      <c r="C225" s="98" t="s">
        <v>366</v>
      </c>
      <c r="D225" s="98" t="s">
        <v>176</v>
      </c>
      <c r="E225" s="99" t="s">
        <v>1016</v>
      </c>
      <c r="F225" s="576" t="s">
        <v>1017</v>
      </c>
      <c r="G225" s="576"/>
      <c r="H225" s="576"/>
      <c r="I225" s="576"/>
      <c r="J225" s="100" t="s">
        <v>369</v>
      </c>
      <c r="K225" s="101">
        <v>285.764</v>
      </c>
      <c r="L225" s="507"/>
      <c r="M225" s="507"/>
      <c r="N225" s="562">
        <f>ROUND(L225*K225,2)</f>
        <v>0</v>
      </c>
      <c r="O225" s="562"/>
      <c r="P225" s="562"/>
      <c r="Q225" s="562"/>
      <c r="R225" s="27"/>
      <c r="T225" s="102" t="s">
        <v>19</v>
      </c>
      <c r="U225" s="136" t="s">
        <v>39</v>
      </c>
      <c r="V225" s="137">
        <v>0.788</v>
      </c>
      <c r="W225" s="137">
        <f>V225*K225</f>
        <v>225.18203200000002</v>
      </c>
      <c r="X225" s="137">
        <v>0</v>
      </c>
      <c r="Y225" s="137">
        <f>X225*K225</f>
        <v>0</v>
      </c>
      <c r="Z225" s="137">
        <v>0</v>
      </c>
      <c r="AA225" s="138">
        <f>Z225*K225</f>
        <v>0</v>
      </c>
      <c r="AR225" s="14" t="s">
        <v>179</v>
      </c>
      <c r="AT225" s="14" t="s">
        <v>176</v>
      </c>
      <c r="AU225" s="14" t="s">
        <v>115</v>
      </c>
      <c r="AY225" s="14" t="s">
        <v>175</v>
      </c>
      <c r="BE225" s="105">
        <f>IF(U225="základní",N225,0)</f>
        <v>0</v>
      </c>
      <c r="BF225" s="105">
        <f>IF(U225="snížená",N225,0)</f>
        <v>0</v>
      </c>
      <c r="BG225" s="105">
        <f>IF(U225="zákl. přenesená",N225,0)</f>
        <v>0</v>
      </c>
      <c r="BH225" s="105">
        <f>IF(U225="sníž. přenesená",N225,0)</f>
        <v>0</v>
      </c>
      <c r="BI225" s="105">
        <f>IF(U225="nulová",N225,0)</f>
        <v>0</v>
      </c>
      <c r="BJ225" s="14" t="s">
        <v>82</v>
      </c>
      <c r="BK225" s="105">
        <f>ROUND(L225*K225,2)</f>
        <v>0</v>
      </c>
      <c r="BL225" s="14" t="s">
        <v>179</v>
      </c>
      <c r="BM225" s="14" t="s">
        <v>1018</v>
      </c>
    </row>
    <row r="226" spans="2:18" s="1" customFormat="1" ht="6.9" customHeight="1">
      <c r="B226" s="40"/>
      <c r="C226" s="41"/>
      <c r="D226" s="41"/>
      <c r="E226" s="41"/>
      <c r="F226" s="41"/>
      <c r="G226" s="41"/>
      <c r="H226" s="41"/>
      <c r="I226" s="41"/>
      <c r="J226" s="41"/>
      <c r="K226" s="41"/>
      <c r="L226" s="41"/>
      <c r="M226" s="41"/>
      <c r="N226" s="41"/>
      <c r="O226" s="41"/>
      <c r="P226" s="41"/>
      <c r="Q226" s="41"/>
      <c r="R226" s="42"/>
    </row>
  </sheetData>
  <sheetProtection password="EC4F" sheet="1" objects="1" scenarios="1" selectLockedCells="1"/>
  <mergeCells count="239">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N94:Q94"/>
    <mergeCell ref="N95:Q95"/>
    <mergeCell ref="N97:Q97"/>
    <mergeCell ref="L99:Q99"/>
    <mergeCell ref="C76:Q76"/>
    <mergeCell ref="F78:P78"/>
    <mergeCell ref="F79:P79"/>
    <mergeCell ref="M81:P81"/>
    <mergeCell ref="M83:Q83"/>
    <mergeCell ref="M84:Q84"/>
    <mergeCell ref="C86:G86"/>
    <mergeCell ref="N86:Q86"/>
    <mergeCell ref="N88:Q88"/>
    <mergeCell ref="F119:I119"/>
    <mergeCell ref="L119:M119"/>
    <mergeCell ref="N119:Q119"/>
    <mergeCell ref="F120:I120"/>
    <mergeCell ref="F121:I121"/>
    <mergeCell ref="L121:M121"/>
    <mergeCell ref="N121:Q121"/>
    <mergeCell ref="F122:I122"/>
    <mergeCell ref="F123:I123"/>
    <mergeCell ref="L123:M123"/>
    <mergeCell ref="N123:Q123"/>
    <mergeCell ref="F124:I124"/>
    <mergeCell ref="F125:I125"/>
    <mergeCell ref="L125:M125"/>
    <mergeCell ref="N125:Q125"/>
    <mergeCell ref="F126:I126"/>
    <mergeCell ref="F127:I127"/>
    <mergeCell ref="L127:M127"/>
    <mergeCell ref="N127:Q127"/>
    <mergeCell ref="F128:I128"/>
    <mergeCell ref="F129:I129"/>
    <mergeCell ref="L129:M129"/>
    <mergeCell ref="N129:Q129"/>
    <mergeCell ref="F130:I130"/>
    <mergeCell ref="F131:I131"/>
    <mergeCell ref="L131:M131"/>
    <mergeCell ref="N131:Q131"/>
    <mergeCell ref="F132:I132"/>
    <mergeCell ref="F133:I133"/>
    <mergeCell ref="L133:M133"/>
    <mergeCell ref="N133:Q133"/>
    <mergeCell ref="F134:I134"/>
    <mergeCell ref="F136:I136"/>
    <mergeCell ref="L136:M136"/>
    <mergeCell ref="N136:Q136"/>
    <mergeCell ref="F137:I137"/>
    <mergeCell ref="F138:I138"/>
    <mergeCell ref="L138:M138"/>
    <mergeCell ref="N138:Q138"/>
    <mergeCell ref="F139:I139"/>
    <mergeCell ref="F140:I140"/>
    <mergeCell ref="L140:M140"/>
    <mergeCell ref="N140:Q140"/>
    <mergeCell ref="F141:I141"/>
    <mergeCell ref="F142:I142"/>
    <mergeCell ref="F143:I143"/>
    <mergeCell ref="F144:I144"/>
    <mergeCell ref="L144:M144"/>
    <mergeCell ref="N144:Q144"/>
    <mergeCell ref="F145:I145"/>
    <mergeCell ref="F146:I146"/>
    <mergeCell ref="F147:I147"/>
    <mergeCell ref="F148:I148"/>
    <mergeCell ref="L148:M148"/>
    <mergeCell ref="N148:Q148"/>
    <mergeCell ref="F149:I149"/>
    <mergeCell ref="F150:I150"/>
    <mergeCell ref="F151:I151"/>
    <mergeCell ref="F152:I152"/>
    <mergeCell ref="L152:M152"/>
    <mergeCell ref="N152:Q152"/>
    <mergeCell ref="F153:I153"/>
    <mergeCell ref="F154:I154"/>
    <mergeCell ref="L154:M154"/>
    <mergeCell ref="N154:Q154"/>
    <mergeCell ref="F155:I155"/>
    <mergeCell ref="F156:I156"/>
    <mergeCell ref="L156:M156"/>
    <mergeCell ref="N156:Q156"/>
    <mergeCell ref="F157:I157"/>
    <mergeCell ref="F158:I158"/>
    <mergeCell ref="F159:I159"/>
    <mergeCell ref="F161:I161"/>
    <mergeCell ref="L161:M161"/>
    <mergeCell ref="N161:Q161"/>
    <mergeCell ref="F162:I162"/>
    <mergeCell ref="F163:I163"/>
    <mergeCell ref="L163:M163"/>
    <mergeCell ref="N163:Q163"/>
    <mergeCell ref="F164:I164"/>
    <mergeCell ref="F166:I166"/>
    <mergeCell ref="L166:M166"/>
    <mergeCell ref="N166:Q166"/>
    <mergeCell ref="F167:I167"/>
    <mergeCell ref="F168:I168"/>
    <mergeCell ref="L168:M168"/>
    <mergeCell ref="N168:Q168"/>
    <mergeCell ref="F169:I169"/>
    <mergeCell ref="F170:I170"/>
    <mergeCell ref="L170:M170"/>
    <mergeCell ref="N170:Q170"/>
    <mergeCell ref="F171:I171"/>
    <mergeCell ref="F172:I172"/>
    <mergeCell ref="L172:M172"/>
    <mergeCell ref="N172:Q172"/>
    <mergeCell ref="F173:I173"/>
    <mergeCell ref="F174:I174"/>
    <mergeCell ref="F175:I175"/>
    <mergeCell ref="F176:I176"/>
    <mergeCell ref="L176:M176"/>
    <mergeCell ref="N176:Q176"/>
    <mergeCell ref="F177:I177"/>
    <mergeCell ref="F178:I178"/>
    <mergeCell ref="F179:I179"/>
    <mergeCell ref="F180:I180"/>
    <mergeCell ref="F181:I181"/>
    <mergeCell ref="L181:M181"/>
    <mergeCell ref="N181:Q181"/>
    <mergeCell ref="F182:I182"/>
    <mergeCell ref="F183:I183"/>
    <mergeCell ref="L183:M183"/>
    <mergeCell ref="N183:Q183"/>
    <mergeCell ref="F184:I184"/>
    <mergeCell ref="F185:I185"/>
    <mergeCell ref="F186:I186"/>
    <mergeCell ref="F187:I187"/>
    <mergeCell ref="F188:I188"/>
    <mergeCell ref="F189:I189"/>
    <mergeCell ref="F190:I190"/>
    <mergeCell ref="L190:M190"/>
    <mergeCell ref="N190:Q190"/>
    <mergeCell ref="F191:I191"/>
    <mergeCell ref="F192:I192"/>
    <mergeCell ref="F193:I193"/>
    <mergeCell ref="F194:I194"/>
    <mergeCell ref="L194:M194"/>
    <mergeCell ref="N194:Q194"/>
    <mergeCell ref="F195:I195"/>
    <mergeCell ref="F196:I196"/>
    <mergeCell ref="F197:I197"/>
    <mergeCell ref="F198:I198"/>
    <mergeCell ref="L198:M198"/>
    <mergeCell ref="N198:Q198"/>
    <mergeCell ref="F199:I199"/>
    <mergeCell ref="F200:I200"/>
    <mergeCell ref="L200:M200"/>
    <mergeCell ref="N200:Q200"/>
    <mergeCell ref="F210:I210"/>
    <mergeCell ref="F212:I212"/>
    <mergeCell ref="L212:M212"/>
    <mergeCell ref="N212:Q212"/>
    <mergeCell ref="F201:I201"/>
    <mergeCell ref="F202:I202"/>
    <mergeCell ref="L202:M202"/>
    <mergeCell ref="N202:Q202"/>
    <mergeCell ref="F203:I203"/>
    <mergeCell ref="F204:I204"/>
    <mergeCell ref="L204:M204"/>
    <mergeCell ref="N204:Q204"/>
    <mergeCell ref="F205:I205"/>
    <mergeCell ref="H1:K1"/>
    <mergeCell ref="F220:I220"/>
    <mergeCell ref="L220:M220"/>
    <mergeCell ref="N220:Q220"/>
    <mergeCell ref="F221:I221"/>
    <mergeCell ref="F222:I222"/>
    <mergeCell ref="F223:I223"/>
    <mergeCell ref="F225:I225"/>
    <mergeCell ref="L225:M225"/>
    <mergeCell ref="N225:Q225"/>
    <mergeCell ref="F213:I213"/>
    <mergeCell ref="F214:I214"/>
    <mergeCell ref="F215:I215"/>
    <mergeCell ref="F216:I216"/>
    <mergeCell ref="L216:M216"/>
    <mergeCell ref="N216:Q216"/>
    <mergeCell ref="F217:I217"/>
    <mergeCell ref="F218:I218"/>
    <mergeCell ref="F219:I219"/>
    <mergeCell ref="F206:I206"/>
    <mergeCell ref="F207:I207"/>
    <mergeCell ref="F208:I208"/>
    <mergeCell ref="F209:I209"/>
    <mergeCell ref="L209:M209"/>
    <mergeCell ref="S2:AC2"/>
    <mergeCell ref="N116:Q116"/>
    <mergeCell ref="N117:Q117"/>
    <mergeCell ref="N118:Q118"/>
    <mergeCell ref="N135:Q135"/>
    <mergeCell ref="N160:Q160"/>
    <mergeCell ref="N165:Q165"/>
    <mergeCell ref="N211:Q211"/>
    <mergeCell ref="N224:Q224"/>
    <mergeCell ref="N209:Q209"/>
    <mergeCell ref="C105:Q105"/>
    <mergeCell ref="F107:P107"/>
    <mergeCell ref="F108:P108"/>
    <mergeCell ref="M110:P110"/>
    <mergeCell ref="M112:Q112"/>
    <mergeCell ref="M113:Q113"/>
    <mergeCell ref="F115:I115"/>
    <mergeCell ref="L115:M115"/>
    <mergeCell ref="N115:Q115"/>
    <mergeCell ref="N89:Q89"/>
    <mergeCell ref="N90:Q90"/>
    <mergeCell ref="N91:Q91"/>
    <mergeCell ref="N92:Q92"/>
    <mergeCell ref="N93:Q93"/>
  </mergeCells>
  <hyperlinks>
    <hyperlink ref="F1:G1" location="C2" display="1) Krycí list rozpočtu"/>
    <hyperlink ref="H1:K1" location="C86" display="2) Rekapitulace rozpočtu"/>
    <hyperlink ref="L1" location="C115"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94"/>
  <sheetViews>
    <sheetView showGridLines="0" workbookViewId="0" topLeftCell="A1">
      <pane ySplit="1" topLeftCell="A108" activePane="bottomLeft" state="frozen"/>
      <selection pane="bottomLeft" activeCell="L123" sqref="L123:M12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5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89</v>
      </c>
      <c r="AZ2" s="56" t="s">
        <v>1019</v>
      </c>
      <c r="BA2" s="56" t="s">
        <v>1020</v>
      </c>
      <c r="BB2" s="56" t="s">
        <v>113</v>
      </c>
      <c r="BC2" s="56" t="s">
        <v>1021</v>
      </c>
      <c r="BD2" s="56" t="s">
        <v>115</v>
      </c>
    </row>
    <row r="3" spans="2:56" ht="6.9" customHeight="1">
      <c r="B3" s="15"/>
      <c r="C3" s="16"/>
      <c r="D3" s="16"/>
      <c r="E3" s="16"/>
      <c r="F3" s="16"/>
      <c r="G3" s="16"/>
      <c r="H3" s="16"/>
      <c r="I3" s="16"/>
      <c r="J3" s="16"/>
      <c r="K3" s="16"/>
      <c r="L3" s="16"/>
      <c r="M3" s="16"/>
      <c r="N3" s="16"/>
      <c r="O3" s="16"/>
      <c r="P3" s="16"/>
      <c r="Q3" s="16"/>
      <c r="R3" s="17"/>
      <c r="AT3" s="14" t="s">
        <v>115</v>
      </c>
      <c r="AZ3" s="56" t="s">
        <v>1022</v>
      </c>
      <c r="BA3" s="56" t="s">
        <v>1023</v>
      </c>
      <c r="BB3" s="56" t="s">
        <v>19</v>
      </c>
      <c r="BC3" s="56" t="s">
        <v>1024</v>
      </c>
      <c r="BD3" s="56" t="s">
        <v>115</v>
      </c>
    </row>
    <row r="4" spans="2:56" ht="36.9" customHeight="1">
      <c r="B4" s="18"/>
      <c r="C4" s="563" t="s">
        <v>118</v>
      </c>
      <c r="D4" s="589"/>
      <c r="E4" s="589"/>
      <c r="F4" s="589"/>
      <c r="G4" s="589"/>
      <c r="H4" s="589"/>
      <c r="I4" s="589"/>
      <c r="J4" s="589"/>
      <c r="K4" s="589"/>
      <c r="L4" s="589"/>
      <c r="M4" s="589"/>
      <c r="N4" s="589"/>
      <c r="O4" s="589"/>
      <c r="P4" s="589"/>
      <c r="Q4" s="589"/>
      <c r="R4" s="19"/>
      <c r="T4" s="13" t="s">
        <v>13</v>
      </c>
      <c r="AT4" s="14" t="s">
        <v>6</v>
      </c>
      <c r="AZ4" s="56" t="s">
        <v>1025</v>
      </c>
      <c r="BA4" s="56" t="s">
        <v>1026</v>
      </c>
      <c r="BB4" s="56" t="s">
        <v>19</v>
      </c>
      <c r="BC4" s="56" t="s">
        <v>1027</v>
      </c>
      <c r="BD4" s="56" t="s">
        <v>115</v>
      </c>
    </row>
    <row r="5" spans="2:56" ht="6.9" customHeight="1">
      <c r="B5" s="18"/>
      <c r="C5" s="20"/>
      <c r="D5" s="20"/>
      <c r="E5" s="20"/>
      <c r="F5" s="20"/>
      <c r="G5" s="20"/>
      <c r="H5" s="20"/>
      <c r="I5" s="20"/>
      <c r="J5" s="20"/>
      <c r="K5" s="20"/>
      <c r="L5" s="20"/>
      <c r="M5" s="20"/>
      <c r="N5" s="20"/>
      <c r="O5" s="20"/>
      <c r="P5" s="20"/>
      <c r="Q5" s="20"/>
      <c r="R5" s="19"/>
      <c r="AZ5" s="56" t="s">
        <v>1028</v>
      </c>
      <c r="BA5" s="56" t="s">
        <v>1029</v>
      </c>
      <c r="BB5" s="56" t="s">
        <v>19</v>
      </c>
      <c r="BC5" s="56" t="s">
        <v>1030</v>
      </c>
      <c r="BD5" s="56" t="s">
        <v>115</v>
      </c>
    </row>
    <row r="6" spans="2:56"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c r="AZ6" s="56" t="s">
        <v>1031</v>
      </c>
      <c r="BA6" s="56" t="s">
        <v>1032</v>
      </c>
      <c r="BB6" s="56" t="s">
        <v>19</v>
      </c>
      <c r="BC6" s="56" t="s">
        <v>1033</v>
      </c>
      <c r="BD6" s="56" t="s">
        <v>115</v>
      </c>
    </row>
    <row r="7" spans="2:56" s="1" customFormat="1" ht="32.85" customHeight="1">
      <c r="B7" s="25"/>
      <c r="C7" s="26"/>
      <c r="D7" s="22" t="s">
        <v>129</v>
      </c>
      <c r="E7" s="26"/>
      <c r="F7" s="601" t="s">
        <v>1034</v>
      </c>
      <c r="G7" s="564"/>
      <c r="H7" s="564"/>
      <c r="I7" s="564"/>
      <c r="J7" s="564"/>
      <c r="K7" s="564"/>
      <c r="L7" s="564"/>
      <c r="M7" s="564"/>
      <c r="N7" s="564"/>
      <c r="O7" s="564"/>
      <c r="P7" s="564"/>
      <c r="Q7" s="26"/>
      <c r="R7" s="27"/>
      <c r="AZ7" s="56" t="s">
        <v>1035</v>
      </c>
      <c r="BA7" s="56" t="s">
        <v>1036</v>
      </c>
      <c r="BB7" s="56" t="s">
        <v>19</v>
      </c>
      <c r="BC7" s="56" t="s">
        <v>1037</v>
      </c>
      <c r="BD7" s="56" t="s">
        <v>115</v>
      </c>
    </row>
    <row r="8" spans="2:56" s="1" customFormat="1" ht="14.4" customHeight="1">
      <c r="B8" s="25"/>
      <c r="C8" s="26"/>
      <c r="D8" s="23" t="s">
        <v>18</v>
      </c>
      <c r="E8" s="26"/>
      <c r="F8" s="21" t="s">
        <v>19</v>
      </c>
      <c r="G8" s="26"/>
      <c r="H8" s="26"/>
      <c r="I8" s="26"/>
      <c r="J8" s="26"/>
      <c r="K8" s="26"/>
      <c r="L8" s="26"/>
      <c r="M8" s="23" t="s">
        <v>20</v>
      </c>
      <c r="N8" s="26"/>
      <c r="O8" s="21" t="s">
        <v>19</v>
      </c>
      <c r="P8" s="26"/>
      <c r="Q8" s="26"/>
      <c r="R8" s="27"/>
      <c r="AZ8" s="56" t="s">
        <v>1038</v>
      </c>
      <c r="BA8" s="56" t="s">
        <v>1039</v>
      </c>
      <c r="BB8" s="56" t="s">
        <v>19</v>
      </c>
      <c r="BC8" s="56" t="s">
        <v>1040</v>
      </c>
      <c r="BD8" s="56" t="s">
        <v>115</v>
      </c>
    </row>
    <row r="9" spans="2:56" s="1" customFormat="1" ht="14.4" customHeight="1">
      <c r="B9" s="25"/>
      <c r="C9" s="26"/>
      <c r="D9" s="23" t="s">
        <v>21</v>
      </c>
      <c r="E9" s="26"/>
      <c r="F9" s="21" t="s">
        <v>29</v>
      </c>
      <c r="G9" s="26"/>
      <c r="H9" s="26"/>
      <c r="I9" s="26"/>
      <c r="J9" s="26"/>
      <c r="K9" s="26"/>
      <c r="L9" s="26"/>
      <c r="M9" s="23" t="s">
        <v>23</v>
      </c>
      <c r="N9" s="26"/>
      <c r="O9" s="568"/>
      <c r="P9" s="568"/>
      <c r="Q9" s="26"/>
      <c r="R9" s="27"/>
      <c r="AZ9" s="56" t="s">
        <v>1041</v>
      </c>
      <c r="BA9" s="56" t="s">
        <v>1042</v>
      </c>
      <c r="BB9" s="56" t="s">
        <v>19</v>
      </c>
      <c r="BC9" s="56" t="s">
        <v>1043</v>
      </c>
      <c r="BD9" s="56" t="s">
        <v>115</v>
      </c>
    </row>
    <row r="10" spans="2:56" s="1" customFormat="1" ht="10.95" customHeight="1">
      <c r="B10" s="25"/>
      <c r="C10" s="26"/>
      <c r="D10" s="26"/>
      <c r="E10" s="26"/>
      <c r="F10" s="26"/>
      <c r="G10" s="26"/>
      <c r="H10" s="26"/>
      <c r="I10" s="26"/>
      <c r="J10" s="26"/>
      <c r="K10" s="26"/>
      <c r="L10" s="26"/>
      <c r="M10" s="26"/>
      <c r="N10" s="26"/>
      <c r="O10" s="26"/>
      <c r="P10" s="26"/>
      <c r="Q10" s="26"/>
      <c r="R10" s="27"/>
      <c r="AZ10" s="56" t="s">
        <v>1044</v>
      </c>
      <c r="BA10" s="56" t="s">
        <v>1045</v>
      </c>
      <c r="BB10" s="56" t="s">
        <v>19</v>
      </c>
      <c r="BC10" s="56" t="s">
        <v>1046</v>
      </c>
      <c r="BD10" s="56" t="s">
        <v>115</v>
      </c>
    </row>
    <row r="11" spans="2:56"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c r="AZ11" s="56" t="s">
        <v>1047</v>
      </c>
      <c r="BA11" s="56" t="s">
        <v>1048</v>
      </c>
      <c r="BB11" s="56" t="s">
        <v>19</v>
      </c>
      <c r="BC11" s="56" t="s">
        <v>229</v>
      </c>
      <c r="BD11" s="56" t="s">
        <v>115</v>
      </c>
    </row>
    <row r="12" spans="2:56"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c r="AZ12" s="56" t="s">
        <v>1049</v>
      </c>
      <c r="BA12" s="56" t="s">
        <v>1050</v>
      </c>
      <c r="BB12" s="56" t="s">
        <v>19</v>
      </c>
      <c r="BC12" s="56" t="s">
        <v>1051</v>
      </c>
      <c r="BD12" s="56" t="s">
        <v>115</v>
      </c>
    </row>
    <row r="13" spans="2:56" s="1" customFormat="1" ht="6.9" customHeight="1">
      <c r="B13" s="25"/>
      <c r="C13" s="26"/>
      <c r="D13" s="26"/>
      <c r="E13" s="26"/>
      <c r="F13" s="26"/>
      <c r="G13" s="26"/>
      <c r="H13" s="26"/>
      <c r="I13" s="26"/>
      <c r="J13" s="26"/>
      <c r="K13" s="26"/>
      <c r="L13" s="26"/>
      <c r="M13" s="26"/>
      <c r="N13" s="26"/>
      <c r="O13" s="26"/>
      <c r="P13" s="26"/>
      <c r="Q13" s="26"/>
      <c r="R13" s="27"/>
      <c r="AZ13" s="56" t="s">
        <v>1052</v>
      </c>
      <c r="BA13" s="56" t="s">
        <v>1053</v>
      </c>
      <c r="BB13" s="56" t="s">
        <v>113</v>
      </c>
      <c r="BC13" s="56" t="s">
        <v>1054</v>
      </c>
      <c r="BD13" s="56" t="s">
        <v>115</v>
      </c>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N101</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ROUND((SUM(BE101:BE102)+SUM(BE120:BE493)),2)</f>
        <v>0</v>
      </c>
      <c r="I32" s="564"/>
      <c r="J32" s="564"/>
      <c r="K32" s="26"/>
      <c r="L32" s="26"/>
      <c r="M32" s="593">
        <f>ROUND(ROUND((SUM(BE101:BE102)+SUM(BE120:BE493)),2)*F32,2)</f>
        <v>0</v>
      </c>
      <c r="N32" s="564"/>
      <c r="O32" s="564"/>
      <c r="P32" s="564"/>
      <c r="Q32" s="26"/>
      <c r="R32" s="27"/>
    </row>
    <row r="33" spans="2:18" s="1" customFormat="1" ht="14.4" customHeight="1">
      <c r="B33" s="25"/>
      <c r="C33" s="26"/>
      <c r="D33" s="26"/>
      <c r="E33" s="28" t="s">
        <v>41</v>
      </c>
      <c r="F33" s="29">
        <v>0.15</v>
      </c>
      <c r="G33" s="59" t="s">
        <v>40</v>
      </c>
      <c r="H33" s="593">
        <f>ROUND((SUM(BF101:BF102)+SUM(BF120:BF493)),2)</f>
        <v>0</v>
      </c>
      <c r="I33" s="564"/>
      <c r="J33" s="564"/>
      <c r="K33" s="26"/>
      <c r="L33" s="26"/>
      <c r="M33" s="593">
        <f>ROUND(ROUND((SUM(BF101:BF102)+SUM(BF120:BF493)),2)*F33,2)</f>
        <v>0</v>
      </c>
      <c r="N33" s="564"/>
      <c r="O33" s="564"/>
      <c r="P33" s="564"/>
      <c r="Q33" s="26"/>
      <c r="R33" s="27"/>
    </row>
    <row r="34" spans="2:18" s="1" customFormat="1" ht="14.4" customHeight="1" hidden="1">
      <c r="B34" s="25"/>
      <c r="C34" s="26"/>
      <c r="D34" s="26"/>
      <c r="E34" s="28" t="s">
        <v>42</v>
      </c>
      <c r="F34" s="29">
        <v>0.21</v>
      </c>
      <c r="G34" s="59" t="s">
        <v>40</v>
      </c>
      <c r="H34" s="593">
        <f>ROUND((SUM(BG101:BG102)+SUM(BG120:BG493)),2)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ROUND((SUM(BH101:BH102)+SUM(BH120:BH493)),2)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ROUND((SUM(BI101:BI102)+SUM(BI120:BI493)),2)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2508_3 - SO 03 Úpravy ve vývaru I, II a odpadním korytě</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t="str">
        <f>IF(O9="","",O9)</f>
        <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N120</f>
        <v>0</v>
      </c>
      <c r="O88" s="586"/>
      <c r="P88" s="586"/>
      <c r="Q88" s="586"/>
      <c r="R88" s="27"/>
      <c r="T88" s="66"/>
      <c r="U88" s="66"/>
      <c r="AU88" s="14" t="s">
        <v>148</v>
      </c>
    </row>
    <row r="89" spans="2:21" s="2" customFormat="1" ht="24.9" customHeight="1">
      <c r="B89" s="68"/>
      <c r="C89" s="69"/>
      <c r="D89" s="70" t="s">
        <v>149</v>
      </c>
      <c r="E89" s="69"/>
      <c r="F89" s="69"/>
      <c r="G89" s="69"/>
      <c r="H89" s="69"/>
      <c r="I89" s="69"/>
      <c r="J89" s="69"/>
      <c r="K89" s="69"/>
      <c r="L89" s="69"/>
      <c r="M89" s="69"/>
      <c r="N89" s="558">
        <f>N121</f>
        <v>0</v>
      </c>
      <c r="O89" s="572"/>
      <c r="P89" s="572"/>
      <c r="Q89" s="572"/>
      <c r="R89" s="71"/>
      <c r="T89" s="72"/>
      <c r="U89" s="72"/>
    </row>
    <row r="90" spans="2:21" s="3" customFormat="1" ht="19.95" customHeight="1">
      <c r="B90" s="73"/>
      <c r="C90" s="74"/>
      <c r="D90" s="75" t="s">
        <v>150</v>
      </c>
      <c r="E90" s="74"/>
      <c r="F90" s="74"/>
      <c r="G90" s="74"/>
      <c r="H90" s="74"/>
      <c r="I90" s="74"/>
      <c r="J90" s="74"/>
      <c r="K90" s="74"/>
      <c r="L90" s="74"/>
      <c r="M90" s="74"/>
      <c r="N90" s="573">
        <f>N122</f>
        <v>0</v>
      </c>
      <c r="O90" s="574"/>
      <c r="P90" s="574"/>
      <c r="Q90" s="574"/>
      <c r="R90" s="76"/>
      <c r="T90" s="77"/>
      <c r="U90" s="77"/>
    </row>
    <row r="91" spans="2:21" s="3" customFormat="1" ht="19.95" customHeight="1">
      <c r="B91" s="73"/>
      <c r="C91" s="74"/>
      <c r="D91" s="75" t="s">
        <v>151</v>
      </c>
      <c r="E91" s="74"/>
      <c r="F91" s="74"/>
      <c r="G91" s="74"/>
      <c r="H91" s="74"/>
      <c r="I91" s="74"/>
      <c r="J91" s="74"/>
      <c r="K91" s="74"/>
      <c r="L91" s="74"/>
      <c r="M91" s="74"/>
      <c r="N91" s="573">
        <f>N183</f>
        <v>0</v>
      </c>
      <c r="O91" s="574"/>
      <c r="P91" s="574"/>
      <c r="Q91" s="574"/>
      <c r="R91" s="76"/>
      <c r="T91" s="77"/>
      <c r="U91" s="77"/>
    </row>
    <row r="92" spans="2:21" s="3" customFormat="1" ht="19.95" customHeight="1">
      <c r="B92" s="73"/>
      <c r="C92" s="74"/>
      <c r="D92" s="75" t="s">
        <v>152</v>
      </c>
      <c r="E92" s="74"/>
      <c r="F92" s="74"/>
      <c r="G92" s="74"/>
      <c r="H92" s="74"/>
      <c r="I92" s="74"/>
      <c r="J92" s="74"/>
      <c r="K92" s="74"/>
      <c r="L92" s="74"/>
      <c r="M92" s="74"/>
      <c r="N92" s="573">
        <f>N213</f>
        <v>0</v>
      </c>
      <c r="O92" s="574"/>
      <c r="P92" s="574"/>
      <c r="Q92" s="574"/>
      <c r="R92" s="76"/>
      <c r="T92" s="77"/>
      <c r="U92" s="77"/>
    </row>
    <row r="93" spans="2:21" s="3" customFormat="1" ht="19.95" customHeight="1">
      <c r="B93" s="73"/>
      <c r="C93" s="74"/>
      <c r="D93" s="75" t="s">
        <v>153</v>
      </c>
      <c r="E93" s="74"/>
      <c r="F93" s="74"/>
      <c r="G93" s="74"/>
      <c r="H93" s="74"/>
      <c r="I93" s="74"/>
      <c r="J93" s="74"/>
      <c r="K93" s="74"/>
      <c r="L93" s="74"/>
      <c r="M93" s="74"/>
      <c r="N93" s="573">
        <f>N275</f>
        <v>0</v>
      </c>
      <c r="O93" s="574"/>
      <c r="P93" s="574"/>
      <c r="Q93" s="574"/>
      <c r="R93" s="76"/>
      <c r="T93" s="77"/>
      <c r="U93" s="77"/>
    </row>
    <row r="94" spans="2:21" s="3" customFormat="1" ht="19.95" customHeight="1">
      <c r="B94" s="73"/>
      <c r="C94" s="74"/>
      <c r="D94" s="75" t="s">
        <v>154</v>
      </c>
      <c r="E94" s="74"/>
      <c r="F94" s="74"/>
      <c r="G94" s="74"/>
      <c r="H94" s="74"/>
      <c r="I94" s="74"/>
      <c r="J94" s="74"/>
      <c r="K94" s="74"/>
      <c r="L94" s="74"/>
      <c r="M94" s="74"/>
      <c r="N94" s="573">
        <f>N318</f>
        <v>0</v>
      </c>
      <c r="O94" s="574"/>
      <c r="P94" s="574"/>
      <c r="Q94" s="574"/>
      <c r="R94" s="76"/>
      <c r="T94" s="77"/>
      <c r="U94" s="77"/>
    </row>
    <row r="95" spans="2:21" s="3" customFormat="1" ht="19.95" customHeight="1">
      <c r="B95" s="73"/>
      <c r="C95" s="74"/>
      <c r="D95" s="75" t="s">
        <v>155</v>
      </c>
      <c r="E95" s="74"/>
      <c r="F95" s="74"/>
      <c r="G95" s="74"/>
      <c r="H95" s="74"/>
      <c r="I95" s="74"/>
      <c r="J95" s="74"/>
      <c r="K95" s="74"/>
      <c r="L95" s="74"/>
      <c r="M95" s="74"/>
      <c r="N95" s="573">
        <f>N333</f>
        <v>0</v>
      </c>
      <c r="O95" s="574"/>
      <c r="P95" s="574"/>
      <c r="Q95" s="574"/>
      <c r="R95" s="76"/>
      <c r="T95" s="77"/>
      <c r="U95" s="77"/>
    </row>
    <row r="96" spans="2:21" s="3" customFormat="1" ht="19.95" customHeight="1">
      <c r="B96" s="73"/>
      <c r="C96" s="74"/>
      <c r="D96" s="75" t="s">
        <v>156</v>
      </c>
      <c r="E96" s="74"/>
      <c r="F96" s="74"/>
      <c r="G96" s="74"/>
      <c r="H96" s="74"/>
      <c r="I96" s="74"/>
      <c r="J96" s="74"/>
      <c r="K96" s="74"/>
      <c r="L96" s="74"/>
      <c r="M96" s="74"/>
      <c r="N96" s="573">
        <f>N464</f>
        <v>0</v>
      </c>
      <c r="O96" s="574"/>
      <c r="P96" s="574"/>
      <c r="Q96" s="574"/>
      <c r="R96" s="76"/>
      <c r="T96" s="77"/>
      <c r="U96" s="77"/>
    </row>
    <row r="97" spans="2:21" s="3" customFormat="1" ht="19.95" customHeight="1">
      <c r="B97" s="73"/>
      <c r="C97" s="74"/>
      <c r="D97" s="75" t="s">
        <v>157</v>
      </c>
      <c r="E97" s="74"/>
      <c r="F97" s="74"/>
      <c r="G97" s="74"/>
      <c r="H97" s="74"/>
      <c r="I97" s="74"/>
      <c r="J97" s="74"/>
      <c r="K97" s="74"/>
      <c r="L97" s="74"/>
      <c r="M97" s="74"/>
      <c r="N97" s="573">
        <f>N485</f>
        <v>0</v>
      </c>
      <c r="O97" s="574"/>
      <c r="P97" s="574"/>
      <c r="Q97" s="574"/>
      <c r="R97" s="76"/>
      <c r="T97" s="77"/>
      <c r="U97" s="77"/>
    </row>
    <row r="98" spans="2:21" s="2" customFormat="1" ht="24.9" customHeight="1">
      <c r="B98" s="68"/>
      <c r="C98" s="69"/>
      <c r="D98" s="70" t="s">
        <v>158</v>
      </c>
      <c r="E98" s="69"/>
      <c r="F98" s="69"/>
      <c r="G98" s="69"/>
      <c r="H98" s="69"/>
      <c r="I98" s="69"/>
      <c r="J98" s="69"/>
      <c r="K98" s="69"/>
      <c r="L98" s="69"/>
      <c r="M98" s="69"/>
      <c r="N98" s="558">
        <f>N487</f>
        <v>0</v>
      </c>
      <c r="O98" s="572"/>
      <c r="P98" s="572"/>
      <c r="Q98" s="572"/>
      <c r="R98" s="71"/>
      <c r="T98" s="72"/>
      <c r="U98" s="72"/>
    </row>
    <row r="99" spans="2:21" s="3" customFormat="1" ht="19.95" customHeight="1">
      <c r="B99" s="73"/>
      <c r="C99" s="74"/>
      <c r="D99" s="75" t="s">
        <v>1055</v>
      </c>
      <c r="E99" s="74"/>
      <c r="F99" s="74"/>
      <c r="G99" s="74"/>
      <c r="H99" s="74"/>
      <c r="I99" s="74"/>
      <c r="J99" s="74"/>
      <c r="K99" s="74"/>
      <c r="L99" s="74"/>
      <c r="M99" s="74"/>
      <c r="N99" s="573">
        <f>N488</f>
        <v>0</v>
      </c>
      <c r="O99" s="574"/>
      <c r="P99" s="574"/>
      <c r="Q99" s="574"/>
      <c r="R99" s="76"/>
      <c r="T99" s="77"/>
      <c r="U99" s="77"/>
    </row>
    <row r="100" spans="2:21" s="1" customFormat="1" ht="21.75" customHeight="1">
      <c r="B100" s="25"/>
      <c r="C100" s="26"/>
      <c r="D100" s="26"/>
      <c r="E100" s="26"/>
      <c r="F100" s="26"/>
      <c r="G100" s="26"/>
      <c r="H100" s="26"/>
      <c r="I100" s="26"/>
      <c r="J100" s="26"/>
      <c r="K100" s="26"/>
      <c r="L100" s="26"/>
      <c r="M100" s="26"/>
      <c r="N100" s="26"/>
      <c r="O100" s="26"/>
      <c r="P100" s="26"/>
      <c r="Q100" s="26"/>
      <c r="R100" s="27"/>
      <c r="T100" s="66"/>
      <c r="U100" s="66"/>
    </row>
    <row r="101" spans="2:21" s="1" customFormat="1" ht="29.25" customHeight="1">
      <c r="B101" s="25"/>
      <c r="C101" s="67" t="s">
        <v>160</v>
      </c>
      <c r="D101" s="26"/>
      <c r="E101" s="26"/>
      <c r="F101" s="26"/>
      <c r="G101" s="26"/>
      <c r="H101" s="26"/>
      <c r="I101" s="26"/>
      <c r="J101" s="26"/>
      <c r="K101" s="26"/>
      <c r="L101" s="26"/>
      <c r="M101" s="26"/>
      <c r="N101" s="586">
        <v>0</v>
      </c>
      <c r="O101" s="587"/>
      <c r="P101" s="587"/>
      <c r="Q101" s="587"/>
      <c r="R101" s="27"/>
      <c r="T101" s="78"/>
      <c r="U101" s="79" t="s">
        <v>38</v>
      </c>
    </row>
    <row r="102" spans="2:21" s="1" customFormat="1" ht="18" customHeight="1">
      <c r="B102" s="25"/>
      <c r="C102" s="26"/>
      <c r="D102" s="26"/>
      <c r="E102" s="26"/>
      <c r="F102" s="26"/>
      <c r="G102" s="26"/>
      <c r="H102" s="26"/>
      <c r="I102" s="26"/>
      <c r="J102" s="26"/>
      <c r="K102" s="26"/>
      <c r="L102" s="26"/>
      <c r="M102" s="26"/>
      <c r="N102" s="26"/>
      <c r="O102" s="26"/>
      <c r="P102" s="26"/>
      <c r="Q102" s="26"/>
      <c r="R102" s="27"/>
      <c r="T102" s="66"/>
      <c r="U102" s="66"/>
    </row>
    <row r="103" spans="2:21" s="1" customFormat="1" ht="29.25" customHeight="1">
      <c r="B103" s="25"/>
      <c r="C103" s="53" t="s">
        <v>105</v>
      </c>
      <c r="D103" s="54"/>
      <c r="E103" s="54"/>
      <c r="F103" s="54"/>
      <c r="G103" s="54"/>
      <c r="H103" s="54"/>
      <c r="I103" s="54"/>
      <c r="J103" s="54"/>
      <c r="K103" s="54"/>
      <c r="L103" s="588">
        <f>ROUND(SUM(N88+N101),2)</f>
        <v>0</v>
      </c>
      <c r="M103" s="588"/>
      <c r="N103" s="588"/>
      <c r="O103" s="588"/>
      <c r="P103" s="588"/>
      <c r="Q103" s="588"/>
      <c r="R103" s="27"/>
      <c r="T103" s="66"/>
      <c r="U103" s="66"/>
    </row>
    <row r="104" spans="2:21" s="1" customFormat="1" ht="6.9" customHeight="1">
      <c r="B104" s="40"/>
      <c r="C104" s="41"/>
      <c r="D104" s="41"/>
      <c r="E104" s="41"/>
      <c r="F104" s="41"/>
      <c r="G104" s="41"/>
      <c r="H104" s="41"/>
      <c r="I104" s="41"/>
      <c r="J104" s="41"/>
      <c r="K104" s="41"/>
      <c r="L104" s="41"/>
      <c r="M104" s="41"/>
      <c r="N104" s="41"/>
      <c r="O104" s="41"/>
      <c r="P104" s="41"/>
      <c r="Q104" s="41"/>
      <c r="R104" s="42"/>
      <c r="T104" s="66"/>
      <c r="U104" s="66"/>
    </row>
    <row r="108" spans="2:18" s="1" customFormat="1" ht="6.9" customHeight="1">
      <c r="B108" s="43"/>
      <c r="C108" s="44"/>
      <c r="D108" s="44"/>
      <c r="E108" s="44"/>
      <c r="F108" s="44"/>
      <c r="G108" s="44"/>
      <c r="H108" s="44"/>
      <c r="I108" s="44"/>
      <c r="J108" s="44"/>
      <c r="K108" s="44"/>
      <c r="L108" s="44"/>
      <c r="M108" s="44"/>
      <c r="N108" s="44"/>
      <c r="O108" s="44"/>
      <c r="P108" s="44"/>
      <c r="Q108" s="44"/>
      <c r="R108" s="45"/>
    </row>
    <row r="109" spans="2:18" s="1" customFormat="1" ht="36.9" customHeight="1">
      <c r="B109" s="25"/>
      <c r="C109" s="563" t="s">
        <v>161</v>
      </c>
      <c r="D109" s="564"/>
      <c r="E109" s="564"/>
      <c r="F109" s="564"/>
      <c r="G109" s="564"/>
      <c r="H109" s="564"/>
      <c r="I109" s="564"/>
      <c r="J109" s="564"/>
      <c r="K109" s="564"/>
      <c r="L109" s="564"/>
      <c r="M109" s="564"/>
      <c r="N109" s="564"/>
      <c r="O109" s="564"/>
      <c r="P109" s="564"/>
      <c r="Q109" s="564"/>
      <c r="R109" s="27"/>
    </row>
    <row r="110" spans="2:18" s="1" customFormat="1" ht="6.9" customHeight="1">
      <c r="B110" s="25"/>
      <c r="C110" s="26"/>
      <c r="D110" s="26"/>
      <c r="E110" s="26"/>
      <c r="F110" s="26"/>
      <c r="G110" s="26"/>
      <c r="H110" s="26"/>
      <c r="I110" s="26"/>
      <c r="J110" s="26"/>
      <c r="K110" s="26"/>
      <c r="L110" s="26"/>
      <c r="M110" s="26"/>
      <c r="N110" s="26"/>
      <c r="O110" s="26"/>
      <c r="P110" s="26"/>
      <c r="Q110" s="26"/>
      <c r="R110" s="27"/>
    </row>
    <row r="111" spans="2:18" s="1" customFormat="1" ht="30" customHeight="1">
      <c r="B111" s="25"/>
      <c r="C111" s="23" t="s">
        <v>17</v>
      </c>
      <c r="D111" s="26"/>
      <c r="E111" s="26"/>
      <c r="F111" s="565" t="str">
        <f>F6</f>
        <v>VD Plumlov – rekonstrukce bezp. přelivu a oprava dlažeb</v>
      </c>
      <c r="G111" s="566"/>
      <c r="H111" s="566"/>
      <c r="I111" s="566"/>
      <c r="J111" s="566"/>
      <c r="K111" s="566"/>
      <c r="L111" s="566"/>
      <c r="M111" s="566"/>
      <c r="N111" s="566"/>
      <c r="O111" s="566"/>
      <c r="P111" s="566"/>
      <c r="Q111" s="26"/>
      <c r="R111" s="27"/>
    </row>
    <row r="112" spans="2:18" s="1" customFormat="1" ht="36.9" customHeight="1">
      <c r="B112" s="25"/>
      <c r="C112" s="46" t="s">
        <v>129</v>
      </c>
      <c r="D112" s="26"/>
      <c r="E112" s="26"/>
      <c r="F112" s="567" t="str">
        <f>F7</f>
        <v>2508_3 - SO 03 Úpravy ve vývaru I, II a odpadním korytě</v>
      </c>
      <c r="G112" s="564"/>
      <c r="H112" s="564"/>
      <c r="I112" s="564"/>
      <c r="J112" s="564"/>
      <c r="K112" s="564"/>
      <c r="L112" s="564"/>
      <c r="M112" s="564"/>
      <c r="N112" s="564"/>
      <c r="O112" s="564"/>
      <c r="P112" s="564"/>
      <c r="Q112" s="26"/>
      <c r="R112" s="27"/>
    </row>
    <row r="113" spans="2:18" s="1" customFormat="1" ht="6.9" customHeight="1">
      <c r="B113" s="25"/>
      <c r="C113" s="26"/>
      <c r="D113" s="26"/>
      <c r="E113" s="26"/>
      <c r="F113" s="26"/>
      <c r="G113" s="26"/>
      <c r="H113" s="26"/>
      <c r="I113" s="26"/>
      <c r="J113" s="26"/>
      <c r="K113" s="26"/>
      <c r="L113" s="26"/>
      <c r="M113" s="26"/>
      <c r="N113" s="26"/>
      <c r="O113" s="26"/>
      <c r="P113" s="26"/>
      <c r="Q113" s="26"/>
      <c r="R113" s="27"/>
    </row>
    <row r="114" spans="2:18" s="1" customFormat="1" ht="18" customHeight="1">
      <c r="B114" s="25"/>
      <c r="C114" s="23" t="s">
        <v>21</v>
      </c>
      <c r="D114" s="26"/>
      <c r="E114" s="26"/>
      <c r="F114" s="21" t="str">
        <f>F9</f>
        <v xml:space="preserve"> </v>
      </c>
      <c r="G114" s="26"/>
      <c r="H114" s="26"/>
      <c r="I114" s="26"/>
      <c r="J114" s="26"/>
      <c r="K114" s="23" t="s">
        <v>23</v>
      </c>
      <c r="L114" s="26"/>
      <c r="M114" s="568" t="str">
        <f>IF(O9="","",O9)</f>
        <v/>
      </c>
      <c r="N114" s="568"/>
      <c r="O114" s="568"/>
      <c r="P114" s="568"/>
      <c r="Q114" s="26"/>
      <c r="R114" s="27"/>
    </row>
    <row r="115" spans="2:18" s="1" customFormat="1" ht="6.9" customHeight="1">
      <c r="B115" s="25"/>
      <c r="C115" s="26"/>
      <c r="D115" s="26"/>
      <c r="E115" s="26"/>
      <c r="F115" s="26"/>
      <c r="G115" s="26"/>
      <c r="H115" s="26"/>
      <c r="I115" s="26"/>
      <c r="J115" s="26"/>
      <c r="K115" s="26"/>
      <c r="L115" s="26"/>
      <c r="M115" s="26"/>
      <c r="N115" s="26"/>
      <c r="O115" s="26"/>
      <c r="P115" s="26"/>
      <c r="Q115" s="26"/>
      <c r="R115" s="27"/>
    </row>
    <row r="116" spans="2:18" s="1" customFormat="1" ht="13.2">
      <c r="B116" s="25"/>
      <c r="C116" s="23" t="s">
        <v>24</v>
      </c>
      <c r="D116" s="26"/>
      <c r="E116" s="26"/>
      <c r="F116" s="21" t="str">
        <f>E12</f>
        <v>Povodí Moravy s.p.</v>
      </c>
      <c r="G116" s="26"/>
      <c r="H116" s="26"/>
      <c r="I116" s="26"/>
      <c r="J116" s="26"/>
      <c r="K116" s="23" t="s">
        <v>30</v>
      </c>
      <c r="L116" s="26"/>
      <c r="M116" s="569" t="str">
        <f>E18</f>
        <v/>
      </c>
      <c r="N116" s="569"/>
      <c r="O116" s="569"/>
      <c r="P116" s="569"/>
      <c r="Q116" s="569"/>
      <c r="R116" s="27"/>
    </row>
    <row r="117" spans="2:18" s="1" customFormat="1" ht="14.4" customHeight="1">
      <c r="B117" s="25"/>
      <c r="C117" s="23" t="s">
        <v>28</v>
      </c>
      <c r="D117" s="26"/>
      <c r="E117" s="26"/>
      <c r="F117" s="21" t="str">
        <f>IF(E15="","",E15)</f>
        <v xml:space="preserve"> </v>
      </c>
      <c r="G117" s="26"/>
      <c r="H117" s="26"/>
      <c r="I117" s="26"/>
      <c r="J117" s="26"/>
      <c r="K117" s="23" t="s">
        <v>33</v>
      </c>
      <c r="L117" s="26"/>
      <c r="M117" s="569" t="str">
        <f>E21</f>
        <v xml:space="preserve"> </v>
      </c>
      <c r="N117" s="569"/>
      <c r="O117" s="569"/>
      <c r="P117" s="569"/>
      <c r="Q117" s="569"/>
      <c r="R117" s="27"/>
    </row>
    <row r="118" spans="2:18" s="1" customFormat="1" ht="10.35" customHeight="1">
      <c r="B118" s="25"/>
      <c r="C118" s="26"/>
      <c r="D118" s="26"/>
      <c r="E118" s="26"/>
      <c r="F118" s="26"/>
      <c r="G118" s="26"/>
      <c r="H118" s="26"/>
      <c r="I118" s="26"/>
      <c r="J118" s="26"/>
      <c r="K118" s="26"/>
      <c r="L118" s="26"/>
      <c r="M118" s="26"/>
      <c r="N118" s="26"/>
      <c r="O118" s="26"/>
      <c r="P118" s="26"/>
      <c r="Q118" s="26"/>
      <c r="R118" s="27"/>
    </row>
    <row r="119" spans="2:27" s="4" customFormat="1" ht="29.25" customHeight="1">
      <c r="B119" s="80"/>
      <c r="C119" s="81" t="s">
        <v>162</v>
      </c>
      <c r="D119" s="82" t="s">
        <v>163</v>
      </c>
      <c r="E119" s="82" t="s">
        <v>56</v>
      </c>
      <c r="F119" s="570" t="s">
        <v>164</v>
      </c>
      <c r="G119" s="570"/>
      <c r="H119" s="570"/>
      <c r="I119" s="570"/>
      <c r="J119" s="82" t="s">
        <v>165</v>
      </c>
      <c r="K119" s="82" t="s">
        <v>166</v>
      </c>
      <c r="L119" s="570" t="s">
        <v>167</v>
      </c>
      <c r="M119" s="570"/>
      <c r="N119" s="570" t="s">
        <v>146</v>
      </c>
      <c r="O119" s="570"/>
      <c r="P119" s="570"/>
      <c r="Q119" s="571"/>
      <c r="R119" s="83"/>
      <c r="T119" s="48" t="s">
        <v>168</v>
      </c>
      <c r="U119" s="49" t="s">
        <v>38</v>
      </c>
      <c r="V119" s="49" t="s">
        <v>169</v>
      </c>
      <c r="W119" s="49" t="s">
        <v>170</v>
      </c>
      <c r="X119" s="49" t="s">
        <v>171</v>
      </c>
      <c r="Y119" s="49" t="s">
        <v>172</v>
      </c>
      <c r="Z119" s="49" t="s">
        <v>173</v>
      </c>
      <c r="AA119" s="50" t="s">
        <v>174</v>
      </c>
    </row>
    <row r="120" spans="2:63" s="1" customFormat="1" ht="29.25" customHeight="1">
      <c r="B120" s="25"/>
      <c r="C120" s="52" t="s">
        <v>143</v>
      </c>
      <c r="D120" s="26"/>
      <c r="E120" s="26"/>
      <c r="F120" s="26"/>
      <c r="G120" s="26"/>
      <c r="H120" s="26"/>
      <c r="I120" s="26"/>
      <c r="J120" s="26"/>
      <c r="K120" s="26"/>
      <c r="L120" s="26"/>
      <c r="M120" s="26"/>
      <c r="N120" s="555">
        <f>BK120</f>
        <v>0</v>
      </c>
      <c r="O120" s="556"/>
      <c r="P120" s="556"/>
      <c r="Q120" s="556"/>
      <c r="R120" s="27"/>
      <c r="T120" s="51"/>
      <c r="U120" s="32"/>
      <c r="V120" s="32"/>
      <c r="W120" s="84">
        <f>W121+W487</f>
        <v>14133.445002</v>
      </c>
      <c r="X120" s="32"/>
      <c r="Y120" s="84">
        <f>Y121+Y487</f>
        <v>1322.8979107335792</v>
      </c>
      <c r="Z120" s="32"/>
      <c r="AA120" s="85">
        <f>AA121+AA487</f>
        <v>600.1449165</v>
      </c>
      <c r="AT120" s="14" t="s">
        <v>73</v>
      </c>
      <c r="AU120" s="14" t="s">
        <v>148</v>
      </c>
      <c r="BK120" s="86">
        <f>BK121+BK487</f>
        <v>0</v>
      </c>
    </row>
    <row r="121" spans="2:63" s="5" customFormat="1" ht="37.35" customHeight="1">
      <c r="B121" s="87"/>
      <c r="C121" s="88"/>
      <c r="D121" s="89" t="s">
        <v>149</v>
      </c>
      <c r="E121" s="89"/>
      <c r="F121" s="89"/>
      <c r="G121" s="89"/>
      <c r="H121" s="89"/>
      <c r="I121" s="89"/>
      <c r="J121" s="89"/>
      <c r="K121" s="89"/>
      <c r="L121" s="89"/>
      <c r="M121" s="89"/>
      <c r="N121" s="557">
        <f>BK121</f>
        <v>0</v>
      </c>
      <c r="O121" s="558"/>
      <c r="P121" s="558"/>
      <c r="Q121" s="558"/>
      <c r="R121" s="90"/>
      <c r="T121" s="91"/>
      <c r="U121" s="88"/>
      <c r="V121" s="88"/>
      <c r="W121" s="92">
        <f>W122+W183+W213+W275+W318+W333+W464+W485</f>
        <v>14133.445002</v>
      </c>
      <c r="X121" s="88"/>
      <c r="Y121" s="92">
        <f>Y122+Y183+Y213+Y275+Y318+Y333+Y464+Y485</f>
        <v>1322.8979107335792</v>
      </c>
      <c r="Z121" s="88"/>
      <c r="AA121" s="93">
        <f>AA122+AA183+AA213+AA275+AA318+AA333+AA464+AA485</f>
        <v>600.1449165</v>
      </c>
      <c r="AR121" s="94" t="s">
        <v>82</v>
      </c>
      <c r="AT121" s="95" t="s">
        <v>73</v>
      </c>
      <c r="AU121" s="95" t="s">
        <v>74</v>
      </c>
      <c r="AY121" s="94" t="s">
        <v>175</v>
      </c>
      <c r="BK121" s="96">
        <f>BK122+BK183+BK213+BK275+BK318+BK333+BK464+BK485</f>
        <v>0</v>
      </c>
    </row>
    <row r="122" spans="2:63" s="5" customFormat="1" ht="19.95" customHeight="1">
      <c r="B122" s="87"/>
      <c r="C122" s="88"/>
      <c r="D122" s="97" t="s">
        <v>150</v>
      </c>
      <c r="E122" s="97"/>
      <c r="F122" s="97"/>
      <c r="G122" s="97"/>
      <c r="H122" s="97"/>
      <c r="I122" s="97"/>
      <c r="J122" s="97"/>
      <c r="K122" s="97"/>
      <c r="L122" s="97"/>
      <c r="M122" s="97"/>
      <c r="N122" s="559">
        <f>BK122</f>
        <v>0</v>
      </c>
      <c r="O122" s="560"/>
      <c r="P122" s="560"/>
      <c r="Q122" s="560"/>
      <c r="R122" s="90"/>
      <c r="T122" s="91"/>
      <c r="U122" s="88"/>
      <c r="V122" s="88"/>
      <c r="W122" s="92">
        <f>SUM(W123:W182)</f>
        <v>814.7420440000001</v>
      </c>
      <c r="X122" s="88"/>
      <c r="Y122" s="92">
        <f>SUM(Y123:Y182)</f>
        <v>58.5554798502</v>
      </c>
      <c r="Z122" s="88"/>
      <c r="AA122" s="93">
        <f>SUM(AA123:AA182)</f>
        <v>51.19296</v>
      </c>
      <c r="AR122" s="94" t="s">
        <v>82</v>
      </c>
      <c r="AT122" s="95" t="s">
        <v>73</v>
      </c>
      <c r="AU122" s="95" t="s">
        <v>82</v>
      </c>
      <c r="AY122" s="94" t="s">
        <v>175</v>
      </c>
      <c r="BK122" s="96">
        <f>SUM(BK123:BK182)</f>
        <v>0</v>
      </c>
    </row>
    <row r="123" spans="2:65" s="1" customFormat="1" ht="25.5" customHeight="1">
      <c r="B123" s="25"/>
      <c r="C123" s="98" t="s">
        <v>82</v>
      </c>
      <c r="D123" s="98" t="s">
        <v>176</v>
      </c>
      <c r="E123" s="99" t="s">
        <v>241</v>
      </c>
      <c r="F123" s="576" t="s">
        <v>242</v>
      </c>
      <c r="G123" s="576"/>
      <c r="H123" s="576"/>
      <c r="I123" s="576"/>
      <c r="J123" s="100" t="s">
        <v>113</v>
      </c>
      <c r="K123" s="101">
        <v>87.36</v>
      </c>
      <c r="L123" s="507"/>
      <c r="M123" s="507"/>
      <c r="N123" s="562">
        <f>ROUND(L123*K123,2)</f>
        <v>0</v>
      </c>
      <c r="O123" s="562"/>
      <c r="P123" s="562"/>
      <c r="Q123" s="562"/>
      <c r="R123" s="27"/>
      <c r="T123" s="102" t="s">
        <v>19</v>
      </c>
      <c r="U123" s="30" t="s">
        <v>39</v>
      </c>
      <c r="V123" s="103">
        <v>0.811</v>
      </c>
      <c r="W123" s="103">
        <f>V123*K123</f>
        <v>70.84896</v>
      </c>
      <c r="X123" s="103">
        <v>0</v>
      </c>
      <c r="Y123" s="103">
        <f>X123*K123</f>
        <v>0</v>
      </c>
      <c r="Z123" s="103">
        <v>0.586</v>
      </c>
      <c r="AA123" s="104">
        <f>Z123*K123</f>
        <v>51.19296</v>
      </c>
      <c r="AR123" s="14" t="s">
        <v>179</v>
      </c>
      <c r="AT123" s="14" t="s">
        <v>176</v>
      </c>
      <c r="AU123" s="14" t="s">
        <v>115</v>
      </c>
      <c r="AY123" s="14" t="s">
        <v>175</v>
      </c>
      <c r="BE123" s="105">
        <f>IF(U123="základní",N123,0)</f>
        <v>0</v>
      </c>
      <c r="BF123" s="105">
        <f>IF(U123="snížená",N123,0)</f>
        <v>0</v>
      </c>
      <c r="BG123" s="105">
        <f>IF(U123="zákl. přenesená",N123,0)</f>
        <v>0</v>
      </c>
      <c r="BH123" s="105">
        <f>IF(U123="sníž. přenesená",N123,0)</f>
        <v>0</v>
      </c>
      <c r="BI123" s="105">
        <f>IF(U123="nulová",N123,0)</f>
        <v>0</v>
      </c>
      <c r="BJ123" s="14" t="s">
        <v>82</v>
      </c>
      <c r="BK123" s="105">
        <f>ROUND(L123*K123,2)</f>
        <v>0</v>
      </c>
      <c r="BL123" s="14" t="s">
        <v>179</v>
      </c>
      <c r="BM123" s="14" t="s">
        <v>1056</v>
      </c>
    </row>
    <row r="124" spans="2:51" s="6" customFormat="1" ht="16.5" customHeight="1">
      <c r="B124" s="106"/>
      <c r="C124" s="107"/>
      <c r="D124" s="107"/>
      <c r="E124" s="108" t="s">
        <v>19</v>
      </c>
      <c r="F124" s="577" t="s">
        <v>1057</v>
      </c>
      <c r="G124" s="578"/>
      <c r="H124" s="578"/>
      <c r="I124" s="578"/>
      <c r="J124" s="107"/>
      <c r="K124" s="109">
        <v>8.36</v>
      </c>
      <c r="L124" s="107"/>
      <c r="M124" s="107"/>
      <c r="N124" s="107"/>
      <c r="O124" s="107"/>
      <c r="P124" s="107"/>
      <c r="Q124" s="107"/>
      <c r="R124" s="110"/>
      <c r="T124" s="111"/>
      <c r="U124" s="107"/>
      <c r="V124" s="107"/>
      <c r="W124" s="107"/>
      <c r="X124" s="107"/>
      <c r="Y124" s="107"/>
      <c r="Z124" s="107"/>
      <c r="AA124" s="112"/>
      <c r="AT124" s="113" t="s">
        <v>182</v>
      </c>
      <c r="AU124" s="113" t="s">
        <v>115</v>
      </c>
      <c r="AV124" s="6" t="s">
        <v>115</v>
      </c>
      <c r="AW124" s="6" t="s">
        <v>32</v>
      </c>
      <c r="AX124" s="6" t="s">
        <v>74</v>
      </c>
      <c r="AY124" s="113" t="s">
        <v>175</v>
      </c>
    </row>
    <row r="125" spans="2:51" s="6" customFormat="1" ht="25.5" customHeight="1">
      <c r="B125" s="106"/>
      <c r="C125" s="107"/>
      <c r="D125" s="107"/>
      <c r="E125" s="108" t="s">
        <v>19</v>
      </c>
      <c r="F125" s="579" t="s">
        <v>1058</v>
      </c>
      <c r="G125" s="580"/>
      <c r="H125" s="580"/>
      <c r="I125" s="580"/>
      <c r="J125" s="107"/>
      <c r="K125" s="109">
        <v>39</v>
      </c>
      <c r="L125" s="107"/>
      <c r="M125" s="107"/>
      <c r="N125" s="107"/>
      <c r="O125" s="107"/>
      <c r="P125" s="107"/>
      <c r="Q125" s="107"/>
      <c r="R125" s="110"/>
      <c r="T125" s="111"/>
      <c r="U125" s="107"/>
      <c r="V125" s="107"/>
      <c r="W125" s="107"/>
      <c r="X125" s="107"/>
      <c r="Y125" s="107"/>
      <c r="Z125" s="107"/>
      <c r="AA125" s="112"/>
      <c r="AT125" s="113" t="s">
        <v>182</v>
      </c>
      <c r="AU125" s="113" t="s">
        <v>115</v>
      </c>
      <c r="AV125" s="6" t="s">
        <v>115</v>
      </c>
      <c r="AW125" s="6" t="s">
        <v>32</v>
      </c>
      <c r="AX125" s="6" t="s">
        <v>74</v>
      </c>
      <c r="AY125" s="113" t="s">
        <v>175</v>
      </c>
    </row>
    <row r="126" spans="2:51" s="6" customFormat="1" ht="25.5" customHeight="1">
      <c r="B126" s="106"/>
      <c r="C126" s="107"/>
      <c r="D126" s="107"/>
      <c r="E126" s="108" t="s">
        <v>19</v>
      </c>
      <c r="F126" s="579" t="s">
        <v>1059</v>
      </c>
      <c r="G126" s="580"/>
      <c r="H126" s="580"/>
      <c r="I126" s="580"/>
      <c r="J126" s="107"/>
      <c r="K126" s="109">
        <v>15.2</v>
      </c>
      <c r="L126" s="107"/>
      <c r="M126" s="107"/>
      <c r="N126" s="107"/>
      <c r="O126" s="107"/>
      <c r="P126" s="107"/>
      <c r="Q126" s="107"/>
      <c r="R126" s="110"/>
      <c r="T126" s="111"/>
      <c r="U126" s="107"/>
      <c r="V126" s="107"/>
      <c r="W126" s="107"/>
      <c r="X126" s="107"/>
      <c r="Y126" s="107"/>
      <c r="Z126" s="107"/>
      <c r="AA126" s="112"/>
      <c r="AT126" s="113" t="s">
        <v>182</v>
      </c>
      <c r="AU126" s="113" t="s">
        <v>115</v>
      </c>
      <c r="AV126" s="6" t="s">
        <v>115</v>
      </c>
      <c r="AW126" s="6" t="s">
        <v>32</v>
      </c>
      <c r="AX126" s="6" t="s">
        <v>74</v>
      </c>
      <c r="AY126" s="113" t="s">
        <v>175</v>
      </c>
    </row>
    <row r="127" spans="2:51" s="6" customFormat="1" ht="25.5" customHeight="1">
      <c r="B127" s="106"/>
      <c r="C127" s="107"/>
      <c r="D127" s="107"/>
      <c r="E127" s="108" t="s">
        <v>19</v>
      </c>
      <c r="F127" s="579" t="s">
        <v>1060</v>
      </c>
      <c r="G127" s="580"/>
      <c r="H127" s="580"/>
      <c r="I127" s="580"/>
      <c r="J127" s="107"/>
      <c r="K127" s="109">
        <v>24.8</v>
      </c>
      <c r="L127" s="107"/>
      <c r="M127" s="107"/>
      <c r="N127" s="107"/>
      <c r="O127" s="107"/>
      <c r="P127" s="107"/>
      <c r="Q127" s="107"/>
      <c r="R127" s="110"/>
      <c r="T127" s="111"/>
      <c r="U127" s="107"/>
      <c r="V127" s="107"/>
      <c r="W127" s="107"/>
      <c r="X127" s="107"/>
      <c r="Y127" s="107"/>
      <c r="Z127" s="107"/>
      <c r="AA127" s="112"/>
      <c r="AT127" s="113" t="s">
        <v>182</v>
      </c>
      <c r="AU127" s="113" t="s">
        <v>115</v>
      </c>
      <c r="AV127" s="6" t="s">
        <v>115</v>
      </c>
      <c r="AW127" s="6" t="s">
        <v>32</v>
      </c>
      <c r="AX127" s="6" t="s">
        <v>74</v>
      </c>
      <c r="AY127" s="113" t="s">
        <v>175</v>
      </c>
    </row>
    <row r="128" spans="2:51" s="7" customFormat="1" ht="16.5" customHeight="1">
      <c r="B128" s="114"/>
      <c r="C128" s="115"/>
      <c r="D128" s="115"/>
      <c r="E128" s="116" t="s">
        <v>137</v>
      </c>
      <c r="F128" s="581" t="s">
        <v>247</v>
      </c>
      <c r="G128" s="582"/>
      <c r="H128" s="582"/>
      <c r="I128" s="582"/>
      <c r="J128" s="115"/>
      <c r="K128" s="117">
        <v>87.36</v>
      </c>
      <c r="L128" s="115"/>
      <c r="M128" s="115"/>
      <c r="N128" s="115"/>
      <c r="O128" s="115"/>
      <c r="P128" s="115"/>
      <c r="Q128" s="115"/>
      <c r="R128" s="118"/>
      <c r="T128" s="119"/>
      <c r="U128" s="115"/>
      <c r="V128" s="115"/>
      <c r="W128" s="115"/>
      <c r="X128" s="115"/>
      <c r="Y128" s="115"/>
      <c r="Z128" s="115"/>
      <c r="AA128" s="120"/>
      <c r="AT128" s="121" t="s">
        <v>182</v>
      </c>
      <c r="AU128" s="121" t="s">
        <v>115</v>
      </c>
      <c r="AV128" s="7" t="s">
        <v>179</v>
      </c>
      <c r="AW128" s="7" t="s">
        <v>32</v>
      </c>
      <c r="AX128" s="7" t="s">
        <v>82</v>
      </c>
      <c r="AY128" s="121" t="s">
        <v>175</v>
      </c>
    </row>
    <row r="129" spans="2:65" s="1" customFormat="1" ht="25.5" customHeight="1">
      <c r="B129" s="25"/>
      <c r="C129" s="98" t="s">
        <v>115</v>
      </c>
      <c r="D129" s="98" t="s">
        <v>176</v>
      </c>
      <c r="E129" s="99" t="s">
        <v>249</v>
      </c>
      <c r="F129" s="576" t="s">
        <v>250</v>
      </c>
      <c r="G129" s="576"/>
      <c r="H129" s="576"/>
      <c r="I129" s="576"/>
      <c r="J129" s="100" t="s">
        <v>127</v>
      </c>
      <c r="K129" s="101">
        <v>30.576</v>
      </c>
      <c r="L129" s="507"/>
      <c r="M129" s="507"/>
      <c r="N129" s="562">
        <f>ROUND(L129*K129,2)</f>
        <v>0</v>
      </c>
      <c r="O129" s="562"/>
      <c r="P129" s="562"/>
      <c r="Q129" s="562"/>
      <c r="R129" s="27"/>
      <c r="T129" s="102" t="s">
        <v>19</v>
      </c>
      <c r="U129" s="30" t="s">
        <v>39</v>
      </c>
      <c r="V129" s="103">
        <v>1.992</v>
      </c>
      <c r="W129" s="103">
        <f>V129*K129</f>
        <v>60.907392</v>
      </c>
      <c r="X129" s="103">
        <v>0</v>
      </c>
      <c r="Y129" s="103">
        <f>X129*K129</f>
        <v>0</v>
      </c>
      <c r="Z129" s="103">
        <v>0</v>
      </c>
      <c r="AA129" s="104">
        <f>Z129*K129</f>
        <v>0</v>
      </c>
      <c r="AR129" s="14" t="s">
        <v>179</v>
      </c>
      <c r="AT129" s="14" t="s">
        <v>176</v>
      </c>
      <c r="AU129" s="14" t="s">
        <v>115</v>
      </c>
      <c r="AY129" s="14" t="s">
        <v>175</v>
      </c>
      <c r="BE129" s="105">
        <f>IF(U129="základní",N129,0)</f>
        <v>0</v>
      </c>
      <c r="BF129" s="105">
        <f>IF(U129="snížená",N129,0)</f>
        <v>0</v>
      </c>
      <c r="BG129" s="105">
        <f>IF(U129="zákl. přenesená",N129,0)</f>
        <v>0</v>
      </c>
      <c r="BH129" s="105">
        <f>IF(U129="sníž. přenesená",N129,0)</f>
        <v>0</v>
      </c>
      <c r="BI129" s="105">
        <f>IF(U129="nulová",N129,0)</f>
        <v>0</v>
      </c>
      <c r="BJ129" s="14" t="s">
        <v>82</v>
      </c>
      <c r="BK129" s="105">
        <f>ROUND(L129*K129,2)</f>
        <v>0</v>
      </c>
      <c r="BL129" s="14" t="s">
        <v>179</v>
      </c>
      <c r="BM129" s="14" t="s">
        <v>1061</v>
      </c>
    </row>
    <row r="130" spans="2:51" s="6" customFormat="1" ht="16.5" customHeight="1">
      <c r="B130" s="106"/>
      <c r="C130" s="107"/>
      <c r="D130" s="107"/>
      <c r="E130" s="108" t="s">
        <v>19</v>
      </c>
      <c r="F130" s="577" t="s">
        <v>1062</v>
      </c>
      <c r="G130" s="578"/>
      <c r="H130" s="578"/>
      <c r="I130" s="578"/>
      <c r="J130" s="107"/>
      <c r="K130" s="109">
        <v>30.576</v>
      </c>
      <c r="L130" s="107"/>
      <c r="M130" s="107"/>
      <c r="N130" s="107"/>
      <c r="O130" s="107"/>
      <c r="P130" s="107"/>
      <c r="Q130" s="107"/>
      <c r="R130" s="110"/>
      <c r="T130" s="111"/>
      <c r="U130" s="107"/>
      <c r="V130" s="107"/>
      <c r="W130" s="107"/>
      <c r="X130" s="107"/>
      <c r="Y130" s="107"/>
      <c r="Z130" s="107"/>
      <c r="AA130" s="112"/>
      <c r="AT130" s="113" t="s">
        <v>182</v>
      </c>
      <c r="AU130" s="113" t="s">
        <v>115</v>
      </c>
      <c r="AV130" s="6" t="s">
        <v>115</v>
      </c>
      <c r="AW130" s="6" t="s">
        <v>32</v>
      </c>
      <c r="AX130" s="6" t="s">
        <v>82</v>
      </c>
      <c r="AY130" s="113" t="s">
        <v>175</v>
      </c>
    </row>
    <row r="131" spans="2:65" s="1" customFormat="1" ht="25.5" customHeight="1">
      <c r="B131" s="25"/>
      <c r="C131" s="98" t="s">
        <v>186</v>
      </c>
      <c r="D131" s="98" t="s">
        <v>176</v>
      </c>
      <c r="E131" s="99" t="s">
        <v>255</v>
      </c>
      <c r="F131" s="576" t="s">
        <v>256</v>
      </c>
      <c r="G131" s="576"/>
      <c r="H131" s="576"/>
      <c r="I131" s="576"/>
      <c r="J131" s="100" t="s">
        <v>127</v>
      </c>
      <c r="K131" s="101">
        <v>30.576</v>
      </c>
      <c r="L131" s="507"/>
      <c r="M131" s="507"/>
      <c r="N131" s="562">
        <f>ROUND(L131*K131,2)</f>
        <v>0</v>
      </c>
      <c r="O131" s="562"/>
      <c r="P131" s="562"/>
      <c r="Q131" s="562"/>
      <c r="R131" s="27"/>
      <c r="T131" s="102" t="s">
        <v>19</v>
      </c>
      <c r="U131" s="30" t="s">
        <v>39</v>
      </c>
      <c r="V131" s="103">
        <v>1.092</v>
      </c>
      <c r="W131" s="103">
        <f>V131*K131</f>
        <v>33.388992</v>
      </c>
      <c r="X131" s="103">
        <v>0</v>
      </c>
      <c r="Y131" s="103">
        <f>X131*K131</f>
        <v>0</v>
      </c>
      <c r="Z131" s="103">
        <v>0</v>
      </c>
      <c r="AA131" s="104">
        <f>Z131*K131</f>
        <v>0</v>
      </c>
      <c r="AR131" s="14" t="s">
        <v>179</v>
      </c>
      <c r="AT131" s="14" t="s">
        <v>176</v>
      </c>
      <c r="AU131" s="14" t="s">
        <v>115</v>
      </c>
      <c r="AY131" s="14" t="s">
        <v>175</v>
      </c>
      <c r="BE131" s="105">
        <f>IF(U131="základní",N131,0)</f>
        <v>0</v>
      </c>
      <c r="BF131" s="105">
        <f>IF(U131="snížená",N131,0)</f>
        <v>0</v>
      </c>
      <c r="BG131" s="105">
        <f>IF(U131="zákl. přenesená",N131,0)</f>
        <v>0</v>
      </c>
      <c r="BH131" s="105">
        <f>IF(U131="sníž. přenesená",N131,0)</f>
        <v>0</v>
      </c>
      <c r="BI131" s="105">
        <f>IF(U131="nulová",N131,0)</f>
        <v>0</v>
      </c>
      <c r="BJ131" s="14" t="s">
        <v>82</v>
      </c>
      <c r="BK131" s="105">
        <f>ROUND(L131*K131,2)</f>
        <v>0</v>
      </c>
      <c r="BL131" s="14" t="s">
        <v>179</v>
      </c>
      <c r="BM131" s="14" t="s">
        <v>1063</v>
      </c>
    </row>
    <row r="132" spans="2:51" s="6" customFormat="1" ht="16.5" customHeight="1">
      <c r="B132" s="106"/>
      <c r="C132" s="107"/>
      <c r="D132" s="107"/>
      <c r="E132" s="108" t="s">
        <v>19</v>
      </c>
      <c r="F132" s="577" t="s">
        <v>1062</v>
      </c>
      <c r="G132" s="578"/>
      <c r="H132" s="578"/>
      <c r="I132" s="578"/>
      <c r="J132" s="107"/>
      <c r="K132" s="109">
        <v>30.576</v>
      </c>
      <c r="L132" s="107"/>
      <c r="M132" s="107"/>
      <c r="N132" s="107"/>
      <c r="O132" s="107"/>
      <c r="P132" s="107"/>
      <c r="Q132" s="107"/>
      <c r="R132" s="110"/>
      <c r="T132" s="111"/>
      <c r="U132" s="107"/>
      <c r="V132" s="107"/>
      <c r="W132" s="107"/>
      <c r="X132" s="107"/>
      <c r="Y132" s="107"/>
      <c r="Z132" s="107"/>
      <c r="AA132" s="112"/>
      <c r="AT132" s="113" t="s">
        <v>182</v>
      </c>
      <c r="AU132" s="113" t="s">
        <v>115</v>
      </c>
      <c r="AV132" s="6" t="s">
        <v>115</v>
      </c>
      <c r="AW132" s="6" t="s">
        <v>32</v>
      </c>
      <c r="AX132" s="6" t="s">
        <v>82</v>
      </c>
      <c r="AY132" s="113" t="s">
        <v>175</v>
      </c>
    </row>
    <row r="133" spans="2:65" s="1" customFormat="1" ht="25.5" customHeight="1">
      <c r="B133" s="25"/>
      <c r="C133" s="98" t="s">
        <v>179</v>
      </c>
      <c r="D133" s="98" t="s">
        <v>176</v>
      </c>
      <c r="E133" s="99" t="s">
        <v>259</v>
      </c>
      <c r="F133" s="576" t="s">
        <v>260</v>
      </c>
      <c r="G133" s="576"/>
      <c r="H133" s="576"/>
      <c r="I133" s="576"/>
      <c r="J133" s="100" t="s">
        <v>261</v>
      </c>
      <c r="K133" s="101">
        <v>960</v>
      </c>
      <c r="L133" s="507"/>
      <c r="M133" s="507"/>
      <c r="N133" s="562">
        <f>ROUND(L133*K133,2)</f>
        <v>0</v>
      </c>
      <c r="O133" s="562"/>
      <c r="P133" s="562"/>
      <c r="Q133" s="562"/>
      <c r="R133" s="27"/>
      <c r="T133" s="102" t="s">
        <v>19</v>
      </c>
      <c r="U133" s="30" t="s">
        <v>39</v>
      </c>
      <c r="V133" s="103">
        <v>0.3</v>
      </c>
      <c r="W133" s="103">
        <f>V133*K133</f>
        <v>288</v>
      </c>
      <c r="X133" s="103">
        <v>0</v>
      </c>
      <c r="Y133" s="103">
        <f>X133*K133</f>
        <v>0</v>
      </c>
      <c r="Z133" s="103">
        <v>0</v>
      </c>
      <c r="AA133" s="104">
        <f>Z133*K133</f>
        <v>0</v>
      </c>
      <c r="AR133" s="14" t="s">
        <v>179</v>
      </c>
      <c r="AT133" s="14" t="s">
        <v>176</v>
      </c>
      <c r="AU133" s="14" t="s">
        <v>115</v>
      </c>
      <c r="AY133" s="14" t="s">
        <v>175</v>
      </c>
      <c r="BE133" s="105">
        <f>IF(U133="základní",N133,0)</f>
        <v>0</v>
      </c>
      <c r="BF133" s="105">
        <f>IF(U133="snížená",N133,0)</f>
        <v>0</v>
      </c>
      <c r="BG133" s="105">
        <f>IF(U133="zákl. přenesená",N133,0)</f>
        <v>0</v>
      </c>
      <c r="BH133" s="105">
        <f>IF(U133="sníž. přenesená",N133,0)</f>
        <v>0</v>
      </c>
      <c r="BI133" s="105">
        <f>IF(U133="nulová",N133,0)</f>
        <v>0</v>
      </c>
      <c r="BJ133" s="14" t="s">
        <v>82</v>
      </c>
      <c r="BK133" s="105">
        <f>ROUND(L133*K133,2)</f>
        <v>0</v>
      </c>
      <c r="BL133" s="14" t="s">
        <v>179</v>
      </c>
      <c r="BM133" s="14" t="s">
        <v>1064</v>
      </c>
    </row>
    <row r="134" spans="2:51" s="6" customFormat="1" ht="16.5" customHeight="1">
      <c r="B134" s="106"/>
      <c r="C134" s="107"/>
      <c r="D134" s="107"/>
      <c r="E134" s="108" t="s">
        <v>19</v>
      </c>
      <c r="F134" s="577" t="s">
        <v>1065</v>
      </c>
      <c r="G134" s="578"/>
      <c r="H134" s="578"/>
      <c r="I134" s="578"/>
      <c r="J134" s="107"/>
      <c r="K134" s="109">
        <v>960</v>
      </c>
      <c r="L134" s="107"/>
      <c r="M134" s="107"/>
      <c r="N134" s="107"/>
      <c r="O134" s="107"/>
      <c r="P134" s="107"/>
      <c r="Q134" s="107"/>
      <c r="R134" s="110"/>
      <c r="T134" s="111"/>
      <c r="U134" s="107"/>
      <c r="V134" s="107"/>
      <c r="W134" s="107"/>
      <c r="X134" s="107"/>
      <c r="Y134" s="107"/>
      <c r="Z134" s="107"/>
      <c r="AA134" s="112"/>
      <c r="AT134" s="113" t="s">
        <v>182</v>
      </c>
      <c r="AU134" s="113" t="s">
        <v>115</v>
      </c>
      <c r="AV134" s="6" t="s">
        <v>115</v>
      </c>
      <c r="AW134" s="6" t="s">
        <v>32</v>
      </c>
      <c r="AX134" s="6" t="s">
        <v>82</v>
      </c>
      <c r="AY134" s="113" t="s">
        <v>175</v>
      </c>
    </row>
    <row r="135" spans="2:65" s="1" customFormat="1" ht="25.5" customHeight="1">
      <c r="B135" s="25"/>
      <c r="C135" s="98" t="s">
        <v>196</v>
      </c>
      <c r="D135" s="98" t="s">
        <v>176</v>
      </c>
      <c r="E135" s="99" t="s">
        <v>265</v>
      </c>
      <c r="F135" s="576" t="s">
        <v>266</v>
      </c>
      <c r="G135" s="576"/>
      <c r="H135" s="576"/>
      <c r="I135" s="576"/>
      <c r="J135" s="100" t="s">
        <v>267</v>
      </c>
      <c r="K135" s="101">
        <v>60</v>
      </c>
      <c r="L135" s="507"/>
      <c r="M135" s="507"/>
      <c r="N135" s="562">
        <f>ROUND(L135*K135,2)</f>
        <v>0</v>
      </c>
      <c r="O135" s="562"/>
      <c r="P135" s="562"/>
      <c r="Q135" s="562"/>
      <c r="R135" s="27"/>
      <c r="T135" s="102" t="s">
        <v>19</v>
      </c>
      <c r="U135" s="30" t="s">
        <v>39</v>
      </c>
      <c r="V135" s="103">
        <v>0</v>
      </c>
      <c r="W135" s="103">
        <f>V135*K135</f>
        <v>0</v>
      </c>
      <c r="X135" s="103">
        <v>0</v>
      </c>
      <c r="Y135" s="103">
        <f>X135*K135</f>
        <v>0</v>
      </c>
      <c r="Z135" s="103">
        <v>0</v>
      </c>
      <c r="AA135" s="104">
        <f>Z135*K135</f>
        <v>0</v>
      </c>
      <c r="AR135" s="14" t="s">
        <v>179</v>
      </c>
      <c r="AT135" s="14" t="s">
        <v>176</v>
      </c>
      <c r="AU135" s="14" t="s">
        <v>115</v>
      </c>
      <c r="AY135" s="14" t="s">
        <v>175</v>
      </c>
      <c r="BE135" s="105">
        <f>IF(U135="základní",N135,0)</f>
        <v>0</v>
      </c>
      <c r="BF135" s="105">
        <f>IF(U135="snížená",N135,0)</f>
        <v>0</v>
      </c>
      <c r="BG135" s="105">
        <f>IF(U135="zákl. přenesená",N135,0)</f>
        <v>0</v>
      </c>
      <c r="BH135" s="105">
        <f>IF(U135="sníž. přenesená",N135,0)</f>
        <v>0</v>
      </c>
      <c r="BI135" s="105">
        <f>IF(U135="nulová",N135,0)</f>
        <v>0</v>
      </c>
      <c r="BJ135" s="14" t="s">
        <v>82</v>
      </c>
      <c r="BK135" s="105">
        <f>ROUND(L135*K135,2)</f>
        <v>0</v>
      </c>
      <c r="BL135" s="14" t="s">
        <v>179</v>
      </c>
      <c r="BM135" s="14" t="s">
        <v>1066</v>
      </c>
    </row>
    <row r="136" spans="2:65" s="1" customFormat="1" ht="25.5" customHeight="1">
      <c r="B136" s="25"/>
      <c r="C136" s="98" t="s">
        <v>201</v>
      </c>
      <c r="D136" s="98" t="s">
        <v>176</v>
      </c>
      <c r="E136" s="99" t="s">
        <v>1067</v>
      </c>
      <c r="F136" s="576" t="s">
        <v>1068</v>
      </c>
      <c r="G136" s="576"/>
      <c r="H136" s="576"/>
      <c r="I136" s="576"/>
      <c r="J136" s="100" t="s">
        <v>127</v>
      </c>
      <c r="K136" s="101">
        <v>91.56</v>
      </c>
      <c r="L136" s="507"/>
      <c r="M136" s="507"/>
      <c r="N136" s="562">
        <f>ROUND(L136*K136,2)</f>
        <v>0</v>
      </c>
      <c r="O136" s="562"/>
      <c r="P136" s="562"/>
      <c r="Q136" s="562"/>
      <c r="R136" s="27"/>
      <c r="T136" s="102" t="s">
        <v>19</v>
      </c>
      <c r="U136" s="30" t="s">
        <v>39</v>
      </c>
      <c r="V136" s="103">
        <v>1.049</v>
      </c>
      <c r="W136" s="103">
        <f>V136*K136</f>
        <v>96.04643999999999</v>
      </c>
      <c r="X136" s="103">
        <v>0.00354016</v>
      </c>
      <c r="Y136" s="103">
        <f>X136*K136</f>
        <v>0.3241370496</v>
      </c>
      <c r="Z136" s="103">
        <v>0</v>
      </c>
      <c r="AA136" s="104">
        <f>Z136*K136</f>
        <v>0</v>
      </c>
      <c r="AR136" s="14" t="s">
        <v>179</v>
      </c>
      <c r="AT136" s="14" t="s">
        <v>176</v>
      </c>
      <c r="AU136" s="14" t="s">
        <v>115</v>
      </c>
      <c r="AY136" s="14" t="s">
        <v>175</v>
      </c>
      <c r="BE136" s="105">
        <f>IF(U136="základní",N136,0)</f>
        <v>0</v>
      </c>
      <c r="BF136" s="105">
        <f>IF(U136="snížená",N136,0)</f>
        <v>0</v>
      </c>
      <c r="BG136" s="105">
        <f>IF(U136="zákl. přenesená",N136,0)</f>
        <v>0</v>
      </c>
      <c r="BH136" s="105">
        <f>IF(U136="sníž. přenesená",N136,0)</f>
        <v>0</v>
      </c>
      <c r="BI136" s="105">
        <f>IF(U136="nulová",N136,0)</f>
        <v>0</v>
      </c>
      <c r="BJ136" s="14" t="s">
        <v>82</v>
      </c>
      <c r="BK136" s="105">
        <f>ROUND(L136*K136,2)</f>
        <v>0</v>
      </c>
      <c r="BL136" s="14" t="s">
        <v>179</v>
      </c>
      <c r="BM136" s="14" t="s">
        <v>1069</v>
      </c>
    </row>
    <row r="137" spans="2:51" s="8" customFormat="1" ht="16.5" customHeight="1">
      <c r="B137" s="122"/>
      <c r="C137" s="123"/>
      <c r="D137" s="123"/>
      <c r="E137" s="124" t="s">
        <v>19</v>
      </c>
      <c r="F137" s="584" t="s">
        <v>300</v>
      </c>
      <c r="G137" s="585"/>
      <c r="H137" s="585"/>
      <c r="I137" s="585"/>
      <c r="J137" s="123"/>
      <c r="K137" s="124" t="s">
        <v>19</v>
      </c>
      <c r="L137" s="123"/>
      <c r="M137" s="123"/>
      <c r="N137" s="123"/>
      <c r="O137" s="123"/>
      <c r="P137" s="123"/>
      <c r="Q137" s="123"/>
      <c r="R137" s="125"/>
      <c r="T137" s="126"/>
      <c r="U137" s="123"/>
      <c r="V137" s="123"/>
      <c r="W137" s="123"/>
      <c r="X137" s="123"/>
      <c r="Y137" s="123"/>
      <c r="Z137" s="123"/>
      <c r="AA137" s="127"/>
      <c r="AT137" s="128" t="s">
        <v>182</v>
      </c>
      <c r="AU137" s="128" t="s">
        <v>115</v>
      </c>
      <c r="AV137" s="8" t="s">
        <v>82</v>
      </c>
      <c r="AW137" s="8" t="s">
        <v>32</v>
      </c>
      <c r="AX137" s="8" t="s">
        <v>74</v>
      </c>
      <c r="AY137" s="128" t="s">
        <v>175</v>
      </c>
    </row>
    <row r="138" spans="2:51" s="6" customFormat="1" ht="25.5" customHeight="1">
      <c r="B138" s="106"/>
      <c r="C138" s="107"/>
      <c r="D138" s="107"/>
      <c r="E138" s="108" t="s">
        <v>19</v>
      </c>
      <c r="F138" s="579" t="s">
        <v>1070</v>
      </c>
      <c r="G138" s="580"/>
      <c r="H138" s="580"/>
      <c r="I138" s="580"/>
      <c r="J138" s="107"/>
      <c r="K138" s="109">
        <v>62.44</v>
      </c>
      <c r="L138" s="107"/>
      <c r="M138" s="107"/>
      <c r="N138" s="107"/>
      <c r="O138" s="107"/>
      <c r="P138" s="107"/>
      <c r="Q138" s="107"/>
      <c r="R138" s="110"/>
      <c r="T138" s="111"/>
      <c r="U138" s="107"/>
      <c r="V138" s="107"/>
      <c r="W138" s="107"/>
      <c r="X138" s="107"/>
      <c r="Y138" s="107"/>
      <c r="Z138" s="107"/>
      <c r="AA138" s="112"/>
      <c r="AT138" s="113" t="s">
        <v>182</v>
      </c>
      <c r="AU138" s="113" t="s">
        <v>115</v>
      </c>
      <c r="AV138" s="6" t="s">
        <v>115</v>
      </c>
      <c r="AW138" s="6" t="s">
        <v>32</v>
      </c>
      <c r="AX138" s="6" t="s">
        <v>74</v>
      </c>
      <c r="AY138" s="113" t="s">
        <v>175</v>
      </c>
    </row>
    <row r="139" spans="2:51" s="6" customFormat="1" ht="38.25" customHeight="1">
      <c r="B139" s="106"/>
      <c r="C139" s="107"/>
      <c r="D139" s="107"/>
      <c r="E139" s="108" t="s">
        <v>19</v>
      </c>
      <c r="F139" s="579" t="s">
        <v>1071</v>
      </c>
      <c r="G139" s="580"/>
      <c r="H139" s="580"/>
      <c r="I139" s="580"/>
      <c r="J139" s="107"/>
      <c r="K139" s="109">
        <v>24.08</v>
      </c>
      <c r="L139" s="107"/>
      <c r="M139" s="107"/>
      <c r="N139" s="107"/>
      <c r="O139" s="107"/>
      <c r="P139" s="107"/>
      <c r="Q139" s="107"/>
      <c r="R139" s="110"/>
      <c r="T139" s="111"/>
      <c r="U139" s="107"/>
      <c r="V139" s="107"/>
      <c r="W139" s="107"/>
      <c r="X139" s="107"/>
      <c r="Y139" s="107"/>
      <c r="Z139" s="107"/>
      <c r="AA139" s="112"/>
      <c r="AT139" s="113" t="s">
        <v>182</v>
      </c>
      <c r="AU139" s="113" t="s">
        <v>115</v>
      </c>
      <c r="AV139" s="6" t="s">
        <v>115</v>
      </c>
      <c r="AW139" s="6" t="s">
        <v>32</v>
      </c>
      <c r="AX139" s="6" t="s">
        <v>74</v>
      </c>
      <c r="AY139" s="113" t="s">
        <v>175</v>
      </c>
    </row>
    <row r="140" spans="2:51" s="6" customFormat="1" ht="16.5" customHeight="1">
      <c r="B140" s="106"/>
      <c r="C140" s="107"/>
      <c r="D140" s="107"/>
      <c r="E140" s="108" t="s">
        <v>19</v>
      </c>
      <c r="F140" s="579" t="s">
        <v>1072</v>
      </c>
      <c r="G140" s="580"/>
      <c r="H140" s="580"/>
      <c r="I140" s="580"/>
      <c r="J140" s="107"/>
      <c r="K140" s="109">
        <v>5.04</v>
      </c>
      <c r="L140" s="107"/>
      <c r="M140" s="107"/>
      <c r="N140" s="107"/>
      <c r="O140" s="107"/>
      <c r="P140" s="107"/>
      <c r="Q140" s="107"/>
      <c r="R140" s="110"/>
      <c r="T140" s="111"/>
      <c r="U140" s="107"/>
      <c r="V140" s="107"/>
      <c r="W140" s="107"/>
      <c r="X140" s="107"/>
      <c r="Y140" s="107"/>
      <c r="Z140" s="107"/>
      <c r="AA140" s="112"/>
      <c r="AT140" s="113" t="s">
        <v>182</v>
      </c>
      <c r="AU140" s="113" t="s">
        <v>115</v>
      </c>
      <c r="AV140" s="6" t="s">
        <v>115</v>
      </c>
      <c r="AW140" s="6" t="s">
        <v>32</v>
      </c>
      <c r="AX140" s="6" t="s">
        <v>74</v>
      </c>
      <c r="AY140" s="113" t="s">
        <v>175</v>
      </c>
    </row>
    <row r="141" spans="2:51" s="7" customFormat="1" ht="16.5" customHeight="1">
      <c r="B141" s="114"/>
      <c r="C141" s="115"/>
      <c r="D141" s="115"/>
      <c r="E141" s="116" t="s">
        <v>1035</v>
      </c>
      <c r="F141" s="581" t="s">
        <v>247</v>
      </c>
      <c r="G141" s="582"/>
      <c r="H141" s="582"/>
      <c r="I141" s="582"/>
      <c r="J141" s="115"/>
      <c r="K141" s="117">
        <v>91.56</v>
      </c>
      <c r="L141" s="115"/>
      <c r="M141" s="115"/>
      <c r="N141" s="115"/>
      <c r="O141" s="115"/>
      <c r="P141" s="115"/>
      <c r="Q141" s="115"/>
      <c r="R141" s="118"/>
      <c r="T141" s="119"/>
      <c r="U141" s="115"/>
      <c r="V141" s="115"/>
      <c r="W141" s="115"/>
      <c r="X141" s="115"/>
      <c r="Y141" s="115"/>
      <c r="Z141" s="115"/>
      <c r="AA141" s="120"/>
      <c r="AT141" s="121" t="s">
        <v>182</v>
      </c>
      <c r="AU141" s="121" t="s">
        <v>115</v>
      </c>
      <c r="AV141" s="7" t="s">
        <v>179</v>
      </c>
      <c r="AW141" s="7" t="s">
        <v>32</v>
      </c>
      <c r="AX141" s="7" t="s">
        <v>82</v>
      </c>
      <c r="AY141" s="121" t="s">
        <v>175</v>
      </c>
    </row>
    <row r="142" spans="2:65" s="1" customFormat="1" ht="25.5" customHeight="1">
      <c r="B142" s="25"/>
      <c r="C142" s="98" t="s">
        <v>205</v>
      </c>
      <c r="D142" s="98" t="s">
        <v>176</v>
      </c>
      <c r="E142" s="99" t="s">
        <v>1073</v>
      </c>
      <c r="F142" s="576" t="s">
        <v>1074</v>
      </c>
      <c r="G142" s="576"/>
      <c r="H142" s="576"/>
      <c r="I142" s="576"/>
      <c r="J142" s="100" t="s">
        <v>127</v>
      </c>
      <c r="K142" s="101">
        <v>39.24</v>
      </c>
      <c r="L142" s="507"/>
      <c r="M142" s="507"/>
      <c r="N142" s="562">
        <f>ROUND(L142*K142,2)</f>
        <v>0</v>
      </c>
      <c r="O142" s="562"/>
      <c r="P142" s="562"/>
      <c r="Q142" s="562"/>
      <c r="R142" s="27"/>
      <c r="T142" s="102" t="s">
        <v>19</v>
      </c>
      <c r="U142" s="30" t="s">
        <v>39</v>
      </c>
      <c r="V142" s="103">
        <v>0.563</v>
      </c>
      <c r="W142" s="103">
        <f>V142*K142</f>
        <v>22.092119999999998</v>
      </c>
      <c r="X142" s="103">
        <v>0.015631315</v>
      </c>
      <c r="Y142" s="103">
        <f>X142*K142</f>
        <v>0.6133728006</v>
      </c>
      <c r="Z142" s="103">
        <v>0</v>
      </c>
      <c r="AA142" s="104">
        <f>Z142*K142</f>
        <v>0</v>
      </c>
      <c r="AR142" s="14" t="s">
        <v>179</v>
      </c>
      <c r="AT142" s="14" t="s">
        <v>176</v>
      </c>
      <c r="AU142" s="14" t="s">
        <v>115</v>
      </c>
      <c r="AY142" s="14" t="s">
        <v>175</v>
      </c>
      <c r="BE142" s="105">
        <f>IF(U142="základní",N142,0)</f>
        <v>0</v>
      </c>
      <c r="BF142" s="105">
        <f>IF(U142="snížená",N142,0)</f>
        <v>0</v>
      </c>
      <c r="BG142" s="105">
        <f>IF(U142="zákl. přenesená",N142,0)</f>
        <v>0</v>
      </c>
      <c r="BH142" s="105">
        <f>IF(U142="sníž. přenesená",N142,0)</f>
        <v>0</v>
      </c>
      <c r="BI142" s="105">
        <f>IF(U142="nulová",N142,0)</f>
        <v>0</v>
      </c>
      <c r="BJ142" s="14" t="s">
        <v>82</v>
      </c>
      <c r="BK142" s="105">
        <f>ROUND(L142*K142,2)</f>
        <v>0</v>
      </c>
      <c r="BL142" s="14" t="s">
        <v>179</v>
      </c>
      <c r="BM142" s="14" t="s">
        <v>1075</v>
      </c>
    </row>
    <row r="143" spans="2:51" s="8" customFormat="1" ht="16.5" customHeight="1">
      <c r="B143" s="122"/>
      <c r="C143" s="123"/>
      <c r="D143" s="123"/>
      <c r="E143" s="124" t="s">
        <v>19</v>
      </c>
      <c r="F143" s="584" t="s">
        <v>310</v>
      </c>
      <c r="G143" s="585"/>
      <c r="H143" s="585"/>
      <c r="I143" s="585"/>
      <c r="J143" s="123"/>
      <c r="K143" s="124" t="s">
        <v>19</v>
      </c>
      <c r="L143" s="123"/>
      <c r="M143" s="123"/>
      <c r="N143" s="123"/>
      <c r="O143" s="123"/>
      <c r="P143" s="123"/>
      <c r="Q143" s="123"/>
      <c r="R143" s="125"/>
      <c r="T143" s="126"/>
      <c r="U143" s="123"/>
      <c r="V143" s="123"/>
      <c r="W143" s="123"/>
      <c r="X143" s="123"/>
      <c r="Y143" s="123"/>
      <c r="Z143" s="123"/>
      <c r="AA143" s="127"/>
      <c r="AT143" s="128" t="s">
        <v>182</v>
      </c>
      <c r="AU143" s="128" t="s">
        <v>115</v>
      </c>
      <c r="AV143" s="8" t="s">
        <v>82</v>
      </c>
      <c r="AW143" s="8" t="s">
        <v>32</v>
      </c>
      <c r="AX143" s="8" t="s">
        <v>74</v>
      </c>
      <c r="AY143" s="128" t="s">
        <v>175</v>
      </c>
    </row>
    <row r="144" spans="2:51" s="6" customFormat="1" ht="25.5" customHeight="1">
      <c r="B144" s="106"/>
      <c r="C144" s="107"/>
      <c r="D144" s="107"/>
      <c r="E144" s="108" t="s">
        <v>19</v>
      </c>
      <c r="F144" s="579" t="s">
        <v>1076</v>
      </c>
      <c r="G144" s="580"/>
      <c r="H144" s="580"/>
      <c r="I144" s="580"/>
      <c r="J144" s="107"/>
      <c r="K144" s="109">
        <v>26.76</v>
      </c>
      <c r="L144" s="107"/>
      <c r="M144" s="107"/>
      <c r="N144" s="107"/>
      <c r="O144" s="107"/>
      <c r="P144" s="107"/>
      <c r="Q144" s="107"/>
      <c r="R144" s="110"/>
      <c r="T144" s="111"/>
      <c r="U144" s="107"/>
      <c r="V144" s="107"/>
      <c r="W144" s="107"/>
      <c r="X144" s="107"/>
      <c r="Y144" s="107"/>
      <c r="Z144" s="107"/>
      <c r="AA144" s="112"/>
      <c r="AT144" s="113" t="s">
        <v>182</v>
      </c>
      <c r="AU144" s="113" t="s">
        <v>115</v>
      </c>
      <c r="AV144" s="6" t="s">
        <v>115</v>
      </c>
      <c r="AW144" s="6" t="s">
        <v>32</v>
      </c>
      <c r="AX144" s="6" t="s">
        <v>74</v>
      </c>
      <c r="AY144" s="113" t="s">
        <v>175</v>
      </c>
    </row>
    <row r="145" spans="2:51" s="6" customFormat="1" ht="38.25" customHeight="1">
      <c r="B145" s="106"/>
      <c r="C145" s="107"/>
      <c r="D145" s="107"/>
      <c r="E145" s="108" t="s">
        <v>19</v>
      </c>
      <c r="F145" s="579" t="s">
        <v>1077</v>
      </c>
      <c r="G145" s="580"/>
      <c r="H145" s="580"/>
      <c r="I145" s="580"/>
      <c r="J145" s="107"/>
      <c r="K145" s="109">
        <v>10.32</v>
      </c>
      <c r="L145" s="107"/>
      <c r="M145" s="107"/>
      <c r="N145" s="107"/>
      <c r="O145" s="107"/>
      <c r="P145" s="107"/>
      <c r="Q145" s="107"/>
      <c r="R145" s="110"/>
      <c r="T145" s="111"/>
      <c r="U145" s="107"/>
      <c r="V145" s="107"/>
      <c r="W145" s="107"/>
      <c r="X145" s="107"/>
      <c r="Y145" s="107"/>
      <c r="Z145" s="107"/>
      <c r="AA145" s="112"/>
      <c r="AT145" s="113" t="s">
        <v>182</v>
      </c>
      <c r="AU145" s="113" t="s">
        <v>115</v>
      </c>
      <c r="AV145" s="6" t="s">
        <v>115</v>
      </c>
      <c r="AW145" s="6" t="s">
        <v>32</v>
      </c>
      <c r="AX145" s="6" t="s">
        <v>74</v>
      </c>
      <c r="AY145" s="113" t="s">
        <v>175</v>
      </c>
    </row>
    <row r="146" spans="2:51" s="6" customFormat="1" ht="16.5" customHeight="1">
      <c r="B146" s="106"/>
      <c r="C146" s="107"/>
      <c r="D146" s="107"/>
      <c r="E146" s="108" t="s">
        <v>19</v>
      </c>
      <c r="F146" s="579" t="s">
        <v>1078</v>
      </c>
      <c r="G146" s="580"/>
      <c r="H146" s="580"/>
      <c r="I146" s="580"/>
      <c r="J146" s="107"/>
      <c r="K146" s="109">
        <v>2.16</v>
      </c>
      <c r="L146" s="107"/>
      <c r="M146" s="107"/>
      <c r="N146" s="107"/>
      <c r="O146" s="107"/>
      <c r="P146" s="107"/>
      <c r="Q146" s="107"/>
      <c r="R146" s="110"/>
      <c r="T146" s="111"/>
      <c r="U146" s="107"/>
      <c r="V146" s="107"/>
      <c r="W146" s="107"/>
      <c r="X146" s="107"/>
      <c r="Y146" s="107"/>
      <c r="Z146" s="107"/>
      <c r="AA146" s="112"/>
      <c r="AT146" s="113" t="s">
        <v>182</v>
      </c>
      <c r="AU146" s="113" t="s">
        <v>115</v>
      </c>
      <c r="AV146" s="6" t="s">
        <v>115</v>
      </c>
      <c r="AW146" s="6" t="s">
        <v>32</v>
      </c>
      <c r="AX146" s="6" t="s">
        <v>74</v>
      </c>
      <c r="AY146" s="113" t="s">
        <v>175</v>
      </c>
    </row>
    <row r="147" spans="2:51" s="7" customFormat="1" ht="16.5" customHeight="1">
      <c r="B147" s="114"/>
      <c r="C147" s="115"/>
      <c r="D147" s="115"/>
      <c r="E147" s="116" t="s">
        <v>1038</v>
      </c>
      <c r="F147" s="581" t="s">
        <v>247</v>
      </c>
      <c r="G147" s="582"/>
      <c r="H147" s="582"/>
      <c r="I147" s="582"/>
      <c r="J147" s="115"/>
      <c r="K147" s="117">
        <v>39.24</v>
      </c>
      <c r="L147" s="115"/>
      <c r="M147" s="115"/>
      <c r="N147" s="115"/>
      <c r="O147" s="115"/>
      <c r="P147" s="115"/>
      <c r="Q147" s="115"/>
      <c r="R147" s="118"/>
      <c r="T147" s="119"/>
      <c r="U147" s="115"/>
      <c r="V147" s="115"/>
      <c r="W147" s="115"/>
      <c r="X147" s="115"/>
      <c r="Y147" s="115"/>
      <c r="Z147" s="115"/>
      <c r="AA147" s="120"/>
      <c r="AT147" s="121" t="s">
        <v>182</v>
      </c>
      <c r="AU147" s="121" t="s">
        <v>115</v>
      </c>
      <c r="AV147" s="7" t="s">
        <v>179</v>
      </c>
      <c r="AW147" s="7" t="s">
        <v>32</v>
      </c>
      <c r="AX147" s="7" t="s">
        <v>82</v>
      </c>
      <c r="AY147" s="121" t="s">
        <v>175</v>
      </c>
    </row>
    <row r="148" spans="2:65" s="1" customFormat="1" ht="25.5" customHeight="1">
      <c r="B148" s="25"/>
      <c r="C148" s="98" t="s">
        <v>210</v>
      </c>
      <c r="D148" s="98" t="s">
        <v>176</v>
      </c>
      <c r="E148" s="99" t="s">
        <v>1079</v>
      </c>
      <c r="F148" s="576" t="s">
        <v>1080</v>
      </c>
      <c r="G148" s="576"/>
      <c r="H148" s="576"/>
      <c r="I148" s="576"/>
      <c r="J148" s="100" t="s">
        <v>127</v>
      </c>
      <c r="K148" s="101">
        <v>29.6</v>
      </c>
      <c r="L148" s="507"/>
      <c r="M148" s="507"/>
      <c r="N148" s="562">
        <f>ROUND(L148*K148,2)</f>
        <v>0</v>
      </c>
      <c r="O148" s="562"/>
      <c r="P148" s="562"/>
      <c r="Q148" s="562"/>
      <c r="R148" s="27"/>
      <c r="T148" s="102" t="s">
        <v>19</v>
      </c>
      <c r="U148" s="30" t="s">
        <v>39</v>
      </c>
      <c r="V148" s="103">
        <v>4.248</v>
      </c>
      <c r="W148" s="103">
        <f>V148*K148</f>
        <v>125.74080000000001</v>
      </c>
      <c r="X148" s="103">
        <v>0</v>
      </c>
      <c r="Y148" s="103">
        <f>X148*K148</f>
        <v>0</v>
      </c>
      <c r="Z148" s="103">
        <v>0</v>
      </c>
      <c r="AA148" s="104">
        <f>Z148*K148</f>
        <v>0</v>
      </c>
      <c r="AR148" s="14" t="s">
        <v>179</v>
      </c>
      <c r="AT148" s="14" t="s">
        <v>176</v>
      </c>
      <c r="AU148" s="14" t="s">
        <v>115</v>
      </c>
      <c r="AY148" s="14" t="s">
        <v>175</v>
      </c>
      <c r="BE148" s="105">
        <f>IF(U148="základní",N148,0)</f>
        <v>0</v>
      </c>
      <c r="BF148" s="105">
        <f>IF(U148="snížená",N148,0)</f>
        <v>0</v>
      </c>
      <c r="BG148" s="105">
        <f>IF(U148="zákl. přenesená",N148,0)</f>
        <v>0</v>
      </c>
      <c r="BH148" s="105">
        <f>IF(U148="sníž. přenesená",N148,0)</f>
        <v>0</v>
      </c>
      <c r="BI148" s="105">
        <f>IF(U148="nulová",N148,0)</f>
        <v>0</v>
      </c>
      <c r="BJ148" s="14" t="s">
        <v>82</v>
      </c>
      <c r="BK148" s="105">
        <f>ROUND(L148*K148,2)</f>
        <v>0</v>
      </c>
      <c r="BL148" s="14" t="s">
        <v>179</v>
      </c>
      <c r="BM148" s="14" t="s">
        <v>1081</v>
      </c>
    </row>
    <row r="149" spans="2:51" s="8" customFormat="1" ht="16.5" customHeight="1">
      <c r="B149" s="122"/>
      <c r="C149" s="123"/>
      <c r="D149" s="123"/>
      <c r="E149" s="124" t="s">
        <v>19</v>
      </c>
      <c r="F149" s="584" t="s">
        <v>300</v>
      </c>
      <c r="G149" s="585"/>
      <c r="H149" s="585"/>
      <c r="I149" s="585"/>
      <c r="J149" s="123"/>
      <c r="K149" s="124" t="s">
        <v>19</v>
      </c>
      <c r="L149" s="123"/>
      <c r="M149" s="123"/>
      <c r="N149" s="123"/>
      <c r="O149" s="123"/>
      <c r="P149" s="123"/>
      <c r="Q149" s="123"/>
      <c r="R149" s="125"/>
      <c r="T149" s="126"/>
      <c r="U149" s="123"/>
      <c r="V149" s="123"/>
      <c r="W149" s="123"/>
      <c r="X149" s="123"/>
      <c r="Y149" s="123"/>
      <c r="Z149" s="123"/>
      <c r="AA149" s="127"/>
      <c r="AT149" s="128" t="s">
        <v>182</v>
      </c>
      <c r="AU149" s="128" t="s">
        <v>115</v>
      </c>
      <c r="AV149" s="8" t="s">
        <v>82</v>
      </c>
      <c r="AW149" s="8" t="s">
        <v>32</v>
      </c>
      <c r="AX149" s="8" t="s">
        <v>74</v>
      </c>
      <c r="AY149" s="128" t="s">
        <v>175</v>
      </c>
    </row>
    <row r="150" spans="2:51" s="6" customFormat="1" ht="25.5" customHeight="1">
      <c r="B150" s="106"/>
      <c r="C150" s="107"/>
      <c r="D150" s="107"/>
      <c r="E150" s="108" t="s">
        <v>19</v>
      </c>
      <c r="F150" s="579" t="s">
        <v>1082</v>
      </c>
      <c r="G150" s="580"/>
      <c r="H150" s="580"/>
      <c r="I150" s="580"/>
      <c r="J150" s="107"/>
      <c r="K150" s="109">
        <v>2.8</v>
      </c>
      <c r="L150" s="107"/>
      <c r="M150" s="107"/>
      <c r="N150" s="107"/>
      <c r="O150" s="107"/>
      <c r="P150" s="107"/>
      <c r="Q150" s="107"/>
      <c r="R150" s="110"/>
      <c r="T150" s="111"/>
      <c r="U150" s="107"/>
      <c r="V150" s="107"/>
      <c r="W150" s="107"/>
      <c r="X150" s="107"/>
      <c r="Y150" s="107"/>
      <c r="Z150" s="107"/>
      <c r="AA150" s="112"/>
      <c r="AT150" s="113" t="s">
        <v>182</v>
      </c>
      <c r="AU150" s="113" t="s">
        <v>115</v>
      </c>
      <c r="AV150" s="6" t="s">
        <v>115</v>
      </c>
      <c r="AW150" s="6" t="s">
        <v>32</v>
      </c>
      <c r="AX150" s="6" t="s">
        <v>74</v>
      </c>
      <c r="AY150" s="113" t="s">
        <v>175</v>
      </c>
    </row>
    <row r="151" spans="2:51" s="6" customFormat="1" ht="25.5" customHeight="1">
      <c r="B151" s="106"/>
      <c r="C151" s="107"/>
      <c r="D151" s="107"/>
      <c r="E151" s="108" t="s">
        <v>19</v>
      </c>
      <c r="F151" s="579" t="s">
        <v>1083</v>
      </c>
      <c r="G151" s="580"/>
      <c r="H151" s="580"/>
      <c r="I151" s="580"/>
      <c r="J151" s="107"/>
      <c r="K151" s="109">
        <v>24.5</v>
      </c>
      <c r="L151" s="107"/>
      <c r="M151" s="107"/>
      <c r="N151" s="107"/>
      <c r="O151" s="107"/>
      <c r="P151" s="107"/>
      <c r="Q151" s="107"/>
      <c r="R151" s="110"/>
      <c r="T151" s="111"/>
      <c r="U151" s="107"/>
      <c r="V151" s="107"/>
      <c r="W151" s="107"/>
      <c r="X151" s="107"/>
      <c r="Y151" s="107"/>
      <c r="Z151" s="107"/>
      <c r="AA151" s="112"/>
      <c r="AT151" s="113" t="s">
        <v>182</v>
      </c>
      <c r="AU151" s="113" t="s">
        <v>115</v>
      </c>
      <c r="AV151" s="6" t="s">
        <v>115</v>
      </c>
      <c r="AW151" s="6" t="s">
        <v>32</v>
      </c>
      <c r="AX151" s="6" t="s">
        <v>74</v>
      </c>
      <c r="AY151" s="113" t="s">
        <v>175</v>
      </c>
    </row>
    <row r="152" spans="2:51" s="6" customFormat="1" ht="25.5" customHeight="1">
      <c r="B152" s="106"/>
      <c r="C152" s="107"/>
      <c r="D152" s="107"/>
      <c r="E152" s="108" t="s">
        <v>19</v>
      </c>
      <c r="F152" s="579" t="s">
        <v>1084</v>
      </c>
      <c r="G152" s="580"/>
      <c r="H152" s="580"/>
      <c r="I152" s="580"/>
      <c r="J152" s="107"/>
      <c r="K152" s="109">
        <v>2</v>
      </c>
      <c r="L152" s="107"/>
      <c r="M152" s="107"/>
      <c r="N152" s="107"/>
      <c r="O152" s="107"/>
      <c r="P152" s="107"/>
      <c r="Q152" s="107"/>
      <c r="R152" s="110"/>
      <c r="T152" s="111"/>
      <c r="U152" s="107"/>
      <c r="V152" s="107"/>
      <c r="W152" s="107"/>
      <c r="X152" s="107"/>
      <c r="Y152" s="107"/>
      <c r="Z152" s="107"/>
      <c r="AA152" s="112"/>
      <c r="AT152" s="113" t="s">
        <v>182</v>
      </c>
      <c r="AU152" s="113" t="s">
        <v>115</v>
      </c>
      <c r="AV152" s="6" t="s">
        <v>115</v>
      </c>
      <c r="AW152" s="6" t="s">
        <v>32</v>
      </c>
      <c r="AX152" s="6" t="s">
        <v>74</v>
      </c>
      <c r="AY152" s="113" t="s">
        <v>175</v>
      </c>
    </row>
    <row r="153" spans="2:51" s="6" customFormat="1" ht="16.5" customHeight="1">
      <c r="B153" s="106"/>
      <c r="C153" s="107"/>
      <c r="D153" s="107"/>
      <c r="E153" s="108" t="s">
        <v>19</v>
      </c>
      <c r="F153" s="579" t="s">
        <v>1085</v>
      </c>
      <c r="G153" s="580"/>
      <c r="H153" s="580"/>
      <c r="I153" s="580"/>
      <c r="J153" s="107"/>
      <c r="K153" s="109">
        <v>0.3</v>
      </c>
      <c r="L153" s="107"/>
      <c r="M153" s="107"/>
      <c r="N153" s="107"/>
      <c r="O153" s="107"/>
      <c r="P153" s="107"/>
      <c r="Q153" s="107"/>
      <c r="R153" s="110"/>
      <c r="T153" s="111"/>
      <c r="U153" s="107"/>
      <c r="V153" s="107"/>
      <c r="W153" s="107"/>
      <c r="X153" s="107"/>
      <c r="Y153" s="107"/>
      <c r="Z153" s="107"/>
      <c r="AA153" s="112"/>
      <c r="AT153" s="113" t="s">
        <v>182</v>
      </c>
      <c r="AU153" s="113" t="s">
        <v>115</v>
      </c>
      <c r="AV153" s="6" t="s">
        <v>115</v>
      </c>
      <c r="AW153" s="6" t="s">
        <v>32</v>
      </c>
      <c r="AX153" s="6" t="s">
        <v>74</v>
      </c>
      <c r="AY153" s="113" t="s">
        <v>175</v>
      </c>
    </row>
    <row r="154" spans="2:51" s="7" customFormat="1" ht="16.5" customHeight="1">
      <c r="B154" s="114"/>
      <c r="C154" s="115"/>
      <c r="D154" s="115"/>
      <c r="E154" s="116" t="s">
        <v>1028</v>
      </c>
      <c r="F154" s="581" t="s">
        <v>247</v>
      </c>
      <c r="G154" s="582"/>
      <c r="H154" s="582"/>
      <c r="I154" s="582"/>
      <c r="J154" s="115"/>
      <c r="K154" s="117">
        <v>29.6</v>
      </c>
      <c r="L154" s="115"/>
      <c r="M154" s="115"/>
      <c r="N154" s="115"/>
      <c r="O154" s="115"/>
      <c r="P154" s="115"/>
      <c r="Q154" s="115"/>
      <c r="R154" s="118"/>
      <c r="T154" s="119"/>
      <c r="U154" s="115"/>
      <c r="V154" s="115"/>
      <c r="W154" s="115"/>
      <c r="X154" s="115"/>
      <c r="Y154" s="115"/>
      <c r="Z154" s="115"/>
      <c r="AA154" s="120"/>
      <c r="AT154" s="121" t="s">
        <v>182</v>
      </c>
      <c r="AU154" s="121" t="s">
        <v>115</v>
      </c>
      <c r="AV154" s="7" t="s">
        <v>179</v>
      </c>
      <c r="AW154" s="7" t="s">
        <v>32</v>
      </c>
      <c r="AX154" s="7" t="s">
        <v>82</v>
      </c>
      <c r="AY154" s="121" t="s">
        <v>175</v>
      </c>
    </row>
    <row r="155" spans="2:65" s="1" customFormat="1" ht="25.5" customHeight="1">
      <c r="B155" s="25"/>
      <c r="C155" s="98" t="s">
        <v>214</v>
      </c>
      <c r="D155" s="98" t="s">
        <v>176</v>
      </c>
      <c r="E155" s="99" t="s">
        <v>316</v>
      </c>
      <c r="F155" s="576" t="s">
        <v>317</v>
      </c>
      <c r="G155" s="576"/>
      <c r="H155" s="576"/>
      <c r="I155" s="576"/>
      <c r="J155" s="100" t="s">
        <v>127</v>
      </c>
      <c r="K155" s="101">
        <v>12.8</v>
      </c>
      <c r="L155" s="507"/>
      <c r="M155" s="507"/>
      <c r="N155" s="562">
        <f>ROUND(L155*K155,2)</f>
        <v>0</v>
      </c>
      <c r="O155" s="562"/>
      <c r="P155" s="562"/>
      <c r="Q155" s="562"/>
      <c r="R155" s="27"/>
      <c r="T155" s="102" t="s">
        <v>19</v>
      </c>
      <c r="U155" s="30" t="s">
        <v>39</v>
      </c>
      <c r="V155" s="103">
        <v>6.27</v>
      </c>
      <c r="W155" s="103">
        <f>V155*K155</f>
        <v>80.256</v>
      </c>
      <c r="X155" s="103">
        <v>0</v>
      </c>
      <c r="Y155" s="103">
        <f>X155*K155</f>
        <v>0</v>
      </c>
      <c r="Z155" s="103">
        <v>0</v>
      </c>
      <c r="AA155" s="104">
        <f>Z155*K155</f>
        <v>0</v>
      </c>
      <c r="AR155" s="14" t="s">
        <v>179</v>
      </c>
      <c r="AT155" s="14" t="s">
        <v>176</v>
      </c>
      <c r="AU155" s="14" t="s">
        <v>115</v>
      </c>
      <c r="AY155" s="14" t="s">
        <v>175</v>
      </c>
      <c r="BE155" s="105">
        <f>IF(U155="základní",N155,0)</f>
        <v>0</v>
      </c>
      <c r="BF155" s="105">
        <f>IF(U155="snížená",N155,0)</f>
        <v>0</v>
      </c>
      <c r="BG155" s="105">
        <f>IF(U155="zákl. přenesená",N155,0)</f>
        <v>0</v>
      </c>
      <c r="BH155" s="105">
        <f>IF(U155="sníž. přenesená",N155,0)</f>
        <v>0</v>
      </c>
      <c r="BI155" s="105">
        <f>IF(U155="nulová",N155,0)</f>
        <v>0</v>
      </c>
      <c r="BJ155" s="14" t="s">
        <v>82</v>
      </c>
      <c r="BK155" s="105">
        <f>ROUND(L155*K155,2)</f>
        <v>0</v>
      </c>
      <c r="BL155" s="14" t="s">
        <v>179</v>
      </c>
      <c r="BM155" s="14" t="s">
        <v>1086</v>
      </c>
    </row>
    <row r="156" spans="2:51" s="8" customFormat="1" ht="16.5" customHeight="1">
      <c r="B156" s="122"/>
      <c r="C156" s="123"/>
      <c r="D156" s="123"/>
      <c r="E156" s="124" t="s">
        <v>19</v>
      </c>
      <c r="F156" s="584" t="s">
        <v>310</v>
      </c>
      <c r="G156" s="585"/>
      <c r="H156" s="585"/>
      <c r="I156" s="585"/>
      <c r="J156" s="123"/>
      <c r="K156" s="124" t="s">
        <v>19</v>
      </c>
      <c r="L156" s="123"/>
      <c r="M156" s="123"/>
      <c r="N156" s="123"/>
      <c r="O156" s="123"/>
      <c r="P156" s="123"/>
      <c r="Q156" s="123"/>
      <c r="R156" s="125"/>
      <c r="T156" s="126"/>
      <c r="U156" s="123"/>
      <c r="V156" s="123"/>
      <c r="W156" s="123"/>
      <c r="X156" s="123"/>
      <c r="Y156" s="123"/>
      <c r="Z156" s="123"/>
      <c r="AA156" s="127"/>
      <c r="AT156" s="128" t="s">
        <v>182</v>
      </c>
      <c r="AU156" s="128" t="s">
        <v>115</v>
      </c>
      <c r="AV156" s="8" t="s">
        <v>82</v>
      </c>
      <c r="AW156" s="8" t="s">
        <v>32</v>
      </c>
      <c r="AX156" s="8" t="s">
        <v>74</v>
      </c>
      <c r="AY156" s="128" t="s">
        <v>175</v>
      </c>
    </row>
    <row r="157" spans="2:51" s="6" customFormat="1" ht="25.5" customHeight="1">
      <c r="B157" s="106"/>
      <c r="C157" s="107"/>
      <c r="D157" s="107"/>
      <c r="E157" s="108" t="s">
        <v>19</v>
      </c>
      <c r="F157" s="579" t="s">
        <v>1087</v>
      </c>
      <c r="G157" s="580"/>
      <c r="H157" s="580"/>
      <c r="I157" s="580"/>
      <c r="J157" s="107"/>
      <c r="K157" s="109">
        <v>1.2</v>
      </c>
      <c r="L157" s="107"/>
      <c r="M157" s="107"/>
      <c r="N157" s="107"/>
      <c r="O157" s="107"/>
      <c r="P157" s="107"/>
      <c r="Q157" s="107"/>
      <c r="R157" s="110"/>
      <c r="T157" s="111"/>
      <c r="U157" s="107"/>
      <c r="V157" s="107"/>
      <c r="W157" s="107"/>
      <c r="X157" s="107"/>
      <c r="Y157" s="107"/>
      <c r="Z157" s="107"/>
      <c r="AA157" s="112"/>
      <c r="AT157" s="113" t="s">
        <v>182</v>
      </c>
      <c r="AU157" s="113" t="s">
        <v>115</v>
      </c>
      <c r="AV157" s="6" t="s">
        <v>115</v>
      </c>
      <c r="AW157" s="6" t="s">
        <v>32</v>
      </c>
      <c r="AX157" s="6" t="s">
        <v>74</v>
      </c>
      <c r="AY157" s="113" t="s">
        <v>175</v>
      </c>
    </row>
    <row r="158" spans="2:51" s="6" customFormat="1" ht="25.5" customHeight="1">
      <c r="B158" s="106"/>
      <c r="C158" s="107"/>
      <c r="D158" s="107"/>
      <c r="E158" s="108" t="s">
        <v>19</v>
      </c>
      <c r="F158" s="579" t="s">
        <v>1088</v>
      </c>
      <c r="G158" s="580"/>
      <c r="H158" s="580"/>
      <c r="I158" s="580"/>
      <c r="J158" s="107"/>
      <c r="K158" s="109">
        <v>10.5</v>
      </c>
      <c r="L158" s="107"/>
      <c r="M158" s="107"/>
      <c r="N158" s="107"/>
      <c r="O158" s="107"/>
      <c r="P158" s="107"/>
      <c r="Q158" s="107"/>
      <c r="R158" s="110"/>
      <c r="T158" s="111"/>
      <c r="U158" s="107"/>
      <c r="V158" s="107"/>
      <c r="W158" s="107"/>
      <c r="X158" s="107"/>
      <c r="Y158" s="107"/>
      <c r="Z158" s="107"/>
      <c r="AA158" s="112"/>
      <c r="AT158" s="113" t="s">
        <v>182</v>
      </c>
      <c r="AU158" s="113" t="s">
        <v>115</v>
      </c>
      <c r="AV158" s="6" t="s">
        <v>115</v>
      </c>
      <c r="AW158" s="6" t="s">
        <v>32</v>
      </c>
      <c r="AX158" s="6" t="s">
        <v>74</v>
      </c>
      <c r="AY158" s="113" t="s">
        <v>175</v>
      </c>
    </row>
    <row r="159" spans="2:51" s="6" customFormat="1" ht="25.5" customHeight="1">
      <c r="B159" s="106"/>
      <c r="C159" s="107"/>
      <c r="D159" s="107"/>
      <c r="E159" s="108" t="s">
        <v>19</v>
      </c>
      <c r="F159" s="579" t="s">
        <v>1089</v>
      </c>
      <c r="G159" s="580"/>
      <c r="H159" s="580"/>
      <c r="I159" s="580"/>
      <c r="J159" s="107"/>
      <c r="K159" s="109">
        <v>1</v>
      </c>
      <c r="L159" s="107"/>
      <c r="M159" s="107"/>
      <c r="N159" s="107"/>
      <c r="O159" s="107"/>
      <c r="P159" s="107"/>
      <c r="Q159" s="107"/>
      <c r="R159" s="110"/>
      <c r="T159" s="111"/>
      <c r="U159" s="107"/>
      <c r="V159" s="107"/>
      <c r="W159" s="107"/>
      <c r="X159" s="107"/>
      <c r="Y159" s="107"/>
      <c r="Z159" s="107"/>
      <c r="AA159" s="112"/>
      <c r="AT159" s="113" t="s">
        <v>182</v>
      </c>
      <c r="AU159" s="113" t="s">
        <v>115</v>
      </c>
      <c r="AV159" s="6" t="s">
        <v>115</v>
      </c>
      <c r="AW159" s="6" t="s">
        <v>32</v>
      </c>
      <c r="AX159" s="6" t="s">
        <v>74</v>
      </c>
      <c r="AY159" s="113" t="s">
        <v>175</v>
      </c>
    </row>
    <row r="160" spans="2:51" s="6" customFormat="1" ht="16.5" customHeight="1">
      <c r="B160" s="106"/>
      <c r="C160" s="107"/>
      <c r="D160" s="107"/>
      <c r="E160" s="108" t="s">
        <v>19</v>
      </c>
      <c r="F160" s="579" t="s">
        <v>1090</v>
      </c>
      <c r="G160" s="580"/>
      <c r="H160" s="580"/>
      <c r="I160" s="580"/>
      <c r="J160" s="107"/>
      <c r="K160" s="109">
        <v>0.1</v>
      </c>
      <c r="L160" s="107"/>
      <c r="M160" s="107"/>
      <c r="N160" s="107"/>
      <c r="O160" s="107"/>
      <c r="P160" s="107"/>
      <c r="Q160" s="107"/>
      <c r="R160" s="110"/>
      <c r="T160" s="111"/>
      <c r="U160" s="107"/>
      <c r="V160" s="107"/>
      <c r="W160" s="107"/>
      <c r="X160" s="107"/>
      <c r="Y160" s="107"/>
      <c r="Z160" s="107"/>
      <c r="AA160" s="112"/>
      <c r="AT160" s="113" t="s">
        <v>182</v>
      </c>
      <c r="AU160" s="113" t="s">
        <v>115</v>
      </c>
      <c r="AV160" s="6" t="s">
        <v>115</v>
      </c>
      <c r="AW160" s="6" t="s">
        <v>32</v>
      </c>
      <c r="AX160" s="6" t="s">
        <v>74</v>
      </c>
      <c r="AY160" s="113" t="s">
        <v>175</v>
      </c>
    </row>
    <row r="161" spans="2:51" s="7" customFormat="1" ht="16.5" customHeight="1">
      <c r="B161" s="114"/>
      <c r="C161" s="115"/>
      <c r="D161" s="115"/>
      <c r="E161" s="116" t="s">
        <v>1031</v>
      </c>
      <c r="F161" s="581" t="s">
        <v>247</v>
      </c>
      <c r="G161" s="582"/>
      <c r="H161" s="582"/>
      <c r="I161" s="582"/>
      <c r="J161" s="115"/>
      <c r="K161" s="117">
        <v>12.8</v>
      </c>
      <c r="L161" s="115"/>
      <c r="M161" s="115"/>
      <c r="N161" s="115"/>
      <c r="O161" s="115"/>
      <c r="P161" s="115"/>
      <c r="Q161" s="115"/>
      <c r="R161" s="118"/>
      <c r="T161" s="119"/>
      <c r="U161" s="115"/>
      <c r="V161" s="115"/>
      <c r="W161" s="115"/>
      <c r="X161" s="115"/>
      <c r="Y161" s="115"/>
      <c r="Z161" s="115"/>
      <c r="AA161" s="120"/>
      <c r="AT161" s="121" t="s">
        <v>182</v>
      </c>
      <c r="AU161" s="121" t="s">
        <v>115</v>
      </c>
      <c r="AV161" s="7" t="s">
        <v>179</v>
      </c>
      <c r="AW161" s="7" t="s">
        <v>32</v>
      </c>
      <c r="AX161" s="7" t="s">
        <v>82</v>
      </c>
      <c r="AY161" s="121" t="s">
        <v>175</v>
      </c>
    </row>
    <row r="162" spans="2:65" s="1" customFormat="1" ht="25.5" customHeight="1">
      <c r="B162" s="25"/>
      <c r="C162" s="98" t="s">
        <v>219</v>
      </c>
      <c r="D162" s="98" t="s">
        <v>176</v>
      </c>
      <c r="E162" s="99" t="s">
        <v>340</v>
      </c>
      <c r="F162" s="576" t="s">
        <v>341</v>
      </c>
      <c r="G162" s="576"/>
      <c r="H162" s="576"/>
      <c r="I162" s="576"/>
      <c r="J162" s="100" t="s">
        <v>127</v>
      </c>
      <c r="K162" s="101">
        <v>27.518</v>
      </c>
      <c r="L162" s="507"/>
      <c r="M162" s="507"/>
      <c r="N162" s="562">
        <f>ROUND(L162*K162,2)</f>
        <v>0</v>
      </c>
      <c r="O162" s="562"/>
      <c r="P162" s="562"/>
      <c r="Q162" s="562"/>
      <c r="R162" s="27"/>
      <c r="T162" s="102" t="s">
        <v>19</v>
      </c>
      <c r="U162" s="30" t="s">
        <v>39</v>
      </c>
      <c r="V162" s="103">
        <v>0.055</v>
      </c>
      <c r="W162" s="103">
        <f>V162*K162</f>
        <v>1.51349</v>
      </c>
      <c r="X162" s="103">
        <v>0</v>
      </c>
      <c r="Y162" s="103">
        <f>X162*K162</f>
        <v>0</v>
      </c>
      <c r="Z162" s="103">
        <v>0</v>
      </c>
      <c r="AA162" s="104">
        <f>Z162*K162</f>
        <v>0</v>
      </c>
      <c r="AR162" s="14" t="s">
        <v>179</v>
      </c>
      <c r="AT162" s="14" t="s">
        <v>176</v>
      </c>
      <c r="AU162" s="14" t="s">
        <v>115</v>
      </c>
      <c r="AY162" s="14" t="s">
        <v>175</v>
      </c>
      <c r="BE162" s="105">
        <f>IF(U162="základní",N162,0)</f>
        <v>0</v>
      </c>
      <c r="BF162" s="105">
        <f>IF(U162="snížená",N162,0)</f>
        <v>0</v>
      </c>
      <c r="BG162" s="105">
        <f>IF(U162="zákl. přenesená",N162,0)</f>
        <v>0</v>
      </c>
      <c r="BH162" s="105">
        <f>IF(U162="sníž. přenesená",N162,0)</f>
        <v>0</v>
      </c>
      <c r="BI162" s="105">
        <f>IF(U162="nulová",N162,0)</f>
        <v>0</v>
      </c>
      <c r="BJ162" s="14" t="s">
        <v>82</v>
      </c>
      <c r="BK162" s="105">
        <f>ROUND(L162*K162,2)</f>
        <v>0</v>
      </c>
      <c r="BL162" s="14" t="s">
        <v>179</v>
      </c>
      <c r="BM162" s="14" t="s">
        <v>1091</v>
      </c>
    </row>
    <row r="163" spans="2:51" s="6" customFormat="1" ht="16.5" customHeight="1">
      <c r="B163" s="106"/>
      <c r="C163" s="107"/>
      <c r="D163" s="107"/>
      <c r="E163" s="108" t="s">
        <v>19</v>
      </c>
      <c r="F163" s="577" t="s">
        <v>1092</v>
      </c>
      <c r="G163" s="578"/>
      <c r="H163" s="578"/>
      <c r="I163" s="578"/>
      <c r="J163" s="107"/>
      <c r="K163" s="109">
        <v>30.576</v>
      </c>
      <c r="L163" s="107"/>
      <c r="M163" s="107"/>
      <c r="N163" s="107"/>
      <c r="O163" s="107"/>
      <c r="P163" s="107"/>
      <c r="Q163" s="107"/>
      <c r="R163" s="110"/>
      <c r="T163" s="111"/>
      <c r="U163" s="107"/>
      <c r="V163" s="107"/>
      <c r="W163" s="107"/>
      <c r="X163" s="107"/>
      <c r="Y163" s="107"/>
      <c r="Z163" s="107"/>
      <c r="AA163" s="112"/>
      <c r="AT163" s="113" t="s">
        <v>182</v>
      </c>
      <c r="AU163" s="113" t="s">
        <v>115</v>
      </c>
      <c r="AV163" s="6" t="s">
        <v>115</v>
      </c>
      <c r="AW163" s="6" t="s">
        <v>32</v>
      </c>
      <c r="AX163" s="6" t="s">
        <v>74</v>
      </c>
      <c r="AY163" s="113" t="s">
        <v>175</v>
      </c>
    </row>
    <row r="164" spans="2:51" s="6" customFormat="1" ht="25.5" customHeight="1">
      <c r="B164" s="106"/>
      <c r="C164" s="107"/>
      <c r="D164" s="107"/>
      <c r="E164" s="108" t="s">
        <v>19</v>
      </c>
      <c r="F164" s="579" t="s">
        <v>1093</v>
      </c>
      <c r="G164" s="580"/>
      <c r="H164" s="580"/>
      <c r="I164" s="580"/>
      <c r="J164" s="107"/>
      <c r="K164" s="109">
        <v>27.518</v>
      </c>
      <c r="L164" s="107"/>
      <c r="M164" s="107"/>
      <c r="N164" s="107"/>
      <c r="O164" s="107"/>
      <c r="P164" s="107"/>
      <c r="Q164" s="107"/>
      <c r="R164" s="110"/>
      <c r="T164" s="111"/>
      <c r="U164" s="107"/>
      <c r="V164" s="107"/>
      <c r="W164" s="107"/>
      <c r="X164" s="107"/>
      <c r="Y164" s="107"/>
      <c r="Z164" s="107"/>
      <c r="AA164" s="112"/>
      <c r="AT164" s="113" t="s">
        <v>182</v>
      </c>
      <c r="AU164" s="113" t="s">
        <v>115</v>
      </c>
      <c r="AV164" s="6" t="s">
        <v>115</v>
      </c>
      <c r="AW164" s="6" t="s">
        <v>32</v>
      </c>
      <c r="AX164" s="6" t="s">
        <v>82</v>
      </c>
      <c r="AY164" s="113" t="s">
        <v>175</v>
      </c>
    </row>
    <row r="165" spans="2:65" s="1" customFormat="1" ht="25.5" customHeight="1">
      <c r="B165" s="25"/>
      <c r="C165" s="98" t="s">
        <v>224</v>
      </c>
      <c r="D165" s="98" t="s">
        <v>176</v>
      </c>
      <c r="E165" s="99" t="s">
        <v>351</v>
      </c>
      <c r="F165" s="576" t="s">
        <v>352</v>
      </c>
      <c r="G165" s="576"/>
      <c r="H165" s="576"/>
      <c r="I165" s="576"/>
      <c r="J165" s="100" t="s">
        <v>127</v>
      </c>
      <c r="K165" s="101">
        <v>16.162</v>
      </c>
      <c r="L165" s="507"/>
      <c r="M165" s="507"/>
      <c r="N165" s="562">
        <f>ROUND(L165*K165,2)</f>
        <v>0</v>
      </c>
      <c r="O165" s="562"/>
      <c r="P165" s="562"/>
      <c r="Q165" s="562"/>
      <c r="R165" s="27"/>
      <c r="T165" s="102" t="s">
        <v>19</v>
      </c>
      <c r="U165" s="30" t="s">
        <v>39</v>
      </c>
      <c r="V165" s="103">
        <v>0.106</v>
      </c>
      <c r="W165" s="103">
        <f>V165*K165</f>
        <v>1.713172</v>
      </c>
      <c r="X165" s="103">
        <v>0</v>
      </c>
      <c r="Y165" s="103">
        <f>X165*K165</f>
        <v>0</v>
      </c>
      <c r="Z165" s="103">
        <v>0</v>
      </c>
      <c r="AA165" s="104">
        <f>Z165*K165</f>
        <v>0</v>
      </c>
      <c r="AR165" s="14" t="s">
        <v>179</v>
      </c>
      <c r="AT165" s="14" t="s">
        <v>176</v>
      </c>
      <c r="AU165" s="14" t="s">
        <v>115</v>
      </c>
      <c r="AY165" s="14" t="s">
        <v>175</v>
      </c>
      <c r="BE165" s="105">
        <f>IF(U165="základní",N165,0)</f>
        <v>0</v>
      </c>
      <c r="BF165" s="105">
        <f>IF(U165="snížená",N165,0)</f>
        <v>0</v>
      </c>
      <c r="BG165" s="105">
        <f>IF(U165="zákl. přenesená",N165,0)</f>
        <v>0</v>
      </c>
      <c r="BH165" s="105">
        <f>IF(U165="sníž. přenesená",N165,0)</f>
        <v>0</v>
      </c>
      <c r="BI165" s="105">
        <f>IF(U165="nulová",N165,0)</f>
        <v>0</v>
      </c>
      <c r="BJ165" s="14" t="s">
        <v>82</v>
      </c>
      <c r="BK165" s="105">
        <f>ROUND(L165*K165,2)</f>
        <v>0</v>
      </c>
      <c r="BL165" s="14" t="s">
        <v>179</v>
      </c>
      <c r="BM165" s="14" t="s">
        <v>1094</v>
      </c>
    </row>
    <row r="166" spans="2:51" s="6" customFormat="1" ht="25.5" customHeight="1">
      <c r="B166" s="106"/>
      <c r="C166" s="107"/>
      <c r="D166" s="107"/>
      <c r="E166" s="108" t="s">
        <v>19</v>
      </c>
      <c r="F166" s="577" t="s">
        <v>1095</v>
      </c>
      <c r="G166" s="578"/>
      <c r="H166" s="578"/>
      <c r="I166" s="578"/>
      <c r="J166" s="107"/>
      <c r="K166" s="109">
        <v>16.162</v>
      </c>
      <c r="L166" s="107"/>
      <c r="M166" s="107"/>
      <c r="N166" s="107"/>
      <c r="O166" s="107"/>
      <c r="P166" s="107"/>
      <c r="Q166" s="107"/>
      <c r="R166" s="110"/>
      <c r="T166" s="111"/>
      <c r="U166" s="107"/>
      <c r="V166" s="107"/>
      <c r="W166" s="107"/>
      <c r="X166" s="107"/>
      <c r="Y166" s="107"/>
      <c r="Z166" s="107"/>
      <c r="AA166" s="112"/>
      <c r="AT166" s="113" t="s">
        <v>182</v>
      </c>
      <c r="AU166" s="113" t="s">
        <v>115</v>
      </c>
      <c r="AV166" s="6" t="s">
        <v>115</v>
      </c>
      <c r="AW166" s="6" t="s">
        <v>32</v>
      </c>
      <c r="AX166" s="6" t="s">
        <v>82</v>
      </c>
      <c r="AY166" s="113" t="s">
        <v>175</v>
      </c>
    </row>
    <row r="167" spans="2:65" s="1" customFormat="1" ht="25.5" customHeight="1">
      <c r="B167" s="25"/>
      <c r="C167" s="98" t="s">
        <v>229</v>
      </c>
      <c r="D167" s="98" t="s">
        <v>176</v>
      </c>
      <c r="E167" s="99" t="s">
        <v>357</v>
      </c>
      <c r="F167" s="576" t="s">
        <v>358</v>
      </c>
      <c r="G167" s="576"/>
      <c r="H167" s="576"/>
      <c r="I167" s="576"/>
      <c r="J167" s="100" t="s">
        <v>127</v>
      </c>
      <c r="K167" s="101">
        <v>27.518</v>
      </c>
      <c r="L167" s="507"/>
      <c r="M167" s="507"/>
      <c r="N167" s="562">
        <f>ROUND(L167*K167,2)</f>
        <v>0</v>
      </c>
      <c r="O167" s="562"/>
      <c r="P167" s="562"/>
      <c r="Q167" s="562"/>
      <c r="R167" s="27"/>
      <c r="T167" s="102" t="s">
        <v>19</v>
      </c>
      <c r="U167" s="30" t="s">
        <v>39</v>
      </c>
      <c r="V167" s="103">
        <v>0.89</v>
      </c>
      <c r="W167" s="103">
        <f>V167*K167</f>
        <v>24.491020000000002</v>
      </c>
      <c r="X167" s="103">
        <v>0</v>
      </c>
      <c r="Y167" s="103">
        <f>X167*K167</f>
        <v>0</v>
      </c>
      <c r="Z167" s="103">
        <v>0</v>
      </c>
      <c r="AA167" s="104">
        <f>Z167*K167</f>
        <v>0</v>
      </c>
      <c r="AR167" s="14" t="s">
        <v>179</v>
      </c>
      <c r="AT167" s="14" t="s">
        <v>176</v>
      </c>
      <c r="AU167" s="14" t="s">
        <v>115</v>
      </c>
      <c r="AY167" s="14" t="s">
        <v>175</v>
      </c>
      <c r="BE167" s="105">
        <f>IF(U167="základní",N167,0)</f>
        <v>0</v>
      </c>
      <c r="BF167" s="105">
        <f>IF(U167="snížená",N167,0)</f>
        <v>0</v>
      </c>
      <c r="BG167" s="105">
        <f>IF(U167="zákl. přenesená",N167,0)</f>
        <v>0</v>
      </c>
      <c r="BH167" s="105">
        <f>IF(U167="sníž. přenesená",N167,0)</f>
        <v>0</v>
      </c>
      <c r="BI167" s="105">
        <f>IF(U167="nulová",N167,0)</f>
        <v>0</v>
      </c>
      <c r="BJ167" s="14" t="s">
        <v>82</v>
      </c>
      <c r="BK167" s="105">
        <f>ROUND(L167*K167,2)</f>
        <v>0</v>
      </c>
      <c r="BL167" s="14" t="s">
        <v>179</v>
      </c>
      <c r="BM167" s="14" t="s">
        <v>1096</v>
      </c>
    </row>
    <row r="168" spans="2:51" s="6" customFormat="1" ht="25.5" customHeight="1">
      <c r="B168" s="106"/>
      <c r="C168" s="107"/>
      <c r="D168" s="107"/>
      <c r="E168" s="108" t="s">
        <v>19</v>
      </c>
      <c r="F168" s="577" t="s">
        <v>1093</v>
      </c>
      <c r="G168" s="578"/>
      <c r="H168" s="578"/>
      <c r="I168" s="578"/>
      <c r="J168" s="107"/>
      <c r="K168" s="109">
        <v>27.518</v>
      </c>
      <c r="L168" s="107"/>
      <c r="M168" s="107"/>
      <c r="N168" s="107"/>
      <c r="O168" s="107"/>
      <c r="P168" s="107"/>
      <c r="Q168" s="107"/>
      <c r="R168" s="110"/>
      <c r="T168" s="111"/>
      <c r="U168" s="107"/>
      <c r="V168" s="107"/>
      <c r="W168" s="107"/>
      <c r="X168" s="107"/>
      <c r="Y168" s="107"/>
      <c r="Z168" s="107"/>
      <c r="AA168" s="112"/>
      <c r="AT168" s="113" t="s">
        <v>182</v>
      </c>
      <c r="AU168" s="113" t="s">
        <v>115</v>
      </c>
      <c r="AV168" s="6" t="s">
        <v>115</v>
      </c>
      <c r="AW168" s="6" t="s">
        <v>32</v>
      </c>
      <c r="AX168" s="6" t="s">
        <v>82</v>
      </c>
      <c r="AY168" s="113" t="s">
        <v>175</v>
      </c>
    </row>
    <row r="169" spans="2:65" s="1" customFormat="1" ht="16.5" customHeight="1">
      <c r="B169" s="25"/>
      <c r="C169" s="98" t="s">
        <v>233</v>
      </c>
      <c r="D169" s="98" t="s">
        <v>176</v>
      </c>
      <c r="E169" s="99" t="s">
        <v>362</v>
      </c>
      <c r="F169" s="576" t="s">
        <v>363</v>
      </c>
      <c r="G169" s="576"/>
      <c r="H169" s="576"/>
      <c r="I169" s="576"/>
      <c r="J169" s="100" t="s">
        <v>127</v>
      </c>
      <c r="K169" s="101">
        <v>16.162</v>
      </c>
      <c r="L169" s="507"/>
      <c r="M169" s="507"/>
      <c r="N169" s="562">
        <f>ROUND(L169*K169,2)</f>
        <v>0</v>
      </c>
      <c r="O169" s="562"/>
      <c r="P169" s="562"/>
      <c r="Q169" s="562"/>
      <c r="R169" s="27"/>
      <c r="T169" s="102" t="s">
        <v>19</v>
      </c>
      <c r="U169" s="30" t="s">
        <v>39</v>
      </c>
      <c r="V169" s="103">
        <v>0.009</v>
      </c>
      <c r="W169" s="103">
        <f>V169*K169</f>
        <v>0.14545799999999998</v>
      </c>
      <c r="X169" s="103">
        <v>0</v>
      </c>
      <c r="Y169" s="103">
        <f>X169*K169</f>
        <v>0</v>
      </c>
      <c r="Z169" s="103">
        <v>0</v>
      </c>
      <c r="AA169" s="104">
        <f>Z169*K169</f>
        <v>0</v>
      </c>
      <c r="AR169" s="14" t="s">
        <v>179</v>
      </c>
      <c r="AT169" s="14" t="s">
        <v>176</v>
      </c>
      <c r="AU169" s="14" t="s">
        <v>115</v>
      </c>
      <c r="AY169" s="14" t="s">
        <v>175</v>
      </c>
      <c r="BE169" s="105">
        <f>IF(U169="základní",N169,0)</f>
        <v>0</v>
      </c>
      <c r="BF169" s="105">
        <f>IF(U169="snížená",N169,0)</f>
        <v>0</v>
      </c>
      <c r="BG169" s="105">
        <f>IF(U169="zákl. přenesená",N169,0)</f>
        <v>0</v>
      </c>
      <c r="BH169" s="105">
        <f>IF(U169="sníž. přenesená",N169,0)</f>
        <v>0</v>
      </c>
      <c r="BI169" s="105">
        <f>IF(U169="nulová",N169,0)</f>
        <v>0</v>
      </c>
      <c r="BJ169" s="14" t="s">
        <v>82</v>
      </c>
      <c r="BK169" s="105">
        <f>ROUND(L169*K169,2)</f>
        <v>0</v>
      </c>
      <c r="BL169" s="14" t="s">
        <v>179</v>
      </c>
      <c r="BM169" s="14" t="s">
        <v>1097</v>
      </c>
    </row>
    <row r="170" spans="2:51" s="6" customFormat="1" ht="25.5" customHeight="1">
      <c r="B170" s="106"/>
      <c r="C170" s="107"/>
      <c r="D170" s="107"/>
      <c r="E170" s="108" t="s">
        <v>19</v>
      </c>
      <c r="F170" s="577" t="s">
        <v>1095</v>
      </c>
      <c r="G170" s="578"/>
      <c r="H170" s="578"/>
      <c r="I170" s="578"/>
      <c r="J170" s="107"/>
      <c r="K170" s="109">
        <v>16.162</v>
      </c>
      <c r="L170" s="107"/>
      <c r="M170" s="107"/>
      <c r="N170" s="107"/>
      <c r="O170" s="107"/>
      <c r="P170" s="107"/>
      <c r="Q170" s="107"/>
      <c r="R170" s="110"/>
      <c r="T170" s="111"/>
      <c r="U170" s="107"/>
      <c r="V170" s="107"/>
      <c r="W170" s="107"/>
      <c r="X170" s="107"/>
      <c r="Y170" s="107"/>
      <c r="Z170" s="107"/>
      <c r="AA170" s="112"/>
      <c r="AT170" s="113" t="s">
        <v>182</v>
      </c>
      <c r="AU170" s="113" t="s">
        <v>115</v>
      </c>
      <c r="AV170" s="6" t="s">
        <v>115</v>
      </c>
      <c r="AW170" s="6" t="s">
        <v>32</v>
      </c>
      <c r="AX170" s="6" t="s">
        <v>82</v>
      </c>
      <c r="AY170" s="113" t="s">
        <v>175</v>
      </c>
    </row>
    <row r="171" spans="2:65" s="1" customFormat="1" ht="25.5" customHeight="1">
      <c r="B171" s="25"/>
      <c r="C171" s="98" t="s">
        <v>237</v>
      </c>
      <c r="D171" s="98" t="s">
        <v>176</v>
      </c>
      <c r="E171" s="99" t="s">
        <v>367</v>
      </c>
      <c r="F171" s="576" t="s">
        <v>368</v>
      </c>
      <c r="G171" s="576"/>
      <c r="H171" s="576"/>
      <c r="I171" s="576"/>
      <c r="J171" s="100" t="s">
        <v>369</v>
      </c>
      <c r="K171" s="101">
        <v>38.788</v>
      </c>
      <c r="L171" s="507"/>
      <c r="M171" s="507"/>
      <c r="N171" s="562">
        <f>ROUND(L171*K171,2)</f>
        <v>0</v>
      </c>
      <c r="O171" s="562"/>
      <c r="P171" s="562"/>
      <c r="Q171" s="562"/>
      <c r="R171" s="27"/>
      <c r="T171" s="102" t="s">
        <v>19</v>
      </c>
      <c r="U171" s="30" t="s">
        <v>39</v>
      </c>
      <c r="V171" s="103">
        <v>0</v>
      </c>
      <c r="W171" s="103">
        <f>V171*K171</f>
        <v>0</v>
      </c>
      <c r="X171" s="103">
        <v>0</v>
      </c>
      <c r="Y171" s="103">
        <f>X171*K171</f>
        <v>0</v>
      </c>
      <c r="Z171" s="103">
        <v>0</v>
      </c>
      <c r="AA171" s="104">
        <f>Z171*K171</f>
        <v>0</v>
      </c>
      <c r="AR171" s="14" t="s">
        <v>179</v>
      </c>
      <c r="AT171" s="14" t="s">
        <v>176</v>
      </c>
      <c r="AU171" s="14" t="s">
        <v>115</v>
      </c>
      <c r="AY171" s="14" t="s">
        <v>175</v>
      </c>
      <c r="BE171" s="105">
        <f>IF(U171="základní",N171,0)</f>
        <v>0</v>
      </c>
      <c r="BF171" s="105">
        <f>IF(U171="snížená",N171,0)</f>
        <v>0</v>
      </c>
      <c r="BG171" s="105">
        <f>IF(U171="zákl. přenesená",N171,0)</f>
        <v>0</v>
      </c>
      <c r="BH171" s="105">
        <f>IF(U171="sníž. přenesená",N171,0)</f>
        <v>0</v>
      </c>
      <c r="BI171" s="105">
        <f>IF(U171="nulová",N171,0)</f>
        <v>0</v>
      </c>
      <c r="BJ171" s="14" t="s">
        <v>82</v>
      </c>
      <c r="BK171" s="105">
        <f>ROUND(L171*K171,2)</f>
        <v>0</v>
      </c>
      <c r="BL171" s="14" t="s">
        <v>179</v>
      </c>
      <c r="BM171" s="14" t="s">
        <v>1098</v>
      </c>
    </row>
    <row r="172" spans="2:51" s="6" customFormat="1" ht="38.25" customHeight="1">
      <c r="B172" s="106"/>
      <c r="C172" s="107"/>
      <c r="D172" s="107"/>
      <c r="E172" s="108" t="s">
        <v>19</v>
      </c>
      <c r="F172" s="577" t="s">
        <v>1099</v>
      </c>
      <c r="G172" s="578"/>
      <c r="H172" s="578"/>
      <c r="I172" s="578"/>
      <c r="J172" s="107"/>
      <c r="K172" s="109">
        <v>38.788</v>
      </c>
      <c r="L172" s="107"/>
      <c r="M172" s="107"/>
      <c r="N172" s="107"/>
      <c r="O172" s="107"/>
      <c r="P172" s="107"/>
      <c r="Q172" s="107"/>
      <c r="R172" s="110"/>
      <c r="T172" s="111"/>
      <c r="U172" s="107"/>
      <c r="V172" s="107"/>
      <c r="W172" s="107"/>
      <c r="X172" s="107"/>
      <c r="Y172" s="107"/>
      <c r="Z172" s="107"/>
      <c r="AA172" s="112"/>
      <c r="AT172" s="113" t="s">
        <v>182</v>
      </c>
      <c r="AU172" s="113" t="s">
        <v>115</v>
      </c>
      <c r="AV172" s="6" t="s">
        <v>115</v>
      </c>
      <c r="AW172" s="6" t="s">
        <v>32</v>
      </c>
      <c r="AX172" s="6" t="s">
        <v>82</v>
      </c>
      <c r="AY172" s="113" t="s">
        <v>175</v>
      </c>
    </row>
    <row r="173" spans="2:65" s="1" customFormat="1" ht="25.5" customHeight="1">
      <c r="B173" s="25"/>
      <c r="C173" s="98" t="s">
        <v>11</v>
      </c>
      <c r="D173" s="98" t="s">
        <v>176</v>
      </c>
      <c r="E173" s="99" t="s">
        <v>373</v>
      </c>
      <c r="F173" s="576" t="s">
        <v>374</v>
      </c>
      <c r="G173" s="576"/>
      <c r="H173" s="576"/>
      <c r="I173" s="576"/>
      <c r="J173" s="100" t="s">
        <v>127</v>
      </c>
      <c r="K173" s="101">
        <v>28.8</v>
      </c>
      <c r="L173" s="507"/>
      <c r="M173" s="507"/>
      <c r="N173" s="562">
        <f>ROUND(L173*K173,2)</f>
        <v>0</v>
      </c>
      <c r="O173" s="562"/>
      <c r="P173" s="562"/>
      <c r="Q173" s="562"/>
      <c r="R173" s="27"/>
      <c r="T173" s="102" t="s">
        <v>19</v>
      </c>
      <c r="U173" s="30" t="s">
        <v>39</v>
      </c>
      <c r="V173" s="103">
        <v>0.299</v>
      </c>
      <c r="W173" s="103">
        <f>V173*K173</f>
        <v>8.6112</v>
      </c>
      <c r="X173" s="103">
        <v>0</v>
      </c>
      <c r="Y173" s="103">
        <f>X173*K173</f>
        <v>0</v>
      </c>
      <c r="Z173" s="103">
        <v>0</v>
      </c>
      <c r="AA173" s="104">
        <f>Z173*K173</f>
        <v>0</v>
      </c>
      <c r="AR173" s="14" t="s">
        <v>179</v>
      </c>
      <c r="AT173" s="14" t="s">
        <v>176</v>
      </c>
      <c r="AU173" s="14" t="s">
        <v>115</v>
      </c>
      <c r="AY173" s="14" t="s">
        <v>175</v>
      </c>
      <c r="BE173" s="105">
        <f>IF(U173="základní",N173,0)</f>
        <v>0</v>
      </c>
      <c r="BF173" s="105">
        <f>IF(U173="snížená",N173,0)</f>
        <v>0</v>
      </c>
      <c r="BG173" s="105">
        <f>IF(U173="zákl. přenesená",N173,0)</f>
        <v>0</v>
      </c>
      <c r="BH173" s="105">
        <f>IF(U173="sníž. přenesená",N173,0)</f>
        <v>0</v>
      </c>
      <c r="BI173" s="105">
        <f>IF(U173="nulová",N173,0)</f>
        <v>0</v>
      </c>
      <c r="BJ173" s="14" t="s">
        <v>82</v>
      </c>
      <c r="BK173" s="105">
        <f>ROUND(L173*K173,2)</f>
        <v>0</v>
      </c>
      <c r="BL173" s="14" t="s">
        <v>179</v>
      </c>
      <c r="BM173" s="14" t="s">
        <v>1100</v>
      </c>
    </row>
    <row r="174" spans="2:51" s="6" customFormat="1" ht="25.5" customHeight="1">
      <c r="B174" s="106"/>
      <c r="C174" s="107"/>
      <c r="D174" s="107"/>
      <c r="E174" s="108" t="s">
        <v>19</v>
      </c>
      <c r="F174" s="577" t="s">
        <v>1101</v>
      </c>
      <c r="G174" s="578"/>
      <c r="H174" s="578"/>
      <c r="I174" s="578"/>
      <c r="J174" s="107"/>
      <c r="K174" s="109">
        <v>28.8</v>
      </c>
      <c r="L174" s="107"/>
      <c r="M174" s="107"/>
      <c r="N174" s="107"/>
      <c r="O174" s="107"/>
      <c r="P174" s="107"/>
      <c r="Q174" s="107"/>
      <c r="R174" s="110"/>
      <c r="T174" s="111"/>
      <c r="U174" s="107"/>
      <c r="V174" s="107"/>
      <c r="W174" s="107"/>
      <c r="X174" s="107"/>
      <c r="Y174" s="107"/>
      <c r="Z174" s="107"/>
      <c r="AA174" s="112"/>
      <c r="AT174" s="113" t="s">
        <v>182</v>
      </c>
      <c r="AU174" s="113" t="s">
        <v>115</v>
      </c>
      <c r="AV174" s="6" t="s">
        <v>115</v>
      </c>
      <c r="AW174" s="6" t="s">
        <v>32</v>
      </c>
      <c r="AX174" s="6" t="s">
        <v>82</v>
      </c>
      <c r="AY174" s="113" t="s">
        <v>175</v>
      </c>
    </row>
    <row r="175" spans="2:65" s="1" customFormat="1" ht="16.5" customHeight="1">
      <c r="B175" s="25"/>
      <c r="C175" s="129" t="s">
        <v>248</v>
      </c>
      <c r="D175" s="129" t="s">
        <v>334</v>
      </c>
      <c r="E175" s="130" t="s">
        <v>379</v>
      </c>
      <c r="F175" s="583" t="s">
        <v>380</v>
      </c>
      <c r="G175" s="583"/>
      <c r="H175" s="583"/>
      <c r="I175" s="583"/>
      <c r="J175" s="131" t="s">
        <v>369</v>
      </c>
      <c r="K175" s="132">
        <v>57.6</v>
      </c>
      <c r="L175" s="534"/>
      <c r="M175" s="534"/>
      <c r="N175" s="561">
        <f>ROUND(L175*K175,2)</f>
        <v>0</v>
      </c>
      <c r="O175" s="562"/>
      <c r="P175" s="562"/>
      <c r="Q175" s="562"/>
      <c r="R175" s="27"/>
      <c r="T175" s="102" t="s">
        <v>19</v>
      </c>
      <c r="U175" s="30" t="s">
        <v>39</v>
      </c>
      <c r="V175" s="103">
        <v>0</v>
      </c>
      <c r="W175" s="103">
        <f>V175*K175</f>
        <v>0</v>
      </c>
      <c r="X175" s="103">
        <v>1</v>
      </c>
      <c r="Y175" s="103">
        <f>X175*K175</f>
        <v>57.6</v>
      </c>
      <c r="Z175" s="103">
        <v>0</v>
      </c>
      <c r="AA175" s="104">
        <f>Z175*K175</f>
        <v>0</v>
      </c>
      <c r="AR175" s="14" t="s">
        <v>210</v>
      </c>
      <c r="AT175" s="14" t="s">
        <v>334</v>
      </c>
      <c r="AU175" s="14" t="s">
        <v>115</v>
      </c>
      <c r="AY175" s="14" t="s">
        <v>175</v>
      </c>
      <c r="BE175" s="105">
        <f>IF(U175="základní",N175,0)</f>
        <v>0</v>
      </c>
      <c r="BF175" s="105">
        <f>IF(U175="snížená",N175,0)</f>
        <v>0</v>
      </c>
      <c r="BG175" s="105">
        <f>IF(U175="zákl. přenesená",N175,0)</f>
        <v>0</v>
      </c>
      <c r="BH175" s="105">
        <f>IF(U175="sníž. přenesená",N175,0)</f>
        <v>0</v>
      </c>
      <c r="BI175" s="105">
        <f>IF(U175="nulová",N175,0)</f>
        <v>0</v>
      </c>
      <c r="BJ175" s="14" t="s">
        <v>82</v>
      </c>
      <c r="BK175" s="105">
        <f>ROUND(L175*K175,2)</f>
        <v>0</v>
      </c>
      <c r="BL175" s="14" t="s">
        <v>179</v>
      </c>
      <c r="BM175" s="14" t="s">
        <v>1102</v>
      </c>
    </row>
    <row r="176" spans="2:51" s="6" customFormat="1" ht="25.5" customHeight="1">
      <c r="B176" s="106"/>
      <c r="C176" s="107"/>
      <c r="D176" s="107"/>
      <c r="E176" s="108" t="s">
        <v>19</v>
      </c>
      <c r="F176" s="577" t="s">
        <v>1103</v>
      </c>
      <c r="G176" s="578"/>
      <c r="H176" s="578"/>
      <c r="I176" s="578"/>
      <c r="J176" s="107"/>
      <c r="K176" s="109">
        <v>57.6</v>
      </c>
      <c r="L176" s="107"/>
      <c r="M176" s="107"/>
      <c r="N176" s="107"/>
      <c r="O176" s="107"/>
      <c r="P176" s="107"/>
      <c r="Q176" s="107"/>
      <c r="R176" s="110"/>
      <c r="T176" s="111"/>
      <c r="U176" s="107"/>
      <c r="V176" s="107"/>
      <c r="W176" s="107"/>
      <c r="X176" s="107"/>
      <c r="Y176" s="107"/>
      <c r="Z176" s="107"/>
      <c r="AA176" s="112"/>
      <c r="AT176" s="113" t="s">
        <v>182</v>
      </c>
      <c r="AU176" s="113" t="s">
        <v>115</v>
      </c>
      <c r="AV176" s="6" t="s">
        <v>115</v>
      </c>
      <c r="AW176" s="6" t="s">
        <v>32</v>
      </c>
      <c r="AX176" s="6" t="s">
        <v>82</v>
      </c>
      <c r="AY176" s="113" t="s">
        <v>175</v>
      </c>
    </row>
    <row r="177" spans="2:65" s="1" customFormat="1" ht="25.5" customHeight="1">
      <c r="B177" s="25"/>
      <c r="C177" s="98" t="s">
        <v>254</v>
      </c>
      <c r="D177" s="98" t="s">
        <v>176</v>
      </c>
      <c r="E177" s="99" t="s">
        <v>1104</v>
      </c>
      <c r="F177" s="576" t="s">
        <v>1105</v>
      </c>
      <c r="G177" s="576"/>
      <c r="H177" s="576"/>
      <c r="I177" s="576"/>
      <c r="J177" s="100" t="s">
        <v>1106</v>
      </c>
      <c r="K177" s="101">
        <v>1</v>
      </c>
      <c r="L177" s="507"/>
      <c r="M177" s="507"/>
      <c r="N177" s="562">
        <f>ROUND(L177*K177,2)</f>
        <v>0</v>
      </c>
      <c r="O177" s="562"/>
      <c r="P177" s="562"/>
      <c r="Q177" s="562"/>
      <c r="R177" s="27"/>
      <c r="T177" s="102" t="s">
        <v>19</v>
      </c>
      <c r="U177" s="30" t="s">
        <v>39</v>
      </c>
      <c r="V177" s="103">
        <v>0</v>
      </c>
      <c r="W177" s="103">
        <f>V177*K177</f>
        <v>0</v>
      </c>
      <c r="X177" s="103">
        <v>0</v>
      </c>
      <c r="Y177" s="103">
        <f>X177*K177</f>
        <v>0</v>
      </c>
      <c r="Z177" s="103">
        <v>0</v>
      </c>
      <c r="AA177" s="104">
        <f>Z177*K177</f>
        <v>0</v>
      </c>
      <c r="AR177" s="14" t="s">
        <v>179</v>
      </c>
      <c r="AT177" s="14" t="s">
        <v>176</v>
      </c>
      <c r="AU177" s="14" t="s">
        <v>115</v>
      </c>
      <c r="AY177" s="14" t="s">
        <v>175</v>
      </c>
      <c r="BE177" s="105">
        <f>IF(U177="základní",N177,0)</f>
        <v>0</v>
      </c>
      <c r="BF177" s="105">
        <f>IF(U177="snížená",N177,0)</f>
        <v>0</v>
      </c>
      <c r="BG177" s="105">
        <f>IF(U177="zákl. přenesená",N177,0)</f>
        <v>0</v>
      </c>
      <c r="BH177" s="105">
        <f>IF(U177="sníž. přenesená",N177,0)</f>
        <v>0</v>
      </c>
      <c r="BI177" s="105">
        <f>IF(U177="nulová",N177,0)</f>
        <v>0</v>
      </c>
      <c r="BJ177" s="14" t="s">
        <v>82</v>
      </c>
      <c r="BK177" s="105">
        <f>ROUND(L177*K177,2)</f>
        <v>0</v>
      </c>
      <c r="BL177" s="14" t="s">
        <v>179</v>
      </c>
      <c r="BM177" s="14" t="s">
        <v>1107</v>
      </c>
    </row>
    <row r="178" spans="2:51" s="6" customFormat="1" ht="25.5" customHeight="1">
      <c r="B178" s="106"/>
      <c r="C178" s="107"/>
      <c r="D178" s="107"/>
      <c r="E178" s="108" t="s">
        <v>19</v>
      </c>
      <c r="F178" s="577" t="s">
        <v>1108</v>
      </c>
      <c r="G178" s="578"/>
      <c r="H178" s="578"/>
      <c r="I178" s="578"/>
      <c r="J178" s="107"/>
      <c r="K178" s="109">
        <v>1</v>
      </c>
      <c r="L178" s="107"/>
      <c r="M178" s="107"/>
      <c r="N178" s="107"/>
      <c r="O178" s="107"/>
      <c r="P178" s="107"/>
      <c r="Q178" s="107"/>
      <c r="R178" s="110"/>
      <c r="T178" s="111"/>
      <c r="U178" s="107"/>
      <c r="V178" s="107"/>
      <c r="W178" s="107"/>
      <c r="X178" s="107"/>
      <c r="Y178" s="107"/>
      <c r="Z178" s="107"/>
      <c r="AA178" s="112"/>
      <c r="AT178" s="113" t="s">
        <v>182</v>
      </c>
      <c r="AU178" s="113" t="s">
        <v>115</v>
      </c>
      <c r="AV178" s="6" t="s">
        <v>115</v>
      </c>
      <c r="AW178" s="6" t="s">
        <v>32</v>
      </c>
      <c r="AX178" s="6" t="s">
        <v>82</v>
      </c>
      <c r="AY178" s="113" t="s">
        <v>175</v>
      </c>
    </row>
    <row r="179" spans="2:65" s="1" customFormat="1" ht="16.5" customHeight="1">
      <c r="B179" s="25"/>
      <c r="C179" s="98" t="s">
        <v>258</v>
      </c>
      <c r="D179" s="98" t="s">
        <v>176</v>
      </c>
      <c r="E179" s="99" t="s">
        <v>1109</v>
      </c>
      <c r="F179" s="576" t="s">
        <v>1110</v>
      </c>
      <c r="G179" s="576"/>
      <c r="H179" s="576"/>
      <c r="I179" s="576"/>
      <c r="J179" s="100" t="s">
        <v>1106</v>
      </c>
      <c r="K179" s="101">
        <v>1</v>
      </c>
      <c r="L179" s="507"/>
      <c r="M179" s="507"/>
      <c r="N179" s="562">
        <f>ROUND(L179*K179,2)</f>
        <v>0</v>
      </c>
      <c r="O179" s="562"/>
      <c r="P179" s="562"/>
      <c r="Q179" s="562"/>
      <c r="R179" s="27"/>
      <c r="T179" s="102" t="s">
        <v>19</v>
      </c>
      <c r="U179" s="30" t="s">
        <v>39</v>
      </c>
      <c r="V179" s="103">
        <v>0</v>
      </c>
      <c r="W179" s="103">
        <f>V179*K179</f>
        <v>0</v>
      </c>
      <c r="X179" s="103">
        <v>0</v>
      </c>
      <c r="Y179" s="103">
        <f>X179*K179</f>
        <v>0</v>
      </c>
      <c r="Z179" s="103">
        <v>0</v>
      </c>
      <c r="AA179" s="104">
        <f>Z179*K179</f>
        <v>0</v>
      </c>
      <c r="AR179" s="14" t="s">
        <v>179</v>
      </c>
      <c r="AT179" s="14" t="s">
        <v>176</v>
      </c>
      <c r="AU179" s="14" t="s">
        <v>115</v>
      </c>
      <c r="AY179" s="14" t="s">
        <v>175</v>
      </c>
      <c r="BE179" s="105">
        <f>IF(U179="základní",N179,0)</f>
        <v>0</v>
      </c>
      <c r="BF179" s="105">
        <f>IF(U179="snížená",N179,0)</f>
        <v>0</v>
      </c>
      <c r="BG179" s="105">
        <f>IF(U179="zákl. přenesená",N179,0)</f>
        <v>0</v>
      </c>
      <c r="BH179" s="105">
        <f>IF(U179="sníž. přenesená",N179,0)</f>
        <v>0</v>
      </c>
      <c r="BI179" s="105">
        <f>IF(U179="nulová",N179,0)</f>
        <v>0</v>
      </c>
      <c r="BJ179" s="14" t="s">
        <v>82</v>
      </c>
      <c r="BK179" s="105">
        <f>ROUND(L179*K179,2)</f>
        <v>0</v>
      </c>
      <c r="BL179" s="14" t="s">
        <v>179</v>
      </c>
      <c r="BM179" s="14" t="s">
        <v>1111</v>
      </c>
    </row>
    <row r="180" spans="2:51" s="6" customFormat="1" ht="25.5" customHeight="1">
      <c r="B180" s="106"/>
      <c r="C180" s="107"/>
      <c r="D180" s="107"/>
      <c r="E180" s="108" t="s">
        <v>19</v>
      </c>
      <c r="F180" s="577" t="s">
        <v>1112</v>
      </c>
      <c r="G180" s="578"/>
      <c r="H180" s="578"/>
      <c r="I180" s="578"/>
      <c r="J180" s="107"/>
      <c r="K180" s="109">
        <v>1</v>
      </c>
      <c r="L180" s="107"/>
      <c r="M180" s="107"/>
      <c r="N180" s="107"/>
      <c r="O180" s="107"/>
      <c r="P180" s="107"/>
      <c r="Q180" s="107"/>
      <c r="R180" s="110"/>
      <c r="T180" s="111"/>
      <c r="U180" s="107"/>
      <c r="V180" s="107"/>
      <c r="W180" s="107"/>
      <c r="X180" s="107"/>
      <c r="Y180" s="107"/>
      <c r="Z180" s="107"/>
      <c r="AA180" s="112"/>
      <c r="AT180" s="113" t="s">
        <v>182</v>
      </c>
      <c r="AU180" s="113" t="s">
        <v>115</v>
      </c>
      <c r="AV180" s="6" t="s">
        <v>115</v>
      </c>
      <c r="AW180" s="6" t="s">
        <v>32</v>
      </c>
      <c r="AX180" s="6" t="s">
        <v>82</v>
      </c>
      <c r="AY180" s="113" t="s">
        <v>175</v>
      </c>
    </row>
    <row r="181" spans="2:65" s="1" customFormat="1" ht="25.5" customHeight="1">
      <c r="B181" s="25"/>
      <c r="C181" s="98" t="s">
        <v>264</v>
      </c>
      <c r="D181" s="98" t="s">
        <v>176</v>
      </c>
      <c r="E181" s="99" t="s">
        <v>1113</v>
      </c>
      <c r="F181" s="576" t="s">
        <v>1114</v>
      </c>
      <c r="G181" s="576"/>
      <c r="H181" s="576"/>
      <c r="I181" s="576"/>
      <c r="J181" s="100" t="s">
        <v>1106</v>
      </c>
      <c r="K181" s="101">
        <v>1</v>
      </c>
      <c r="L181" s="507"/>
      <c r="M181" s="507"/>
      <c r="N181" s="562">
        <f>ROUND(L181*K181,2)</f>
        <v>0</v>
      </c>
      <c r="O181" s="562"/>
      <c r="P181" s="562"/>
      <c r="Q181" s="562"/>
      <c r="R181" s="27"/>
      <c r="T181" s="102" t="s">
        <v>19</v>
      </c>
      <c r="U181" s="30" t="s">
        <v>39</v>
      </c>
      <c r="V181" s="103">
        <v>0.987</v>
      </c>
      <c r="W181" s="103">
        <f>V181*K181</f>
        <v>0.987</v>
      </c>
      <c r="X181" s="103">
        <v>0.01797</v>
      </c>
      <c r="Y181" s="103">
        <f>X181*K181</f>
        <v>0.01797</v>
      </c>
      <c r="Z181" s="103">
        <v>0</v>
      </c>
      <c r="AA181" s="104">
        <f>Z181*K181</f>
        <v>0</v>
      </c>
      <c r="AR181" s="14" t="s">
        <v>179</v>
      </c>
      <c r="AT181" s="14" t="s">
        <v>176</v>
      </c>
      <c r="AU181" s="14" t="s">
        <v>115</v>
      </c>
      <c r="AY181" s="14" t="s">
        <v>175</v>
      </c>
      <c r="BE181" s="105">
        <f>IF(U181="základní",N181,0)</f>
        <v>0</v>
      </c>
      <c r="BF181" s="105">
        <f>IF(U181="snížená",N181,0)</f>
        <v>0</v>
      </c>
      <c r="BG181" s="105">
        <f>IF(U181="zákl. přenesená",N181,0)</f>
        <v>0</v>
      </c>
      <c r="BH181" s="105">
        <f>IF(U181="sníž. přenesená",N181,0)</f>
        <v>0</v>
      </c>
      <c r="BI181" s="105">
        <f>IF(U181="nulová",N181,0)</f>
        <v>0</v>
      </c>
      <c r="BJ181" s="14" t="s">
        <v>82</v>
      </c>
      <c r="BK181" s="105">
        <f>ROUND(L181*K181,2)</f>
        <v>0</v>
      </c>
      <c r="BL181" s="14" t="s">
        <v>179</v>
      </c>
      <c r="BM181" s="14" t="s">
        <v>1115</v>
      </c>
    </row>
    <row r="182" spans="2:51" s="6" customFormat="1" ht="25.5" customHeight="1">
      <c r="B182" s="106"/>
      <c r="C182" s="107"/>
      <c r="D182" s="107"/>
      <c r="E182" s="108" t="s">
        <v>19</v>
      </c>
      <c r="F182" s="577" t="s">
        <v>1116</v>
      </c>
      <c r="G182" s="578"/>
      <c r="H182" s="578"/>
      <c r="I182" s="578"/>
      <c r="J182" s="107"/>
      <c r="K182" s="109">
        <v>1</v>
      </c>
      <c r="L182" s="107"/>
      <c r="M182" s="107"/>
      <c r="N182" s="107"/>
      <c r="O182" s="107"/>
      <c r="P182" s="107"/>
      <c r="Q182" s="107"/>
      <c r="R182" s="110"/>
      <c r="T182" s="111"/>
      <c r="U182" s="107"/>
      <c r="V182" s="107"/>
      <c r="W182" s="107"/>
      <c r="X182" s="107"/>
      <c r="Y182" s="107"/>
      <c r="Z182" s="107"/>
      <c r="AA182" s="112"/>
      <c r="AT182" s="113" t="s">
        <v>182</v>
      </c>
      <c r="AU182" s="113" t="s">
        <v>115</v>
      </c>
      <c r="AV182" s="6" t="s">
        <v>115</v>
      </c>
      <c r="AW182" s="6" t="s">
        <v>32</v>
      </c>
      <c r="AX182" s="6" t="s">
        <v>82</v>
      </c>
      <c r="AY182" s="113" t="s">
        <v>175</v>
      </c>
    </row>
    <row r="183" spans="2:63" s="5" customFormat="1" ht="29.85" customHeight="1">
      <c r="B183" s="87"/>
      <c r="C183" s="88"/>
      <c r="D183" s="97" t="s">
        <v>151</v>
      </c>
      <c r="E183" s="97"/>
      <c r="F183" s="97"/>
      <c r="G183" s="97"/>
      <c r="H183" s="97"/>
      <c r="I183" s="97"/>
      <c r="J183" s="97"/>
      <c r="K183" s="97"/>
      <c r="L183" s="97"/>
      <c r="M183" s="97"/>
      <c r="N183" s="559">
        <f>BK183</f>
        <v>0</v>
      </c>
      <c r="O183" s="560"/>
      <c r="P183" s="560"/>
      <c r="Q183" s="560"/>
      <c r="R183" s="90"/>
      <c r="T183" s="91"/>
      <c r="U183" s="88"/>
      <c r="V183" s="88"/>
      <c r="W183" s="92">
        <f>SUM(W184:W212)</f>
        <v>1106.4834</v>
      </c>
      <c r="X183" s="88"/>
      <c r="Y183" s="92">
        <f>SUM(Y184:Y212)</f>
        <v>14.3837527103</v>
      </c>
      <c r="Z183" s="88"/>
      <c r="AA183" s="93">
        <f>SUM(AA184:AA212)</f>
        <v>0</v>
      </c>
      <c r="AR183" s="94" t="s">
        <v>82</v>
      </c>
      <c r="AT183" s="95" t="s">
        <v>73</v>
      </c>
      <c r="AU183" s="95" t="s">
        <v>82</v>
      </c>
      <c r="AY183" s="94" t="s">
        <v>175</v>
      </c>
      <c r="BK183" s="96">
        <f>SUM(BK184:BK212)</f>
        <v>0</v>
      </c>
    </row>
    <row r="184" spans="2:65" s="1" customFormat="1" ht="25.5" customHeight="1">
      <c r="B184" s="25"/>
      <c r="C184" s="98" t="s">
        <v>269</v>
      </c>
      <c r="D184" s="98" t="s">
        <v>176</v>
      </c>
      <c r="E184" s="99" t="s">
        <v>1117</v>
      </c>
      <c r="F184" s="576" t="s">
        <v>1118</v>
      </c>
      <c r="G184" s="576"/>
      <c r="H184" s="576"/>
      <c r="I184" s="576"/>
      <c r="J184" s="100" t="s">
        <v>1106</v>
      </c>
      <c r="K184" s="101">
        <v>1</v>
      </c>
      <c r="L184" s="507"/>
      <c r="M184" s="507"/>
      <c r="N184" s="562">
        <f>ROUND(L184*K184,2)</f>
        <v>0</v>
      </c>
      <c r="O184" s="562"/>
      <c r="P184" s="562"/>
      <c r="Q184" s="562"/>
      <c r="R184" s="27"/>
      <c r="T184" s="102" t="s">
        <v>19</v>
      </c>
      <c r="U184" s="30" t="s">
        <v>39</v>
      </c>
      <c r="V184" s="103">
        <v>0</v>
      </c>
      <c r="W184" s="103">
        <f>V184*K184</f>
        <v>0</v>
      </c>
      <c r="X184" s="103">
        <v>0</v>
      </c>
      <c r="Y184" s="103">
        <f>X184*K184</f>
        <v>0</v>
      </c>
      <c r="Z184" s="103">
        <v>0</v>
      </c>
      <c r="AA184" s="104">
        <f>Z184*K184</f>
        <v>0</v>
      </c>
      <c r="AR184" s="14" t="s">
        <v>179</v>
      </c>
      <c r="AT184" s="14" t="s">
        <v>176</v>
      </c>
      <c r="AU184" s="14" t="s">
        <v>115</v>
      </c>
      <c r="AY184" s="14" t="s">
        <v>175</v>
      </c>
      <c r="BE184" s="105">
        <f>IF(U184="základní",N184,0)</f>
        <v>0</v>
      </c>
      <c r="BF184" s="105">
        <f>IF(U184="snížená",N184,0)</f>
        <v>0</v>
      </c>
      <c r="BG184" s="105">
        <f>IF(U184="zákl. přenesená",N184,0)</f>
        <v>0</v>
      </c>
      <c r="BH184" s="105">
        <f>IF(U184="sníž. přenesená",N184,0)</f>
        <v>0</v>
      </c>
      <c r="BI184" s="105">
        <f>IF(U184="nulová",N184,0)</f>
        <v>0</v>
      </c>
      <c r="BJ184" s="14" t="s">
        <v>82</v>
      </c>
      <c r="BK184" s="105">
        <f>ROUND(L184*K184,2)</f>
        <v>0</v>
      </c>
      <c r="BL184" s="14" t="s">
        <v>179</v>
      </c>
      <c r="BM184" s="14" t="s">
        <v>1119</v>
      </c>
    </row>
    <row r="185" spans="2:51" s="6" customFormat="1" ht="16.5" customHeight="1">
      <c r="B185" s="106"/>
      <c r="C185" s="107"/>
      <c r="D185" s="107"/>
      <c r="E185" s="108" t="s">
        <v>19</v>
      </c>
      <c r="F185" s="577" t="s">
        <v>1120</v>
      </c>
      <c r="G185" s="578"/>
      <c r="H185" s="578"/>
      <c r="I185" s="578"/>
      <c r="J185" s="107"/>
      <c r="K185" s="109">
        <v>1</v>
      </c>
      <c r="L185" s="107"/>
      <c r="M185" s="107"/>
      <c r="N185" s="107"/>
      <c r="O185" s="107"/>
      <c r="P185" s="107"/>
      <c r="Q185" s="107"/>
      <c r="R185" s="110"/>
      <c r="T185" s="111"/>
      <c r="U185" s="107"/>
      <c r="V185" s="107"/>
      <c r="W185" s="107"/>
      <c r="X185" s="107"/>
      <c r="Y185" s="107"/>
      <c r="Z185" s="107"/>
      <c r="AA185" s="112"/>
      <c r="AT185" s="113" t="s">
        <v>182</v>
      </c>
      <c r="AU185" s="113" t="s">
        <v>115</v>
      </c>
      <c r="AV185" s="6" t="s">
        <v>115</v>
      </c>
      <c r="AW185" s="6" t="s">
        <v>32</v>
      </c>
      <c r="AX185" s="6" t="s">
        <v>82</v>
      </c>
      <c r="AY185" s="113" t="s">
        <v>175</v>
      </c>
    </row>
    <row r="186" spans="2:65" s="1" customFormat="1" ht="25.5" customHeight="1">
      <c r="B186" s="25"/>
      <c r="C186" s="98" t="s">
        <v>10</v>
      </c>
      <c r="D186" s="98" t="s">
        <v>176</v>
      </c>
      <c r="E186" s="99" t="s">
        <v>1121</v>
      </c>
      <c r="F186" s="576" t="s">
        <v>1122</v>
      </c>
      <c r="G186" s="576"/>
      <c r="H186" s="576"/>
      <c r="I186" s="576"/>
      <c r="J186" s="100" t="s">
        <v>454</v>
      </c>
      <c r="K186" s="101">
        <v>16</v>
      </c>
      <c r="L186" s="507"/>
      <c r="M186" s="507"/>
      <c r="N186" s="562">
        <f>ROUND(L186*K186,2)</f>
        <v>0</v>
      </c>
      <c r="O186" s="562"/>
      <c r="P186" s="562"/>
      <c r="Q186" s="562"/>
      <c r="R186" s="27"/>
      <c r="T186" s="102" t="s">
        <v>19</v>
      </c>
      <c r="U186" s="30" t="s">
        <v>39</v>
      </c>
      <c r="V186" s="103">
        <v>0</v>
      </c>
      <c r="W186" s="103">
        <f>V186*K186</f>
        <v>0</v>
      </c>
      <c r="X186" s="103">
        <v>0</v>
      </c>
      <c r="Y186" s="103">
        <f>X186*K186</f>
        <v>0</v>
      </c>
      <c r="Z186" s="103">
        <v>0</v>
      </c>
      <c r="AA186" s="104">
        <f>Z186*K186</f>
        <v>0</v>
      </c>
      <c r="AR186" s="14" t="s">
        <v>179</v>
      </c>
      <c r="AT186" s="14" t="s">
        <v>176</v>
      </c>
      <c r="AU186" s="14" t="s">
        <v>115</v>
      </c>
      <c r="AY186" s="14" t="s">
        <v>175</v>
      </c>
      <c r="BE186" s="105">
        <f>IF(U186="základní",N186,0)</f>
        <v>0</v>
      </c>
      <c r="BF186" s="105">
        <f>IF(U186="snížená",N186,0)</f>
        <v>0</v>
      </c>
      <c r="BG186" s="105">
        <f>IF(U186="zákl. přenesená",N186,0)</f>
        <v>0</v>
      </c>
      <c r="BH186" s="105">
        <f>IF(U186="sníž. přenesená",N186,0)</f>
        <v>0</v>
      </c>
      <c r="BI186" s="105">
        <f>IF(U186="nulová",N186,0)</f>
        <v>0</v>
      </c>
      <c r="BJ186" s="14" t="s">
        <v>82</v>
      </c>
      <c r="BK186" s="105">
        <f>ROUND(L186*K186,2)</f>
        <v>0</v>
      </c>
      <c r="BL186" s="14" t="s">
        <v>179</v>
      </c>
      <c r="BM186" s="14" t="s">
        <v>1123</v>
      </c>
    </row>
    <row r="187" spans="2:51" s="6" customFormat="1" ht="25.5" customHeight="1">
      <c r="B187" s="106"/>
      <c r="C187" s="107"/>
      <c r="D187" s="107"/>
      <c r="E187" s="108" t="s">
        <v>19</v>
      </c>
      <c r="F187" s="577" t="s">
        <v>1124</v>
      </c>
      <c r="G187" s="578"/>
      <c r="H187" s="578"/>
      <c r="I187" s="578"/>
      <c r="J187" s="107"/>
      <c r="K187" s="109">
        <v>16</v>
      </c>
      <c r="L187" s="107"/>
      <c r="M187" s="107"/>
      <c r="N187" s="107"/>
      <c r="O187" s="107"/>
      <c r="P187" s="107"/>
      <c r="Q187" s="107"/>
      <c r="R187" s="110"/>
      <c r="T187" s="111"/>
      <c r="U187" s="107"/>
      <c r="V187" s="107"/>
      <c r="W187" s="107"/>
      <c r="X187" s="107"/>
      <c r="Y187" s="107"/>
      <c r="Z187" s="107"/>
      <c r="AA187" s="112"/>
      <c r="AT187" s="113" t="s">
        <v>182</v>
      </c>
      <c r="AU187" s="113" t="s">
        <v>115</v>
      </c>
      <c r="AV187" s="6" t="s">
        <v>115</v>
      </c>
      <c r="AW187" s="6" t="s">
        <v>32</v>
      </c>
      <c r="AX187" s="6" t="s">
        <v>82</v>
      </c>
      <c r="AY187" s="113" t="s">
        <v>175</v>
      </c>
    </row>
    <row r="188" spans="2:65" s="1" customFormat="1" ht="38.25" customHeight="1">
      <c r="B188" s="25"/>
      <c r="C188" s="98" t="s">
        <v>281</v>
      </c>
      <c r="D188" s="98" t="s">
        <v>176</v>
      </c>
      <c r="E188" s="99" t="s">
        <v>1125</v>
      </c>
      <c r="F188" s="576" t="s">
        <v>1126</v>
      </c>
      <c r="G188" s="576"/>
      <c r="H188" s="576"/>
      <c r="I188" s="576"/>
      <c r="J188" s="100" t="s">
        <v>602</v>
      </c>
      <c r="K188" s="101">
        <v>59.4</v>
      </c>
      <c r="L188" s="507"/>
      <c r="M188" s="507"/>
      <c r="N188" s="562">
        <f>ROUND(L188*K188,2)</f>
        <v>0</v>
      </c>
      <c r="O188" s="562"/>
      <c r="P188" s="562"/>
      <c r="Q188" s="562"/>
      <c r="R188" s="27"/>
      <c r="T188" s="102" t="s">
        <v>19</v>
      </c>
      <c r="U188" s="30" t="s">
        <v>39</v>
      </c>
      <c r="V188" s="103">
        <v>2.326</v>
      </c>
      <c r="W188" s="103">
        <f>V188*K188</f>
        <v>138.1644</v>
      </c>
      <c r="X188" s="103">
        <v>0.00025272</v>
      </c>
      <c r="Y188" s="103">
        <f>X188*K188</f>
        <v>0.015011568</v>
      </c>
      <c r="Z188" s="103">
        <v>0</v>
      </c>
      <c r="AA188" s="104">
        <f>Z188*K188</f>
        <v>0</v>
      </c>
      <c r="AR188" s="14" t="s">
        <v>179</v>
      </c>
      <c r="AT188" s="14" t="s">
        <v>176</v>
      </c>
      <c r="AU188" s="14" t="s">
        <v>115</v>
      </c>
      <c r="AY188" s="14" t="s">
        <v>175</v>
      </c>
      <c r="BE188" s="105">
        <f>IF(U188="základní",N188,0)</f>
        <v>0</v>
      </c>
      <c r="BF188" s="105">
        <f>IF(U188="snížená",N188,0)</f>
        <v>0</v>
      </c>
      <c r="BG188" s="105">
        <f>IF(U188="zákl. přenesená",N188,0)</f>
        <v>0</v>
      </c>
      <c r="BH188" s="105">
        <f>IF(U188="sníž. přenesená",N188,0)</f>
        <v>0</v>
      </c>
      <c r="BI188" s="105">
        <f>IF(U188="nulová",N188,0)</f>
        <v>0</v>
      </c>
      <c r="BJ188" s="14" t="s">
        <v>82</v>
      </c>
      <c r="BK188" s="105">
        <f>ROUND(L188*K188,2)</f>
        <v>0</v>
      </c>
      <c r="BL188" s="14" t="s">
        <v>179</v>
      </c>
      <c r="BM188" s="14" t="s">
        <v>1127</v>
      </c>
    </row>
    <row r="189" spans="2:51" s="6" customFormat="1" ht="38.25" customHeight="1">
      <c r="B189" s="106"/>
      <c r="C189" s="107"/>
      <c r="D189" s="107"/>
      <c r="E189" s="108" t="s">
        <v>19</v>
      </c>
      <c r="F189" s="577" t="s">
        <v>1128</v>
      </c>
      <c r="G189" s="578"/>
      <c r="H189" s="578"/>
      <c r="I189" s="578"/>
      <c r="J189" s="107"/>
      <c r="K189" s="109">
        <v>59.4</v>
      </c>
      <c r="L189" s="107"/>
      <c r="M189" s="107"/>
      <c r="N189" s="107"/>
      <c r="O189" s="107"/>
      <c r="P189" s="107"/>
      <c r="Q189" s="107"/>
      <c r="R189" s="110"/>
      <c r="T189" s="111"/>
      <c r="U189" s="107"/>
      <c r="V189" s="107"/>
      <c r="W189" s="107"/>
      <c r="X189" s="107"/>
      <c r="Y189" s="107"/>
      <c r="Z189" s="107"/>
      <c r="AA189" s="112"/>
      <c r="AT189" s="113" t="s">
        <v>182</v>
      </c>
      <c r="AU189" s="113" t="s">
        <v>115</v>
      </c>
      <c r="AV189" s="6" t="s">
        <v>115</v>
      </c>
      <c r="AW189" s="6" t="s">
        <v>32</v>
      </c>
      <c r="AX189" s="6" t="s">
        <v>82</v>
      </c>
      <c r="AY189" s="113" t="s">
        <v>175</v>
      </c>
    </row>
    <row r="190" spans="2:65" s="1" customFormat="1" ht="25.5" customHeight="1">
      <c r="B190" s="25"/>
      <c r="C190" s="98" t="s">
        <v>286</v>
      </c>
      <c r="D190" s="98" t="s">
        <v>176</v>
      </c>
      <c r="E190" s="99" t="s">
        <v>1129</v>
      </c>
      <c r="F190" s="576" t="s">
        <v>1130</v>
      </c>
      <c r="G190" s="576"/>
      <c r="H190" s="576"/>
      <c r="I190" s="576"/>
      <c r="J190" s="100" t="s">
        <v>602</v>
      </c>
      <c r="K190" s="101">
        <v>138.6</v>
      </c>
      <c r="L190" s="507"/>
      <c r="M190" s="507"/>
      <c r="N190" s="562">
        <f>ROUND(L190*K190,2)</f>
        <v>0</v>
      </c>
      <c r="O190" s="562"/>
      <c r="P190" s="562"/>
      <c r="Q190" s="562"/>
      <c r="R190" s="27"/>
      <c r="T190" s="102" t="s">
        <v>19</v>
      </c>
      <c r="U190" s="30" t="s">
        <v>39</v>
      </c>
      <c r="V190" s="103">
        <v>2.69</v>
      </c>
      <c r="W190" s="103">
        <f>V190*K190</f>
        <v>372.834</v>
      </c>
      <c r="X190" s="103">
        <v>0.00029238</v>
      </c>
      <c r="Y190" s="103">
        <f>X190*K190</f>
        <v>0.040523868</v>
      </c>
      <c r="Z190" s="103">
        <v>0</v>
      </c>
      <c r="AA190" s="104">
        <f>Z190*K190</f>
        <v>0</v>
      </c>
      <c r="AR190" s="14" t="s">
        <v>179</v>
      </c>
      <c r="AT190" s="14" t="s">
        <v>176</v>
      </c>
      <c r="AU190" s="14" t="s">
        <v>115</v>
      </c>
      <c r="AY190" s="14" t="s">
        <v>175</v>
      </c>
      <c r="BE190" s="105">
        <f>IF(U190="základní",N190,0)</f>
        <v>0</v>
      </c>
      <c r="BF190" s="105">
        <f>IF(U190="snížená",N190,0)</f>
        <v>0</v>
      </c>
      <c r="BG190" s="105">
        <f>IF(U190="zákl. přenesená",N190,0)</f>
        <v>0</v>
      </c>
      <c r="BH190" s="105">
        <f>IF(U190="sníž. přenesená",N190,0)</f>
        <v>0</v>
      </c>
      <c r="BI190" s="105">
        <f>IF(U190="nulová",N190,0)</f>
        <v>0</v>
      </c>
      <c r="BJ190" s="14" t="s">
        <v>82</v>
      </c>
      <c r="BK190" s="105">
        <f>ROUND(L190*K190,2)</f>
        <v>0</v>
      </c>
      <c r="BL190" s="14" t="s">
        <v>179</v>
      </c>
      <c r="BM190" s="14" t="s">
        <v>1131</v>
      </c>
    </row>
    <row r="191" spans="2:51" s="6" customFormat="1" ht="38.25" customHeight="1">
      <c r="B191" s="106"/>
      <c r="C191" s="107"/>
      <c r="D191" s="107"/>
      <c r="E191" s="108" t="s">
        <v>19</v>
      </c>
      <c r="F191" s="577" t="s">
        <v>1132</v>
      </c>
      <c r="G191" s="578"/>
      <c r="H191" s="578"/>
      <c r="I191" s="578"/>
      <c r="J191" s="107"/>
      <c r="K191" s="109">
        <v>138.6</v>
      </c>
      <c r="L191" s="107"/>
      <c r="M191" s="107"/>
      <c r="N191" s="107"/>
      <c r="O191" s="107"/>
      <c r="P191" s="107"/>
      <c r="Q191" s="107"/>
      <c r="R191" s="110"/>
      <c r="T191" s="111"/>
      <c r="U191" s="107"/>
      <c r="V191" s="107"/>
      <c r="W191" s="107"/>
      <c r="X191" s="107"/>
      <c r="Y191" s="107"/>
      <c r="Z191" s="107"/>
      <c r="AA191" s="112"/>
      <c r="AT191" s="113" t="s">
        <v>182</v>
      </c>
      <c r="AU191" s="113" t="s">
        <v>115</v>
      </c>
      <c r="AV191" s="6" t="s">
        <v>115</v>
      </c>
      <c r="AW191" s="6" t="s">
        <v>32</v>
      </c>
      <c r="AX191" s="6" t="s">
        <v>82</v>
      </c>
      <c r="AY191" s="113" t="s">
        <v>175</v>
      </c>
    </row>
    <row r="192" spans="2:65" s="1" customFormat="1" ht="25.5" customHeight="1">
      <c r="B192" s="25"/>
      <c r="C192" s="98" t="s">
        <v>291</v>
      </c>
      <c r="D192" s="98" t="s">
        <v>176</v>
      </c>
      <c r="E192" s="99" t="s">
        <v>1133</v>
      </c>
      <c r="F192" s="576" t="s">
        <v>1134</v>
      </c>
      <c r="G192" s="576"/>
      <c r="H192" s="576"/>
      <c r="I192" s="576"/>
      <c r="J192" s="100" t="s">
        <v>261</v>
      </c>
      <c r="K192" s="101">
        <v>99</v>
      </c>
      <c r="L192" s="507"/>
      <c r="M192" s="507"/>
      <c r="N192" s="562">
        <f>ROUND(L192*K192,2)</f>
        <v>0</v>
      </c>
      <c r="O192" s="562"/>
      <c r="P192" s="562"/>
      <c r="Q192" s="562"/>
      <c r="R192" s="27"/>
      <c r="T192" s="102" t="s">
        <v>19</v>
      </c>
      <c r="U192" s="30" t="s">
        <v>39</v>
      </c>
      <c r="V192" s="103">
        <v>3.353</v>
      </c>
      <c r="W192" s="103">
        <f>V192*K192</f>
        <v>331.947</v>
      </c>
      <c r="X192" s="103">
        <v>6.12957E-05</v>
      </c>
      <c r="Y192" s="103">
        <f>X192*K192</f>
        <v>0.0060682743</v>
      </c>
      <c r="Z192" s="103">
        <v>0</v>
      </c>
      <c r="AA192" s="104">
        <f>Z192*K192</f>
        <v>0</v>
      </c>
      <c r="AR192" s="14" t="s">
        <v>179</v>
      </c>
      <c r="AT192" s="14" t="s">
        <v>176</v>
      </c>
      <c r="AU192" s="14" t="s">
        <v>115</v>
      </c>
      <c r="AY192" s="14" t="s">
        <v>175</v>
      </c>
      <c r="BE192" s="105">
        <f>IF(U192="základní",N192,0)</f>
        <v>0</v>
      </c>
      <c r="BF192" s="105">
        <f>IF(U192="snížená",N192,0)</f>
        <v>0</v>
      </c>
      <c r="BG192" s="105">
        <f>IF(U192="zákl. přenesená",N192,0)</f>
        <v>0</v>
      </c>
      <c r="BH192" s="105">
        <f>IF(U192="sníž. přenesená",N192,0)</f>
        <v>0</v>
      </c>
      <c r="BI192" s="105">
        <f>IF(U192="nulová",N192,0)</f>
        <v>0</v>
      </c>
      <c r="BJ192" s="14" t="s">
        <v>82</v>
      </c>
      <c r="BK192" s="105">
        <f>ROUND(L192*K192,2)</f>
        <v>0</v>
      </c>
      <c r="BL192" s="14" t="s">
        <v>179</v>
      </c>
      <c r="BM192" s="14" t="s">
        <v>1135</v>
      </c>
    </row>
    <row r="193" spans="2:51" s="6" customFormat="1" ht="25.5" customHeight="1">
      <c r="B193" s="106"/>
      <c r="C193" s="107"/>
      <c r="D193" s="107"/>
      <c r="E193" s="108" t="s">
        <v>19</v>
      </c>
      <c r="F193" s="577" t="s">
        <v>1136</v>
      </c>
      <c r="G193" s="578"/>
      <c r="H193" s="578"/>
      <c r="I193" s="578"/>
      <c r="J193" s="107"/>
      <c r="K193" s="109">
        <v>99</v>
      </c>
      <c r="L193" s="107"/>
      <c r="M193" s="107"/>
      <c r="N193" s="107"/>
      <c r="O193" s="107"/>
      <c r="P193" s="107"/>
      <c r="Q193" s="107"/>
      <c r="R193" s="110"/>
      <c r="T193" s="111"/>
      <c r="U193" s="107"/>
      <c r="V193" s="107"/>
      <c r="W193" s="107"/>
      <c r="X193" s="107"/>
      <c r="Y193" s="107"/>
      <c r="Z193" s="107"/>
      <c r="AA193" s="112"/>
      <c r="AT193" s="113" t="s">
        <v>182</v>
      </c>
      <c r="AU193" s="113" t="s">
        <v>115</v>
      </c>
      <c r="AV193" s="6" t="s">
        <v>115</v>
      </c>
      <c r="AW193" s="6" t="s">
        <v>32</v>
      </c>
      <c r="AX193" s="6" t="s">
        <v>82</v>
      </c>
      <c r="AY193" s="113" t="s">
        <v>175</v>
      </c>
    </row>
    <row r="194" spans="2:65" s="1" customFormat="1" ht="16.5" customHeight="1">
      <c r="B194" s="25"/>
      <c r="C194" s="129" t="s">
        <v>296</v>
      </c>
      <c r="D194" s="129" t="s">
        <v>334</v>
      </c>
      <c r="E194" s="130" t="s">
        <v>1137</v>
      </c>
      <c r="F194" s="583" t="s">
        <v>1138</v>
      </c>
      <c r="G194" s="583"/>
      <c r="H194" s="583"/>
      <c r="I194" s="583"/>
      <c r="J194" s="131" t="s">
        <v>369</v>
      </c>
      <c r="K194" s="132">
        <v>6.094</v>
      </c>
      <c r="L194" s="534"/>
      <c r="M194" s="534"/>
      <c r="N194" s="561">
        <f>ROUND(L194*K194,2)</f>
        <v>0</v>
      </c>
      <c r="O194" s="562"/>
      <c r="P194" s="562"/>
      <c r="Q194" s="562"/>
      <c r="R194" s="27"/>
      <c r="T194" s="102" t="s">
        <v>19</v>
      </c>
      <c r="U194" s="30" t="s">
        <v>39</v>
      </c>
      <c r="V194" s="103">
        <v>0</v>
      </c>
      <c r="W194" s="103">
        <f>V194*K194</f>
        <v>0</v>
      </c>
      <c r="X194" s="103">
        <v>1</v>
      </c>
      <c r="Y194" s="103">
        <f>X194*K194</f>
        <v>6.094</v>
      </c>
      <c r="Z194" s="103">
        <v>0</v>
      </c>
      <c r="AA194" s="104">
        <f>Z194*K194</f>
        <v>0</v>
      </c>
      <c r="AR194" s="14" t="s">
        <v>210</v>
      </c>
      <c r="AT194" s="14" t="s">
        <v>334</v>
      </c>
      <c r="AU194" s="14" t="s">
        <v>115</v>
      </c>
      <c r="AY194" s="14" t="s">
        <v>175</v>
      </c>
      <c r="BE194" s="105">
        <f>IF(U194="základní",N194,0)</f>
        <v>0</v>
      </c>
      <c r="BF194" s="105">
        <f>IF(U194="snížená",N194,0)</f>
        <v>0</v>
      </c>
      <c r="BG194" s="105">
        <f>IF(U194="zákl. přenesená",N194,0)</f>
        <v>0</v>
      </c>
      <c r="BH194" s="105">
        <f>IF(U194="sníž. přenesená",N194,0)</f>
        <v>0</v>
      </c>
      <c r="BI194" s="105">
        <f>IF(U194="nulová",N194,0)</f>
        <v>0</v>
      </c>
      <c r="BJ194" s="14" t="s">
        <v>82</v>
      </c>
      <c r="BK194" s="105">
        <f>ROUND(L194*K194,2)</f>
        <v>0</v>
      </c>
      <c r="BL194" s="14" t="s">
        <v>179</v>
      </c>
      <c r="BM194" s="14" t="s">
        <v>1139</v>
      </c>
    </row>
    <row r="195" spans="2:51" s="8" customFormat="1" ht="25.5" customHeight="1">
      <c r="B195" s="122"/>
      <c r="C195" s="123"/>
      <c r="D195" s="123"/>
      <c r="E195" s="124" t="s">
        <v>19</v>
      </c>
      <c r="F195" s="584" t="s">
        <v>1140</v>
      </c>
      <c r="G195" s="585"/>
      <c r="H195" s="585"/>
      <c r="I195" s="585"/>
      <c r="J195" s="123"/>
      <c r="K195" s="124" t="s">
        <v>19</v>
      </c>
      <c r="L195" s="123"/>
      <c r="M195" s="123"/>
      <c r="N195" s="123"/>
      <c r="O195" s="123"/>
      <c r="P195" s="123"/>
      <c r="Q195" s="123"/>
      <c r="R195" s="125"/>
      <c r="T195" s="126"/>
      <c r="U195" s="123"/>
      <c r="V195" s="123"/>
      <c r="W195" s="123"/>
      <c r="X195" s="123"/>
      <c r="Y195" s="123"/>
      <c r="Z195" s="123"/>
      <c r="AA195" s="127"/>
      <c r="AT195" s="128" t="s">
        <v>182</v>
      </c>
      <c r="AU195" s="128" t="s">
        <v>115</v>
      </c>
      <c r="AV195" s="8" t="s">
        <v>82</v>
      </c>
      <c r="AW195" s="8" t="s">
        <v>32</v>
      </c>
      <c r="AX195" s="8" t="s">
        <v>74</v>
      </c>
      <c r="AY195" s="128" t="s">
        <v>175</v>
      </c>
    </row>
    <row r="196" spans="2:51" s="6" customFormat="1" ht="25.5" customHeight="1">
      <c r="B196" s="106"/>
      <c r="C196" s="107"/>
      <c r="D196" s="107"/>
      <c r="E196" s="108" t="s">
        <v>19</v>
      </c>
      <c r="F196" s="579" t="s">
        <v>1141</v>
      </c>
      <c r="G196" s="580"/>
      <c r="H196" s="580"/>
      <c r="I196" s="580"/>
      <c r="J196" s="107"/>
      <c r="K196" s="109">
        <v>0.328</v>
      </c>
      <c r="L196" s="107"/>
      <c r="M196" s="107"/>
      <c r="N196" s="107"/>
      <c r="O196" s="107"/>
      <c r="P196" s="107"/>
      <c r="Q196" s="107"/>
      <c r="R196" s="110"/>
      <c r="T196" s="111"/>
      <c r="U196" s="107"/>
      <c r="V196" s="107"/>
      <c r="W196" s="107"/>
      <c r="X196" s="107"/>
      <c r="Y196" s="107"/>
      <c r="Z196" s="107"/>
      <c r="AA196" s="112"/>
      <c r="AT196" s="113" t="s">
        <v>182</v>
      </c>
      <c r="AU196" s="113" t="s">
        <v>115</v>
      </c>
      <c r="AV196" s="6" t="s">
        <v>115</v>
      </c>
      <c r="AW196" s="6" t="s">
        <v>32</v>
      </c>
      <c r="AX196" s="6" t="s">
        <v>74</v>
      </c>
      <c r="AY196" s="113" t="s">
        <v>175</v>
      </c>
    </row>
    <row r="197" spans="2:51" s="6" customFormat="1" ht="51" customHeight="1">
      <c r="B197" s="106"/>
      <c r="C197" s="107"/>
      <c r="D197" s="107"/>
      <c r="E197" s="108" t="s">
        <v>19</v>
      </c>
      <c r="F197" s="579" t="s">
        <v>1142</v>
      </c>
      <c r="G197" s="580"/>
      <c r="H197" s="580"/>
      <c r="I197" s="580"/>
      <c r="J197" s="107"/>
      <c r="K197" s="109">
        <v>5.766</v>
      </c>
      <c r="L197" s="107"/>
      <c r="M197" s="107"/>
      <c r="N197" s="107"/>
      <c r="O197" s="107"/>
      <c r="P197" s="107"/>
      <c r="Q197" s="107"/>
      <c r="R197" s="110"/>
      <c r="T197" s="111"/>
      <c r="U197" s="107"/>
      <c r="V197" s="107"/>
      <c r="W197" s="107"/>
      <c r="X197" s="107"/>
      <c r="Y197" s="107"/>
      <c r="Z197" s="107"/>
      <c r="AA197" s="112"/>
      <c r="AT197" s="113" t="s">
        <v>182</v>
      </c>
      <c r="AU197" s="113" t="s">
        <v>115</v>
      </c>
      <c r="AV197" s="6" t="s">
        <v>115</v>
      </c>
      <c r="AW197" s="6" t="s">
        <v>32</v>
      </c>
      <c r="AX197" s="6" t="s">
        <v>74</v>
      </c>
      <c r="AY197" s="113" t="s">
        <v>175</v>
      </c>
    </row>
    <row r="198" spans="2:51" s="7" customFormat="1" ht="16.5" customHeight="1">
      <c r="B198" s="114"/>
      <c r="C198" s="115"/>
      <c r="D198" s="115"/>
      <c r="E198" s="116" t="s">
        <v>19</v>
      </c>
      <c r="F198" s="581" t="s">
        <v>247</v>
      </c>
      <c r="G198" s="582"/>
      <c r="H198" s="582"/>
      <c r="I198" s="582"/>
      <c r="J198" s="115"/>
      <c r="K198" s="117">
        <v>6.094</v>
      </c>
      <c r="L198" s="115"/>
      <c r="M198" s="115"/>
      <c r="N198" s="115"/>
      <c r="O198" s="115"/>
      <c r="P198" s="115"/>
      <c r="Q198" s="115"/>
      <c r="R198" s="118"/>
      <c r="T198" s="119"/>
      <c r="U198" s="115"/>
      <c r="V198" s="115"/>
      <c r="W198" s="115"/>
      <c r="X198" s="115"/>
      <c r="Y198" s="115"/>
      <c r="Z198" s="115"/>
      <c r="AA198" s="120"/>
      <c r="AT198" s="121" t="s">
        <v>182</v>
      </c>
      <c r="AU198" s="121" t="s">
        <v>115</v>
      </c>
      <c r="AV198" s="7" t="s">
        <v>179</v>
      </c>
      <c r="AW198" s="7" t="s">
        <v>32</v>
      </c>
      <c r="AX198" s="7" t="s">
        <v>82</v>
      </c>
      <c r="AY198" s="121" t="s">
        <v>175</v>
      </c>
    </row>
    <row r="199" spans="2:65" s="1" customFormat="1" ht="25.5" customHeight="1">
      <c r="B199" s="25"/>
      <c r="C199" s="98" t="s">
        <v>306</v>
      </c>
      <c r="D199" s="98" t="s">
        <v>176</v>
      </c>
      <c r="E199" s="99" t="s">
        <v>1143</v>
      </c>
      <c r="F199" s="576" t="s">
        <v>1144</v>
      </c>
      <c r="G199" s="576"/>
      <c r="H199" s="576"/>
      <c r="I199" s="576"/>
      <c r="J199" s="100" t="s">
        <v>602</v>
      </c>
      <c r="K199" s="101">
        <v>171.6</v>
      </c>
      <c r="L199" s="507"/>
      <c r="M199" s="507"/>
      <c r="N199" s="562">
        <f>ROUND(L199*K199,2)</f>
        <v>0</v>
      </c>
      <c r="O199" s="562"/>
      <c r="P199" s="562"/>
      <c r="Q199" s="562"/>
      <c r="R199" s="27"/>
      <c r="T199" s="102" t="s">
        <v>19</v>
      </c>
      <c r="U199" s="30" t="s">
        <v>39</v>
      </c>
      <c r="V199" s="103">
        <v>0.881</v>
      </c>
      <c r="W199" s="103">
        <f>V199*K199</f>
        <v>151.1796</v>
      </c>
      <c r="X199" s="103">
        <v>0.03363</v>
      </c>
      <c r="Y199" s="103">
        <f>X199*K199</f>
        <v>5.7709079999999995</v>
      </c>
      <c r="Z199" s="103">
        <v>0</v>
      </c>
      <c r="AA199" s="104">
        <f>Z199*K199</f>
        <v>0</v>
      </c>
      <c r="AR199" s="14" t="s">
        <v>179</v>
      </c>
      <c r="AT199" s="14" t="s">
        <v>176</v>
      </c>
      <c r="AU199" s="14" t="s">
        <v>115</v>
      </c>
      <c r="AY199" s="14" t="s">
        <v>175</v>
      </c>
      <c r="BE199" s="105">
        <f>IF(U199="základní",N199,0)</f>
        <v>0</v>
      </c>
      <c r="BF199" s="105">
        <f>IF(U199="snížená",N199,0)</f>
        <v>0</v>
      </c>
      <c r="BG199" s="105">
        <f>IF(U199="zákl. přenesená",N199,0)</f>
        <v>0</v>
      </c>
      <c r="BH199" s="105">
        <f>IF(U199="sníž. přenesená",N199,0)</f>
        <v>0</v>
      </c>
      <c r="BI199" s="105">
        <f>IF(U199="nulová",N199,0)</f>
        <v>0</v>
      </c>
      <c r="BJ199" s="14" t="s">
        <v>82</v>
      </c>
      <c r="BK199" s="105">
        <f>ROUND(L199*K199,2)</f>
        <v>0</v>
      </c>
      <c r="BL199" s="14" t="s">
        <v>179</v>
      </c>
      <c r="BM199" s="14" t="s">
        <v>1145</v>
      </c>
    </row>
    <row r="200" spans="2:51" s="6" customFormat="1" ht="25.5" customHeight="1">
      <c r="B200" s="106"/>
      <c r="C200" s="107"/>
      <c r="D200" s="107"/>
      <c r="E200" s="108" t="s">
        <v>19</v>
      </c>
      <c r="F200" s="577" t="s">
        <v>1146</v>
      </c>
      <c r="G200" s="578"/>
      <c r="H200" s="578"/>
      <c r="I200" s="578"/>
      <c r="J200" s="107"/>
      <c r="K200" s="109">
        <v>171.6</v>
      </c>
      <c r="L200" s="107"/>
      <c r="M200" s="107"/>
      <c r="N200" s="107"/>
      <c r="O200" s="107"/>
      <c r="P200" s="107"/>
      <c r="Q200" s="107"/>
      <c r="R200" s="110"/>
      <c r="T200" s="111"/>
      <c r="U200" s="107"/>
      <c r="V200" s="107"/>
      <c r="W200" s="107"/>
      <c r="X200" s="107"/>
      <c r="Y200" s="107"/>
      <c r="Z200" s="107"/>
      <c r="AA200" s="112"/>
      <c r="AT200" s="113" t="s">
        <v>182</v>
      </c>
      <c r="AU200" s="113" t="s">
        <v>115</v>
      </c>
      <c r="AV200" s="6" t="s">
        <v>115</v>
      </c>
      <c r="AW200" s="6" t="s">
        <v>32</v>
      </c>
      <c r="AX200" s="6" t="s">
        <v>82</v>
      </c>
      <c r="AY200" s="113" t="s">
        <v>175</v>
      </c>
    </row>
    <row r="201" spans="2:65" s="1" customFormat="1" ht="25.5" customHeight="1">
      <c r="B201" s="25"/>
      <c r="C201" s="129" t="s">
        <v>315</v>
      </c>
      <c r="D201" s="129" t="s">
        <v>334</v>
      </c>
      <c r="E201" s="130" t="s">
        <v>1147</v>
      </c>
      <c r="F201" s="583" t="s">
        <v>1148</v>
      </c>
      <c r="G201" s="583"/>
      <c r="H201" s="583"/>
      <c r="I201" s="583"/>
      <c r="J201" s="131" t="s">
        <v>602</v>
      </c>
      <c r="K201" s="132">
        <v>171.6</v>
      </c>
      <c r="L201" s="534"/>
      <c r="M201" s="534"/>
      <c r="N201" s="561">
        <f>ROUND(L201*K201,2)</f>
        <v>0</v>
      </c>
      <c r="O201" s="562"/>
      <c r="P201" s="562"/>
      <c r="Q201" s="562"/>
      <c r="R201" s="27"/>
      <c r="T201" s="102" t="s">
        <v>19</v>
      </c>
      <c r="U201" s="30" t="s">
        <v>39</v>
      </c>
      <c r="V201" s="103">
        <v>0</v>
      </c>
      <c r="W201" s="103">
        <f>V201*K201</f>
        <v>0</v>
      </c>
      <c r="X201" s="103">
        <v>0.00631</v>
      </c>
      <c r="Y201" s="103">
        <f>X201*K201</f>
        <v>1.0827959999999999</v>
      </c>
      <c r="Z201" s="103">
        <v>0</v>
      </c>
      <c r="AA201" s="104">
        <f>Z201*K201</f>
        <v>0</v>
      </c>
      <c r="AR201" s="14" t="s">
        <v>210</v>
      </c>
      <c r="AT201" s="14" t="s">
        <v>334</v>
      </c>
      <c r="AU201" s="14" t="s">
        <v>115</v>
      </c>
      <c r="AY201" s="14" t="s">
        <v>175</v>
      </c>
      <c r="BE201" s="105">
        <f>IF(U201="základní",N201,0)</f>
        <v>0</v>
      </c>
      <c r="BF201" s="105">
        <f>IF(U201="snížená",N201,0)</f>
        <v>0</v>
      </c>
      <c r="BG201" s="105">
        <f>IF(U201="zákl. přenesená",N201,0)</f>
        <v>0</v>
      </c>
      <c r="BH201" s="105">
        <f>IF(U201="sníž. přenesená",N201,0)</f>
        <v>0</v>
      </c>
      <c r="BI201" s="105">
        <f>IF(U201="nulová",N201,0)</f>
        <v>0</v>
      </c>
      <c r="BJ201" s="14" t="s">
        <v>82</v>
      </c>
      <c r="BK201" s="105">
        <f>ROUND(L201*K201,2)</f>
        <v>0</v>
      </c>
      <c r="BL201" s="14" t="s">
        <v>179</v>
      </c>
      <c r="BM201" s="14" t="s">
        <v>1149</v>
      </c>
    </row>
    <row r="202" spans="2:51" s="6" customFormat="1" ht="25.5" customHeight="1">
      <c r="B202" s="106"/>
      <c r="C202" s="107"/>
      <c r="D202" s="107"/>
      <c r="E202" s="108" t="s">
        <v>19</v>
      </c>
      <c r="F202" s="577" t="s">
        <v>1146</v>
      </c>
      <c r="G202" s="578"/>
      <c r="H202" s="578"/>
      <c r="I202" s="578"/>
      <c r="J202" s="107"/>
      <c r="K202" s="109">
        <v>171.6</v>
      </c>
      <c r="L202" s="107"/>
      <c r="M202" s="107"/>
      <c r="N202" s="107"/>
      <c r="O202" s="107"/>
      <c r="P202" s="107"/>
      <c r="Q202" s="107"/>
      <c r="R202" s="110"/>
      <c r="T202" s="111"/>
      <c r="U202" s="107"/>
      <c r="V202" s="107"/>
      <c r="W202" s="107"/>
      <c r="X202" s="107"/>
      <c r="Y202" s="107"/>
      <c r="Z202" s="107"/>
      <c r="AA202" s="112"/>
      <c r="AT202" s="113" t="s">
        <v>182</v>
      </c>
      <c r="AU202" s="113" t="s">
        <v>115</v>
      </c>
      <c r="AV202" s="6" t="s">
        <v>115</v>
      </c>
      <c r="AW202" s="6" t="s">
        <v>32</v>
      </c>
      <c r="AX202" s="6" t="s">
        <v>82</v>
      </c>
      <c r="AY202" s="113" t="s">
        <v>175</v>
      </c>
    </row>
    <row r="203" spans="2:65" s="1" customFormat="1" ht="16.5" customHeight="1">
      <c r="B203" s="25"/>
      <c r="C203" s="129" t="s">
        <v>320</v>
      </c>
      <c r="D203" s="129" t="s">
        <v>334</v>
      </c>
      <c r="E203" s="130" t="s">
        <v>1150</v>
      </c>
      <c r="F203" s="583" t="s">
        <v>1151</v>
      </c>
      <c r="G203" s="583"/>
      <c r="H203" s="583"/>
      <c r="I203" s="583"/>
      <c r="J203" s="131" t="s">
        <v>189</v>
      </c>
      <c r="K203" s="132">
        <v>16</v>
      </c>
      <c r="L203" s="534"/>
      <c r="M203" s="534"/>
      <c r="N203" s="561">
        <f>ROUND(L203*K203,2)</f>
        <v>0</v>
      </c>
      <c r="O203" s="562"/>
      <c r="P203" s="562"/>
      <c r="Q203" s="562"/>
      <c r="R203" s="27"/>
      <c r="T203" s="102" t="s">
        <v>19</v>
      </c>
      <c r="U203" s="30" t="s">
        <v>39</v>
      </c>
      <c r="V203" s="103">
        <v>0</v>
      </c>
      <c r="W203" s="103">
        <f>V203*K203</f>
        <v>0</v>
      </c>
      <c r="X203" s="103">
        <v>0.00078</v>
      </c>
      <c r="Y203" s="103">
        <f>X203*K203</f>
        <v>0.01248</v>
      </c>
      <c r="Z203" s="103">
        <v>0</v>
      </c>
      <c r="AA203" s="104">
        <f>Z203*K203</f>
        <v>0</v>
      </c>
      <c r="AR203" s="14" t="s">
        <v>210</v>
      </c>
      <c r="AT203" s="14" t="s">
        <v>334</v>
      </c>
      <c r="AU203" s="14" t="s">
        <v>115</v>
      </c>
      <c r="AY203" s="14" t="s">
        <v>175</v>
      </c>
      <c r="BE203" s="105">
        <f>IF(U203="základní",N203,0)</f>
        <v>0</v>
      </c>
      <c r="BF203" s="105">
        <f>IF(U203="snížená",N203,0)</f>
        <v>0</v>
      </c>
      <c r="BG203" s="105">
        <f>IF(U203="zákl. přenesená",N203,0)</f>
        <v>0</v>
      </c>
      <c r="BH203" s="105">
        <f>IF(U203="sníž. přenesená",N203,0)</f>
        <v>0</v>
      </c>
      <c r="BI203" s="105">
        <f>IF(U203="nulová",N203,0)</f>
        <v>0</v>
      </c>
      <c r="BJ203" s="14" t="s">
        <v>82</v>
      </c>
      <c r="BK203" s="105">
        <f>ROUND(L203*K203,2)</f>
        <v>0</v>
      </c>
      <c r="BL203" s="14" t="s">
        <v>179</v>
      </c>
      <c r="BM203" s="14" t="s">
        <v>1152</v>
      </c>
    </row>
    <row r="204" spans="2:51" s="6" customFormat="1" ht="16.5" customHeight="1">
      <c r="B204" s="106"/>
      <c r="C204" s="107"/>
      <c r="D204" s="107"/>
      <c r="E204" s="108" t="s">
        <v>19</v>
      </c>
      <c r="F204" s="577" t="s">
        <v>1153</v>
      </c>
      <c r="G204" s="578"/>
      <c r="H204" s="578"/>
      <c r="I204" s="578"/>
      <c r="J204" s="107"/>
      <c r="K204" s="109">
        <v>16</v>
      </c>
      <c r="L204" s="107"/>
      <c r="M204" s="107"/>
      <c r="N204" s="107"/>
      <c r="O204" s="107"/>
      <c r="P204" s="107"/>
      <c r="Q204" s="107"/>
      <c r="R204" s="110"/>
      <c r="T204" s="111"/>
      <c r="U204" s="107"/>
      <c r="V204" s="107"/>
      <c r="W204" s="107"/>
      <c r="X204" s="107"/>
      <c r="Y204" s="107"/>
      <c r="Z204" s="107"/>
      <c r="AA204" s="112"/>
      <c r="AT204" s="113" t="s">
        <v>182</v>
      </c>
      <c r="AU204" s="113" t="s">
        <v>115</v>
      </c>
      <c r="AV204" s="6" t="s">
        <v>115</v>
      </c>
      <c r="AW204" s="6" t="s">
        <v>32</v>
      </c>
      <c r="AX204" s="6" t="s">
        <v>82</v>
      </c>
      <c r="AY204" s="113" t="s">
        <v>175</v>
      </c>
    </row>
    <row r="205" spans="2:65" s="1" customFormat="1" ht="25.5" customHeight="1">
      <c r="B205" s="25"/>
      <c r="C205" s="129" t="s">
        <v>326</v>
      </c>
      <c r="D205" s="129" t="s">
        <v>334</v>
      </c>
      <c r="E205" s="130" t="s">
        <v>1154</v>
      </c>
      <c r="F205" s="583" t="s">
        <v>1155</v>
      </c>
      <c r="G205" s="583"/>
      <c r="H205" s="583"/>
      <c r="I205" s="583"/>
      <c r="J205" s="131" t="s">
        <v>602</v>
      </c>
      <c r="K205" s="132">
        <v>26.4</v>
      </c>
      <c r="L205" s="534"/>
      <c r="M205" s="534"/>
      <c r="N205" s="561">
        <f>ROUND(L205*K205,2)</f>
        <v>0</v>
      </c>
      <c r="O205" s="562"/>
      <c r="P205" s="562"/>
      <c r="Q205" s="562"/>
      <c r="R205" s="27"/>
      <c r="T205" s="102" t="s">
        <v>19</v>
      </c>
      <c r="U205" s="30" t="s">
        <v>39</v>
      </c>
      <c r="V205" s="103">
        <v>0</v>
      </c>
      <c r="W205" s="103">
        <f>V205*K205</f>
        <v>0</v>
      </c>
      <c r="X205" s="103">
        <v>0.00987</v>
      </c>
      <c r="Y205" s="103">
        <f>X205*K205</f>
        <v>0.26056799999999997</v>
      </c>
      <c r="Z205" s="103">
        <v>0</v>
      </c>
      <c r="AA205" s="104">
        <f>Z205*K205</f>
        <v>0</v>
      </c>
      <c r="AR205" s="14" t="s">
        <v>210</v>
      </c>
      <c r="AT205" s="14" t="s">
        <v>334</v>
      </c>
      <c r="AU205" s="14" t="s">
        <v>115</v>
      </c>
      <c r="AY205" s="14" t="s">
        <v>175</v>
      </c>
      <c r="BE205" s="105">
        <f>IF(U205="základní",N205,0)</f>
        <v>0</v>
      </c>
      <c r="BF205" s="105">
        <f>IF(U205="snížená",N205,0)</f>
        <v>0</v>
      </c>
      <c r="BG205" s="105">
        <f>IF(U205="zákl. přenesená",N205,0)</f>
        <v>0</v>
      </c>
      <c r="BH205" s="105">
        <f>IF(U205="sníž. přenesená",N205,0)</f>
        <v>0</v>
      </c>
      <c r="BI205" s="105">
        <f>IF(U205="nulová",N205,0)</f>
        <v>0</v>
      </c>
      <c r="BJ205" s="14" t="s">
        <v>82</v>
      </c>
      <c r="BK205" s="105">
        <f>ROUND(L205*K205,2)</f>
        <v>0</v>
      </c>
      <c r="BL205" s="14" t="s">
        <v>179</v>
      </c>
      <c r="BM205" s="14" t="s">
        <v>1156</v>
      </c>
    </row>
    <row r="206" spans="2:51" s="6" customFormat="1" ht="25.5" customHeight="1">
      <c r="B206" s="106"/>
      <c r="C206" s="107"/>
      <c r="D206" s="107"/>
      <c r="E206" s="108" t="s">
        <v>19</v>
      </c>
      <c r="F206" s="577" t="s">
        <v>1157</v>
      </c>
      <c r="G206" s="578"/>
      <c r="H206" s="578"/>
      <c r="I206" s="578"/>
      <c r="J206" s="107"/>
      <c r="K206" s="109">
        <v>26.4</v>
      </c>
      <c r="L206" s="107"/>
      <c r="M206" s="107"/>
      <c r="N206" s="107"/>
      <c r="O206" s="107"/>
      <c r="P206" s="107"/>
      <c r="Q206" s="107"/>
      <c r="R206" s="110"/>
      <c r="T206" s="111"/>
      <c r="U206" s="107"/>
      <c r="V206" s="107"/>
      <c r="W206" s="107"/>
      <c r="X206" s="107"/>
      <c r="Y206" s="107"/>
      <c r="Z206" s="107"/>
      <c r="AA206" s="112"/>
      <c r="AT206" s="113" t="s">
        <v>182</v>
      </c>
      <c r="AU206" s="113" t="s">
        <v>115</v>
      </c>
      <c r="AV206" s="6" t="s">
        <v>115</v>
      </c>
      <c r="AW206" s="6" t="s">
        <v>32</v>
      </c>
      <c r="AX206" s="6" t="s">
        <v>82</v>
      </c>
      <c r="AY206" s="113" t="s">
        <v>175</v>
      </c>
    </row>
    <row r="207" spans="2:65" s="1" customFormat="1" ht="16.5" customHeight="1">
      <c r="B207" s="25"/>
      <c r="C207" s="129" t="s">
        <v>333</v>
      </c>
      <c r="D207" s="129" t="s">
        <v>334</v>
      </c>
      <c r="E207" s="130" t="s">
        <v>1158</v>
      </c>
      <c r="F207" s="583" t="s">
        <v>1159</v>
      </c>
      <c r="G207" s="583"/>
      <c r="H207" s="583"/>
      <c r="I207" s="583"/>
      <c r="J207" s="131" t="s">
        <v>189</v>
      </c>
      <c r="K207" s="132">
        <v>16</v>
      </c>
      <c r="L207" s="534"/>
      <c r="M207" s="534"/>
      <c r="N207" s="561">
        <f>ROUND(L207*K207,2)</f>
        <v>0</v>
      </c>
      <c r="O207" s="562"/>
      <c r="P207" s="562"/>
      <c r="Q207" s="562"/>
      <c r="R207" s="27"/>
      <c r="T207" s="102" t="s">
        <v>19</v>
      </c>
      <c r="U207" s="30" t="s">
        <v>39</v>
      </c>
      <c r="V207" s="103">
        <v>0</v>
      </c>
      <c r="W207" s="103">
        <f>V207*K207</f>
        <v>0</v>
      </c>
      <c r="X207" s="103">
        <v>0.0088</v>
      </c>
      <c r="Y207" s="103">
        <f>X207*K207</f>
        <v>0.1408</v>
      </c>
      <c r="Z207" s="103">
        <v>0</v>
      </c>
      <c r="AA207" s="104">
        <f>Z207*K207</f>
        <v>0</v>
      </c>
      <c r="AR207" s="14" t="s">
        <v>210</v>
      </c>
      <c r="AT207" s="14" t="s">
        <v>334</v>
      </c>
      <c r="AU207" s="14" t="s">
        <v>115</v>
      </c>
      <c r="AY207" s="14" t="s">
        <v>175</v>
      </c>
      <c r="BE207" s="105">
        <f>IF(U207="základní",N207,0)</f>
        <v>0</v>
      </c>
      <c r="BF207" s="105">
        <f>IF(U207="snížená",N207,0)</f>
        <v>0</v>
      </c>
      <c r="BG207" s="105">
        <f>IF(U207="zákl. přenesená",N207,0)</f>
        <v>0</v>
      </c>
      <c r="BH207" s="105">
        <f>IF(U207="sníž. přenesená",N207,0)</f>
        <v>0</v>
      </c>
      <c r="BI207" s="105">
        <f>IF(U207="nulová",N207,0)</f>
        <v>0</v>
      </c>
      <c r="BJ207" s="14" t="s">
        <v>82</v>
      </c>
      <c r="BK207" s="105">
        <f>ROUND(L207*K207,2)</f>
        <v>0</v>
      </c>
      <c r="BL207" s="14" t="s">
        <v>179</v>
      </c>
      <c r="BM207" s="14" t="s">
        <v>1160</v>
      </c>
    </row>
    <row r="208" spans="2:51" s="6" customFormat="1" ht="16.5" customHeight="1">
      <c r="B208" s="106"/>
      <c r="C208" s="107"/>
      <c r="D208" s="107"/>
      <c r="E208" s="108" t="s">
        <v>19</v>
      </c>
      <c r="F208" s="577" t="s">
        <v>1153</v>
      </c>
      <c r="G208" s="578"/>
      <c r="H208" s="578"/>
      <c r="I208" s="578"/>
      <c r="J208" s="107"/>
      <c r="K208" s="109">
        <v>16</v>
      </c>
      <c r="L208" s="107"/>
      <c r="M208" s="107"/>
      <c r="N208" s="107"/>
      <c r="O208" s="107"/>
      <c r="P208" s="107"/>
      <c r="Q208" s="107"/>
      <c r="R208" s="110"/>
      <c r="T208" s="111"/>
      <c r="U208" s="107"/>
      <c r="V208" s="107"/>
      <c r="W208" s="107"/>
      <c r="X208" s="107"/>
      <c r="Y208" s="107"/>
      <c r="Z208" s="107"/>
      <c r="AA208" s="112"/>
      <c r="AT208" s="113" t="s">
        <v>182</v>
      </c>
      <c r="AU208" s="113" t="s">
        <v>115</v>
      </c>
      <c r="AV208" s="6" t="s">
        <v>115</v>
      </c>
      <c r="AW208" s="6" t="s">
        <v>32</v>
      </c>
      <c r="AX208" s="6" t="s">
        <v>82</v>
      </c>
      <c r="AY208" s="113" t="s">
        <v>175</v>
      </c>
    </row>
    <row r="209" spans="2:65" s="1" customFormat="1" ht="25.5" customHeight="1">
      <c r="B209" s="25"/>
      <c r="C209" s="98" t="s">
        <v>339</v>
      </c>
      <c r="D209" s="98" t="s">
        <v>176</v>
      </c>
      <c r="E209" s="99" t="s">
        <v>1161</v>
      </c>
      <c r="F209" s="576" t="s">
        <v>1162</v>
      </c>
      <c r="G209" s="576"/>
      <c r="H209" s="576"/>
      <c r="I209" s="576"/>
      <c r="J209" s="100" t="s">
        <v>602</v>
      </c>
      <c r="K209" s="101">
        <v>26.4</v>
      </c>
      <c r="L209" s="507"/>
      <c r="M209" s="507"/>
      <c r="N209" s="562">
        <f>ROUND(L209*K209,2)</f>
        <v>0</v>
      </c>
      <c r="O209" s="562"/>
      <c r="P209" s="562"/>
      <c r="Q209" s="562"/>
      <c r="R209" s="27"/>
      <c r="T209" s="102" t="s">
        <v>19</v>
      </c>
      <c r="U209" s="30" t="s">
        <v>39</v>
      </c>
      <c r="V209" s="103">
        <v>0.881</v>
      </c>
      <c r="W209" s="103">
        <f>V209*K209</f>
        <v>23.258399999999998</v>
      </c>
      <c r="X209" s="103">
        <v>0.03363</v>
      </c>
      <c r="Y209" s="103">
        <f>X209*K209</f>
        <v>0.887832</v>
      </c>
      <c r="Z209" s="103">
        <v>0</v>
      </c>
      <c r="AA209" s="104">
        <f>Z209*K209</f>
        <v>0</v>
      </c>
      <c r="AR209" s="14" t="s">
        <v>179</v>
      </c>
      <c r="AT209" s="14" t="s">
        <v>176</v>
      </c>
      <c r="AU209" s="14" t="s">
        <v>115</v>
      </c>
      <c r="AY209" s="14" t="s">
        <v>175</v>
      </c>
      <c r="BE209" s="105">
        <f>IF(U209="základní",N209,0)</f>
        <v>0</v>
      </c>
      <c r="BF209" s="105">
        <f>IF(U209="snížená",N209,0)</f>
        <v>0</v>
      </c>
      <c r="BG209" s="105">
        <f>IF(U209="zákl. přenesená",N209,0)</f>
        <v>0</v>
      </c>
      <c r="BH209" s="105">
        <f>IF(U209="sníž. přenesená",N209,0)</f>
        <v>0</v>
      </c>
      <c r="BI209" s="105">
        <f>IF(U209="nulová",N209,0)</f>
        <v>0</v>
      </c>
      <c r="BJ209" s="14" t="s">
        <v>82</v>
      </c>
      <c r="BK209" s="105">
        <f>ROUND(L209*K209,2)</f>
        <v>0</v>
      </c>
      <c r="BL209" s="14" t="s">
        <v>179</v>
      </c>
      <c r="BM209" s="14" t="s">
        <v>1163</v>
      </c>
    </row>
    <row r="210" spans="2:51" s="6" customFormat="1" ht="25.5" customHeight="1">
      <c r="B210" s="106"/>
      <c r="C210" s="107"/>
      <c r="D210" s="107"/>
      <c r="E210" s="108" t="s">
        <v>19</v>
      </c>
      <c r="F210" s="577" t="s">
        <v>1157</v>
      </c>
      <c r="G210" s="578"/>
      <c r="H210" s="578"/>
      <c r="I210" s="578"/>
      <c r="J210" s="107"/>
      <c r="K210" s="109">
        <v>26.4</v>
      </c>
      <c r="L210" s="107"/>
      <c r="M210" s="107"/>
      <c r="N210" s="107"/>
      <c r="O210" s="107"/>
      <c r="P210" s="107"/>
      <c r="Q210" s="107"/>
      <c r="R210" s="110"/>
      <c r="T210" s="111"/>
      <c r="U210" s="107"/>
      <c r="V210" s="107"/>
      <c r="W210" s="107"/>
      <c r="X210" s="107"/>
      <c r="Y210" s="107"/>
      <c r="Z210" s="107"/>
      <c r="AA210" s="112"/>
      <c r="AT210" s="113" t="s">
        <v>182</v>
      </c>
      <c r="AU210" s="113" t="s">
        <v>115</v>
      </c>
      <c r="AV210" s="6" t="s">
        <v>115</v>
      </c>
      <c r="AW210" s="6" t="s">
        <v>32</v>
      </c>
      <c r="AX210" s="6" t="s">
        <v>82</v>
      </c>
      <c r="AY210" s="113" t="s">
        <v>175</v>
      </c>
    </row>
    <row r="211" spans="2:65" s="1" customFormat="1" ht="25.5" customHeight="1">
      <c r="B211" s="25"/>
      <c r="C211" s="98" t="s">
        <v>345</v>
      </c>
      <c r="D211" s="98" t="s">
        <v>176</v>
      </c>
      <c r="E211" s="99" t="s">
        <v>1164</v>
      </c>
      <c r="F211" s="576" t="s">
        <v>1165</v>
      </c>
      <c r="G211" s="576"/>
      <c r="H211" s="576"/>
      <c r="I211" s="576"/>
      <c r="J211" s="100" t="s">
        <v>602</v>
      </c>
      <c r="K211" s="101">
        <v>198</v>
      </c>
      <c r="L211" s="507"/>
      <c r="M211" s="507"/>
      <c r="N211" s="562">
        <f>ROUND(L211*K211,2)</f>
        <v>0</v>
      </c>
      <c r="O211" s="562"/>
      <c r="P211" s="562"/>
      <c r="Q211" s="562"/>
      <c r="R211" s="27"/>
      <c r="T211" s="102" t="s">
        <v>19</v>
      </c>
      <c r="U211" s="30" t="s">
        <v>39</v>
      </c>
      <c r="V211" s="103">
        <v>0.45</v>
      </c>
      <c r="W211" s="103">
        <f>V211*K211</f>
        <v>89.10000000000001</v>
      </c>
      <c r="X211" s="103">
        <v>0.0003675</v>
      </c>
      <c r="Y211" s="103">
        <f>X211*K211</f>
        <v>0.072765</v>
      </c>
      <c r="Z211" s="103">
        <v>0</v>
      </c>
      <c r="AA211" s="104">
        <f>Z211*K211</f>
        <v>0</v>
      </c>
      <c r="AR211" s="14" t="s">
        <v>179</v>
      </c>
      <c r="AT211" s="14" t="s">
        <v>176</v>
      </c>
      <c r="AU211" s="14" t="s">
        <v>115</v>
      </c>
      <c r="AY211" s="14" t="s">
        <v>175</v>
      </c>
      <c r="BE211" s="105">
        <f>IF(U211="základní",N211,0)</f>
        <v>0</v>
      </c>
      <c r="BF211" s="105">
        <f>IF(U211="snížená",N211,0)</f>
        <v>0</v>
      </c>
      <c r="BG211" s="105">
        <f>IF(U211="zákl. přenesená",N211,0)</f>
        <v>0</v>
      </c>
      <c r="BH211" s="105">
        <f>IF(U211="sníž. přenesená",N211,0)</f>
        <v>0</v>
      </c>
      <c r="BI211" s="105">
        <f>IF(U211="nulová",N211,0)</f>
        <v>0</v>
      </c>
      <c r="BJ211" s="14" t="s">
        <v>82</v>
      </c>
      <c r="BK211" s="105">
        <f>ROUND(L211*K211,2)</f>
        <v>0</v>
      </c>
      <c r="BL211" s="14" t="s">
        <v>179</v>
      </c>
      <c r="BM211" s="14" t="s">
        <v>1166</v>
      </c>
    </row>
    <row r="212" spans="2:51" s="6" customFormat="1" ht="25.5" customHeight="1">
      <c r="B212" s="106"/>
      <c r="C212" s="107"/>
      <c r="D212" s="107"/>
      <c r="E212" s="108" t="s">
        <v>19</v>
      </c>
      <c r="F212" s="577" t="s">
        <v>1167</v>
      </c>
      <c r="G212" s="578"/>
      <c r="H212" s="578"/>
      <c r="I212" s="578"/>
      <c r="J212" s="107"/>
      <c r="K212" s="109">
        <v>198</v>
      </c>
      <c r="L212" s="107"/>
      <c r="M212" s="107"/>
      <c r="N212" s="107"/>
      <c r="O212" s="107"/>
      <c r="P212" s="107"/>
      <c r="Q212" s="107"/>
      <c r="R212" s="110"/>
      <c r="T212" s="111"/>
      <c r="U212" s="107"/>
      <c r="V212" s="107"/>
      <c r="W212" s="107"/>
      <c r="X212" s="107"/>
      <c r="Y212" s="107"/>
      <c r="Z212" s="107"/>
      <c r="AA212" s="112"/>
      <c r="AT212" s="113" t="s">
        <v>182</v>
      </c>
      <c r="AU212" s="113" t="s">
        <v>115</v>
      </c>
      <c r="AV212" s="6" t="s">
        <v>115</v>
      </c>
      <c r="AW212" s="6" t="s">
        <v>32</v>
      </c>
      <c r="AX212" s="6" t="s">
        <v>82</v>
      </c>
      <c r="AY212" s="113" t="s">
        <v>175</v>
      </c>
    </row>
    <row r="213" spans="2:63" s="5" customFormat="1" ht="29.85" customHeight="1">
      <c r="B213" s="87"/>
      <c r="C213" s="88"/>
      <c r="D213" s="97" t="s">
        <v>152</v>
      </c>
      <c r="E213" s="97"/>
      <c r="F213" s="97"/>
      <c r="G213" s="97"/>
      <c r="H213" s="97"/>
      <c r="I213" s="97"/>
      <c r="J213" s="97"/>
      <c r="K213" s="97"/>
      <c r="L213" s="97"/>
      <c r="M213" s="97"/>
      <c r="N213" s="559">
        <f>BK213</f>
        <v>0</v>
      </c>
      <c r="O213" s="560"/>
      <c r="P213" s="560"/>
      <c r="Q213" s="560"/>
      <c r="R213" s="90"/>
      <c r="T213" s="91"/>
      <c r="U213" s="88"/>
      <c r="V213" s="88"/>
      <c r="W213" s="92">
        <f>SUM(W214:W274)</f>
        <v>2434.8519380000002</v>
      </c>
      <c r="X213" s="88"/>
      <c r="Y213" s="92">
        <f>SUM(Y214:Y274)</f>
        <v>793.269702810879</v>
      </c>
      <c r="Z213" s="88"/>
      <c r="AA213" s="93">
        <f>SUM(AA214:AA274)</f>
        <v>0</v>
      </c>
      <c r="AR213" s="94" t="s">
        <v>82</v>
      </c>
      <c r="AT213" s="95" t="s">
        <v>73</v>
      </c>
      <c r="AU213" s="95" t="s">
        <v>82</v>
      </c>
      <c r="AY213" s="94" t="s">
        <v>175</v>
      </c>
      <c r="BK213" s="96">
        <f>SUM(BK214:BK274)</f>
        <v>0</v>
      </c>
    </row>
    <row r="214" spans="2:65" s="1" customFormat="1" ht="25.5" customHeight="1">
      <c r="B214" s="25"/>
      <c r="C214" s="98" t="s">
        <v>350</v>
      </c>
      <c r="D214" s="98" t="s">
        <v>176</v>
      </c>
      <c r="E214" s="99" t="s">
        <v>491</v>
      </c>
      <c r="F214" s="576" t="s">
        <v>492</v>
      </c>
      <c r="G214" s="576"/>
      <c r="H214" s="576"/>
      <c r="I214" s="576"/>
      <c r="J214" s="100" t="s">
        <v>127</v>
      </c>
      <c r="K214" s="101">
        <v>4.437</v>
      </c>
      <c r="L214" s="507"/>
      <c r="M214" s="507"/>
      <c r="N214" s="562">
        <f>ROUND(L214*K214,2)</f>
        <v>0</v>
      </c>
      <c r="O214" s="562"/>
      <c r="P214" s="562"/>
      <c r="Q214" s="562"/>
      <c r="R214" s="27"/>
      <c r="T214" s="102" t="s">
        <v>19</v>
      </c>
      <c r="U214" s="30" t="s">
        <v>39</v>
      </c>
      <c r="V214" s="103">
        <v>16.755</v>
      </c>
      <c r="W214" s="103">
        <f>V214*K214</f>
        <v>74.341935</v>
      </c>
      <c r="X214" s="103">
        <v>0.182928</v>
      </c>
      <c r="Y214" s="103">
        <f>X214*K214</f>
        <v>0.8116515360000001</v>
      </c>
      <c r="Z214" s="103">
        <v>0</v>
      </c>
      <c r="AA214" s="104">
        <f>Z214*K214</f>
        <v>0</v>
      </c>
      <c r="AR214" s="14" t="s">
        <v>179</v>
      </c>
      <c r="AT214" s="14" t="s">
        <v>176</v>
      </c>
      <c r="AU214" s="14" t="s">
        <v>115</v>
      </c>
      <c r="AY214" s="14" t="s">
        <v>175</v>
      </c>
      <c r="BE214" s="105">
        <f>IF(U214="základní",N214,0)</f>
        <v>0</v>
      </c>
      <c r="BF214" s="105">
        <f>IF(U214="snížená",N214,0)</f>
        <v>0</v>
      </c>
      <c r="BG214" s="105">
        <f>IF(U214="zákl. přenesená",N214,0)</f>
        <v>0</v>
      </c>
      <c r="BH214" s="105">
        <f>IF(U214="sníž. přenesená",N214,0)</f>
        <v>0</v>
      </c>
      <c r="BI214" s="105">
        <f>IF(U214="nulová",N214,0)</f>
        <v>0</v>
      </c>
      <c r="BJ214" s="14" t="s">
        <v>82</v>
      </c>
      <c r="BK214" s="105">
        <f>ROUND(L214*K214,2)</f>
        <v>0</v>
      </c>
      <c r="BL214" s="14" t="s">
        <v>179</v>
      </c>
      <c r="BM214" s="14" t="s">
        <v>1168</v>
      </c>
    </row>
    <row r="215" spans="2:51" s="6" customFormat="1" ht="16.5" customHeight="1">
      <c r="B215" s="106"/>
      <c r="C215" s="107"/>
      <c r="D215" s="107"/>
      <c r="E215" s="108" t="s">
        <v>19</v>
      </c>
      <c r="F215" s="577" t="s">
        <v>1169</v>
      </c>
      <c r="G215" s="578"/>
      <c r="H215" s="578"/>
      <c r="I215" s="578"/>
      <c r="J215" s="107"/>
      <c r="K215" s="109">
        <v>3.8</v>
      </c>
      <c r="L215" s="107"/>
      <c r="M215" s="107"/>
      <c r="N215" s="107"/>
      <c r="O215" s="107"/>
      <c r="P215" s="107"/>
      <c r="Q215" s="107"/>
      <c r="R215" s="110"/>
      <c r="T215" s="111"/>
      <c r="U215" s="107"/>
      <c r="V215" s="107"/>
      <c r="W215" s="107"/>
      <c r="X215" s="107"/>
      <c r="Y215" s="107"/>
      <c r="Z215" s="107"/>
      <c r="AA215" s="112"/>
      <c r="AT215" s="113" t="s">
        <v>182</v>
      </c>
      <c r="AU215" s="113" t="s">
        <v>115</v>
      </c>
      <c r="AV215" s="6" t="s">
        <v>115</v>
      </c>
      <c r="AW215" s="6" t="s">
        <v>32</v>
      </c>
      <c r="AX215" s="6" t="s">
        <v>74</v>
      </c>
      <c r="AY215" s="113" t="s">
        <v>175</v>
      </c>
    </row>
    <row r="216" spans="2:51" s="6" customFormat="1" ht="25.5" customHeight="1">
      <c r="B216" s="106"/>
      <c r="C216" s="107"/>
      <c r="D216" s="107"/>
      <c r="E216" s="108" t="s">
        <v>19</v>
      </c>
      <c r="F216" s="579" t="s">
        <v>1170</v>
      </c>
      <c r="G216" s="580"/>
      <c r="H216" s="580"/>
      <c r="I216" s="580"/>
      <c r="J216" s="107"/>
      <c r="K216" s="109">
        <v>0.637</v>
      </c>
      <c r="L216" s="107"/>
      <c r="M216" s="107"/>
      <c r="N216" s="107"/>
      <c r="O216" s="107"/>
      <c r="P216" s="107"/>
      <c r="Q216" s="107"/>
      <c r="R216" s="110"/>
      <c r="T216" s="111"/>
      <c r="U216" s="107"/>
      <c r="V216" s="107"/>
      <c r="W216" s="107"/>
      <c r="X216" s="107"/>
      <c r="Y216" s="107"/>
      <c r="Z216" s="107"/>
      <c r="AA216" s="112"/>
      <c r="AT216" s="113" t="s">
        <v>182</v>
      </c>
      <c r="AU216" s="113" t="s">
        <v>115</v>
      </c>
      <c r="AV216" s="6" t="s">
        <v>115</v>
      </c>
      <c r="AW216" s="6" t="s">
        <v>32</v>
      </c>
      <c r="AX216" s="6" t="s">
        <v>74</v>
      </c>
      <c r="AY216" s="113" t="s">
        <v>175</v>
      </c>
    </row>
    <row r="217" spans="2:51" s="7" customFormat="1" ht="16.5" customHeight="1">
      <c r="B217" s="114"/>
      <c r="C217" s="115"/>
      <c r="D217" s="115"/>
      <c r="E217" s="116" t="s">
        <v>19</v>
      </c>
      <c r="F217" s="581" t="s">
        <v>247</v>
      </c>
      <c r="G217" s="582"/>
      <c r="H217" s="582"/>
      <c r="I217" s="582"/>
      <c r="J217" s="115"/>
      <c r="K217" s="117">
        <v>4.437</v>
      </c>
      <c r="L217" s="115"/>
      <c r="M217" s="115"/>
      <c r="N217" s="115"/>
      <c r="O217" s="115"/>
      <c r="P217" s="115"/>
      <c r="Q217" s="115"/>
      <c r="R217" s="118"/>
      <c r="T217" s="119"/>
      <c r="U217" s="115"/>
      <c r="V217" s="115"/>
      <c r="W217" s="115"/>
      <c r="X217" s="115"/>
      <c r="Y217" s="115"/>
      <c r="Z217" s="115"/>
      <c r="AA217" s="120"/>
      <c r="AT217" s="121" t="s">
        <v>182</v>
      </c>
      <c r="AU217" s="121" t="s">
        <v>115</v>
      </c>
      <c r="AV217" s="7" t="s">
        <v>179</v>
      </c>
      <c r="AW217" s="7" t="s">
        <v>32</v>
      </c>
      <c r="AX217" s="7" t="s">
        <v>82</v>
      </c>
      <c r="AY217" s="121" t="s">
        <v>175</v>
      </c>
    </row>
    <row r="218" spans="2:65" s="1" customFormat="1" ht="25.5" customHeight="1">
      <c r="B218" s="25"/>
      <c r="C218" s="129" t="s">
        <v>356</v>
      </c>
      <c r="D218" s="129" t="s">
        <v>334</v>
      </c>
      <c r="E218" s="130" t="s">
        <v>1171</v>
      </c>
      <c r="F218" s="583" t="s">
        <v>1172</v>
      </c>
      <c r="G218" s="583"/>
      <c r="H218" s="583"/>
      <c r="I218" s="583"/>
      <c r="J218" s="131" t="s">
        <v>369</v>
      </c>
      <c r="K218" s="132">
        <v>1.761</v>
      </c>
      <c r="L218" s="534"/>
      <c r="M218" s="534"/>
      <c r="N218" s="561">
        <f>ROUND(L218*K218,2)</f>
        <v>0</v>
      </c>
      <c r="O218" s="562"/>
      <c r="P218" s="562"/>
      <c r="Q218" s="562"/>
      <c r="R218" s="27"/>
      <c r="T218" s="102" t="s">
        <v>19</v>
      </c>
      <c r="U218" s="30" t="s">
        <v>39</v>
      </c>
      <c r="V218" s="103">
        <v>0</v>
      </c>
      <c r="W218" s="103">
        <f>V218*K218</f>
        <v>0</v>
      </c>
      <c r="X218" s="103">
        <v>1</v>
      </c>
      <c r="Y218" s="103">
        <f>X218*K218</f>
        <v>1.761</v>
      </c>
      <c r="Z218" s="103">
        <v>0</v>
      </c>
      <c r="AA218" s="104">
        <f>Z218*K218</f>
        <v>0</v>
      </c>
      <c r="AR218" s="14" t="s">
        <v>210</v>
      </c>
      <c r="AT218" s="14" t="s">
        <v>334</v>
      </c>
      <c r="AU218" s="14" t="s">
        <v>115</v>
      </c>
      <c r="AY218" s="14" t="s">
        <v>175</v>
      </c>
      <c r="BE218" s="105">
        <f>IF(U218="základní",N218,0)</f>
        <v>0</v>
      </c>
      <c r="BF218" s="105">
        <f>IF(U218="snížená",N218,0)</f>
        <v>0</v>
      </c>
      <c r="BG218" s="105">
        <f>IF(U218="zákl. přenesená",N218,0)</f>
        <v>0</v>
      </c>
      <c r="BH218" s="105">
        <f>IF(U218="sníž. přenesená",N218,0)</f>
        <v>0</v>
      </c>
      <c r="BI218" s="105">
        <f>IF(U218="nulová",N218,0)</f>
        <v>0</v>
      </c>
      <c r="BJ218" s="14" t="s">
        <v>82</v>
      </c>
      <c r="BK218" s="105">
        <f>ROUND(L218*K218,2)</f>
        <v>0</v>
      </c>
      <c r="BL218" s="14" t="s">
        <v>179</v>
      </c>
      <c r="BM218" s="14" t="s">
        <v>1173</v>
      </c>
    </row>
    <row r="219" spans="2:51" s="8" customFormat="1" ht="25.5" customHeight="1">
      <c r="B219" s="122"/>
      <c r="C219" s="123"/>
      <c r="D219" s="123"/>
      <c r="E219" s="124" t="s">
        <v>19</v>
      </c>
      <c r="F219" s="584" t="s">
        <v>1174</v>
      </c>
      <c r="G219" s="585"/>
      <c r="H219" s="585"/>
      <c r="I219" s="585"/>
      <c r="J219" s="123"/>
      <c r="K219" s="124" t="s">
        <v>19</v>
      </c>
      <c r="L219" s="123"/>
      <c r="M219" s="123"/>
      <c r="N219" s="123"/>
      <c r="O219" s="123"/>
      <c r="P219" s="123"/>
      <c r="Q219" s="123"/>
      <c r="R219" s="125"/>
      <c r="T219" s="126"/>
      <c r="U219" s="123"/>
      <c r="V219" s="123"/>
      <c r="W219" s="123"/>
      <c r="X219" s="123"/>
      <c r="Y219" s="123"/>
      <c r="Z219" s="123"/>
      <c r="AA219" s="127"/>
      <c r="AT219" s="128" t="s">
        <v>182</v>
      </c>
      <c r="AU219" s="128" t="s">
        <v>115</v>
      </c>
      <c r="AV219" s="8" t="s">
        <v>82</v>
      </c>
      <c r="AW219" s="8" t="s">
        <v>32</v>
      </c>
      <c r="AX219" s="8" t="s">
        <v>74</v>
      </c>
      <c r="AY219" s="128" t="s">
        <v>175</v>
      </c>
    </row>
    <row r="220" spans="2:51" s="6" customFormat="1" ht="25.5" customHeight="1">
      <c r="B220" s="106"/>
      <c r="C220" s="107"/>
      <c r="D220" s="107"/>
      <c r="E220" s="108" t="s">
        <v>19</v>
      </c>
      <c r="F220" s="579" t="s">
        <v>1175</v>
      </c>
      <c r="G220" s="580"/>
      <c r="H220" s="580"/>
      <c r="I220" s="580"/>
      <c r="J220" s="107"/>
      <c r="K220" s="109">
        <v>1.761</v>
      </c>
      <c r="L220" s="107"/>
      <c r="M220" s="107"/>
      <c r="N220" s="107"/>
      <c r="O220" s="107"/>
      <c r="P220" s="107"/>
      <c r="Q220" s="107"/>
      <c r="R220" s="110"/>
      <c r="T220" s="111"/>
      <c r="U220" s="107"/>
      <c r="V220" s="107"/>
      <c r="W220" s="107"/>
      <c r="X220" s="107"/>
      <c r="Y220" s="107"/>
      <c r="Z220" s="107"/>
      <c r="AA220" s="112"/>
      <c r="AT220" s="113" t="s">
        <v>182</v>
      </c>
      <c r="AU220" s="113" t="s">
        <v>115</v>
      </c>
      <c r="AV220" s="6" t="s">
        <v>115</v>
      </c>
      <c r="AW220" s="6" t="s">
        <v>32</v>
      </c>
      <c r="AX220" s="6" t="s">
        <v>82</v>
      </c>
      <c r="AY220" s="113" t="s">
        <v>175</v>
      </c>
    </row>
    <row r="221" spans="2:65" s="1" customFormat="1" ht="25.5" customHeight="1">
      <c r="B221" s="25"/>
      <c r="C221" s="98" t="s">
        <v>361</v>
      </c>
      <c r="D221" s="98" t="s">
        <v>176</v>
      </c>
      <c r="E221" s="99" t="s">
        <v>507</v>
      </c>
      <c r="F221" s="576" t="s">
        <v>508</v>
      </c>
      <c r="G221" s="576"/>
      <c r="H221" s="576"/>
      <c r="I221" s="576"/>
      <c r="J221" s="100" t="s">
        <v>127</v>
      </c>
      <c r="K221" s="101">
        <v>275.7</v>
      </c>
      <c r="L221" s="507"/>
      <c r="M221" s="507"/>
      <c r="N221" s="562">
        <f>ROUND(L221*K221,2)</f>
        <v>0</v>
      </c>
      <c r="O221" s="562"/>
      <c r="P221" s="562"/>
      <c r="Q221" s="562"/>
      <c r="R221" s="27"/>
      <c r="T221" s="102" t="s">
        <v>19</v>
      </c>
      <c r="U221" s="30" t="s">
        <v>39</v>
      </c>
      <c r="V221" s="103">
        <v>4.591</v>
      </c>
      <c r="W221" s="103">
        <f>V221*K221</f>
        <v>1265.7387</v>
      </c>
      <c r="X221" s="103">
        <v>2.808944538</v>
      </c>
      <c r="Y221" s="103">
        <f>X221*K221</f>
        <v>774.4260091266</v>
      </c>
      <c r="Z221" s="103">
        <v>0</v>
      </c>
      <c r="AA221" s="104">
        <f>Z221*K221</f>
        <v>0</v>
      </c>
      <c r="AR221" s="14" t="s">
        <v>179</v>
      </c>
      <c r="AT221" s="14" t="s">
        <v>176</v>
      </c>
      <c r="AU221" s="14" t="s">
        <v>115</v>
      </c>
      <c r="AY221" s="14" t="s">
        <v>175</v>
      </c>
      <c r="BE221" s="105">
        <f>IF(U221="základní",N221,0)</f>
        <v>0</v>
      </c>
      <c r="BF221" s="105">
        <f>IF(U221="snížená",N221,0)</f>
        <v>0</v>
      </c>
      <c r="BG221" s="105">
        <f>IF(U221="zákl. přenesená",N221,0)</f>
        <v>0</v>
      </c>
      <c r="BH221" s="105">
        <f>IF(U221="sníž. přenesená",N221,0)</f>
        <v>0</v>
      </c>
      <c r="BI221" s="105">
        <f>IF(U221="nulová",N221,0)</f>
        <v>0</v>
      </c>
      <c r="BJ221" s="14" t="s">
        <v>82</v>
      </c>
      <c r="BK221" s="105">
        <f>ROUND(L221*K221,2)</f>
        <v>0</v>
      </c>
      <c r="BL221" s="14" t="s">
        <v>179</v>
      </c>
      <c r="BM221" s="14" t="s">
        <v>1176</v>
      </c>
    </row>
    <row r="222" spans="2:51" s="6" customFormat="1" ht="16.5" customHeight="1">
      <c r="B222" s="106"/>
      <c r="C222" s="107"/>
      <c r="D222" s="107"/>
      <c r="E222" s="108" t="s">
        <v>19</v>
      </c>
      <c r="F222" s="577" t="s">
        <v>1177</v>
      </c>
      <c r="G222" s="578"/>
      <c r="H222" s="578"/>
      <c r="I222" s="578"/>
      <c r="J222" s="107"/>
      <c r="K222" s="109">
        <v>31.5</v>
      </c>
      <c r="L222" s="107"/>
      <c r="M222" s="107"/>
      <c r="N222" s="107"/>
      <c r="O222" s="107"/>
      <c r="P222" s="107"/>
      <c r="Q222" s="107"/>
      <c r="R222" s="110"/>
      <c r="T222" s="111"/>
      <c r="U222" s="107"/>
      <c r="V222" s="107"/>
      <c r="W222" s="107"/>
      <c r="X222" s="107"/>
      <c r="Y222" s="107"/>
      <c r="Z222" s="107"/>
      <c r="AA222" s="112"/>
      <c r="AT222" s="113" t="s">
        <v>182</v>
      </c>
      <c r="AU222" s="113" t="s">
        <v>115</v>
      </c>
      <c r="AV222" s="6" t="s">
        <v>115</v>
      </c>
      <c r="AW222" s="6" t="s">
        <v>32</v>
      </c>
      <c r="AX222" s="6" t="s">
        <v>74</v>
      </c>
      <c r="AY222" s="113" t="s">
        <v>175</v>
      </c>
    </row>
    <row r="223" spans="2:51" s="6" customFormat="1" ht="25.5" customHeight="1">
      <c r="B223" s="106"/>
      <c r="C223" s="107"/>
      <c r="D223" s="107"/>
      <c r="E223" s="108" t="s">
        <v>19</v>
      </c>
      <c r="F223" s="579" t="s">
        <v>1178</v>
      </c>
      <c r="G223" s="580"/>
      <c r="H223" s="580"/>
      <c r="I223" s="580"/>
      <c r="J223" s="107"/>
      <c r="K223" s="109">
        <v>124.8</v>
      </c>
      <c r="L223" s="107"/>
      <c r="M223" s="107"/>
      <c r="N223" s="107"/>
      <c r="O223" s="107"/>
      <c r="P223" s="107"/>
      <c r="Q223" s="107"/>
      <c r="R223" s="110"/>
      <c r="T223" s="111"/>
      <c r="U223" s="107"/>
      <c r="V223" s="107"/>
      <c r="W223" s="107"/>
      <c r="X223" s="107"/>
      <c r="Y223" s="107"/>
      <c r="Z223" s="107"/>
      <c r="AA223" s="112"/>
      <c r="AT223" s="113" t="s">
        <v>182</v>
      </c>
      <c r="AU223" s="113" t="s">
        <v>115</v>
      </c>
      <c r="AV223" s="6" t="s">
        <v>115</v>
      </c>
      <c r="AW223" s="6" t="s">
        <v>32</v>
      </c>
      <c r="AX223" s="6" t="s">
        <v>74</v>
      </c>
      <c r="AY223" s="113" t="s">
        <v>175</v>
      </c>
    </row>
    <row r="224" spans="2:51" s="6" customFormat="1" ht="25.5" customHeight="1">
      <c r="B224" s="106"/>
      <c r="C224" s="107"/>
      <c r="D224" s="107"/>
      <c r="E224" s="108" t="s">
        <v>19</v>
      </c>
      <c r="F224" s="579" t="s">
        <v>1179</v>
      </c>
      <c r="G224" s="580"/>
      <c r="H224" s="580"/>
      <c r="I224" s="580"/>
      <c r="J224" s="107"/>
      <c r="K224" s="109">
        <v>64</v>
      </c>
      <c r="L224" s="107"/>
      <c r="M224" s="107"/>
      <c r="N224" s="107"/>
      <c r="O224" s="107"/>
      <c r="P224" s="107"/>
      <c r="Q224" s="107"/>
      <c r="R224" s="110"/>
      <c r="T224" s="111"/>
      <c r="U224" s="107"/>
      <c r="V224" s="107"/>
      <c r="W224" s="107"/>
      <c r="X224" s="107"/>
      <c r="Y224" s="107"/>
      <c r="Z224" s="107"/>
      <c r="AA224" s="112"/>
      <c r="AT224" s="113" t="s">
        <v>182</v>
      </c>
      <c r="AU224" s="113" t="s">
        <v>115</v>
      </c>
      <c r="AV224" s="6" t="s">
        <v>115</v>
      </c>
      <c r="AW224" s="6" t="s">
        <v>32</v>
      </c>
      <c r="AX224" s="6" t="s">
        <v>74</v>
      </c>
      <c r="AY224" s="113" t="s">
        <v>175</v>
      </c>
    </row>
    <row r="225" spans="2:51" s="6" customFormat="1" ht="16.5" customHeight="1">
      <c r="B225" s="106"/>
      <c r="C225" s="107"/>
      <c r="D225" s="107"/>
      <c r="E225" s="108" t="s">
        <v>19</v>
      </c>
      <c r="F225" s="579" t="s">
        <v>1180</v>
      </c>
      <c r="G225" s="580"/>
      <c r="H225" s="580"/>
      <c r="I225" s="580"/>
      <c r="J225" s="107"/>
      <c r="K225" s="109">
        <v>21.6</v>
      </c>
      <c r="L225" s="107"/>
      <c r="M225" s="107"/>
      <c r="N225" s="107"/>
      <c r="O225" s="107"/>
      <c r="P225" s="107"/>
      <c r="Q225" s="107"/>
      <c r="R225" s="110"/>
      <c r="T225" s="111"/>
      <c r="U225" s="107"/>
      <c r="V225" s="107"/>
      <c r="W225" s="107"/>
      <c r="X225" s="107"/>
      <c r="Y225" s="107"/>
      <c r="Z225" s="107"/>
      <c r="AA225" s="112"/>
      <c r="AT225" s="113" t="s">
        <v>182</v>
      </c>
      <c r="AU225" s="113" t="s">
        <v>115</v>
      </c>
      <c r="AV225" s="6" t="s">
        <v>115</v>
      </c>
      <c r="AW225" s="6" t="s">
        <v>32</v>
      </c>
      <c r="AX225" s="6" t="s">
        <v>74</v>
      </c>
      <c r="AY225" s="113" t="s">
        <v>175</v>
      </c>
    </row>
    <row r="226" spans="2:51" s="6" customFormat="1" ht="16.5" customHeight="1">
      <c r="B226" s="106"/>
      <c r="C226" s="107"/>
      <c r="D226" s="107"/>
      <c r="E226" s="108" t="s">
        <v>19</v>
      </c>
      <c r="F226" s="579" t="s">
        <v>1181</v>
      </c>
      <c r="G226" s="580"/>
      <c r="H226" s="580"/>
      <c r="I226" s="580"/>
      <c r="J226" s="107"/>
      <c r="K226" s="109">
        <v>9.4</v>
      </c>
      <c r="L226" s="107"/>
      <c r="M226" s="107"/>
      <c r="N226" s="107"/>
      <c r="O226" s="107"/>
      <c r="P226" s="107"/>
      <c r="Q226" s="107"/>
      <c r="R226" s="110"/>
      <c r="T226" s="111"/>
      <c r="U226" s="107"/>
      <c r="V226" s="107"/>
      <c r="W226" s="107"/>
      <c r="X226" s="107"/>
      <c r="Y226" s="107"/>
      <c r="Z226" s="107"/>
      <c r="AA226" s="112"/>
      <c r="AT226" s="113" t="s">
        <v>182</v>
      </c>
      <c r="AU226" s="113" t="s">
        <v>115</v>
      </c>
      <c r="AV226" s="6" t="s">
        <v>115</v>
      </c>
      <c r="AW226" s="6" t="s">
        <v>32</v>
      </c>
      <c r="AX226" s="6" t="s">
        <v>74</v>
      </c>
      <c r="AY226" s="113" t="s">
        <v>175</v>
      </c>
    </row>
    <row r="227" spans="2:51" s="6" customFormat="1" ht="16.5" customHeight="1">
      <c r="B227" s="106"/>
      <c r="C227" s="107"/>
      <c r="D227" s="107"/>
      <c r="E227" s="108" t="s">
        <v>19</v>
      </c>
      <c r="F227" s="579" t="s">
        <v>1182</v>
      </c>
      <c r="G227" s="580"/>
      <c r="H227" s="580"/>
      <c r="I227" s="580"/>
      <c r="J227" s="107"/>
      <c r="K227" s="109">
        <v>4.4</v>
      </c>
      <c r="L227" s="107"/>
      <c r="M227" s="107"/>
      <c r="N227" s="107"/>
      <c r="O227" s="107"/>
      <c r="P227" s="107"/>
      <c r="Q227" s="107"/>
      <c r="R227" s="110"/>
      <c r="T227" s="111"/>
      <c r="U227" s="107"/>
      <c r="V227" s="107"/>
      <c r="W227" s="107"/>
      <c r="X227" s="107"/>
      <c r="Y227" s="107"/>
      <c r="Z227" s="107"/>
      <c r="AA227" s="112"/>
      <c r="AT227" s="113" t="s">
        <v>182</v>
      </c>
      <c r="AU227" s="113" t="s">
        <v>115</v>
      </c>
      <c r="AV227" s="6" t="s">
        <v>115</v>
      </c>
      <c r="AW227" s="6" t="s">
        <v>32</v>
      </c>
      <c r="AX227" s="6" t="s">
        <v>74</v>
      </c>
      <c r="AY227" s="113" t="s">
        <v>175</v>
      </c>
    </row>
    <row r="228" spans="2:51" s="6" customFormat="1" ht="25.5" customHeight="1">
      <c r="B228" s="106"/>
      <c r="C228" s="107"/>
      <c r="D228" s="107"/>
      <c r="E228" s="108" t="s">
        <v>19</v>
      </c>
      <c r="F228" s="579" t="s">
        <v>1183</v>
      </c>
      <c r="G228" s="580"/>
      <c r="H228" s="580"/>
      <c r="I228" s="580"/>
      <c r="J228" s="107"/>
      <c r="K228" s="109">
        <v>20</v>
      </c>
      <c r="L228" s="107"/>
      <c r="M228" s="107"/>
      <c r="N228" s="107"/>
      <c r="O228" s="107"/>
      <c r="P228" s="107"/>
      <c r="Q228" s="107"/>
      <c r="R228" s="110"/>
      <c r="T228" s="111"/>
      <c r="U228" s="107"/>
      <c r="V228" s="107"/>
      <c r="W228" s="107"/>
      <c r="X228" s="107"/>
      <c r="Y228" s="107"/>
      <c r="Z228" s="107"/>
      <c r="AA228" s="112"/>
      <c r="AT228" s="113" t="s">
        <v>182</v>
      </c>
      <c r="AU228" s="113" t="s">
        <v>115</v>
      </c>
      <c r="AV228" s="6" t="s">
        <v>115</v>
      </c>
      <c r="AW228" s="6" t="s">
        <v>32</v>
      </c>
      <c r="AX228" s="6" t="s">
        <v>74</v>
      </c>
      <c r="AY228" s="113" t="s">
        <v>175</v>
      </c>
    </row>
    <row r="229" spans="2:51" s="7" customFormat="1" ht="16.5" customHeight="1">
      <c r="B229" s="114"/>
      <c r="C229" s="115"/>
      <c r="D229" s="115"/>
      <c r="E229" s="116" t="s">
        <v>19</v>
      </c>
      <c r="F229" s="581" t="s">
        <v>247</v>
      </c>
      <c r="G229" s="582"/>
      <c r="H229" s="582"/>
      <c r="I229" s="582"/>
      <c r="J229" s="115"/>
      <c r="K229" s="117">
        <v>275.7</v>
      </c>
      <c r="L229" s="115"/>
      <c r="M229" s="115"/>
      <c r="N229" s="115"/>
      <c r="O229" s="115"/>
      <c r="P229" s="115"/>
      <c r="Q229" s="115"/>
      <c r="R229" s="118"/>
      <c r="T229" s="119"/>
      <c r="U229" s="115"/>
      <c r="V229" s="115"/>
      <c r="W229" s="115"/>
      <c r="X229" s="115"/>
      <c r="Y229" s="115"/>
      <c r="Z229" s="115"/>
      <c r="AA229" s="120"/>
      <c r="AT229" s="121" t="s">
        <v>182</v>
      </c>
      <c r="AU229" s="121" t="s">
        <v>115</v>
      </c>
      <c r="AV229" s="7" t="s">
        <v>179</v>
      </c>
      <c r="AW229" s="7" t="s">
        <v>32</v>
      </c>
      <c r="AX229" s="7" t="s">
        <v>82</v>
      </c>
      <c r="AY229" s="121" t="s">
        <v>175</v>
      </c>
    </row>
    <row r="230" spans="2:65" s="1" customFormat="1" ht="25.5" customHeight="1">
      <c r="B230" s="25"/>
      <c r="C230" s="98" t="s">
        <v>366</v>
      </c>
      <c r="D230" s="98" t="s">
        <v>176</v>
      </c>
      <c r="E230" s="99" t="s">
        <v>543</v>
      </c>
      <c r="F230" s="576" t="s">
        <v>544</v>
      </c>
      <c r="G230" s="576"/>
      <c r="H230" s="576"/>
      <c r="I230" s="576"/>
      <c r="J230" s="100" t="s">
        <v>113</v>
      </c>
      <c r="K230" s="101">
        <v>278.79</v>
      </c>
      <c r="L230" s="507"/>
      <c r="M230" s="507"/>
      <c r="N230" s="562">
        <f>ROUND(L230*K230,2)</f>
        <v>0</v>
      </c>
      <c r="O230" s="562"/>
      <c r="P230" s="562"/>
      <c r="Q230" s="562"/>
      <c r="R230" s="27"/>
      <c r="T230" s="102" t="s">
        <v>19</v>
      </c>
      <c r="U230" s="30" t="s">
        <v>39</v>
      </c>
      <c r="V230" s="103">
        <v>1.895</v>
      </c>
      <c r="W230" s="103">
        <f>V230*K230</f>
        <v>528.30705</v>
      </c>
      <c r="X230" s="103">
        <v>0.007654004</v>
      </c>
      <c r="Y230" s="103">
        <f>X230*K230</f>
        <v>2.13385977516</v>
      </c>
      <c r="Z230" s="103">
        <v>0</v>
      </c>
      <c r="AA230" s="104">
        <f>Z230*K230</f>
        <v>0</v>
      </c>
      <c r="AR230" s="14" t="s">
        <v>179</v>
      </c>
      <c r="AT230" s="14" t="s">
        <v>176</v>
      </c>
      <c r="AU230" s="14" t="s">
        <v>115</v>
      </c>
      <c r="AY230" s="14" t="s">
        <v>175</v>
      </c>
      <c r="BE230" s="105">
        <f>IF(U230="základní",N230,0)</f>
        <v>0</v>
      </c>
      <c r="BF230" s="105">
        <f>IF(U230="snížená",N230,0)</f>
        <v>0</v>
      </c>
      <c r="BG230" s="105">
        <f>IF(U230="zákl. přenesená",N230,0)</f>
        <v>0</v>
      </c>
      <c r="BH230" s="105">
        <f>IF(U230="sníž. přenesená",N230,0)</f>
        <v>0</v>
      </c>
      <c r="BI230" s="105">
        <f>IF(U230="nulová",N230,0)</f>
        <v>0</v>
      </c>
      <c r="BJ230" s="14" t="s">
        <v>82</v>
      </c>
      <c r="BK230" s="105">
        <f>ROUND(L230*K230,2)</f>
        <v>0</v>
      </c>
      <c r="BL230" s="14" t="s">
        <v>179</v>
      </c>
      <c r="BM230" s="14" t="s">
        <v>1184</v>
      </c>
    </row>
    <row r="231" spans="2:51" s="6" customFormat="1" ht="25.5" customHeight="1">
      <c r="B231" s="106"/>
      <c r="C231" s="107"/>
      <c r="D231" s="107"/>
      <c r="E231" s="108" t="s">
        <v>19</v>
      </c>
      <c r="F231" s="577" t="s">
        <v>1185</v>
      </c>
      <c r="G231" s="578"/>
      <c r="H231" s="578"/>
      <c r="I231" s="578"/>
      <c r="J231" s="107"/>
      <c r="K231" s="109">
        <v>100.275</v>
      </c>
      <c r="L231" s="107"/>
      <c r="M231" s="107"/>
      <c r="N231" s="107"/>
      <c r="O231" s="107"/>
      <c r="P231" s="107"/>
      <c r="Q231" s="107"/>
      <c r="R231" s="110"/>
      <c r="T231" s="111"/>
      <c r="U231" s="107"/>
      <c r="V231" s="107"/>
      <c r="W231" s="107"/>
      <c r="X231" s="107"/>
      <c r="Y231" s="107"/>
      <c r="Z231" s="107"/>
      <c r="AA231" s="112"/>
      <c r="AT231" s="113" t="s">
        <v>182</v>
      </c>
      <c r="AU231" s="113" t="s">
        <v>115</v>
      </c>
      <c r="AV231" s="6" t="s">
        <v>115</v>
      </c>
      <c r="AW231" s="6" t="s">
        <v>32</v>
      </c>
      <c r="AX231" s="6" t="s">
        <v>74</v>
      </c>
      <c r="AY231" s="113" t="s">
        <v>175</v>
      </c>
    </row>
    <row r="232" spans="2:51" s="6" customFormat="1" ht="25.5" customHeight="1">
      <c r="B232" s="106"/>
      <c r="C232" s="107"/>
      <c r="D232" s="107"/>
      <c r="E232" s="108" t="s">
        <v>19</v>
      </c>
      <c r="F232" s="579" t="s">
        <v>1186</v>
      </c>
      <c r="G232" s="580"/>
      <c r="H232" s="580"/>
      <c r="I232" s="580"/>
      <c r="J232" s="107"/>
      <c r="K232" s="109">
        <v>21.296</v>
      </c>
      <c r="L232" s="107"/>
      <c r="M232" s="107"/>
      <c r="N232" s="107"/>
      <c r="O232" s="107"/>
      <c r="P232" s="107"/>
      <c r="Q232" s="107"/>
      <c r="R232" s="110"/>
      <c r="T232" s="111"/>
      <c r="U232" s="107"/>
      <c r="V232" s="107"/>
      <c r="W232" s="107"/>
      <c r="X232" s="107"/>
      <c r="Y232" s="107"/>
      <c r="Z232" s="107"/>
      <c r="AA232" s="112"/>
      <c r="AT232" s="113" t="s">
        <v>182</v>
      </c>
      <c r="AU232" s="113" t="s">
        <v>115</v>
      </c>
      <c r="AV232" s="6" t="s">
        <v>115</v>
      </c>
      <c r="AW232" s="6" t="s">
        <v>32</v>
      </c>
      <c r="AX232" s="6" t="s">
        <v>74</v>
      </c>
      <c r="AY232" s="113" t="s">
        <v>175</v>
      </c>
    </row>
    <row r="233" spans="2:51" s="6" customFormat="1" ht="25.5" customHeight="1">
      <c r="B233" s="106"/>
      <c r="C233" s="107"/>
      <c r="D233" s="107"/>
      <c r="E233" s="108" t="s">
        <v>19</v>
      </c>
      <c r="F233" s="579" t="s">
        <v>1187</v>
      </c>
      <c r="G233" s="580"/>
      <c r="H233" s="580"/>
      <c r="I233" s="580"/>
      <c r="J233" s="107"/>
      <c r="K233" s="109">
        <v>10.19</v>
      </c>
      <c r="L233" s="107"/>
      <c r="M233" s="107"/>
      <c r="N233" s="107"/>
      <c r="O233" s="107"/>
      <c r="P233" s="107"/>
      <c r="Q233" s="107"/>
      <c r="R233" s="110"/>
      <c r="T233" s="111"/>
      <c r="U233" s="107"/>
      <c r="V233" s="107"/>
      <c r="W233" s="107"/>
      <c r="X233" s="107"/>
      <c r="Y233" s="107"/>
      <c r="Z233" s="107"/>
      <c r="AA233" s="112"/>
      <c r="AT233" s="113" t="s">
        <v>182</v>
      </c>
      <c r="AU233" s="113" t="s">
        <v>115</v>
      </c>
      <c r="AV233" s="6" t="s">
        <v>115</v>
      </c>
      <c r="AW233" s="6" t="s">
        <v>32</v>
      </c>
      <c r="AX233" s="6" t="s">
        <v>74</v>
      </c>
      <c r="AY233" s="113" t="s">
        <v>175</v>
      </c>
    </row>
    <row r="234" spans="2:51" s="6" customFormat="1" ht="25.5" customHeight="1">
      <c r="B234" s="106"/>
      <c r="C234" s="107"/>
      <c r="D234" s="107"/>
      <c r="E234" s="108" t="s">
        <v>19</v>
      </c>
      <c r="F234" s="579" t="s">
        <v>1188</v>
      </c>
      <c r="G234" s="580"/>
      <c r="H234" s="580"/>
      <c r="I234" s="580"/>
      <c r="J234" s="107"/>
      <c r="K234" s="109">
        <v>52.165</v>
      </c>
      <c r="L234" s="107"/>
      <c r="M234" s="107"/>
      <c r="N234" s="107"/>
      <c r="O234" s="107"/>
      <c r="P234" s="107"/>
      <c r="Q234" s="107"/>
      <c r="R234" s="110"/>
      <c r="T234" s="111"/>
      <c r="U234" s="107"/>
      <c r="V234" s="107"/>
      <c r="W234" s="107"/>
      <c r="X234" s="107"/>
      <c r="Y234" s="107"/>
      <c r="Z234" s="107"/>
      <c r="AA234" s="112"/>
      <c r="AT234" s="113" t="s">
        <v>182</v>
      </c>
      <c r="AU234" s="113" t="s">
        <v>115</v>
      </c>
      <c r="AV234" s="6" t="s">
        <v>115</v>
      </c>
      <c r="AW234" s="6" t="s">
        <v>32</v>
      </c>
      <c r="AX234" s="6" t="s">
        <v>74</v>
      </c>
      <c r="AY234" s="113" t="s">
        <v>175</v>
      </c>
    </row>
    <row r="235" spans="2:51" s="6" customFormat="1" ht="25.5" customHeight="1">
      <c r="B235" s="106"/>
      <c r="C235" s="107"/>
      <c r="D235" s="107"/>
      <c r="E235" s="108" t="s">
        <v>19</v>
      </c>
      <c r="F235" s="579" t="s">
        <v>1189</v>
      </c>
      <c r="G235" s="580"/>
      <c r="H235" s="580"/>
      <c r="I235" s="580"/>
      <c r="J235" s="107"/>
      <c r="K235" s="109">
        <v>21.704</v>
      </c>
      <c r="L235" s="107"/>
      <c r="M235" s="107"/>
      <c r="N235" s="107"/>
      <c r="O235" s="107"/>
      <c r="P235" s="107"/>
      <c r="Q235" s="107"/>
      <c r="R235" s="110"/>
      <c r="T235" s="111"/>
      <c r="U235" s="107"/>
      <c r="V235" s="107"/>
      <c r="W235" s="107"/>
      <c r="X235" s="107"/>
      <c r="Y235" s="107"/>
      <c r="Z235" s="107"/>
      <c r="AA235" s="112"/>
      <c r="AT235" s="113" t="s">
        <v>182</v>
      </c>
      <c r="AU235" s="113" t="s">
        <v>115</v>
      </c>
      <c r="AV235" s="6" t="s">
        <v>115</v>
      </c>
      <c r="AW235" s="6" t="s">
        <v>32</v>
      </c>
      <c r="AX235" s="6" t="s">
        <v>74</v>
      </c>
      <c r="AY235" s="113" t="s">
        <v>175</v>
      </c>
    </row>
    <row r="236" spans="2:51" s="6" customFormat="1" ht="25.5" customHeight="1">
      <c r="B236" s="106"/>
      <c r="C236" s="107"/>
      <c r="D236" s="107"/>
      <c r="E236" s="108" t="s">
        <v>19</v>
      </c>
      <c r="F236" s="579" t="s">
        <v>1190</v>
      </c>
      <c r="G236" s="580"/>
      <c r="H236" s="580"/>
      <c r="I236" s="580"/>
      <c r="J236" s="107"/>
      <c r="K236" s="109">
        <v>8.45</v>
      </c>
      <c r="L236" s="107"/>
      <c r="M236" s="107"/>
      <c r="N236" s="107"/>
      <c r="O236" s="107"/>
      <c r="P236" s="107"/>
      <c r="Q236" s="107"/>
      <c r="R236" s="110"/>
      <c r="T236" s="111"/>
      <c r="U236" s="107"/>
      <c r="V236" s="107"/>
      <c r="W236" s="107"/>
      <c r="X236" s="107"/>
      <c r="Y236" s="107"/>
      <c r="Z236" s="107"/>
      <c r="AA236" s="112"/>
      <c r="AT236" s="113" t="s">
        <v>182</v>
      </c>
      <c r="AU236" s="113" t="s">
        <v>115</v>
      </c>
      <c r="AV236" s="6" t="s">
        <v>115</v>
      </c>
      <c r="AW236" s="6" t="s">
        <v>32</v>
      </c>
      <c r="AX236" s="6" t="s">
        <v>74</v>
      </c>
      <c r="AY236" s="113" t="s">
        <v>175</v>
      </c>
    </row>
    <row r="237" spans="2:51" s="6" customFormat="1" ht="25.5" customHeight="1">
      <c r="B237" s="106"/>
      <c r="C237" s="107"/>
      <c r="D237" s="107"/>
      <c r="E237" s="108" t="s">
        <v>19</v>
      </c>
      <c r="F237" s="579" t="s">
        <v>1191</v>
      </c>
      <c r="G237" s="580"/>
      <c r="H237" s="580"/>
      <c r="I237" s="580"/>
      <c r="J237" s="107"/>
      <c r="K237" s="109">
        <v>21.006</v>
      </c>
      <c r="L237" s="107"/>
      <c r="M237" s="107"/>
      <c r="N237" s="107"/>
      <c r="O237" s="107"/>
      <c r="P237" s="107"/>
      <c r="Q237" s="107"/>
      <c r="R237" s="110"/>
      <c r="T237" s="111"/>
      <c r="U237" s="107"/>
      <c r="V237" s="107"/>
      <c r="W237" s="107"/>
      <c r="X237" s="107"/>
      <c r="Y237" s="107"/>
      <c r="Z237" s="107"/>
      <c r="AA237" s="112"/>
      <c r="AT237" s="113" t="s">
        <v>182</v>
      </c>
      <c r="AU237" s="113" t="s">
        <v>115</v>
      </c>
      <c r="AV237" s="6" t="s">
        <v>115</v>
      </c>
      <c r="AW237" s="6" t="s">
        <v>32</v>
      </c>
      <c r="AX237" s="6" t="s">
        <v>74</v>
      </c>
      <c r="AY237" s="113" t="s">
        <v>175</v>
      </c>
    </row>
    <row r="238" spans="2:51" s="6" customFormat="1" ht="25.5" customHeight="1">
      <c r="B238" s="106"/>
      <c r="C238" s="107"/>
      <c r="D238" s="107"/>
      <c r="E238" s="108" t="s">
        <v>19</v>
      </c>
      <c r="F238" s="579" t="s">
        <v>1192</v>
      </c>
      <c r="G238" s="580"/>
      <c r="H238" s="580"/>
      <c r="I238" s="580"/>
      <c r="J238" s="107"/>
      <c r="K238" s="109">
        <v>18.404</v>
      </c>
      <c r="L238" s="107"/>
      <c r="M238" s="107"/>
      <c r="N238" s="107"/>
      <c r="O238" s="107"/>
      <c r="P238" s="107"/>
      <c r="Q238" s="107"/>
      <c r="R238" s="110"/>
      <c r="T238" s="111"/>
      <c r="U238" s="107"/>
      <c r="V238" s="107"/>
      <c r="W238" s="107"/>
      <c r="X238" s="107"/>
      <c r="Y238" s="107"/>
      <c r="Z238" s="107"/>
      <c r="AA238" s="112"/>
      <c r="AT238" s="113" t="s">
        <v>182</v>
      </c>
      <c r="AU238" s="113" t="s">
        <v>115</v>
      </c>
      <c r="AV238" s="6" t="s">
        <v>115</v>
      </c>
      <c r="AW238" s="6" t="s">
        <v>32</v>
      </c>
      <c r="AX238" s="6" t="s">
        <v>74</v>
      </c>
      <c r="AY238" s="113" t="s">
        <v>175</v>
      </c>
    </row>
    <row r="239" spans="2:51" s="6" customFormat="1" ht="25.5" customHeight="1">
      <c r="B239" s="106"/>
      <c r="C239" s="107"/>
      <c r="D239" s="107"/>
      <c r="E239" s="108" t="s">
        <v>19</v>
      </c>
      <c r="F239" s="579" t="s">
        <v>1193</v>
      </c>
      <c r="G239" s="580"/>
      <c r="H239" s="580"/>
      <c r="I239" s="580"/>
      <c r="J239" s="107"/>
      <c r="K239" s="109">
        <v>25.3</v>
      </c>
      <c r="L239" s="107"/>
      <c r="M239" s="107"/>
      <c r="N239" s="107"/>
      <c r="O239" s="107"/>
      <c r="P239" s="107"/>
      <c r="Q239" s="107"/>
      <c r="R239" s="110"/>
      <c r="T239" s="111"/>
      <c r="U239" s="107"/>
      <c r="V239" s="107"/>
      <c r="W239" s="107"/>
      <c r="X239" s="107"/>
      <c r="Y239" s="107"/>
      <c r="Z239" s="107"/>
      <c r="AA239" s="112"/>
      <c r="AT239" s="113" t="s">
        <v>182</v>
      </c>
      <c r="AU239" s="113" t="s">
        <v>115</v>
      </c>
      <c r="AV239" s="6" t="s">
        <v>115</v>
      </c>
      <c r="AW239" s="6" t="s">
        <v>32</v>
      </c>
      <c r="AX239" s="6" t="s">
        <v>74</v>
      </c>
      <c r="AY239" s="113" t="s">
        <v>175</v>
      </c>
    </row>
    <row r="240" spans="2:51" s="7" customFormat="1" ht="16.5" customHeight="1">
      <c r="B240" s="114"/>
      <c r="C240" s="115"/>
      <c r="D240" s="115"/>
      <c r="E240" s="116" t="s">
        <v>1019</v>
      </c>
      <c r="F240" s="581" t="s">
        <v>247</v>
      </c>
      <c r="G240" s="582"/>
      <c r="H240" s="582"/>
      <c r="I240" s="582"/>
      <c r="J240" s="115"/>
      <c r="K240" s="117">
        <v>278.79</v>
      </c>
      <c r="L240" s="115"/>
      <c r="M240" s="115"/>
      <c r="N240" s="115"/>
      <c r="O240" s="115"/>
      <c r="P240" s="115"/>
      <c r="Q240" s="115"/>
      <c r="R240" s="118"/>
      <c r="T240" s="119"/>
      <c r="U240" s="115"/>
      <c r="V240" s="115"/>
      <c r="W240" s="115"/>
      <c r="X240" s="115"/>
      <c r="Y240" s="115"/>
      <c r="Z240" s="115"/>
      <c r="AA240" s="120"/>
      <c r="AT240" s="121" t="s">
        <v>182</v>
      </c>
      <c r="AU240" s="121" t="s">
        <v>115</v>
      </c>
      <c r="AV240" s="7" t="s">
        <v>179</v>
      </c>
      <c r="AW240" s="7" t="s">
        <v>32</v>
      </c>
      <c r="AX240" s="7" t="s">
        <v>82</v>
      </c>
      <c r="AY240" s="121" t="s">
        <v>175</v>
      </c>
    </row>
    <row r="241" spans="2:65" s="1" customFormat="1" ht="25.5" customHeight="1">
      <c r="B241" s="25"/>
      <c r="C241" s="98" t="s">
        <v>372</v>
      </c>
      <c r="D241" s="98" t="s">
        <v>176</v>
      </c>
      <c r="E241" s="99" t="s">
        <v>565</v>
      </c>
      <c r="F241" s="576" t="s">
        <v>566</v>
      </c>
      <c r="G241" s="576"/>
      <c r="H241" s="576"/>
      <c r="I241" s="576"/>
      <c r="J241" s="100" t="s">
        <v>113</v>
      </c>
      <c r="K241" s="101">
        <v>15.113</v>
      </c>
      <c r="L241" s="507"/>
      <c r="M241" s="507"/>
      <c r="N241" s="562">
        <f>ROUND(L241*K241,2)</f>
        <v>0</v>
      </c>
      <c r="O241" s="562"/>
      <c r="P241" s="562"/>
      <c r="Q241" s="562"/>
      <c r="R241" s="27"/>
      <c r="T241" s="102" t="s">
        <v>19</v>
      </c>
      <c r="U241" s="30" t="s">
        <v>39</v>
      </c>
      <c r="V241" s="103">
        <v>2.443</v>
      </c>
      <c r="W241" s="103">
        <f>V241*K241</f>
        <v>36.921059</v>
      </c>
      <c r="X241" s="103">
        <v>0.009297202</v>
      </c>
      <c r="Y241" s="103">
        <f>X241*K241</f>
        <v>0.140508613826</v>
      </c>
      <c r="Z241" s="103">
        <v>0</v>
      </c>
      <c r="AA241" s="104">
        <f>Z241*K241</f>
        <v>0</v>
      </c>
      <c r="AR241" s="14" t="s">
        <v>179</v>
      </c>
      <c r="AT241" s="14" t="s">
        <v>176</v>
      </c>
      <c r="AU241" s="14" t="s">
        <v>115</v>
      </c>
      <c r="AY241" s="14" t="s">
        <v>175</v>
      </c>
      <c r="BE241" s="105">
        <f>IF(U241="základní",N241,0)</f>
        <v>0</v>
      </c>
      <c r="BF241" s="105">
        <f>IF(U241="snížená",N241,0)</f>
        <v>0</v>
      </c>
      <c r="BG241" s="105">
        <f>IF(U241="zákl. přenesená",N241,0)</f>
        <v>0</v>
      </c>
      <c r="BH241" s="105">
        <f>IF(U241="sníž. přenesená",N241,0)</f>
        <v>0</v>
      </c>
      <c r="BI241" s="105">
        <f>IF(U241="nulová",N241,0)</f>
        <v>0</v>
      </c>
      <c r="BJ241" s="14" t="s">
        <v>82</v>
      </c>
      <c r="BK241" s="105">
        <f>ROUND(L241*K241,2)</f>
        <v>0</v>
      </c>
      <c r="BL241" s="14" t="s">
        <v>179</v>
      </c>
      <c r="BM241" s="14" t="s">
        <v>1194</v>
      </c>
    </row>
    <row r="242" spans="2:51" s="6" customFormat="1" ht="16.5" customHeight="1">
      <c r="B242" s="106"/>
      <c r="C242" s="107"/>
      <c r="D242" s="107"/>
      <c r="E242" s="108" t="s">
        <v>19</v>
      </c>
      <c r="F242" s="577" t="s">
        <v>1195</v>
      </c>
      <c r="G242" s="578"/>
      <c r="H242" s="578"/>
      <c r="I242" s="578"/>
      <c r="J242" s="107"/>
      <c r="K242" s="109">
        <v>5.343</v>
      </c>
      <c r="L242" s="107"/>
      <c r="M242" s="107"/>
      <c r="N242" s="107"/>
      <c r="O242" s="107"/>
      <c r="P242" s="107"/>
      <c r="Q242" s="107"/>
      <c r="R242" s="110"/>
      <c r="T242" s="111"/>
      <c r="U242" s="107"/>
      <c r="V242" s="107"/>
      <c r="W242" s="107"/>
      <c r="X242" s="107"/>
      <c r="Y242" s="107"/>
      <c r="Z242" s="107"/>
      <c r="AA242" s="112"/>
      <c r="AT242" s="113" t="s">
        <v>182</v>
      </c>
      <c r="AU242" s="113" t="s">
        <v>115</v>
      </c>
      <c r="AV242" s="6" t="s">
        <v>115</v>
      </c>
      <c r="AW242" s="6" t="s">
        <v>32</v>
      </c>
      <c r="AX242" s="6" t="s">
        <v>74</v>
      </c>
      <c r="AY242" s="113" t="s">
        <v>175</v>
      </c>
    </row>
    <row r="243" spans="2:51" s="6" customFormat="1" ht="16.5" customHeight="1">
      <c r="B243" s="106"/>
      <c r="C243" s="107"/>
      <c r="D243" s="107"/>
      <c r="E243" s="108" t="s">
        <v>19</v>
      </c>
      <c r="F243" s="579" t="s">
        <v>1196</v>
      </c>
      <c r="G243" s="580"/>
      <c r="H243" s="580"/>
      <c r="I243" s="580"/>
      <c r="J243" s="107"/>
      <c r="K243" s="109">
        <v>1.37</v>
      </c>
      <c r="L243" s="107"/>
      <c r="M243" s="107"/>
      <c r="N243" s="107"/>
      <c r="O243" s="107"/>
      <c r="P243" s="107"/>
      <c r="Q243" s="107"/>
      <c r="R243" s="110"/>
      <c r="T243" s="111"/>
      <c r="U243" s="107"/>
      <c r="V243" s="107"/>
      <c r="W243" s="107"/>
      <c r="X243" s="107"/>
      <c r="Y243" s="107"/>
      <c r="Z243" s="107"/>
      <c r="AA243" s="112"/>
      <c r="AT243" s="113" t="s">
        <v>182</v>
      </c>
      <c r="AU243" s="113" t="s">
        <v>115</v>
      </c>
      <c r="AV243" s="6" t="s">
        <v>115</v>
      </c>
      <c r="AW243" s="6" t="s">
        <v>32</v>
      </c>
      <c r="AX243" s="6" t="s">
        <v>74</v>
      </c>
      <c r="AY243" s="113" t="s">
        <v>175</v>
      </c>
    </row>
    <row r="244" spans="2:51" s="6" customFormat="1" ht="25.5" customHeight="1">
      <c r="B244" s="106"/>
      <c r="C244" s="107"/>
      <c r="D244" s="107"/>
      <c r="E244" s="108" t="s">
        <v>19</v>
      </c>
      <c r="F244" s="579" t="s">
        <v>1197</v>
      </c>
      <c r="G244" s="580"/>
      <c r="H244" s="580"/>
      <c r="I244" s="580"/>
      <c r="J244" s="107"/>
      <c r="K244" s="109">
        <v>8.4</v>
      </c>
      <c r="L244" s="107"/>
      <c r="M244" s="107"/>
      <c r="N244" s="107"/>
      <c r="O244" s="107"/>
      <c r="P244" s="107"/>
      <c r="Q244" s="107"/>
      <c r="R244" s="110"/>
      <c r="T244" s="111"/>
      <c r="U244" s="107"/>
      <c r="V244" s="107"/>
      <c r="W244" s="107"/>
      <c r="X244" s="107"/>
      <c r="Y244" s="107"/>
      <c r="Z244" s="107"/>
      <c r="AA244" s="112"/>
      <c r="AT244" s="113" t="s">
        <v>182</v>
      </c>
      <c r="AU244" s="113" t="s">
        <v>115</v>
      </c>
      <c r="AV244" s="6" t="s">
        <v>115</v>
      </c>
      <c r="AW244" s="6" t="s">
        <v>32</v>
      </c>
      <c r="AX244" s="6" t="s">
        <v>74</v>
      </c>
      <c r="AY244" s="113" t="s">
        <v>175</v>
      </c>
    </row>
    <row r="245" spans="2:51" s="7" customFormat="1" ht="16.5" customHeight="1">
      <c r="B245" s="114"/>
      <c r="C245" s="115"/>
      <c r="D245" s="115"/>
      <c r="E245" s="116" t="s">
        <v>1022</v>
      </c>
      <c r="F245" s="581" t="s">
        <v>247</v>
      </c>
      <c r="G245" s="582"/>
      <c r="H245" s="582"/>
      <c r="I245" s="582"/>
      <c r="J245" s="115"/>
      <c r="K245" s="117">
        <v>15.113</v>
      </c>
      <c r="L245" s="115"/>
      <c r="M245" s="115"/>
      <c r="N245" s="115"/>
      <c r="O245" s="115"/>
      <c r="P245" s="115"/>
      <c r="Q245" s="115"/>
      <c r="R245" s="118"/>
      <c r="T245" s="119"/>
      <c r="U245" s="115"/>
      <c r="V245" s="115"/>
      <c r="W245" s="115"/>
      <c r="X245" s="115"/>
      <c r="Y245" s="115"/>
      <c r="Z245" s="115"/>
      <c r="AA245" s="120"/>
      <c r="AT245" s="121" t="s">
        <v>182</v>
      </c>
      <c r="AU245" s="121" t="s">
        <v>115</v>
      </c>
      <c r="AV245" s="7" t="s">
        <v>179</v>
      </c>
      <c r="AW245" s="7" t="s">
        <v>32</v>
      </c>
      <c r="AX245" s="7" t="s">
        <v>82</v>
      </c>
      <c r="AY245" s="121" t="s">
        <v>175</v>
      </c>
    </row>
    <row r="246" spans="2:65" s="1" customFormat="1" ht="25.5" customHeight="1">
      <c r="B246" s="25"/>
      <c r="C246" s="98" t="s">
        <v>378</v>
      </c>
      <c r="D246" s="98" t="s">
        <v>176</v>
      </c>
      <c r="E246" s="99" t="s">
        <v>573</v>
      </c>
      <c r="F246" s="576" t="s">
        <v>574</v>
      </c>
      <c r="G246" s="576"/>
      <c r="H246" s="576"/>
      <c r="I246" s="576"/>
      <c r="J246" s="100" t="s">
        <v>113</v>
      </c>
      <c r="K246" s="101">
        <v>278.79</v>
      </c>
      <c r="L246" s="507"/>
      <c r="M246" s="507"/>
      <c r="N246" s="562">
        <f>ROUND(L246*K246,2)</f>
        <v>0</v>
      </c>
      <c r="O246" s="562"/>
      <c r="P246" s="562"/>
      <c r="Q246" s="562"/>
      <c r="R246" s="27"/>
      <c r="T246" s="102" t="s">
        <v>19</v>
      </c>
      <c r="U246" s="30" t="s">
        <v>39</v>
      </c>
      <c r="V246" s="103">
        <v>0.628</v>
      </c>
      <c r="W246" s="103">
        <f>V246*K246</f>
        <v>175.08012000000002</v>
      </c>
      <c r="X246" s="103">
        <v>0.000856935</v>
      </c>
      <c r="Y246" s="103">
        <f>X246*K246</f>
        <v>0.23890490865</v>
      </c>
      <c r="Z246" s="103">
        <v>0</v>
      </c>
      <c r="AA246" s="104">
        <f>Z246*K246</f>
        <v>0</v>
      </c>
      <c r="AR246" s="14" t="s">
        <v>179</v>
      </c>
      <c r="AT246" s="14" t="s">
        <v>176</v>
      </c>
      <c r="AU246" s="14" t="s">
        <v>115</v>
      </c>
      <c r="AY246" s="14" t="s">
        <v>175</v>
      </c>
      <c r="BE246" s="105">
        <f>IF(U246="základní",N246,0)</f>
        <v>0</v>
      </c>
      <c r="BF246" s="105">
        <f>IF(U246="snížená",N246,0)</f>
        <v>0</v>
      </c>
      <c r="BG246" s="105">
        <f>IF(U246="zákl. přenesená",N246,0)</f>
        <v>0</v>
      </c>
      <c r="BH246" s="105">
        <f>IF(U246="sníž. přenesená",N246,0)</f>
        <v>0</v>
      </c>
      <c r="BI246" s="105">
        <f>IF(U246="nulová",N246,0)</f>
        <v>0</v>
      </c>
      <c r="BJ246" s="14" t="s">
        <v>82</v>
      </c>
      <c r="BK246" s="105">
        <f>ROUND(L246*K246,2)</f>
        <v>0</v>
      </c>
      <c r="BL246" s="14" t="s">
        <v>179</v>
      </c>
      <c r="BM246" s="14" t="s">
        <v>1198</v>
      </c>
    </row>
    <row r="247" spans="2:51" s="6" customFormat="1" ht="16.5" customHeight="1">
      <c r="B247" s="106"/>
      <c r="C247" s="107"/>
      <c r="D247" s="107"/>
      <c r="E247" s="108" t="s">
        <v>19</v>
      </c>
      <c r="F247" s="577" t="s">
        <v>1019</v>
      </c>
      <c r="G247" s="578"/>
      <c r="H247" s="578"/>
      <c r="I247" s="578"/>
      <c r="J247" s="107"/>
      <c r="K247" s="109">
        <v>278.79</v>
      </c>
      <c r="L247" s="107"/>
      <c r="M247" s="107"/>
      <c r="N247" s="107"/>
      <c r="O247" s="107"/>
      <c r="P247" s="107"/>
      <c r="Q247" s="107"/>
      <c r="R247" s="110"/>
      <c r="T247" s="111"/>
      <c r="U247" s="107"/>
      <c r="V247" s="107"/>
      <c r="W247" s="107"/>
      <c r="X247" s="107"/>
      <c r="Y247" s="107"/>
      <c r="Z247" s="107"/>
      <c r="AA247" s="112"/>
      <c r="AT247" s="113" t="s">
        <v>182</v>
      </c>
      <c r="AU247" s="113" t="s">
        <v>115</v>
      </c>
      <c r="AV247" s="6" t="s">
        <v>115</v>
      </c>
      <c r="AW247" s="6" t="s">
        <v>32</v>
      </c>
      <c r="AX247" s="6" t="s">
        <v>82</v>
      </c>
      <c r="AY247" s="113" t="s">
        <v>175</v>
      </c>
    </row>
    <row r="248" spans="2:65" s="1" customFormat="1" ht="25.5" customHeight="1">
      <c r="B248" s="25"/>
      <c r="C248" s="98" t="s">
        <v>383</v>
      </c>
      <c r="D248" s="98" t="s">
        <v>176</v>
      </c>
      <c r="E248" s="99" t="s">
        <v>577</v>
      </c>
      <c r="F248" s="576" t="s">
        <v>578</v>
      </c>
      <c r="G248" s="576"/>
      <c r="H248" s="576"/>
      <c r="I248" s="576"/>
      <c r="J248" s="100" t="s">
        <v>113</v>
      </c>
      <c r="K248" s="101">
        <v>15.113</v>
      </c>
      <c r="L248" s="507"/>
      <c r="M248" s="507"/>
      <c r="N248" s="562">
        <f>ROUND(L248*K248,2)</f>
        <v>0</v>
      </c>
      <c r="O248" s="562"/>
      <c r="P248" s="562"/>
      <c r="Q248" s="562"/>
      <c r="R248" s="27"/>
      <c r="T248" s="102" t="s">
        <v>19</v>
      </c>
      <c r="U248" s="30" t="s">
        <v>39</v>
      </c>
      <c r="V248" s="103">
        <v>0.788</v>
      </c>
      <c r="W248" s="103">
        <f>V248*K248</f>
        <v>11.909044</v>
      </c>
      <c r="X248" s="103">
        <v>0.001020645</v>
      </c>
      <c r="Y248" s="103">
        <f>X248*K248</f>
        <v>0.015425007884999998</v>
      </c>
      <c r="Z248" s="103">
        <v>0</v>
      </c>
      <c r="AA248" s="104">
        <f>Z248*K248</f>
        <v>0</v>
      </c>
      <c r="AR248" s="14" t="s">
        <v>179</v>
      </c>
      <c r="AT248" s="14" t="s">
        <v>176</v>
      </c>
      <c r="AU248" s="14" t="s">
        <v>115</v>
      </c>
      <c r="AY248" s="14" t="s">
        <v>175</v>
      </c>
      <c r="BE248" s="105">
        <f>IF(U248="základní",N248,0)</f>
        <v>0</v>
      </c>
      <c r="BF248" s="105">
        <f>IF(U248="snížená",N248,0)</f>
        <v>0</v>
      </c>
      <c r="BG248" s="105">
        <f>IF(U248="zákl. přenesená",N248,0)</f>
        <v>0</v>
      </c>
      <c r="BH248" s="105">
        <f>IF(U248="sníž. přenesená",N248,0)</f>
        <v>0</v>
      </c>
      <c r="BI248" s="105">
        <f>IF(U248="nulová",N248,0)</f>
        <v>0</v>
      </c>
      <c r="BJ248" s="14" t="s">
        <v>82</v>
      </c>
      <c r="BK248" s="105">
        <f>ROUND(L248*K248,2)</f>
        <v>0</v>
      </c>
      <c r="BL248" s="14" t="s">
        <v>179</v>
      </c>
      <c r="BM248" s="14" t="s">
        <v>1199</v>
      </c>
    </row>
    <row r="249" spans="2:51" s="6" customFormat="1" ht="16.5" customHeight="1">
      <c r="B249" s="106"/>
      <c r="C249" s="107"/>
      <c r="D249" s="107"/>
      <c r="E249" s="108" t="s">
        <v>19</v>
      </c>
      <c r="F249" s="577" t="s">
        <v>1022</v>
      </c>
      <c r="G249" s="578"/>
      <c r="H249" s="578"/>
      <c r="I249" s="578"/>
      <c r="J249" s="107"/>
      <c r="K249" s="109">
        <v>15.113</v>
      </c>
      <c r="L249" s="107"/>
      <c r="M249" s="107"/>
      <c r="N249" s="107"/>
      <c r="O249" s="107"/>
      <c r="P249" s="107"/>
      <c r="Q249" s="107"/>
      <c r="R249" s="110"/>
      <c r="T249" s="111"/>
      <c r="U249" s="107"/>
      <c r="V249" s="107"/>
      <c r="W249" s="107"/>
      <c r="X249" s="107"/>
      <c r="Y249" s="107"/>
      <c r="Z249" s="107"/>
      <c r="AA249" s="112"/>
      <c r="AT249" s="113" t="s">
        <v>182</v>
      </c>
      <c r="AU249" s="113" t="s">
        <v>115</v>
      </c>
      <c r="AV249" s="6" t="s">
        <v>115</v>
      </c>
      <c r="AW249" s="6" t="s">
        <v>32</v>
      </c>
      <c r="AX249" s="6" t="s">
        <v>82</v>
      </c>
      <c r="AY249" s="113" t="s">
        <v>175</v>
      </c>
    </row>
    <row r="250" spans="2:65" s="1" customFormat="1" ht="38.25" customHeight="1">
      <c r="B250" s="25"/>
      <c r="C250" s="98" t="s">
        <v>388</v>
      </c>
      <c r="D250" s="98" t="s">
        <v>176</v>
      </c>
      <c r="E250" s="99" t="s">
        <v>581</v>
      </c>
      <c r="F250" s="576" t="s">
        <v>582</v>
      </c>
      <c r="G250" s="576"/>
      <c r="H250" s="576"/>
      <c r="I250" s="576"/>
      <c r="J250" s="100" t="s">
        <v>369</v>
      </c>
      <c r="K250" s="101">
        <v>3.62</v>
      </c>
      <c r="L250" s="507"/>
      <c r="M250" s="507"/>
      <c r="N250" s="562">
        <f>ROUND(L250*K250,2)</f>
        <v>0</v>
      </c>
      <c r="O250" s="562"/>
      <c r="P250" s="562"/>
      <c r="Q250" s="562"/>
      <c r="R250" s="27"/>
      <c r="T250" s="102" t="s">
        <v>19</v>
      </c>
      <c r="U250" s="30" t="s">
        <v>39</v>
      </c>
      <c r="V250" s="103">
        <v>33.527</v>
      </c>
      <c r="W250" s="103">
        <f>V250*K250</f>
        <v>121.36774000000001</v>
      </c>
      <c r="X250" s="103">
        <v>1.095795</v>
      </c>
      <c r="Y250" s="103">
        <f>X250*K250</f>
        <v>3.9667779000000003</v>
      </c>
      <c r="Z250" s="103">
        <v>0</v>
      </c>
      <c r="AA250" s="104">
        <f>Z250*K250</f>
        <v>0</v>
      </c>
      <c r="AR250" s="14" t="s">
        <v>179</v>
      </c>
      <c r="AT250" s="14" t="s">
        <v>176</v>
      </c>
      <c r="AU250" s="14" t="s">
        <v>115</v>
      </c>
      <c r="AY250" s="14" t="s">
        <v>175</v>
      </c>
      <c r="BE250" s="105">
        <f>IF(U250="základní",N250,0)</f>
        <v>0</v>
      </c>
      <c r="BF250" s="105">
        <f>IF(U250="snížená",N250,0)</f>
        <v>0</v>
      </c>
      <c r="BG250" s="105">
        <f>IF(U250="zákl. přenesená",N250,0)</f>
        <v>0</v>
      </c>
      <c r="BH250" s="105">
        <f>IF(U250="sníž. přenesená",N250,0)</f>
        <v>0</v>
      </c>
      <c r="BI250" s="105">
        <f>IF(U250="nulová",N250,0)</f>
        <v>0</v>
      </c>
      <c r="BJ250" s="14" t="s">
        <v>82</v>
      </c>
      <c r="BK250" s="105">
        <f>ROUND(L250*K250,2)</f>
        <v>0</v>
      </c>
      <c r="BL250" s="14" t="s">
        <v>179</v>
      </c>
      <c r="BM250" s="14" t="s">
        <v>1200</v>
      </c>
    </row>
    <row r="251" spans="2:51" s="6" customFormat="1" ht="16.5" customHeight="1">
      <c r="B251" s="106"/>
      <c r="C251" s="107"/>
      <c r="D251" s="107"/>
      <c r="E251" s="108" t="s">
        <v>19</v>
      </c>
      <c r="F251" s="577" t="s">
        <v>1201</v>
      </c>
      <c r="G251" s="578"/>
      <c r="H251" s="578"/>
      <c r="I251" s="578"/>
      <c r="J251" s="107"/>
      <c r="K251" s="109">
        <v>0.02</v>
      </c>
      <c r="L251" s="107"/>
      <c r="M251" s="107"/>
      <c r="N251" s="107"/>
      <c r="O251" s="107"/>
      <c r="P251" s="107"/>
      <c r="Q251" s="107"/>
      <c r="R251" s="110"/>
      <c r="T251" s="111"/>
      <c r="U251" s="107"/>
      <c r="V251" s="107"/>
      <c r="W251" s="107"/>
      <c r="X251" s="107"/>
      <c r="Y251" s="107"/>
      <c r="Z251" s="107"/>
      <c r="AA251" s="112"/>
      <c r="AT251" s="113" t="s">
        <v>182</v>
      </c>
      <c r="AU251" s="113" t="s">
        <v>115</v>
      </c>
      <c r="AV251" s="6" t="s">
        <v>115</v>
      </c>
      <c r="AW251" s="6" t="s">
        <v>32</v>
      </c>
      <c r="AX251" s="6" t="s">
        <v>74</v>
      </c>
      <c r="AY251" s="113" t="s">
        <v>175</v>
      </c>
    </row>
    <row r="252" spans="2:51" s="6" customFormat="1" ht="16.5" customHeight="1">
      <c r="B252" s="106"/>
      <c r="C252" s="107"/>
      <c r="D252" s="107"/>
      <c r="E252" s="108" t="s">
        <v>19</v>
      </c>
      <c r="F252" s="579" t="s">
        <v>1202</v>
      </c>
      <c r="G252" s="580"/>
      <c r="H252" s="580"/>
      <c r="I252" s="580"/>
      <c r="J252" s="107"/>
      <c r="K252" s="109">
        <v>0.36</v>
      </c>
      <c r="L252" s="107"/>
      <c r="M252" s="107"/>
      <c r="N252" s="107"/>
      <c r="O252" s="107"/>
      <c r="P252" s="107"/>
      <c r="Q252" s="107"/>
      <c r="R252" s="110"/>
      <c r="T252" s="111"/>
      <c r="U252" s="107"/>
      <c r="V252" s="107"/>
      <c r="W252" s="107"/>
      <c r="X252" s="107"/>
      <c r="Y252" s="107"/>
      <c r="Z252" s="107"/>
      <c r="AA252" s="112"/>
      <c r="AT252" s="113" t="s">
        <v>182</v>
      </c>
      <c r="AU252" s="113" t="s">
        <v>115</v>
      </c>
      <c r="AV252" s="6" t="s">
        <v>115</v>
      </c>
      <c r="AW252" s="6" t="s">
        <v>32</v>
      </c>
      <c r="AX252" s="6" t="s">
        <v>74</v>
      </c>
      <c r="AY252" s="113" t="s">
        <v>175</v>
      </c>
    </row>
    <row r="253" spans="2:51" s="6" customFormat="1" ht="16.5" customHeight="1">
      <c r="B253" s="106"/>
      <c r="C253" s="107"/>
      <c r="D253" s="107"/>
      <c r="E253" s="108" t="s">
        <v>19</v>
      </c>
      <c r="F253" s="579" t="s">
        <v>1203</v>
      </c>
      <c r="G253" s="580"/>
      <c r="H253" s="580"/>
      <c r="I253" s="580"/>
      <c r="J253" s="107"/>
      <c r="K253" s="109">
        <v>0.2</v>
      </c>
      <c r="L253" s="107"/>
      <c r="M253" s="107"/>
      <c r="N253" s="107"/>
      <c r="O253" s="107"/>
      <c r="P253" s="107"/>
      <c r="Q253" s="107"/>
      <c r="R253" s="110"/>
      <c r="T253" s="111"/>
      <c r="U253" s="107"/>
      <c r="V253" s="107"/>
      <c r="W253" s="107"/>
      <c r="X253" s="107"/>
      <c r="Y253" s="107"/>
      <c r="Z253" s="107"/>
      <c r="AA253" s="112"/>
      <c r="AT253" s="113" t="s">
        <v>182</v>
      </c>
      <c r="AU253" s="113" t="s">
        <v>115</v>
      </c>
      <c r="AV253" s="6" t="s">
        <v>115</v>
      </c>
      <c r="AW253" s="6" t="s">
        <v>32</v>
      </c>
      <c r="AX253" s="6" t="s">
        <v>74</v>
      </c>
      <c r="AY253" s="113" t="s">
        <v>175</v>
      </c>
    </row>
    <row r="254" spans="2:51" s="6" customFormat="1" ht="16.5" customHeight="1">
      <c r="B254" s="106"/>
      <c r="C254" s="107"/>
      <c r="D254" s="107"/>
      <c r="E254" s="108" t="s">
        <v>19</v>
      </c>
      <c r="F254" s="579" t="s">
        <v>1204</v>
      </c>
      <c r="G254" s="580"/>
      <c r="H254" s="580"/>
      <c r="I254" s="580"/>
      <c r="J254" s="107"/>
      <c r="K254" s="109">
        <v>0.23</v>
      </c>
      <c r="L254" s="107"/>
      <c r="M254" s="107"/>
      <c r="N254" s="107"/>
      <c r="O254" s="107"/>
      <c r="P254" s="107"/>
      <c r="Q254" s="107"/>
      <c r="R254" s="110"/>
      <c r="T254" s="111"/>
      <c r="U254" s="107"/>
      <c r="V254" s="107"/>
      <c r="W254" s="107"/>
      <c r="X254" s="107"/>
      <c r="Y254" s="107"/>
      <c r="Z254" s="107"/>
      <c r="AA254" s="112"/>
      <c r="AT254" s="113" t="s">
        <v>182</v>
      </c>
      <c r="AU254" s="113" t="s">
        <v>115</v>
      </c>
      <c r="AV254" s="6" t="s">
        <v>115</v>
      </c>
      <c r="AW254" s="6" t="s">
        <v>32</v>
      </c>
      <c r="AX254" s="6" t="s">
        <v>74</v>
      </c>
      <c r="AY254" s="113" t="s">
        <v>175</v>
      </c>
    </row>
    <row r="255" spans="2:51" s="6" customFormat="1" ht="25.5" customHeight="1">
      <c r="B255" s="106"/>
      <c r="C255" s="107"/>
      <c r="D255" s="107"/>
      <c r="E255" s="108" t="s">
        <v>19</v>
      </c>
      <c r="F255" s="579" t="s">
        <v>1205</v>
      </c>
      <c r="G255" s="580"/>
      <c r="H255" s="580"/>
      <c r="I255" s="580"/>
      <c r="J255" s="107"/>
      <c r="K255" s="109">
        <v>1.88</v>
      </c>
      <c r="L255" s="107"/>
      <c r="M255" s="107"/>
      <c r="N255" s="107"/>
      <c r="O255" s="107"/>
      <c r="P255" s="107"/>
      <c r="Q255" s="107"/>
      <c r="R255" s="110"/>
      <c r="T255" s="111"/>
      <c r="U255" s="107"/>
      <c r="V255" s="107"/>
      <c r="W255" s="107"/>
      <c r="X255" s="107"/>
      <c r="Y255" s="107"/>
      <c r="Z255" s="107"/>
      <c r="AA255" s="112"/>
      <c r="AT255" s="113" t="s">
        <v>182</v>
      </c>
      <c r="AU255" s="113" t="s">
        <v>115</v>
      </c>
      <c r="AV255" s="6" t="s">
        <v>115</v>
      </c>
      <c r="AW255" s="6" t="s">
        <v>32</v>
      </c>
      <c r="AX255" s="6" t="s">
        <v>74</v>
      </c>
      <c r="AY255" s="113" t="s">
        <v>175</v>
      </c>
    </row>
    <row r="256" spans="2:51" s="6" customFormat="1" ht="25.5" customHeight="1">
      <c r="B256" s="106"/>
      <c r="C256" s="107"/>
      <c r="D256" s="107"/>
      <c r="E256" s="108" t="s">
        <v>19</v>
      </c>
      <c r="F256" s="579" t="s">
        <v>1206</v>
      </c>
      <c r="G256" s="580"/>
      <c r="H256" s="580"/>
      <c r="I256" s="580"/>
      <c r="J256" s="107"/>
      <c r="K256" s="109">
        <v>0.64</v>
      </c>
      <c r="L256" s="107"/>
      <c r="M256" s="107"/>
      <c r="N256" s="107"/>
      <c r="O256" s="107"/>
      <c r="P256" s="107"/>
      <c r="Q256" s="107"/>
      <c r="R256" s="110"/>
      <c r="T256" s="111"/>
      <c r="U256" s="107"/>
      <c r="V256" s="107"/>
      <c r="W256" s="107"/>
      <c r="X256" s="107"/>
      <c r="Y256" s="107"/>
      <c r="Z256" s="107"/>
      <c r="AA256" s="112"/>
      <c r="AT256" s="113" t="s">
        <v>182</v>
      </c>
      <c r="AU256" s="113" t="s">
        <v>115</v>
      </c>
      <c r="AV256" s="6" t="s">
        <v>115</v>
      </c>
      <c r="AW256" s="6" t="s">
        <v>32</v>
      </c>
      <c r="AX256" s="6" t="s">
        <v>74</v>
      </c>
      <c r="AY256" s="113" t="s">
        <v>175</v>
      </c>
    </row>
    <row r="257" spans="2:51" s="6" customFormat="1" ht="16.5" customHeight="1">
      <c r="B257" s="106"/>
      <c r="C257" s="107"/>
      <c r="D257" s="107"/>
      <c r="E257" s="108" t="s">
        <v>19</v>
      </c>
      <c r="F257" s="579" t="s">
        <v>1207</v>
      </c>
      <c r="G257" s="580"/>
      <c r="H257" s="580"/>
      <c r="I257" s="580"/>
      <c r="J257" s="107"/>
      <c r="K257" s="109">
        <v>0.29</v>
      </c>
      <c r="L257" s="107"/>
      <c r="M257" s="107"/>
      <c r="N257" s="107"/>
      <c r="O257" s="107"/>
      <c r="P257" s="107"/>
      <c r="Q257" s="107"/>
      <c r="R257" s="110"/>
      <c r="T257" s="111"/>
      <c r="U257" s="107"/>
      <c r="V257" s="107"/>
      <c r="W257" s="107"/>
      <c r="X257" s="107"/>
      <c r="Y257" s="107"/>
      <c r="Z257" s="107"/>
      <c r="AA257" s="112"/>
      <c r="AT257" s="113" t="s">
        <v>182</v>
      </c>
      <c r="AU257" s="113" t="s">
        <v>115</v>
      </c>
      <c r="AV257" s="6" t="s">
        <v>115</v>
      </c>
      <c r="AW257" s="6" t="s">
        <v>32</v>
      </c>
      <c r="AX257" s="6" t="s">
        <v>74</v>
      </c>
      <c r="AY257" s="113" t="s">
        <v>175</v>
      </c>
    </row>
    <row r="258" spans="2:51" s="7" customFormat="1" ht="16.5" customHeight="1">
      <c r="B258" s="114"/>
      <c r="C258" s="115"/>
      <c r="D258" s="115"/>
      <c r="E258" s="116" t="s">
        <v>19</v>
      </c>
      <c r="F258" s="581" t="s">
        <v>247</v>
      </c>
      <c r="G258" s="582"/>
      <c r="H258" s="582"/>
      <c r="I258" s="582"/>
      <c r="J258" s="115"/>
      <c r="K258" s="117">
        <v>3.62</v>
      </c>
      <c r="L258" s="115"/>
      <c r="M258" s="115"/>
      <c r="N258" s="115"/>
      <c r="O258" s="115"/>
      <c r="P258" s="115"/>
      <c r="Q258" s="115"/>
      <c r="R258" s="118"/>
      <c r="T258" s="119"/>
      <c r="U258" s="115"/>
      <c r="V258" s="115"/>
      <c r="W258" s="115"/>
      <c r="X258" s="115"/>
      <c r="Y258" s="115"/>
      <c r="Z258" s="115"/>
      <c r="AA258" s="120"/>
      <c r="AT258" s="121" t="s">
        <v>182</v>
      </c>
      <c r="AU258" s="121" t="s">
        <v>115</v>
      </c>
      <c r="AV258" s="7" t="s">
        <v>179</v>
      </c>
      <c r="AW258" s="7" t="s">
        <v>32</v>
      </c>
      <c r="AX258" s="7" t="s">
        <v>82</v>
      </c>
      <c r="AY258" s="121" t="s">
        <v>175</v>
      </c>
    </row>
    <row r="259" spans="2:65" s="1" customFormat="1" ht="38.25" customHeight="1">
      <c r="B259" s="25"/>
      <c r="C259" s="98" t="s">
        <v>393</v>
      </c>
      <c r="D259" s="98" t="s">
        <v>176</v>
      </c>
      <c r="E259" s="99" t="s">
        <v>595</v>
      </c>
      <c r="F259" s="576" t="s">
        <v>596</v>
      </c>
      <c r="G259" s="576"/>
      <c r="H259" s="576"/>
      <c r="I259" s="576"/>
      <c r="J259" s="100" t="s">
        <v>369</v>
      </c>
      <c r="K259" s="101">
        <v>8.29</v>
      </c>
      <c r="L259" s="507"/>
      <c r="M259" s="507"/>
      <c r="N259" s="562">
        <f>ROUND(L259*K259,2)</f>
        <v>0</v>
      </c>
      <c r="O259" s="562"/>
      <c r="P259" s="562"/>
      <c r="Q259" s="562"/>
      <c r="R259" s="27"/>
      <c r="T259" s="102" t="s">
        <v>19</v>
      </c>
      <c r="U259" s="30" t="s">
        <v>39</v>
      </c>
      <c r="V259" s="103">
        <v>22.055</v>
      </c>
      <c r="W259" s="103">
        <f>V259*K259</f>
        <v>182.83594999999997</v>
      </c>
      <c r="X259" s="103">
        <v>1.056314868</v>
      </c>
      <c r="Y259" s="103">
        <f>X259*K259</f>
        <v>8.75685025572</v>
      </c>
      <c r="Z259" s="103">
        <v>0</v>
      </c>
      <c r="AA259" s="104">
        <f>Z259*K259</f>
        <v>0</v>
      </c>
      <c r="AR259" s="14" t="s">
        <v>179</v>
      </c>
      <c r="AT259" s="14" t="s">
        <v>176</v>
      </c>
      <c r="AU259" s="14" t="s">
        <v>115</v>
      </c>
      <c r="AY259" s="14" t="s">
        <v>175</v>
      </c>
      <c r="BE259" s="105">
        <f>IF(U259="základní",N259,0)</f>
        <v>0</v>
      </c>
      <c r="BF259" s="105">
        <f>IF(U259="snížená",N259,0)</f>
        <v>0</v>
      </c>
      <c r="BG259" s="105">
        <f>IF(U259="zákl. přenesená",N259,0)</f>
        <v>0</v>
      </c>
      <c r="BH259" s="105">
        <f>IF(U259="sníž. přenesená",N259,0)</f>
        <v>0</v>
      </c>
      <c r="BI259" s="105">
        <f>IF(U259="nulová",N259,0)</f>
        <v>0</v>
      </c>
      <c r="BJ259" s="14" t="s">
        <v>82</v>
      </c>
      <c r="BK259" s="105">
        <f>ROUND(L259*K259,2)</f>
        <v>0</v>
      </c>
      <c r="BL259" s="14" t="s">
        <v>179</v>
      </c>
      <c r="BM259" s="14" t="s">
        <v>1208</v>
      </c>
    </row>
    <row r="260" spans="2:51" s="6" customFormat="1" ht="16.5" customHeight="1">
      <c r="B260" s="106"/>
      <c r="C260" s="107"/>
      <c r="D260" s="107"/>
      <c r="E260" s="108" t="s">
        <v>19</v>
      </c>
      <c r="F260" s="577" t="s">
        <v>1209</v>
      </c>
      <c r="G260" s="578"/>
      <c r="H260" s="578"/>
      <c r="I260" s="578"/>
      <c r="J260" s="107"/>
      <c r="K260" s="109">
        <v>0.44</v>
      </c>
      <c r="L260" s="107"/>
      <c r="M260" s="107"/>
      <c r="N260" s="107"/>
      <c r="O260" s="107"/>
      <c r="P260" s="107"/>
      <c r="Q260" s="107"/>
      <c r="R260" s="110"/>
      <c r="T260" s="111"/>
      <c r="U260" s="107"/>
      <c r="V260" s="107"/>
      <c r="W260" s="107"/>
      <c r="X260" s="107"/>
      <c r="Y260" s="107"/>
      <c r="Z260" s="107"/>
      <c r="AA260" s="112"/>
      <c r="AT260" s="113" t="s">
        <v>182</v>
      </c>
      <c r="AU260" s="113" t="s">
        <v>115</v>
      </c>
      <c r="AV260" s="6" t="s">
        <v>115</v>
      </c>
      <c r="AW260" s="6" t="s">
        <v>32</v>
      </c>
      <c r="AX260" s="6" t="s">
        <v>74</v>
      </c>
      <c r="AY260" s="113" t="s">
        <v>175</v>
      </c>
    </row>
    <row r="261" spans="2:51" s="6" customFormat="1" ht="16.5" customHeight="1">
      <c r="B261" s="106"/>
      <c r="C261" s="107"/>
      <c r="D261" s="107"/>
      <c r="E261" s="108" t="s">
        <v>19</v>
      </c>
      <c r="F261" s="579" t="s">
        <v>1210</v>
      </c>
      <c r="G261" s="580"/>
      <c r="H261" s="580"/>
      <c r="I261" s="580"/>
      <c r="J261" s="107"/>
      <c r="K261" s="109">
        <v>1.74</v>
      </c>
      <c r="L261" s="107"/>
      <c r="M261" s="107"/>
      <c r="N261" s="107"/>
      <c r="O261" s="107"/>
      <c r="P261" s="107"/>
      <c r="Q261" s="107"/>
      <c r="R261" s="110"/>
      <c r="T261" s="111"/>
      <c r="U261" s="107"/>
      <c r="V261" s="107"/>
      <c r="W261" s="107"/>
      <c r="X261" s="107"/>
      <c r="Y261" s="107"/>
      <c r="Z261" s="107"/>
      <c r="AA261" s="112"/>
      <c r="AT261" s="113" t="s">
        <v>182</v>
      </c>
      <c r="AU261" s="113" t="s">
        <v>115</v>
      </c>
      <c r="AV261" s="6" t="s">
        <v>115</v>
      </c>
      <c r="AW261" s="6" t="s">
        <v>32</v>
      </c>
      <c r="AX261" s="6" t="s">
        <v>74</v>
      </c>
      <c r="AY261" s="113" t="s">
        <v>175</v>
      </c>
    </row>
    <row r="262" spans="2:51" s="6" customFormat="1" ht="16.5" customHeight="1">
      <c r="B262" s="106"/>
      <c r="C262" s="107"/>
      <c r="D262" s="107"/>
      <c r="E262" s="108" t="s">
        <v>19</v>
      </c>
      <c r="F262" s="579" t="s">
        <v>1211</v>
      </c>
      <c r="G262" s="580"/>
      <c r="H262" s="580"/>
      <c r="I262" s="580"/>
      <c r="J262" s="107"/>
      <c r="K262" s="109">
        <v>1.98</v>
      </c>
      <c r="L262" s="107"/>
      <c r="M262" s="107"/>
      <c r="N262" s="107"/>
      <c r="O262" s="107"/>
      <c r="P262" s="107"/>
      <c r="Q262" s="107"/>
      <c r="R262" s="110"/>
      <c r="T262" s="111"/>
      <c r="U262" s="107"/>
      <c r="V262" s="107"/>
      <c r="W262" s="107"/>
      <c r="X262" s="107"/>
      <c r="Y262" s="107"/>
      <c r="Z262" s="107"/>
      <c r="AA262" s="112"/>
      <c r="AT262" s="113" t="s">
        <v>182</v>
      </c>
      <c r="AU262" s="113" t="s">
        <v>115</v>
      </c>
      <c r="AV262" s="6" t="s">
        <v>115</v>
      </c>
      <c r="AW262" s="6" t="s">
        <v>32</v>
      </c>
      <c r="AX262" s="6" t="s">
        <v>74</v>
      </c>
      <c r="AY262" s="113" t="s">
        <v>175</v>
      </c>
    </row>
    <row r="263" spans="2:51" s="6" customFormat="1" ht="16.5" customHeight="1">
      <c r="B263" s="106"/>
      <c r="C263" s="107"/>
      <c r="D263" s="107"/>
      <c r="E263" s="108" t="s">
        <v>19</v>
      </c>
      <c r="F263" s="579" t="s">
        <v>1212</v>
      </c>
      <c r="G263" s="580"/>
      <c r="H263" s="580"/>
      <c r="I263" s="580"/>
      <c r="J263" s="107"/>
      <c r="K263" s="109">
        <v>3.56</v>
      </c>
      <c r="L263" s="107"/>
      <c r="M263" s="107"/>
      <c r="N263" s="107"/>
      <c r="O263" s="107"/>
      <c r="P263" s="107"/>
      <c r="Q263" s="107"/>
      <c r="R263" s="110"/>
      <c r="T263" s="111"/>
      <c r="U263" s="107"/>
      <c r="V263" s="107"/>
      <c r="W263" s="107"/>
      <c r="X263" s="107"/>
      <c r="Y263" s="107"/>
      <c r="Z263" s="107"/>
      <c r="AA263" s="112"/>
      <c r="AT263" s="113" t="s">
        <v>182</v>
      </c>
      <c r="AU263" s="113" t="s">
        <v>115</v>
      </c>
      <c r="AV263" s="6" t="s">
        <v>115</v>
      </c>
      <c r="AW263" s="6" t="s">
        <v>32</v>
      </c>
      <c r="AX263" s="6" t="s">
        <v>74</v>
      </c>
      <c r="AY263" s="113" t="s">
        <v>175</v>
      </c>
    </row>
    <row r="264" spans="2:51" s="6" customFormat="1" ht="25.5" customHeight="1">
      <c r="B264" s="106"/>
      <c r="C264" s="107"/>
      <c r="D264" s="107"/>
      <c r="E264" s="108" t="s">
        <v>19</v>
      </c>
      <c r="F264" s="579" t="s">
        <v>1213</v>
      </c>
      <c r="G264" s="580"/>
      <c r="H264" s="580"/>
      <c r="I264" s="580"/>
      <c r="J264" s="107"/>
      <c r="K264" s="109">
        <v>0.32</v>
      </c>
      <c r="L264" s="107"/>
      <c r="M264" s="107"/>
      <c r="N264" s="107"/>
      <c r="O264" s="107"/>
      <c r="P264" s="107"/>
      <c r="Q264" s="107"/>
      <c r="R264" s="110"/>
      <c r="T264" s="111"/>
      <c r="U264" s="107"/>
      <c r="V264" s="107"/>
      <c r="W264" s="107"/>
      <c r="X264" s="107"/>
      <c r="Y264" s="107"/>
      <c r="Z264" s="107"/>
      <c r="AA264" s="112"/>
      <c r="AT264" s="113" t="s">
        <v>182</v>
      </c>
      <c r="AU264" s="113" t="s">
        <v>115</v>
      </c>
      <c r="AV264" s="6" t="s">
        <v>115</v>
      </c>
      <c r="AW264" s="6" t="s">
        <v>32</v>
      </c>
      <c r="AX264" s="6" t="s">
        <v>74</v>
      </c>
      <c r="AY264" s="113" t="s">
        <v>175</v>
      </c>
    </row>
    <row r="265" spans="2:51" s="6" customFormat="1" ht="25.5" customHeight="1">
      <c r="B265" s="106"/>
      <c r="C265" s="107"/>
      <c r="D265" s="107"/>
      <c r="E265" s="108" t="s">
        <v>19</v>
      </c>
      <c r="F265" s="579" t="s">
        <v>1214</v>
      </c>
      <c r="G265" s="580"/>
      <c r="H265" s="580"/>
      <c r="I265" s="580"/>
      <c r="J265" s="107"/>
      <c r="K265" s="109">
        <v>0.12</v>
      </c>
      <c r="L265" s="107"/>
      <c r="M265" s="107"/>
      <c r="N265" s="107"/>
      <c r="O265" s="107"/>
      <c r="P265" s="107"/>
      <c r="Q265" s="107"/>
      <c r="R265" s="110"/>
      <c r="T265" s="111"/>
      <c r="U265" s="107"/>
      <c r="V265" s="107"/>
      <c r="W265" s="107"/>
      <c r="X265" s="107"/>
      <c r="Y265" s="107"/>
      <c r="Z265" s="107"/>
      <c r="AA265" s="112"/>
      <c r="AT265" s="113" t="s">
        <v>182</v>
      </c>
      <c r="AU265" s="113" t="s">
        <v>115</v>
      </c>
      <c r="AV265" s="6" t="s">
        <v>115</v>
      </c>
      <c r="AW265" s="6" t="s">
        <v>32</v>
      </c>
      <c r="AX265" s="6" t="s">
        <v>74</v>
      </c>
      <c r="AY265" s="113" t="s">
        <v>175</v>
      </c>
    </row>
    <row r="266" spans="2:51" s="6" customFormat="1" ht="16.5" customHeight="1">
      <c r="B266" s="106"/>
      <c r="C266" s="107"/>
      <c r="D266" s="107"/>
      <c r="E266" s="108" t="s">
        <v>19</v>
      </c>
      <c r="F266" s="579" t="s">
        <v>1215</v>
      </c>
      <c r="G266" s="580"/>
      <c r="H266" s="580"/>
      <c r="I266" s="580"/>
      <c r="J266" s="107"/>
      <c r="K266" s="109">
        <v>0.08</v>
      </c>
      <c r="L266" s="107"/>
      <c r="M266" s="107"/>
      <c r="N266" s="107"/>
      <c r="O266" s="107"/>
      <c r="P266" s="107"/>
      <c r="Q266" s="107"/>
      <c r="R266" s="110"/>
      <c r="T266" s="111"/>
      <c r="U266" s="107"/>
      <c r="V266" s="107"/>
      <c r="W266" s="107"/>
      <c r="X266" s="107"/>
      <c r="Y266" s="107"/>
      <c r="Z266" s="107"/>
      <c r="AA266" s="112"/>
      <c r="AT266" s="113" t="s">
        <v>182</v>
      </c>
      <c r="AU266" s="113" t="s">
        <v>115</v>
      </c>
      <c r="AV266" s="6" t="s">
        <v>115</v>
      </c>
      <c r="AW266" s="6" t="s">
        <v>32</v>
      </c>
      <c r="AX266" s="6" t="s">
        <v>74</v>
      </c>
      <c r="AY266" s="113" t="s">
        <v>175</v>
      </c>
    </row>
    <row r="267" spans="2:51" s="6" customFormat="1" ht="16.5" customHeight="1">
      <c r="B267" s="106"/>
      <c r="C267" s="107"/>
      <c r="D267" s="107"/>
      <c r="E267" s="108" t="s">
        <v>19</v>
      </c>
      <c r="F267" s="579" t="s">
        <v>1216</v>
      </c>
      <c r="G267" s="580"/>
      <c r="H267" s="580"/>
      <c r="I267" s="580"/>
      <c r="J267" s="107"/>
      <c r="K267" s="109">
        <v>0.05</v>
      </c>
      <c r="L267" s="107"/>
      <c r="M267" s="107"/>
      <c r="N267" s="107"/>
      <c r="O267" s="107"/>
      <c r="P267" s="107"/>
      <c r="Q267" s="107"/>
      <c r="R267" s="110"/>
      <c r="T267" s="111"/>
      <c r="U267" s="107"/>
      <c r="V267" s="107"/>
      <c r="W267" s="107"/>
      <c r="X267" s="107"/>
      <c r="Y267" s="107"/>
      <c r="Z267" s="107"/>
      <c r="AA267" s="112"/>
      <c r="AT267" s="113" t="s">
        <v>182</v>
      </c>
      <c r="AU267" s="113" t="s">
        <v>115</v>
      </c>
      <c r="AV267" s="6" t="s">
        <v>115</v>
      </c>
      <c r="AW267" s="6" t="s">
        <v>32</v>
      </c>
      <c r="AX267" s="6" t="s">
        <v>74</v>
      </c>
      <c r="AY267" s="113" t="s">
        <v>175</v>
      </c>
    </row>
    <row r="268" spans="2:51" s="7" customFormat="1" ht="16.5" customHeight="1">
      <c r="B268" s="114"/>
      <c r="C268" s="115"/>
      <c r="D268" s="115"/>
      <c r="E268" s="116" t="s">
        <v>19</v>
      </c>
      <c r="F268" s="581" t="s">
        <v>247</v>
      </c>
      <c r="G268" s="582"/>
      <c r="H268" s="582"/>
      <c r="I268" s="582"/>
      <c r="J268" s="115"/>
      <c r="K268" s="117">
        <v>8.29</v>
      </c>
      <c r="L268" s="115"/>
      <c r="M268" s="115"/>
      <c r="N268" s="115"/>
      <c r="O268" s="115"/>
      <c r="P268" s="115"/>
      <c r="Q268" s="115"/>
      <c r="R268" s="118"/>
      <c r="T268" s="119"/>
      <c r="U268" s="115"/>
      <c r="V268" s="115"/>
      <c r="W268" s="115"/>
      <c r="X268" s="115"/>
      <c r="Y268" s="115"/>
      <c r="Z268" s="115"/>
      <c r="AA268" s="120"/>
      <c r="AT268" s="121" t="s">
        <v>182</v>
      </c>
      <c r="AU268" s="121" t="s">
        <v>115</v>
      </c>
      <c r="AV268" s="7" t="s">
        <v>179</v>
      </c>
      <c r="AW268" s="7" t="s">
        <v>32</v>
      </c>
      <c r="AX268" s="7" t="s">
        <v>82</v>
      </c>
      <c r="AY268" s="121" t="s">
        <v>175</v>
      </c>
    </row>
    <row r="269" spans="2:65" s="1" customFormat="1" ht="25.5" customHeight="1">
      <c r="B269" s="25"/>
      <c r="C269" s="98" t="s">
        <v>398</v>
      </c>
      <c r="D269" s="98" t="s">
        <v>176</v>
      </c>
      <c r="E269" s="99" t="s">
        <v>1217</v>
      </c>
      <c r="F269" s="576" t="s">
        <v>1218</v>
      </c>
      <c r="G269" s="576"/>
      <c r="H269" s="576"/>
      <c r="I269" s="576"/>
      <c r="J269" s="100" t="s">
        <v>369</v>
      </c>
      <c r="K269" s="101">
        <v>0.98</v>
      </c>
      <c r="L269" s="507"/>
      <c r="M269" s="507"/>
      <c r="N269" s="562">
        <f>ROUND(L269*K269,2)</f>
        <v>0</v>
      </c>
      <c r="O269" s="562"/>
      <c r="P269" s="562"/>
      <c r="Q269" s="562"/>
      <c r="R269" s="27"/>
      <c r="T269" s="102" t="s">
        <v>19</v>
      </c>
      <c r="U269" s="30" t="s">
        <v>39</v>
      </c>
      <c r="V269" s="103">
        <v>39.133</v>
      </c>
      <c r="W269" s="103">
        <f>V269*K269</f>
        <v>38.35034</v>
      </c>
      <c r="X269" s="103">
        <v>1.0395058031</v>
      </c>
      <c r="Y269" s="103">
        <f>X269*K269</f>
        <v>1.0187156870379999</v>
      </c>
      <c r="Z269" s="103">
        <v>0</v>
      </c>
      <c r="AA269" s="104">
        <f>Z269*K269</f>
        <v>0</v>
      </c>
      <c r="AR269" s="14" t="s">
        <v>179</v>
      </c>
      <c r="AT269" s="14" t="s">
        <v>176</v>
      </c>
      <c r="AU269" s="14" t="s">
        <v>115</v>
      </c>
      <c r="AY269" s="14" t="s">
        <v>175</v>
      </c>
      <c r="BE269" s="105">
        <f>IF(U269="základní",N269,0)</f>
        <v>0</v>
      </c>
      <c r="BF269" s="105">
        <f>IF(U269="snížená",N269,0)</f>
        <v>0</v>
      </c>
      <c r="BG269" s="105">
        <f>IF(U269="zákl. přenesená",N269,0)</f>
        <v>0</v>
      </c>
      <c r="BH269" s="105">
        <f>IF(U269="sníž. přenesená",N269,0)</f>
        <v>0</v>
      </c>
      <c r="BI269" s="105">
        <f>IF(U269="nulová",N269,0)</f>
        <v>0</v>
      </c>
      <c r="BJ269" s="14" t="s">
        <v>82</v>
      </c>
      <c r="BK269" s="105">
        <f>ROUND(L269*K269,2)</f>
        <v>0</v>
      </c>
      <c r="BL269" s="14" t="s">
        <v>179</v>
      </c>
      <c r="BM269" s="14" t="s">
        <v>1219</v>
      </c>
    </row>
    <row r="270" spans="2:51" s="6" customFormat="1" ht="16.5" customHeight="1">
      <c r="B270" s="106"/>
      <c r="C270" s="107"/>
      <c r="D270" s="107"/>
      <c r="E270" s="108" t="s">
        <v>19</v>
      </c>
      <c r="F270" s="577" t="s">
        <v>1220</v>
      </c>
      <c r="G270" s="578"/>
      <c r="H270" s="578"/>
      <c r="I270" s="578"/>
      <c r="J270" s="107"/>
      <c r="K270" s="109">
        <v>0.11</v>
      </c>
      <c r="L270" s="107"/>
      <c r="M270" s="107"/>
      <c r="N270" s="107"/>
      <c r="O270" s="107"/>
      <c r="P270" s="107"/>
      <c r="Q270" s="107"/>
      <c r="R270" s="110"/>
      <c r="T270" s="111"/>
      <c r="U270" s="107"/>
      <c r="V270" s="107"/>
      <c r="W270" s="107"/>
      <c r="X270" s="107"/>
      <c r="Y270" s="107"/>
      <c r="Z270" s="107"/>
      <c r="AA270" s="112"/>
      <c r="AT270" s="113" t="s">
        <v>182</v>
      </c>
      <c r="AU270" s="113" t="s">
        <v>115</v>
      </c>
      <c r="AV270" s="6" t="s">
        <v>115</v>
      </c>
      <c r="AW270" s="6" t="s">
        <v>32</v>
      </c>
      <c r="AX270" s="6" t="s">
        <v>74</v>
      </c>
      <c r="AY270" s="113" t="s">
        <v>175</v>
      </c>
    </row>
    <row r="271" spans="2:51" s="6" customFormat="1" ht="16.5" customHeight="1">
      <c r="B271" s="106"/>
      <c r="C271" s="107"/>
      <c r="D271" s="107"/>
      <c r="E271" s="108" t="s">
        <v>19</v>
      </c>
      <c r="F271" s="579" t="s">
        <v>1221</v>
      </c>
      <c r="G271" s="580"/>
      <c r="H271" s="580"/>
      <c r="I271" s="580"/>
      <c r="J271" s="107"/>
      <c r="K271" s="109">
        <v>0.28</v>
      </c>
      <c r="L271" s="107"/>
      <c r="M271" s="107"/>
      <c r="N271" s="107"/>
      <c r="O271" s="107"/>
      <c r="P271" s="107"/>
      <c r="Q271" s="107"/>
      <c r="R271" s="110"/>
      <c r="T271" s="111"/>
      <c r="U271" s="107"/>
      <c r="V271" s="107"/>
      <c r="W271" s="107"/>
      <c r="X271" s="107"/>
      <c r="Y271" s="107"/>
      <c r="Z271" s="107"/>
      <c r="AA271" s="112"/>
      <c r="AT271" s="113" t="s">
        <v>182</v>
      </c>
      <c r="AU271" s="113" t="s">
        <v>115</v>
      </c>
      <c r="AV271" s="6" t="s">
        <v>115</v>
      </c>
      <c r="AW271" s="6" t="s">
        <v>32</v>
      </c>
      <c r="AX271" s="6" t="s">
        <v>74</v>
      </c>
      <c r="AY271" s="113" t="s">
        <v>175</v>
      </c>
    </row>
    <row r="272" spans="2:51" s="6" customFormat="1" ht="16.5" customHeight="1">
      <c r="B272" s="106"/>
      <c r="C272" s="107"/>
      <c r="D272" s="107"/>
      <c r="E272" s="108" t="s">
        <v>19</v>
      </c>
      <c r="F272" s="579" t="s">
        <v>1222</v>
      </c>
      <c r="G272" s="580"/>
      <c r="H272" s="580"/>
      <c r="I272" s="580"/>
      <c r="J272" s="107"/>
      <c r="K272" s="109">
        <v>0.32</v>
      </c>
      <c r="L272" s="107"/>
      <c r="M272" s="107"/>
      <c r="N272" s="107"/>
      <c r="O272" s="107"/>
      <c r="P272" s="107"/>
      <c r="Q272" s="107"/>
      <c r="R272" s="110"/>
      <c r="T272" s="111"/>
      <c r="U272" s="107"/>
      <c r="V272" s="107"/>
      <c r="W272" s="107"/>
      <c r="X272" s="107"/>
      <c r="Y272" s="107"/>
      <c r="Z272" s="107"/>
      <c r="AA272" s="112"/>
      <c r="AT272" s="113" t="s">
        <v>182</v>
      </c>
      <c r="AU272" s="113" t="s">
        <v>115</v>
      </c>
      <c r="AV272" s="6" t="s">
        <v>115</v>
      </c>
      <c r="AW272" s="6" t="s">
        <v>32</v>
      </c>
      <c r="AX272" s="6" t="s">
        <v>74</v>
      </c>
      <c r="AY272" s="113" t="s">
        <v>175</v>
      </c>
    </row>
    <row r="273" spans="2:51" s="6" customFormat="1" ht="16.5" customHeight="1">
      <c r="B273" s="106"/>
      <c r="C273" s="107"/>
      <c r="D273" s="107"/>
      <c r="E273" s="108" t="s">
        <v>19</v>
      </c>
      <c r="F273" s="579" t="s">
        <v>1223</v>
      </c>
      <c r="G273" s="580"/>
      <c r="H273" s="580"/>
      <c r="I273" s="580"/>
      <c r="J273" s="107"/>
      <c r="K273" s="109">
        <v>0.27</v>
      </c>
      <c r="L273" s="107"/>
      <c r="M273" s="107"/>
      <c r="N273" s="107"/>
      <c r="O273" s="107"/>
      <c r="P273" s="107"/>
      <c r="Q273" s="107"/>
      <c r="R273" s="110"/>
      <c r="T273" s="111"/>
      <c r="U273" s="107"/>
      <c r="V273" s="107"/>
      <c r="W273" s="107"/>
      <c r="X273" s="107"/>
      <c r="Y273" s="107"/>
      <c r="Z273" s="107"/>
      <c r="AA273" s="112"/>
      <c r="AT273" s="113" t="s">
        <v>182</v>
      </c>
      <c r="AU273" s="113" t="s">
        <v>115</v>
      </c>
      <c r="AV273" s="6" t="s">
        <v>115</v>
      </c>
      <c r="AW273" s="6" t="s">
        <v>32</v>
      </c>
      <c r="AX273" s="6" t="s">
        <v>74</v>
      </c>
      <c r="AY273" s="113" t="s">
        <v>175</v>
      </c>
    </row>
    <row r="274" spans="2:51" s="7" customFormat="1" ht="16.5" customHeight="1">
      <c r="B274" s="114"/>
      <c r="C274" s="115"/>
      <c r="D274" s="115"/>
      <c r="E274" s="116" t="s">
        <v>19</v>
      </c>
      <c r="F274" s="581" t="s">
        <v>247</v>
      </c>
      <c r="G274" s="582"/>
      <c r="H274" s="582"/>
      <c r="I274" s="582"/>
      <c r="J274" s="115"/>
      <c r="K274" s="117">
        <v>0.98</v>
      </c>
      <c r="L274" s="115"/>
      <c r="M274" s="115"/>
      <c r="N274" s="115"/>
      <c r="O274" s="115"/>
      <c r="P274" s="115"/>
      <c r="Q274" s="115"/>
      <c r="R274" s="118"/>
      <c r="T274" s="119"/>
      <c r="U274" s="115"/>
      <c r="V274" s="115"/>
      <c r="W274" s="115"/>
      <c r="X274" s="115"/>
      <c r="Y274" s="115"/>
      <c r="Z274" s="115"/>
      <c r="AA274" s="120"/>
      <c r="AT274" s="121" t="s">
        <v>182</v>
      </c>
      <c r="AU274" s="121" t="s">
        <v>115</v>
      </c>
      <c r="AV274" s="7" t="s">
        <v>179</v>
      </c>
      <c r="AW274" s="7" t="s">
        <v>32</v>
      </c>
      <c r="AX274" s="7" t="s">
        <v>82</v>
      </c>
      <c r="AY274" s="121" t="s">
        <v>175</v>
      </c>
    </row>
    <row r="275" spans="2:63" s="5" customFormat="1" ht="29.85" customHeight="1">
      <c r="B275" s="87"/>
      <c r="C275" s="88"/>
      <c r="D275" s="97" t="s">
        <v>153</v>
      </c>
      <c r="E275" s="97"/>
      <c r="F275" s="97"/>
      <c r="G275" s="97"/>
      <c r="H275" s="97"/>
      <c r="I275" s="97"/>
      <c r="J275" s="97"/>
      <c r="K275" s="97"/>
      <c r="L275" s="97"/>
      <c r="M275" s="97"/>
      <c r="N275" s="559">
        <f>BK275</f>
        <v>0</v>
      </c>
      <c r="O275" s="560"/>
      <c r="P275" s="560"/>
      <c r="Q275" s="560"/>
      <c r="R275" s="90"/>
      <c r="T275" s="91"/>
      <c r="U275" s="88"/>
      <c r="V275" s="88"/>
      <c r="W275" s="92">
        <f>SUM(W276:W317)</f>
        <v>504.00473999999997</v>
      </c>
      <c r="X275" s="88"/>
      <c r="Y275" s="92">
        <f>SUM(Y276:Y317)</f>
        <v>348.26571972400006</v>
      </c>
      <c r="Z275" s="88"/>
      <c r="AA275" s="93">
        <f>SUM(AA276:AA317)</f>
        <v>0</v>
      </c>
      <c r="AR275" s="94" t="s">
        <v>82</v>
      </c>
      <c r="AT275" s="95" t="s">
        <v>73</v>
      </c>
      <c r="AU275" s="95" t="s">
        <v>82</v>
      </c>
      <c r="AY275" s="94" t="s">
        <v>175</v>
      </c>
      <c r="BK275" s="96">
        <f>SUM(BK276:BK317)</f>
        <v>0</v>
      </c>
    </row>
    <row r="276" spans="2:65" s="1" customFormat="1" ht="38.25" customHeight="1">
      <c r="B276" s="25"/>
      <c r="C276" s="98" t="s">
        <v>403</v>
      </c>
      <c r="D276" s="98" t="s">
        <v>176</v>
      </c>
      <c r="E276" s="99" t="s">
        <v>952</v>
      </c>
      <c r="F276" s="576" t="s">
        <v>953</v>
      </c>
      <c r="G276" s="576"/>
      <c r="H276" s="576"/>
      <c r="I276" s="576"/>
      <c r="J276" s="100" t="s">
        <v>113</v>
      </c>
      <c r="K276" s="101">
        <v>84.8</v>
      </c>
      <c r="L276" s="507"/>
      <c r="M276" s="507"/>
      <c r="N276" s="562">
        <f>ROUND(L276*K276,2)</f>
        <v>0</v>
      </c>
      <c r="O276" s="562"/>
      <c r="P276" s="562"/>
      <c r="Q276" s="562"/>
      <c r="R276" s="27"/>
      <c r="T276" s="102" t="s">
        <v>19</v>
      </c>
      <c r="U276" s="30" t="s">
        <v>39</v>
      </c>
      <c r="V276" s="103">
        <v>0.166</v>
      </c>
      <c r="W276" s="103">
        <f>V276*K276</f>
        <v>14.0768</v>
      </c>
      <c r="X276" s="103">
        <v>0.255045</v>
      </c>
      <c r="Y276" s="103">
        <f>X276*K276</f>
        <v>21.627816000000003</v>
      </c>
      <c r="Z276" s="103">
        <v>0</v>
      </c>
      <c r="AA276" s="104">
        <f>Z276*K276</f>
        <v>0</v>
      </c>
      <c r="AR276" s="14" t="s">
        <v>179</v>
      </c>
      <c r="AT276" s="14" t="s">
        <v>176</v>
      </c>
      <c r="AU276" s="14" t="s">
        <v>115</v>
      </c>
      <c r="AY276" s="14" t="s">
        <v>175</v>
      </c>
      <c r="BE276" s="105">
        <f>IF(U276="základní",N276,0)</f>
        <v>0</v>
      </c>
      <c r="BF276" s="105">
        <f>IF(U276="snížená",N276,0)</f>
        <v>0</v>
      </c>
      <c r="BG276" s="105">
        <f>IF(U276="zákl. přenesená",N276,0)</f>
        <v>0</v>
      </c>
      <c r="BH276" s="105">
        <f>IF(U276="sníž. přenesená",N276,0)</f>
        <v>0</v>
      </c>
      <c r="BI276" s="105">
        <f>IF(U276="nulová",N276,0)</f>
        <v>0</v>
      </c>
      <c r="BJ276" s="14" t="s">
        <v>82</v>
      </c>
      <c r="BK276" s="105">
        <f>ROUND(L276*K276,2)</f>
        <v>0</v>
      </c>
      <c r="BL276" s="14" t="s">
        <v>179</v>
      </c>
      <c r="BM276" s="14" t="s">
        <v>1224</v>
      </c>
    </row>
    <row r="277" spans="2:51" s="6" customFormat="1" ht="25.5" customHeight="1">
      <c r="B277" s="106"/>
      <c r="C277" s="107"/>
      <c r="D277" s="107"/>
      <c r="E277" s="108" t="s">
        <v>19</v>
      </c>
      <c r="F277" s="577" t="s">
        <v>1225</v>
      </c>
      <c r="G277" s="578"/>
      <c r="H277" s="578"/>
      <c r="I277" s="578"/>
      <c r="J277" s="107"/>
      <c r="K277" s="109">
        <v>14.8</v>
      </c>
      <c r="L277" s="107"/>
      <c r="M277" s="107"/>
      <c r="N277" s="107"/>
      <c r="O277" s="107"/>
      <c r="P277" s="107"/>
      <c r="Q277" s="107"/>
      <c r="R277" s="110"/>
      <c r="T277" s="111"/>
      <c r="U277" s="107"/>
      <c r="V277" s="107"/>
      <c r="W277" s="107"/>
      <c r="X277" s="107"/>
      <c r="Y277" s="107"/>
      <c r="Z277" s="107"/>
      <c r="AA277" s="112"/>
      <c r="AT277" s="113" t="s">
        <v>182</v>
      </c>
      <c r="AU277" s="113" t="s">
        <v>115</v>
      </c>
      <c r="AV277" s="6" t="s">
        <v>115</v>
      </c>
      <c r="AW277" s="6" t="s">
        <v>32</v>
      </c>
      <c r="AX277" s="6" t="s">
        <v>74</v>
      </c>
      <c r="AY277" s="113" t="s">
        <v>175</v>
      </c>
    </row>
    <row r="278" spans="2:51" s="6" customFormat="1" ht="25.5" customHeight="1">
      <c r="B278" s="106"/>
      <c r="C278" s="107"/>
      <c r="D278" s="107"/>
      <c r="E278" s="108" t="s">
        <v>19</v>
      </c>
      <c r="F278" s="579" t="s">
        <v>1226</v>
      </c>
      <c r="G278" s="580"/>
      <c r="H278" s="580"/>
      <c r="I278" s="580"/>
      <c r="J278" s="107"/>
      <c r="K278" s="109">
        <v>8</v>
      </c>
      <c r="L278" s="107"/>
      <c r="M278" s="107"/>
      <c r="N278" s="107"/>
      <c r="O278" s="107"/>
      <c r="P278" s="107"/>
      <c r="Q278" s="107"/>
      <c r="R278" s="110"/>
      <c r="T278" s="111"/>
      <c r="U278" s="107"/>
      <c r="V278" s="107"/>
      <c r="W278" s="107"/>
      <c r="X278" s="107"/>
      <c r="Y278" s="107"/>
      <c r="Z278" s="107"/>
      <c r="AA278" s="112"/>
      <c r="AT278" s="113" t="s">
        <v>182</v>
      </c>
      <c r="AU278" s="113" t="s">
        <v>115</v>
      </c>
      <c r="AV278" s="6" t="s">
        <v>115</v>
      </c>
      <c r="AW278" s="6" t="s">
        <v>32</v>
      </c>
      <c r="AX278" s="6" t="s">
        <v>74</v>
      </c>
      <c r="AY278" s="113" t="s">
        <v>175</v>
      </c>
    </row>
    <row r="279" spans="2:51" s="6" customFormat="1" ht="25.5" customHeight="1">
      <c r="B279" s="106"/>
      <c r="C279" s="107"/>
      <c r="D279" s="107"/>
      <c r="E279" s="108" t="s">
        <v>19</v>
      </c>
      <c r="F279" s="579" t="s">
        <v>1227</v>
      </c>
      <c r="G279" s="580"/>
      <c r="H279" s="580"/>
      <c r="I279" s="580"/>
      <c r="J279" s="107"/>
      <c r="K279" s="109">
        <v>62</v>
      </c>
      <c r="L279" s="107"/>
      <c r="M279" s="107"/>
      <c r="N279" s="107"/>
      <c r="O279" s="107"/>
      <c r="P279" s="107"/>
      <c r="Q279" s="107"/>
      <c r="R279" s="110"/>
      <c r="T279" s="111"/>
      <c r="U279" s="107"/>
      <c r="V279" s="107"/>
      <c r="W279" s="107"/>
      <c r="X279" s="107"/>
      <c r="Y279" s="107"/>
      <c r="Z279" s="107"/>
      <c r="AA279" s="112"/>
      <c r="AT279" s="113" t="s">
        <v>182</v>
      </c>
      <c r="AU279" s="113" t="s">
        <v>115</v>
      </c>
      <c r="AV279" s="6" t="s">
        <v>115</v>
      </c>
      <c r="AW279" s="6" t="s">
        <v>32</v>
      </c>
      <c r="AX279" s="6" t="s">
        <v>74</v>
      </c>
      <c r="AY279" s="113" t="s">
        <v>175</v>
      </c>
    </row>
    <row r="280" spans="2:51" s="7" customFormat="1" ht="16.5" customHeight="1">
      <c r="B280" s="114"/>
      <c r="C280" s="115"/>
      <c r="D280" s="115"/>
      <c r="E280" s="116" t="s">
        <v>19</v>
      </c>
      <c r="F280" s="581" t="s">
        <v>247</v>
      </c>
      <c r="G280" s="582"/>
      <c r="H280" s="582"/>
      <c r="I280" s="582"/>
      <c r="J280" s="115"/>
      <c r="K280" s="117">
        <v>84.8</v>
      </c>
      <c r="L280" s="115"/>
      <c r="M280" s="115"/>
      <c r="N280" s="115"/>
      <c r="O280" s="115"/>
      <c r="P280" s="115"/>
      <c r="Q280" s="115"/>
      <c r="R280" s="118"/>
      <c r="T280" s="119"/>
      <c r="U280" s="115"/>
      <c r="V280" s="115"/>
      <c r="W280" s="115"/>
      <c r="X280" s="115"/>
      <c r="Y280" s="115"/>
      <c r="Z280" s="115"/>
      <c r="AA280" s="120"/>
      <c r="AT280" s="121" t="s">
        <v>182</v>
      </c>
      <c r="AU280" s="121" t="s">
        <v>115</v>
      </c>
      <c r="AV280" s="7" t="s">
        <v>179</v>
      </c>
      <c r="AW280" s="7" t="s">
        <v>32</v>
      </c>
      <c r="AX280" s="7" t="s">
        <v>82</v>
      </c>
      <c r="AY280" s="121" t="s">
        <v>175</v>
      </c>
    </row>
    <row r="281" spans="2:65" s="1" customFormat="1" ht="38.25" customHeight="1">
      <c r="B281" s="25"/>
      <c r="C281" s="98" t="s">
        <v>408</v>
      </c>
      <c r="D281" s="98" t="s">
        <v>176</v>
      </c>
      <c r="E281" s="99" t="s">
        <v>622</v>
      </c>
      <c r="F281" s="576" t="s">
        <v>623</v>
      </c>
      <c r="G281" s="576"/>
      <c r="H281" s="576"/>
      <c r="I281" s="576"/>
      <c r="J281" s="100" t="s">
        <v>113</v>
      </c>
      <c r="K281" s="101">
        <v>32.36</v>
      </c>
      <c r="L281" s="507"/>
      <c r="M281" s="507"/>
      <c r="N281" s="562">
        <f>ROUND(L281*K281,2)</f>
        <v>0</v>
      </c>
      <c r="O281" s="562"/>
      <c r="P281" s="562"/>
      <c r="Q281" s="562"/>
      <c r="R281" s="27"/>
      <c r="T281" s="102" t="s">
        <v>19</v>
      </c>
      <c r="U281" s="30" t="s">
        <v>39</v>
      </c>
      <c r="V281" s="103">
        <v>0.248</v>
      </c>
      <c r="W281" s="103">
        <f>V281*K281</f>
        <v>8.02528</v>
      </c>
      <c r="X281" s="103">
        <v>0.3825675</v>
      </c>
      <c r="Y281" s="103">
        <f>X281*K281</f>
        <v>12.3798843</v>
      </c>
      <c r="Z281" s="103">
        <v>0</v>
      </c>
      <c r="AA281" s="104">
        <f>Z281*K281</f>
        <v>0</v>
      </c>
      <c r="AR281" s="14" t="s">
        <v>179</v>
      </c>
      <c r="AT281" s="14" t="s">
        <v>176</v>
      </c>
      <c r="AU281" s="14" t="s">
        <v>115</v>
      </c>
      <c r="AY281" s="14" t="s">
        <v>175</v>
      </c>
      <c r="BE281" s="105">
        <f>IF(U281="základní",N281,0)</f>
        <v>0</v>
      </c>
      <c r="BF281" s="105">
        <f>IF(U281="snížená",N281,0)</f>
        <v>0</v>
      </c>
      <c r="BG281" s="105">
        <f>IF(U281="zákl. přenesená",N281,0)</f>
        <v>0</v>
      </c>
      <c r="BH281" s="105">
        <f>IF(U281="sníž. přenesená",N281,0)</f>
        <v>0</v>
      </c>
      <c r="BI281" s="105">
        <f>IF(U281="nulová",N281,0)</f>
        <v>0</v>
      </c>
      <c r="BJ281" s="14" t="s">
        <v>82</v>
      </c>
      <c r="BK281" s="105">
        <f>ROUND(L281*K281,2)</f>
        <v>0</v>
      </c>
      <c r="BL281" s="14" t="s">
        <v>179</v>
      </c>
      <c r="BM281" s="14" t="s">
        <v>1228</v>
      </c>
    </row>
    <row r="282" spans="2:51" s="6" customFormat="1" ht="16.5" customHeight="1">
      <c r="B282" s="106"/>
      <c r="C282" s="107"/>
      <c r="D282" s="107"/>
      <c r="E282" s="108" t="s">
        <v>19</v>
      </c>
      <c r="F282" s="577" t="s">
        <v>1229</v>
      </c>
      <c r="G282" s="578"/>
      <c r="H282" s="578"/>
      <c r="I282" s="578"/>
      <c r="J282" s="107"/>
      <c r="K282" s="109">
        <v>24</v>
      </c>
      <c r="L282" s="107"/>
      <c r="M282" s="107"/>
      <c r="N282" s="107"/>
      <c r="O282" s="107"/>
      <c r="P282" s="107"/>
      <c r="Q282" s="107"/>
      <c r="R282" s="110"/>
      <c r="T282" s="111"/>
      <c r="U282" s="107"/>
      <c r="V282" s="107"/>
      <c r="W282" s="107"/>
      <c r="X282" s="107"/>
      <c r="Y282" s="107"/>
      <c r="Z282" s="107"/>
      <c r="AA282" s="112"/>
      <c r="AT282" s="113" t="s">
        <v>182</v>
      </c>
      <c r="AU282" s="113" t="s">
        <v>115</v>
      </c>
      <c r="AV282" s="6" t="s">
        <v>115</v>
      </c>
      <c r="AW282" s="6" t="s">
        <v>32</v>
      </c>
      <c r="AX282" s="6" t="s">
        <v>74</v>
      </c>
      <c r="AY282" s="113" t="s">
        <v>175</v>
      </c>
    </row>
    <row r="283" spans="2:51" s="6" customFormat="1" ht="16.5" customHeight="1">
      <c r="B283" s="106"/>
      <c r="C283" s="107"/>
      <c r="D283" s="107"/>
      <c r="E283" s="108" t="s">
        <v>19</v>
      </c>
      <c r="F283" s="579" t="s">
        <v>1057</v>
      </c>
      <c r="G283" s="580"/>
      <c r="H283" s="580"/>
      <c r="I283" s="580"/>
      <c r="J283" s="107"/>
      <c r="K283" s="109">
        <v>8.36</v>
      </c>
      <c r="L283" s="107"/>
      <c r="M283" s="107"/>
      <c r="N283" s="107"/>
      <c r="O283" s="107"/>
      <c r="P283" s="107"/>
      <c r="Q283" s="107"/>
      <c r="R283" s="110"/>
      <c r="T283" s="111"/>
      <c r="U283" s="107"/>
      <c r="V283" s="107"/>
      <c r="W283" s="107"/>
      <c r="X283" s="107"/>
      <c r="Y283" s="107"/>
      <c r="Z283" s="107"/>
      <c r="AA283" s="112"/>
      <c r="AT283" s="113" t="s">
        <v>182</v>
      </c>
      <c r="AU283" s="113" t="s">
        <v>115</v>
      </c>
      <c r="AV283" s="6" t="s">
        <v>115</v>
      </c>
      <c r="AW283" s="6" t="s">
        <v>32</v>
      </c>
      <c r="AX283" s="6" t="s">
        <v>74</v>
      </c>
      <c r="AY283" s="113" t="s">
        <v>175</v>
      </c>
    </row>
    <row r="284" spans="2:51" s="7" customFormat="1" ht="16.5" customHeight="1">
      <c r="B284" s="114"/>
      <c r="C284" s="115"/>
      <c r="D284" s="115"/>
      <c r="E284" s="116" t="s">
        <v>19</v>
      </c>
      <c r="F284" s="581" t="s">
        <v>247</v>
      </c>
      <c r="G284" s="582"/>
      <c r="H284" s="582"/>
      <c r="I284" s="582"/>
      <c r="J284" s="115"/>
      <c r="K284" s="117">
        <v>32.36</v>
      </c>
      <c r="L284" s="115"/>
      <c r="M284" s="115"/>
      <c r="N284" s="115"/>
      <c r="O284" s="115"/>
      <c r="P284" s="115"/>
      <c r="Q284" s="115"/>
      <c r="R284" s="118"/>
      <c r="T284" s="119"/>
      <c r="U284" s="115"/>
      <c r="V284" s="115"/>
      <c r="W284" s="115"/>
      <c r="X284" s="115"/>
      <c r="Y284" s="115"/>
      <c r="Z284" s="115"/>
      <c r="AA284" s="120"/>
      <c r="AT284" s="121" t="s">
        <v>182</v>
      </c>
      <c r="AU284" s="121" t="s">
        <v>115</v>
      </c>
      <c r="AV284" s="7" t="s">
        <v>179</v>
      </c>
      <c r="AW284" s="7" t="s">
        <v>32</v>
      </c>
      <c r="AX284" s="7" t="s">
        <v>82</v>
      </c>
      <c r="AY284" s="121" t="s">
        <v>175</v>
      </c>
    </row>
    <row r="285" spans="2:65" s="1" customFormat="1" ht="38.25" customHeight="1">
      <c r="B285" s="25"/>
      <c r="C285" s="98" t="s">
        <v>412</v>
      </c>
      <c r="D285" s="98" t="s">
        <v>176</v>
      </c>
      <c r="E285" s="99" t="s">
        <v>1230</v>
      </c>
      <c r="F285" s="576" t="s">
        <v>1231</v>
      </c>
      <c r="G285" s="576"/>
      <c r="H285" s="576"/>
      <c r="I285" s="576"/>
      <c r="J285" s="100" t="s">
        <v>113</v>
      </c>
      <c r="K285" s="101">
        <v>45</v>
      </c>
      <c r="L285" s="507"/>
      <c r="M285" s="507"/>
      <c r="N285" s="562">
        <f>ROUND(L285*K285,2)</f>
        <v>0</v>
      </c>
      <c r="O285" s="562"/>
      <c r="P285" s="562"/>
      <c r="Q285" s="562"/>
      <c r="R285" s="27"/>
      <c r="T285" s="102" t="s">
        <v>19</v>
      </c>
      <c r="U285" s="30" t="s">
        <v>39</v>
      </c>
      <c r="V285" s="103">
        <v>0.33</v>
      </c>
      <c r="W285" s="103">
        <f>V285*K285</f>
        <v>14.850000000000001</v>
      </c>
      <c r="X285" s="103">
        <v>0.51009</v>
      </c>
      <c r="Y285" s="103">
        <f>X285*K285</f>
        <v>22.954050000000002</v>
      </c>
      <c r="Z285" s="103">
        <v>0</v>
      </c>
      <c r="AA285" s="104">
        <f>Z285*K285</f>
        <v>0</v>
      </c>
      <c r="AR285" s="14" t="s">
        <v>179</v>
      </c>
      <c r="AT285" s="14" t="s">
        <v>176</v>
      </c>
      <c r="AU285" s="14" t="s">
        <v>115</v>
      </c>
      <c r="AY285" s="14" t="s">
        <v>175</v>
      </c>
      <c r="BE285" s="105">
        <f>IF(U285="základní",N285,0)</f>
        <v>0</v>
      </c>
      <c r="BF285" s="105">
        <f>IF(U285="snížená",N285,0)</f>
        <v>0</v>
      </c>
      <c r="BG285" s="105">
        <f>IF(U285="zákl. přenesená",N285,0)</f>
        <v>0</v>
      </c>
      <c r="BH285" s="105">
        <f>IF(U285="sníž. přenesená",N285,0)</f>
        <v>0</v>
      </c>
      <c r="BI285" s="105">
        <f>IF(U285="nulová",N285,0)</f>
        <v>0</v>
      </c>
      <c r="BJ285" s="14" t="s">
        <v>82</v>
      </c>
      <c r="BK285" s="105">
        <f>ROUND(L285*K285,2)</f>
        <v>0</v>
      </c>
      <c r="BL285" s="14" t="s">
        <v>179</v>
      </c>
      <c r="BM285" s="14" t="s">
        <v>1232</v>
      </c>
    </row>
    <row r="286" spans="2:51" s="6" customFormat="1" ht="25.5" customHeight="1">
      <c r="B286" s="106"/>
      <c r="C286" s="107"/>
      <c r="D286" s="107"/>
      <c r="E286" s="108" t="s">
        <v>19</v>
      </c>
      <c r="F286" s="577" t="s">
        <v>1233</v>
      </c>
      <c r="G286" s="578"/>
      <c r="H286" s="578"/>
      <c r="I286" s="578"/>
      <c r="J286" s="107"/>
      <c r="K286" s="109">
        <v>45</v>
      </c>
      <c r="L286" s="107"/>
      <c r="M286" s="107"/>
      <c r="N286" s="107"/>
      <c r="O286" s="107"/>
      <c r="P286" s="107"/>
      <c r="Q286" s="107"/>
      <c r="R286" s="110"/>
      <c r="T286" s="111"/>
      <c r="U286" s="107"/>
      <c r="V286" s="107"/>
      <c r="W286" s="107"/>
      <c r="X286" s="107"/>
      <c r="Y286" s="107"/>
      <c r="Z286" s="107"/>
      <c r="AA286" s="112"/>
      <c r="AT286" s="113" t="s">
        <v>182</v>
      </c>
      <c r="AU286" s="113" t="s">
        <v>115</v>
      </c>
      <c r="AV286" s="6" t="s">
        <v>115</v>
      </c>
      <c r="AW286" s="6" t="s">
        <v>32</v>
      </c>
      <c r="AX286" s="6" t="s">
        <v>82</v>
      </c>
      <c r="AY286" s="113" t="s">
        <v>175</v>
      </c>
    </row>
    <row r="287" spans="2:65" s="1" customFormat="1" ht="25.5" customHeight="1">
      <c r="B287" s="25"/>
      <c r="C287" s="98" t="s">
        <v>416</v>
      </c>
      <c r="D287" s="98" t="s">
        <v>176</v>
      </c>
      <c r="E287" s="99" t="s">
        <v>640</v>
      </c>
      <c r="F287" s="576" t="s">
        <v>641</v>
      </c>
      <c r="G287" s="576"/>
      <c r="H287" s="576"/>
      <c r="I287" s="576"/>
      <c r="J287" s="100" t="s">
        <v>127</v>
      </c>
      <c r="K287" s="101">
        <v>22.9</v>
      </c>
      <c r="L287" s="507"/>
      <c r="M287" s="507"/>
      <c r="N287" s="562">
        <f>ROUND(L287*K287,2)</f>
        <v>0</v>
      </c>
      <c r="O287" s="562"/>
      <c r="P287" s="562"/>
      <c r="Q287" s="562"/>
      <c r="R287" s="27"/>
      <c r="T287" s="102" t="s">
        <v>19</v>
      </c>
      <c r="U287" s="30" t="s">
        <v>39</v>
      </c>
      <c r="V287" s="103">
        <v>1.465</v>
      </c>
      <c r="W287" s="103">
        <f>V287*K287</f>
        <v>33.5485</v>
      </c>
      <c r="X287" s="103">
        <v>2.234</v>
      </c>
      <c r="Y287" s="103">
        <f>X287*K287</f>
        <v>51.1586</v>
      </c>
      <c r="Z287" s="103">
        <v>0</v>
      </c>
      <c r="AA287" s="104">
        <f>Z287*K287</f>
        <v>0</v>
      </c>
      <c r="AR287" s="14" t="s">
        <v>179</v>
      </c>
      <c r="AT287" s="14" t="s">
        <v>176</v>
      </c>
      <c r="AU287" s="14" t="s">
        <v>115</v>
      </c>
      <c r="AY287" s="14" t="s">
        <v>175</v>
      </c>
      <c r="BE287" s="105">
        <f>IF(U287="základní",N287,0)</f>
        <v>0</v>
      </c>
      <c r="BF287" s="105">
        <f>IF(U287="snížená",N287,0)</f>
        <v>0</v>
      </c>
      <c r="BG287" s="105">
        <f>IF(U287="zákl. přenesená",N287,0)</f>
        <v>0</v>
      </c>
      <c r="BH287" s="105">
        <f>IF(U287="sníž. přenesená",N287,0)</f>
        <v>0</v>
      </c>
      <c r="BI287" s="105">
        <f>IF(U287="nulová",N287,0)</f>
        <v>0</v>
      </c>
      <c r="BJ287" s="14" t="s">
        <v>82</v>
      </c>
      <c r="BK287" s="105">
        <f>ROUND(L287*K287,2)</f>
        <v>0</v>
      </c>
      <c r="BL287" s="14" t="s">
        <v>179</v>
      </c>
      <c r="BM287" s="14" t="s">
        <v>1234</v>
      </c>
    </row>
    <row r="288" spans="2:51" s="6" customFormat="1" ht="16.5" customHeight="1">
      <c r="B288" s="106"/>
      <c r="C288" s="107"/>
      <c r="D288" s="107"/>
      <c r="E288" s="108" t="s">
        <v>19</v>
      </c>
      <c r="F288" s="577" t="s">
        <v>1235</v>
      </c>
      <c r="G288" s="578"/>
      <c r="H288" s="578"/>
      <c r="I288" s="578"/>
      <c r="J288" s="107"/>
      <c r="K288" s="109">
        <v>2.1</v>
      </c>
      <c r="L288" s="107"/>
      <c r="M288" s="107"/>
      <c r="N288" s="107"/>
      <c r="O288" s="107"/>
      <c r="P288" s="107"/>
      <c r="Q288" s="107"/>
      <c r="R288" s="110"/>
      <c r="T288" s="111"/>
      <c r="U288" s="107"/>
      <c r="V288" s="107"/>
      <c r="W288" s="107"/>
      <c r="X288" s="107"/>
      <c r="Y288" s="107"/>
      <c r="Z288" s="107"/>
      <c r="AA288" s="112"/>
      <c r="AT288" s="113" t="s">
        <v>182</v>
      </c>
      <c r="AU288" s="113" t="s">
        <v>115</v>
      </c>
      <c r="AV288" s="6" t="s">
        <v>115</v>
      </c>
      <c r="AW288" s="6" t="s">
        <v>32</v>
      </c>
      <c r="AX288" s="6" t="s">
        <v>74</v>
      </c>
      <c r="AY288" s="113" t="s">
        <v>175</v>
      </c>
    </row>
    <row r="289" spans="2:51" s="6" customFormat="1" ht="25.5" customHeight="1">
      <c r="B289" s="106"/>
      <c r="C289" s="107"/>
      <c r="D289" s="107"/>
      <c r="E289" s="108" t="s">
        <v>19</v>
      </c>
      <c r="F289" s="579" t="s">
        <v>1236</v>
      </c>
      <c r="G289" s="580"/>
      <c r="H289" s="580"/>
      <c r="I289" s="580"/>
      <c r="J289" s="107"/>
      <c r="K289" s="109">
        <v>13.7</v>
      </c>
      <c r="L289" s="107"/>
      <c r="M289" s="107"/>
      <c r="N289" s="107"/>
      <c r="O289" s="107"/>
      <c r="P289" s="107"/>
      <c r="Q289" s="107"/>
      <c r="R289" s="110"/>
      <c r="T289" s="111"/>
      <c r="U289" s="107"/>
      <c r="V289" s="107"/>
      <c r="W289" s="107"/>
      <c r="X289" s="107"/>
      <c r="Y289" s="107"/>
      <c r="Z289" s="107"/>
      <c r="AA289" s="112"/>
      <c r="AT289" s="113" t="s">
        <v>182</v>
      </c>
      <c r="AU289" s="113" t="s">
        <v>115</v>
      </c>
      <c r="AV289" s="6" t="s">
        <v>115</v>
      </c>
      <c r="AW289" s="6" t="s">
        <v>32</v>
      </c>
      <c r="AX289" s="6" t="s">
        <v>74</v>
      </c>
      <c r="AY289" s="113" t="s">
        <v>175</v>
      </c>
    </row>
    <row r="290" spans="2:51" s="6" customFormat="1" ht="25.5" customHeight="1">
      <c r="B290" s="106"/>
      <c r="C290" s="107"/>
      <c r="D290" s="107"/>
      <c r="E290" s="108" t="s">
        <v>19</v>
      </c>
      <c r="F290" s="579" t="s">
        <v>1237</v>
      </c>
      <c r="G290" s="580"/>
      <c r="H290" s="580"/>
      <c r="I290" s="580"/>
      <c r="J290" s="107"/>
      <c r="K290" s="109">
        <v>5.3</v>
      </c>
      <c r="L290" s="107"/>
      <c r="M290" s="107"/>
      <c r="N290" s="107"/>
      <c r="O290" s="107"/>
      <c r="P290" s="107"/>
      <c r="Q290" s="107"/>
      <c r="R290" s="110"/>
      <c r="T290" s="111"/>
      <c r="U290" s="107"/>
      <c r="V290" s="107"/>
      <c r="W290" s="107"/>
      <c r="X290" s="107"/>
      <c r="Y290" s="107"/>
      <c r="Z290" s="107"/>
      <c r="AA290" s="112"/>
      <c r="AT290" s="113" t="s">
        <v>182</v>
      </c>
      <c r="AU290" s="113" t="s">
        <v>115</v>
      </c>
      <c r="AV290" s="6" t="s">
        <v>115</v>
      </c>
      <c r="AW290" s="6" t="s">
        <v>32</v>
      </c>
      <c r="AX290" s="6" t="s">
        <v>74</v>
      </c>
      <c r="AY290" s="113" t="s">
        <v>175</v>
      </c>
    </row>
    <row r="291" spans="2:51" s="6" customFormat="1" ht="16.5" customHeight="1">
      <c r="B291" s="106"/>
      <c r="C291" s="107"/>
      <c r="D291" s="107"/>
      <c r="E291" s="108" t="s">
        <v>19</v>
      </c>
      <c r="F291" s="579" t="s">
        <v>1238</v>
      </c>
      <c r="G291" s="580"/>
      <c r="H291" s="580"/>
      <c r="I291" s="580"/>
      <c r="J291" s="107"/>
      <c r="K291" s="109">
        <v>1</v>
      </c>
      <c r="L291" s="107"/>
      <c r="M291" s="107"/>
      <c r="N291" s="107"/>
      <c r="O291" s="107"/>
      <c r="P291" s="107"/>
      <c r="Q291" s="107"/>
      <c r="R291" s="110"/>
      <c r="T291" s="111"/>
      <c r="U291" s="107"/>
      <c r="V291" s="107"/>
      <c r="W291" s="107"/>
      <c r="X291" s="107"/>
      <c r="Y291" s="107"/>
      <c r="Z291" s="107"/>
      <c r="AA291" s="112"/>
      <c r="AT291" s="113" t="s">
        <v>182</v>
      </c>
      <c r="AU291" s="113" t="s">
        <v>115</v>
      </c>
      <c r="AV291" s="6" t="s">
        <v>115</v>
      </c>
      <c r="AW291" s="6" t="s">
        <v>32</v>
      </c>
      <c r="AX291" s="6" t="s">
        <v>74</v>
      </c>
      <c r="AY291" s="113" t="s">
        <v>175</v>
      </c>
    </row>
    <row r="292" spans="2:51" s="6" customFormat="1" ht="16.5" customHeight="1">
      <c r="B292" s="106"/>
      <c r="C292" s="107"/>
      <c r="D292" s="107"/>
      <c r="E292" s="108" t="s">
        <v>19</v>
      </c>
      <c r="F292" s="579" t="s">
        <v>1239</v>
      </c>
      <c r="G292" s="580"/>
      <c r="H292" s="580"/>
      <c r="I292" s="580"/>
      <c r="J292" s="107"/>
      <c r="K292" s="109">
        <v>0.8</v>
      </c>
      <c r="L292" s="107"/>
      <c r="M292" s="107"/>
      <c r="N292" s="107"/>
      <c r="O292" s="107"/>
      <c r="P292" s="107"/>
      <c r="Q292" s="107"/>
      <c r="R292" s="110"/>
      <c r="T292" s="111"/>
      <c r="U292" s="107"/>
      <c r="V292" s="107"/>
      <c r="W292" s="107"/>
      <c r="X292" s="107"/>
      <c r="Y292" s="107"/>
      <c r="Z292" s="107"/>
      <c r="AA292" s="112"/>
      <c r="AT292" s="113" t="s">
        <v>182</v>
      </c>
      <c r="AU292" s="113" t="s">
        <v>115</v>
      </c>
      <c r="AV292" s="6" t="s">
        <v>115</v>
      </c>
      <c r="AW292" s="6" t="s">
        <v>32</v>
      </c>
      <c r="AX292" s="6" t="s">
        <v>74</v>
      </c>
      <c r="AY292" s="113" t="s">
        <v>175</v>
      </c>
    </row>
    <row r="293" spans="2:51" s="7" customFormat="1" ht="16.5" customHeight="1">
      <c r="B293" s="114"/>
      <c r="C293" s="115"/>
      <c r="D293" s="115"/>
      <c r="E293" s="116" t="s">
        <v>19</v>
      </c>
      <c r="F293" s="581" t="s">
        <v>247</v>
      </c>
      <c r="G293" s="582"/>
      <c r="H293" s="582"/>
      <c r="I293" s="582"/>
      <c r="J293" s="115"/>
      <c r="K293" s="117">
        <v>22.9</v>
      </c>
      <c r="L293" s="115"/>
      <c r="M293" s="115"/>
      <c r="N293" s="115"/>
      <c r="O293" s="115"/>
      <c r="P293" s="115"/>
      <c r="Q293" s="115"/>
      <c r="R293" s="118"/>
      <c r="T293" s="119"/>
      <c r="U293" s="115"/>
      <c r="V293" s="115"/>
      <c r="W293" s="115"/>
      <c r="X293" s="115"/>
      <c r="Y293" s="115"/>
      <c r="Z293" s="115"/>
      <c r="AA293" s="120"/>
      <c r="AT293" s="121" t="s">
        <v>182</v>
      </c>
      <c r="AU293" s="121" t="s">
        <v>115</v>
      </c>
      <c r="AV293" s="7" t="s">
        <v>179</v>
      </c>
      <c r="AW293" s="7" t="s">
        <v>32</v>
      </c>
      <c r="AX293" s="7" t="s">
        <v>82</v>
      </c>
      <c r="AY293" s="121" t="s">
        <v>175</v>
      </c>
    </row>
    <row r="294" spans="2:65" s="1" customFormat="1" ht="25.5" customHeight="1">
      <c r="B294" s="25"/>
      <c r="C294" s="98" t="s">
        <v>422</v>
      </c>
      <c r="D294" s="98" t="s">
        <v>176</v>
      </c>
      <c r="E294" s="99" t="s">
        <v>647</v>
      </c>
      <c r="F294" s="576" t="s">
        <v>648</v>
      </c>
      <c r="G294" s="576"/>
      <c r="H294" s="576"/>
      <c r="I294" s="576"/>
      <c r="J294" s="100" t="s">
        <v>127</v>
      </c>
      <c r="K294" s="101">
        <v>12.48</v>
      </c>
      <c r="L294" s="507"/>
      <c r="M294" s="507"/>
      <c r="N294" s="562">
        <f>ROUND(L294*K294,2)</f>
        <v>0</v>
      </c>
      <c r="O294" s="562"/>
      <c r="P294" s="562"/>
      <c r="Q294" s="562"/>
      <c r="R294" s="27"/>
      <c r="T294" s="102" t="s">
        <v>19</v>
      </c>
      <c r="U294" s="30" t="s">
        <v>39</v>
      </c>
      <c r="V294" s="103">
        <v>2.317</v>
      </c>
      <c r="W294" s="103">
        <f>V294*K294</f>
        <v>28.91616</v>
      </c>
      <c r="X294" s="103">
        <v>2.492545</v>
      </c>
      <c r="Y294" s="103">
        <f>X294*K294</f>
        <v>31.106961599999998</v>
      </c>
      <c r="Z294" s="103">
        <v>0</v>
      </c>
      <c r="AA294" s="104">
        <f>Z294*K294</f>
        <v>0</v>
      </c>
      <c r="AR294" s="14" t="s">
        <v>179</v>
      </c>
      <c r="AT294" s="14" t="s">
        <v>176</v>
      </c>
      <c r="AU294" s="14" t="s">
        <v>115</v>
      </c>
      <c r="AY294" s="14" t="s">
        <v>175</v>
      </c>
      <c r="BE294" s="105">
        <f>IF(U294="základní",N294,0)</f>
        <v>0</v>
      </c>
      <c r="BF294" s="105">
        <f>IF(U294="snížená",N294,0)</f>
        <v>0</v>
      </c>
      <c r="BG294" s="105">
        <f>IF(U294="zákl. přenesená",N294,0)</f>
        <v>0</v>
      </c>
      <c r="BH294" s="105">
        <f>IF(U294="sníž. přenesená",N294,0)</f>
        <v>0</v>
      </c>
      <c r="BI294" s="105">
        <f>IF(U294="nulová",N294,0)</f>
        <v>0</v>
      </c>
      <c r="BJ294" s="14" t="s">
        <v>82</v>
      </c>
      <c r="BK294" s="105">
        <f>ROUND(L294*K294,2)</f>
        <v>0</v>
      </c>
      <c r="BL294" s="14" t="s">
        <v>179</v>
      </c>
      <c r="BM294" s="14" t="s">
        <v>1240</v>
      </c>
    </row>
    <row r="295" spans="2:51" s="6" customFormat="1" ht="25.5" customHeight="1">
      <c r="B295" s="106"/>
      <c r="C295" s="107"/>
      <c r="D295" s="107"/>
      <c r="E295" s="108" t="s">
        <v>19</v>
      </c>
      <c r="F295" s="577" t="s">
        <v>1241</v>
      </c>
      <c r="G295" s="578"/>
      <c r="H295" s="578"/>
      <c r="I295" s="578"/>
      <c r="J295" s="107"/>
      <c r="K295" s="109">
        <v>12.48</v>
      </c>
      <c r="L295" s="107"/>
      <c r="M295" s="107"/>
      <c r="N295" s="107"/>
      <c r="O295" s="107"/>
      <c r="P295" s="107"/>
      <c r="Q295" s="107"/>
      <c r="R295" s="110"/>
      <c r="T295" s="111"/>
      <c r="U295" s="107"/>
      <c r="V295" s="107"/>
      <c r="W295" s="107"/>
      <c r="X295" s="107"/>
      <c r="Y295" s="107"/>
      <c r="Z295" s="107"/>
      <c r="AA295" s="112"/>
      <c r="AT295" s="113" t="s">
        <v>182</v>
      </c>
      <c r="AU295" s="113" t="s">
        <v>115</v>
      </c>
      <c r="AV295" s="6" t="s">
        <v>115</v>
      </c>
      <c r="AW295" s="6" t="s">
        <v>32</v>
      </c>
      <c r="AX295" s="6" t="s">
        <v>82</v>
      </c>
      <c r="AY295" s="113" t="s">
        <v>175</v>
      </c>
    </row>
    <row r="296" spans="2:65" s="1" customFormat="1" ht="25.5" customHeight="1">
      <c r="B296" s="25"/>
      <c r="C296" s="98" t="s">
        <v>428</v>
      </c>
      <c r="D296" s="98" t="s">
        <v>176</v>
      </c>
      <c r="E296" s="99" t="s">
        <v>1242</v>
      </c>
      <c r="F296" s="576" t="s">
        <v>1243</v>
      </c>
      <c r="G296" s="576"/>
      <c r="H296" s="576"/>
      <c r="I296" s="576"/>
      <c r="J296" s="100" t="s">
        <v>127</v>
      </c>
      <c r="K296" s="101">
        <v>35.28</v>
      </c>
      <c r="L296" s="507"/>
      <c r="M296" s="507"/>
      <c r="N296" s="562">
        <f>ROUND(L296*K296,2)</f>
        <v>0</v>
      </c>
      <c r="O296" s="562"/>
      <c r="P296" s="562"/>
      <c r="Q296" s="562"/>
      <c r="R296" s="27"/>
      <c r="T296" s="102" t="s">
        <v>19</v>
      </c>
      <c r="U296" s="30" t="s">
        <v>39</v>
      </c>
      <c r="V296" s="103">
        <v>2.35</v>
      </c>
      <c r="W296" s="103">
        <f>V296*K296</f>
        <v>82.908</v>
      </c>
      <c r="X296" s="103">
        <v>1.9968</v>
      </c>
      <c r="Y296" s="103">
        <f>X296*K296</f>
        <v>70.447104</v>
      </c>
      <c r="Z296" s="103">
        <v>0</v>
      </c>
      <c r="AA296" s="104">
        <f>Z296*K296</f>
        <v>0</v>
      </c>
      <c r="AR296" s="14" t="s">
        <v>179</v>
      </c>
      <c r="AT296" s="14" t="s">
        <v>176</v>
      </c>
      <c r="AU296" s="14" t="s">
        <v>115</v>
      </c>
      <c r="AY296" s="14" t="s">
        <v>175</v>
      </c>
      <c r="BE296" s="105">
        <f>IF(U296="základní",N296,0)</f>
        <v>0</v>
      </c>
      <c r="BF296" s="105">
        <f>IF(U296="snížená",N296,0)</f>
        <v>0</v>
      </c>
      <c r="BG296" s="105">
        <f>IF(U296="zákl. přenesená",N296,0)</f>
        <v>0</v>
      </c>
      <c r="BH296" s="105">
        <f>IF(U296="sníž. přenesená",N296,0)</f>
        <v>0</v>
      </c>
      <c r="BI296" s="105">
        <f>IF(U296="nulová",N296,0)</f>
        <v>0</v>
      </c>
      <c r="BJ296" s="14" t="s">
        <v>82</v>
      </c>
      <c r="BK296" s="105">
        <f>ROUND(L296*K296,2)</f>
        <v>0</v>
      </c>
      <c r="BL296" s="14" t="s">
        <v>179</v>
      </c>
      <c r="BM296" s="14" t="s">
        <v>1244</v>
      </c>
    </row>
    <row r="297" spans="2:51" s="6" customFormat="1" ht="25.5" customHeight="1">
      <c r="B297" s="106"/>
      <c r="C297" s="107"/>
      <c r="D297" s="107"/>
      <c r="E297" s="108" t="s">
        <v>19</v>
      </c>
      <c r="F297" s="577" t="s">
        <v>1245</v>
      </c>
      <c r="G297" s="578"/>
      <c r="H297" s="578"/>
      <c r="I297" s="578"/>
      <c r="J297" s="107"/>
      <c r="K297" s="109">
        <v>35.28</v>
      </c>
      <c r="L297" s="107"/>
      <c r="M297" s="107"/>
      <c r="N297" s="107"/>
      <c r="O297" s="107"/>
      <c r="P297" s="107"/>
      <c r="Q297" s="107"/>
      <c r="R297" s="110"/>
      <c r="T297" s="111"/>
      <c r="U297" s="107"/>
      <c r="V297" s="107"/>
      <c r="W297" s="107"/>
      <c r="X297" s="107"/>
      <c r="Y297" s="107"/>
      <c r="Z297" s="107"/>
      <c r="AA297" s="112"/>
      <c r="AT297" s="113" t="s">
        <v>182</v>
      </c>
      <c r="AU297" s="113" t="s">
        <v>115</v>
      </c>
      <c r="AV297" s="6" t="s">
        <v>115</v>
      </c>
      <c r="AW297" s="6" t="s">
        <v>32</v>
      </c>
      <c r="AX297" s="6" t="s">
        <v>82</v>
      </c>
      <c r="AY297" s="113" t="s">
        <v>175</v>
      </c>
    </row>
    <row r="298" spans="2:65" s="1" customFormat="1" ht="16.5" customHeight="1">
      <c r="B298" s="25"/>
      <c r="C298" s="98" t="s">
        <v>432</v>
      </c>
      <c r="D298" s="98" t="s">
        <v>176</v>
      </c>
      <c r="E298" s="99" t="s">
        <v>1246</v>
      </c>
      <c r="F298" s="576" t="s">
        <v>1247</v>
      </c>
      <c r="G298" s="576"/>
      <c r="H298" s="576"/>
      <c r="I298" s="576"/>
      <c r="J298" s="100" t="s">
        <v>113</v>
      </c>
      <c r="K298" s="101">
        <v>58.8</v>
      </c>
      <c r="L298" s="507"/>
      <c r="M298" s="507"/>
      <c r="N298" s="562">
        <f>ROUND(L298*K298,2)</f>
        <v>0</v>
      </c>
      <c r="O298" s="562"/>
      <c r="P298" s="562"/>
      <c r="Q298" s="562"/>
      <c r="R298" s="27"/>
      <c r="T298" s="102" t="s">
        <v>19</v>
      </c>
      <c r="U298" s="30" t="s">
        <v>39</v>
      </c>
      <c r="V298" s="103">
        <v>0.46</v>
      </c>
      <c r="W298" s="103">
        <f>V298*K298</f>
        <v>27.048</v>
      </c>
      <c r="X298" s="103">
        <v>0</v>
      </c>
      <c r="Y298" s="103">
        <f>X298*K298</f>
        <v>0</v>
      </c>
      <c r="Z298" s="103">
        <v>0</v>
      </c>
      <c r="AA298" s="104">
        <f>Z298*K298</f>
        <v>0</v>
      </c>
      <c r="AR298" s="14" t="s">
        <v>179</v>
      </c>
      <c r="AT298" s="14" t="s">
        <v>176</v>
      </c>
      <c r="AU298" s="14" t="s">
        <v>115</v>
      </c>
      <c r="AY298" s="14" t="s">
        <v>175</v>
      </c>
      <c r="BE298" s="105">
        <f>IF(U298="základní",N298,0)</f>
        <v>0</v>
      </c>
      <c r="BF298" s="105">
        <f>IF(U298="snížená",N298,0)</f>
        <v>0</v>
      </c>
      <c r="BG298" s="105">
        <f>IF(U298="zákl. přenesená",N298,0)</f>
        <v>0</v>
      </c>
      <c r="BH298" s="105">
        <f>IF(U298="sníž. přenesená",N298,0)</f>
        <v>0</v>
      </c>
      <c r="BI298" s="105">
        <f>IF(U298="nulová",N298,0)</f>
        <v>0</v>
      </c>
      <c r="BJ298" s="14" t="s">
        <v>82</v>
      </c>
      <c r="BK298" s="105">
        <f>ROUND(L298*K298,2)</f>
        <v>0</v>
      </c>
      <c r="BL298" s="14" t="s">
        <v>179</v>
      </c>
      <c r="BM298" s="14" t="s">
        <v>1248</v>
      </c>
    </row>
    <row r="299" spans="2:51" s="6" customFormat="1" ht="25.5" customHeight="1">
      <c r="B299" s="106"/>
      <c r="C299" s="107"/>
      <c r="D299" s="107"/>
      <c r="E299" s="108" t="s">
        <v>19</v>
      </c>
      <c r="F299" s="577" t="s">
        <v>1249</v>
      </c>
      <c r="G299" s="578"/>
      <c r="H299" s="578"/>
      <c r="I299" s="578"/>
      <c r="J299" s="107"/>
      <c r="K299" s="109">
        <v>58.8</v>
      </c>
      <c r="L299" s="107"/>
      <c r="M299" s="107"/>
      <c r="N299" s="107"/>
      <c r="O299" s="107"/>
      <c r="P299" s="107"/>
      <c r="Q299" s="107"/>
      <c r="R299" s="110"/>
      <c r="T299" s="111"/>
      <c r="U299" s="107"/>
      <c r="V299" s="107"/>
      <c r="W299" s="107"/>
      <c r="X299" s="107"/>
      <c r="Y299" s="107"/>
      <c r="Z299" s="107"/>
      <c r="AA299" s="112"/>
      <c r="AT299" s="113" t="s">
        <v>182</v>
      </c>
      <c r="AU299" s="113" t="s">
        <v>115</v>
      </c>
      <c r="AV299" s="6" t="s">
        <v>115</v>
      </c>
      <c r="AW299" s="6" t="s">
        <v>32</v>
      </c>
      <c r="AX299" s="6" t="s">
        <v>82</v>
      </c>
      <c r="AY299" s="113" t="s">
        <v>175</v>
      </c>
    </row>
    <row r="300" spans="2:65" s="1" customFormat="1" ht="38.25" customHeight="1">
      <c r="B300" s="25"/>
      <c r="C300" s="98" t="s">
        <v>437</v>
      </c>
      <c r="D300" s="98" t="s">
        <v>176</v>
      </c>
      <c r="E300" s="99" t="s">
        <v>1250</v>
      </c>
      <c r="F300" s="576" t="s">
        <v>1251</v>
      </c>
      <c r="G300" s="576"/>
      <c r="H300" s="576"/>
      <c r="I300" s="576"/>
      <c r="J300" s="100" t="s">
        <v>113</v>
      </c>
      <c r="K300" s="101">
        <v>10.96</v>
      </c>
      <c r="L300" s="507"/>
      <c r="M300" s="507"/>
      <c r="N300" s="562">
        <f>ROUND(L300*K300,2)</f>
        <v>0</v>
      </c>
      <c r="O300" s="562"/>
      <c r="P300" s="562"/>
      <c r="Q300" s="562"/>
      <c r="R300" s="27"/>
      <c r="T300" s="102" t="s">
        <v>19</v>
      </c>
      <c r="U300" s="30" t="s">
        <v>39</v>
      </c>
      <c r="V300" s="103">
        <v>2.62</v>
      </c>
      <c r="W300" s="103">
        <f>V300*K300</f>
        <v>28.715200000000003</v>
      </c>
      <c r="X300" s="103">
        <v>1.0449984</v>
      </c>
      <c r="Y300" s="103">
        <f>X300*K300</f>
        <v>11.453182464000003</v>
      </c>
      <c r="Z300" s="103">
        <v>0</v>
      </c>
      <c r="AA300" s="104">
        <f>Z300*K300</f>
        <v>0</v>
      </c>
      <c r="AR300" s="14" t="s">
        <v>179</v>
      </c>
      <c r="AT300" s="14" t="s">
        <v>176</v>
      </c>
      <c r="AU300" s="14" t="s">
        <v>115</v>
      </c>
      <c r="AY300" s="14" t="s">
        <v>175</v>
      </c>
      <c r="BE300" s="105">
        <f>IF(U300="základní",N300,0)</f>
        <v>0</v>
      </c>
      <c r="BF300" s="105">
        <f>IF(U300="snížená",N300,0)</f>
        <v>0</v>
      </c>
      <c r="BG300" s="105">
        <f>IF(U300="zákl. přenesená",N300,0)</f>
        <v>0</v>
      </c>
      <c r="BH300" s="105">
        <f>IF(U300="sníž. přenesená",N300,0)</f>
        <v>0</v>
      </c>
      <c r="BI300" s="105">
        <f>IF(U300="nulová",N300,0)</f>
        <v>0</v>
      </c>
      <c r="BJ300" s="14" t="s">
        <v>82</v>
      </c>
      <c r="BK300" s="105">
        <f>ROUND(L300*K300,2)</f>
        <v>0</v>
      </c>
      <c r="BL300" s="14" t="s">
        <v>179</v>
      </c>
      <c r="BM300" s="14" t="s">
        <v>1252</v>
      </c>
    </row>
    <row r="301" spans="2:51" s="6" customFormat="1" ht="25.5" customHeight="1">
      <c r="B301" s="106"/>
      <c r="C301" s="107"/>
      <c r="D301" s="107"/>
      <c r="E301" s="108" t="s">
        <v>19</v>
      </c>
      <c r="F301" s="577" t="s">
        <v>1253</v>
      </c>
      <c r="G301" s="578"/>
      <c r="H301" s="578"/>
      <c r="I301" s="578"/>
      <c r="J301" s="107"/>
      <c r="K301" s="109">
        <v>2.96</v>
      </c>
      <c r="L301" s="107"/>
      <c r="M301" s="107"/>
      <c r="N301" s="107"/>
      <c r="O301" s="107"/>
      <c r="P301" s="107"/>
      <c r="Q301" s="107"/>
      <c r="R301" s="110"/>
      <c r="T301" s="111"/>
      <c r="U301" s="107"/>
      <c r="V301" s="107"/>
      <c r="W301" s="107"/>
      <c r="X301" s="107"/>
      <c r="Y301" s="107"/>
      <c r="Z301" s="107"/>
      <c r="AA301" s="112"/>
      <c r="AT301" s="113" t="s">
        <v>182</v>
      </c>
      <c r="AU301" s="113" t="s">
        <v>115</v>
      </c>
      <c r="AV301" s="6" t="s">
        <v>115</v>
      </c>
      <c r="AW301" s="6" t="s">
        <v>32</v>
      </c>
      <c r="AX301" s="6" t="s">
        <v>74</v>
      </c>
      <c r="AY301" s="113" t="s">
        <v>175</v>
      </c>
    </row>
    <row r="302" spans="2:51" s="6" customFormat="1" ht="25.5" customHeight="1">
      <c r="B302" s="106"/>
      <c r="C302" s="107"/>
      <c r="D302" s="107"/>
      <c r="E302" s="108" t="s">
        <v>19</v>
      </c>
      <c r="F302" s="579" t="s">
        <v>1226</v>
      </c>
      <c r="G302" s="580"/>
      <c r="H302" s="580"/>
      <c r="I302" s="580"/>
      <c r="J302" s="107"/>
      <c r="K302" s="109">
        <v>8</v>
      </c>
      <c r="L302" s="107"/>
      <c r="M302" s="107"/>
      <c r="N302" s="107"/>
      <c r="O302" s="107"/>
      <c r="P302" s="107"/>
      <c r="Q302" s="107"/>
      <c r="R302" s="110"/>
      <c r="T302" s="111"/>
      <c r="U302" s="107"/>
      <c r="V302" s="107"/>
      <c r="W302" s="107"/>
      <c r="X302" s="107"/>
      <c r="Y302" s="107"/>
      <c r="Z302" s="107"/>
      <c r="AA302" s="112"/>
      <c r="AT302" s="113" t="s">
        <v>182</v>
      </c>
      <c r="AU302" s="113" t="s">
        <v>115</v>
      </c>
      <c r="AV302" s="6" t="s">
        <v>115</v>
      </c>
      <c r="AW302" s="6" t="s">
        <v>32</v>
      </c>
      <c r="AX302" s="6" t="s">
        <v>74</v>
      </c>
      <c r="AY302" s="113" t="s">
        <v>175</v>
      </c>
    </row>
    <row r="303" spans="2:51" s="7" customFormat="1" ht="16.5" customHeight="1">
      <c r="B303" s="114"/>
      <c r="C303" s="115"/>
      <c r="D303" s="115"/>
      <c r="E303" s="116" t="s">
        <v>19</v>
      </c>
      <c r="F303" s="581" t="s">
        <v>247</v>
      </c>
      <c r="G303" s="582"/>
      <c r="H303" s="582"/>
      <c r="I303" s="582"/>
      <c r="J303" s="115"/>
      <c r="K303" s="117">
        <v>10.96</v>
      </c>
      <c r="L303" s="115"/>
      <c r="M303" s="115"/>
      <c r="N303" s="115"/>
      <c r="O303" s="115"/>
      <c r="P303" s="115"/>
      <c r="Q303" s="115"/>
      <c r="R303" s="118"/>
      <c r="T303" s="119"/>
      <c r="U303" s="115"/>
      <c r="V303" s="115"/>
      <c r="W303" s="115"/>
      <c r="X303" s="115"/>
      <c r="Y303" s="115"/>
      <c r="Z303" s="115"/>
      <c r="AA303" s="120"/>
      <c r="AT303" s="121" t="s">
        <v>182</v>
      </c>
      <c r="AU303" s="121" t="s">
        <v>115</v>
      </c>
      <c r="AV303" s="7" t="s">
        <v>179</v>
      </c>
      <c r="AW303" s="7" t="s">
        <v>32</v>
      </c>
      <c r="AX303" s="7" t="s">
        <v>82</v>
      </c>
      <c r="AY303" s="121" t="s">
        <v>175</v>
      </c>
    </row>
    <row r="304" spans="2:65" s="1" customFormat="1" ht="51" customHeight="1">
      <c r="B304" s="25"/>
      <c r="C304" s="98" t="s">
        <v>441</v>
      </c>
      <c r="D304" s="98" t="s">
        <v>176</v>
      </c>
      <c r="E304" s="99" t="s">
        <v>1254</v>
      </c>
      <c r="F304" s="576" t="s">
        <v>1255</v>
      </c>
      <c r="G304" s="576"/>
      <c r="H304" s="576"/>
      <c r="I304" s="576"/>
      <c r="J304" s="100" t="s">
        <v>113</v>
      </c>
      <c r="K304" s="101">
        <v>11.84</v>
      </c>
      <c r="L304" s="507"/>
      <c r="M304" s="507"/>
      <c r="N304" s="562">
        <f>ROUND(L304*K304,2)</f>
        <v>0</v>
      </c>
      <c r="O304" s="562"/>
      <c r="P304" s="562"/>
      <c r="Q304" s="562"/>
      <c r="R304" s="27"/>
      <c r="T304" s="102" t="s">
        <v>19</v>
      </c>
      <c r="U304" s="30" t="s">
        <v>39</v>
      </c>
      <c r="V304" s="103">
        <v>2.62</v>
      </c>
      <c r="W304" s="103">
        <f>V304*K304</f>
        <v>31.0208</v>
      </c>
      <c r="X304" s="103">
        <v>1.045</v>
      </c>
      <c r="Y304" s="103">
        <f>X304*K304</f>
        <v>12.3728</v>
      </c>
      <c r="Z304" s="103">
        <v>0</v>
      </c>
      <c r="AA304" s="104">
        <f>Z304*K304</f>
        <v>0</v>
      </c>
      <c r="AR304" s="14" t="s">
        <v>179</v>
      </c>
      <c r="AT304" s="14" t="s">
        <v>176</v>
      </c>
      <c r="AU304" s="14" t="s">
        <v>115</v>
      </c>
      <c r="AY304" s="14" t="s">
        <v>175</v>
      </c>
      <c r="BE304" s="105">
        <f>IF(U304="základní",N304,0)</f>
        <v>0</v>
      </c>
      <c r="BF304" s="105">
        <f>IF(U304="snížená",N304,0)</f>
        <v>0</v>
      </c>
      <c r="BG304" s="105">
        <f>IF(U304="zákl. přenesená",N304,0)</f>
        <v>0</v>
      </c>
      <c r="BH304" s="105">
        <f>IF(U304="sníž. přenesená",N304,0)</f>
        <v>0</v>
      </c>
      <c r="BI304" s="105">
        <f>IF(U304="nulová",N304,0)</f>
        <v>0</v>
      </c>
      <c r="BJ304" s="14" t="s">
        <v>82</v>
      </c>
      <c r="BK304" s="105">
        <f>ROUND(L304*K304,2)</f>
        <v>0</v>
      </c>
      <c r="BL304" s="14" t="s">
        <v>179</v>
      </c>
      <c r="BM304" s="14" t="s">
        <v>1256</v>
      </c>
    </row>
    <row r="305" spans="2:51" s="6" customFormat="1" ht="25.5" customHeight="1">
      <c r="B305" s="106"/>
      <c r="C305" s="107"/>
      <c r="D305" s="107"/>
      <c r="E305" s="108" t="s">
        <v>19</v>
      </c>
      <c r="F305" s="577" t="s">
        <v>1257</v>
      </c>
      <c r="G305" s="578"/>
      <c r="H305" s="578"/>
      <c r="I305" s="578"/>
      <c r="J305" s="107"/>
      <c r="K305" s="109">
        <v>11.84</v>
      </c>
      <c r="L305" s="107"/>
      <c r="M305" s="107"/>
      <c r="N305" s="107"/>
      <c r="O305" s="107"/>
      <c r="P305" s="107"/>
      <c r="Q305" s="107"/>
      <c r="R305" s="110"/>
      <c r="T305" s="111"/>
      <c r="U305" s="107"/>
      <c r="V305" s="107"/>
      <c r="W305" s="107"/>
      <c r="X305" s="107"/>
      <c r="Y305" s="107"/>
      <c r="Z305" s="107"/>
      <c r="AA305" s="112"/>
      <c r="AT305" s="113" t="s">
        <v>182</v>
      </c>
      <c r="AU305" s="113" t="s">
        <v>115</v>
      </c>
      <c r="AV305" s="6" t="s">
        <v>115</v>
      </c>
      <c r="AW305" s="6" t="s">
        <v>32</v>
      </c>
      <c r="AX305" s="6" t="s">
        <v>82</v>
      </c>
      <c r="AY305" s="113" t="s">
        <v>175</v>
      </c>
    </row>
    <row r="306" spans="2:65" s="1" customFormat="1" ht="38.25" customHeight="1">
      <c r="B306" s="25"/>
      <c r="C306" s="98" t="s">
        <v>446</v>
      </c>
      <c r="D306" s="98" t="s">
        <v>176</v>
      </c>
      <c r="E306" s="99" t="s">
        <v>671</v>
      </c>
      <c r="F306" s="576" t="s">
        <v>672</v>
      </c>
      <c r="G306" s="576"/>
      <c r="H306" s="576"/>
      <c r="I306" s="576"/>
      <c r="J306" s="100" t="s">
        <v>113</v>
      </c>
      <c r="K306" s="101">
        <v>43.4</v>
      </c>
      <c r="L306" s="507"/>
      <c r="M306" s="507"/>
      <c r="N306" s="562">
        <f>ROUND(L306*K306,2)</f>
        <v>0</v>
      </c>
      <c r="O306" s="562"/>
      <c r="P306" s="562"/>
      <c r="Q306" s="562"/>
      <c r="R306" s="27"/>
      <c r="T306" s="102" t="s">
        <v>19</v>
      </c>
      <c r="U306" s="30" t="s">
        <v>39</v>
      </c>
      <c r="V306" s="103">
        <v>1.66</v>
      </c>
      <c r="W306" s="103">
        <f>V306*K306</f>
        <v>72.044</v>
      </c>
      <c r="X306" s="103">
        <v>0.936768</v>
      </c>
      <c r="Y306" s="103">
        <f>X306*K306</f>
        <v>40.6557312</v>
      </c>
      <c r="Z306" s="103">
        <v>0</v>
      </c>
      <c r="AA306" s="104">
        <f>Z306*K306</f>
        <v>0</v>
      </c>
      <c r="AR306" s="14" t="s">
        <v>179</v>
      </c>
      <c r="AT306" s="14" t="s">
        <v>176</v>
      </c>
      <c r="AU306" s="14" t="s">
        <v>115</v>
      </c>
      <c r="AY306" s="14" t="s">
        <v>175</v>
      </c>
      <c r="BE306" s="105">
        <f>IF(U306="základní",N306,0)</f>
        <v>0</v>
      </c>
      <c r="BF306" s="105">
        <f>IF(U306="snížená",N306,0)</f>
        <v>0</v>
      </c>
      <c r="BG306" s="105">
        <f>IF(U306="zákl. přenesená",N306,0)</f>
        <v>0</v>
      </c>
      <c r="BH306" s="105">
        <f>IF(U306="sníž. přenesená",N306,0)</f>
        <v>0</v>
      </c>
      <c r="BI306" s="105">
        <f>IF(U306="nulová",N306,0)</f>
        <v>0</v>
      </c>
      <c r="BJ306" s="14" t="s">
        <v>82</v>
      </c>
      <c r="BK306" s="105">
        <f>ROUND(L306*K306,2)</f>
        <v>0</v>
      </c>
      <c r="BL306" s="14" t="s">
        <v>179</v>
      </c>
      <c r="BM306" s="14" t="s">
        <v>1258</v>
      </c>
    </row>
    <row r="307" spans="2:51" s="6" customFormat="1" ht="25.5" customHeight="1">
      <c r="B307" s="106"/>
      <c r="C307" s="107"/>
      <c r="D307" s="107"/>
      <c r="E307" s="108" t="s">
        <v>19</v>
      </c>
      <c r="F307" s="577" t="s">
        <v>1259</v>
      </c>
      <c r="G307" s="578"/>
      <c r="H307" s="578"/>
      <c r="I307" s="578"/>
      <c r="J307" s="107"/>
      <c r="K307" s="109">
        <v>43.4</v>
      </c>
      <c r="L307" s="107"/>
      <c r="M307" s="107"/>
      <c r="N307" s="107"/>
      <c r="O307" s="107"/>
      <c r="P307" s="107"/>
      <c r="Q307" s="107"/>
      <c r="R307" s="110"/>
      <c r="T307" s="111"/>
      <c r="U307" s="107"/>
      <c r="V307" s="107"/>
      <c r="W307" s="107"/>
      <c r="X307" s="107"/>
      <c r="Y307" s="107"/>
      <c r="Z307" s="107"/>
      <c r="AA307" s="112"/>
      <c r="AT307" s="113" t="s">
        <v>182</v>
      </c>
      <c r="AU307" s="113" t="s">
        <v>115</v>
      </c>
      <c r="AV307" s="6" t="s">
        <v>115</v>
      </c>
      <c r="AW307" s="6" t="s">
        <v>32</v>
      </c>
      <c r="AX307" s="6" t="s">
        <v>82</v>
      </c>
      <c r="AY307" s="113" t="s">
        <v>175</v>
      </c>
    </row>
    <row r="308" spans="2:65" s="1" customFormat="1" ht="51" customHeight="1">
      <c r="B308" s="25"/>
      <c r="C308" s="98" t="s">
        <v>451</v>
      </c>
      <c r="D308" s="98" t="s">
        <v>176</v>
      </c>
      <c r="E308" s="99" t="s">
        <v>1260</v>
      </c>
      <c r="F308" s="576" t="s">
        <v>1261</v>
      </c>
      <c r="G308" s="576"/>
      <c r="H308" s="576"/>
      <c r="I308" s="576"/>
      <c r="J308" s="100" t="s">
        <v>113</v>
      </c>
      <c r="K308" s="101">
        <v>18.6</v>
      </c>
      <c r="L308" s="507"/>
      <c r="M308" s="507"/>
      <c r="N308" s="562">
        <f>ROUND(L308*K308,2)</f>
        <v>0</v>
      </c>
      <c r="O308" s="562"/>
      <c r="P308" s="562"/>
      <c r="Q308" s="562"/>
      <c r="R308" s="27"/>
      <c r="T308" s="102" t="s">
        <v>19</v>
      </c>
      <c r="U308" s="30" t="s">
        <v>39</v>
      </c>
      <c r="V308" s="103">
        <v>1.66</v>
      </c>
      <c r="W308" s="103">
        <f>V308*K308</f>
        <v>30.876</v>
      </c>
      <c r="X308" s="103">
        <v>0.93677</v>
      </c>
      <c r="Y308" s="103">
        <f>X308*K308</f>
        <v>17.423922</v>
      </c>
      <c r="Z308" s="103">
        <v>0</v>
      </c>
      <c r="AA308" s="104">
        <f>Z308*K308</f>
        <v>0</v>
      </c>
      <c r="AR308" s="14" t="s">
        <v>179</v>
      </c>
      <c r="AT308" s="14" t="s">
        <v>176</v>
      </c>
      <c r="AU308" s="14" t="s">
        <v>115</v>
      </c>
      <c r="AY308" s="14" t="s">
        <v>175</v>
      </c>
      <c r="BE308" s="105">
        <f>IF(U308="základní",N308,0)</f>
        <v>0</v>
      </c>
      <c r="BF308" s="105">
        <f>IF(U308="snížená",N308,0)</f>
        <v>0</v>
      </c>
      <c r="BG308" s="105">
        <f>IF(U308="zákl. přenesená",N308,0)</f>
        <v>0</v>
      </c>
      <c r="BH308" s="105">
        <f>IF(U308="sníž. přenesená",N308,0)</f>
        <v>0</v>
      </c>
      <c r="BI308" s="105">
        <f>IF(U308="nulová",N308,0)</f>
        <v>0</v>
      </c>
      <c r="BJ308" s="14" t="s">
        <v>82</v>
      </c>
      <c r="BK308" s="105">
        <f>ROUND(L308*K308,2)</f>
        <v>0</v>
      </c>
      <c r="BL308" s="14" t="s">
        <v>179</v>
      </c>
      <c r="BM308" s="14" t="s">
        <v>1262</v>
      </c>
    </row>
    <row r="309" spans="2:51" s="6" customFormat="1" ht="38.25" customHeight="1">
      <c r="B309" s="106"/>
      <c r="C309" s="107"/>
      <c r="D309" s="107"/>
      <c r="E309" s="108" t="s">
        <v>19</v>
      </c>
      <c r="F309" s="577" t="s">
        <v>1263</v>
      </c>
      <c r="G309" s="578"/>
      <c r="H309" s="578"/>
      <c r="I309" s="578"/>
      <c r="J309" s="107"/>
      <c r="K309" s="109">
        <v>18.6</v>
      </c>
      <c r="L309" s="107"/>
      <c r="M309" s="107"/>
      <c r="N309" s="107"/>
      <c r="O309" s="107"/>
      <c r="P309" s="107"/>
      <c r="Q309" s="107"/>
      <c r="R309" s="110"/>
      <c r="T309" s="111"/>
      <c r="U309" s="107"/>
      <c r="V309" s="107"/>
      <c r="W309" s="107"/>
      <c r="X309" s="107"/>
      <c r="Y309" s="107"/>
      <c r="Z309" s="107"/>
      <c r="AA309" s="112"/>
      <c r="AT309" s="113" t="s">
        <v>182</v>
      </c>
      <c r="AU309" s="113" t="s">
        <v>115</v>
      </c>
      <c r="AV309" s="6" t="s">
        <v>115</v>
      </c>
      <c r="AW309" s="6" t="s">
        <v>32</v>
      </c>
      <c r="AX309" s="6" t="s">
        <v>82</v>
      </c>
      <c r="AY309" s="113" t="s">
        <v>175</v>
      </c>
    </row>
    <row r="310" spans="2:65" s="1" customFormat="1" ht="38.25" customHeight="1">
      <c r="B310" s="25"/>
      <c r="C310" s="98" t="s">
        <v>460</v>
      </c>
      <c r="D310" s="98" t="s">
        <v>176</v>
      </c>
      <c r="E310" s="99" t="s">
        <v>675</v>
      </c>
      <c r="F310" s="576" t="s">
        <v>676</v>
      </c>
      <c r="G310" s="576"/>
      <c r="H310" s="576"/>
      <c r="I310" s="576"/>
      <c r="J310" s="100" t="s">
        <v>113</v>
      </c>
      <c r="K310" s="101">
        <v>13.8</v>
      </c>
      <c r="L310" s="507"/>
      <c r="M310" s="507"/>
      <c r="N310" s="562">
        <f>ROUND(L310*K310,2)</f>
        <v>0</v>
      </c>
      <c r="O310" s="562"/>
      <c r="P310" s="562"/>
      <c r="Q310" s="562"/>
      <c r="R310" s="27"/>
      <c r="T310" s="102" t="s">
        <v>19</v>
      </c>
      <c r="U310" s="30" t="s">
        <v>39</v>
      </c>
      <c r="V310" s="103">
        <v>2.36</v>
      </c>
      <c r="W310" s="103">
        <f>V310*K310</f>
        <v>32.568</v>
      </c>
      <c r="X310" s="103">
        <v>1.175568</v>
      </c>
      <c r="Y310" s="103">
        <f>X310*K310</f>
        <v>16.2228384</v>
      </c>
      <c r="Z310" s="103">
        <v>0</v>
      </c>
      <c r="AA310" s="104">
        <f>Z310*K310</f>
        <v>0</v>
      </c>
      <c r="AR310" s="14" t="s">
        <v>179</v>
      </c>
      <c r="AT310" s="14" t="s">
        <v>176</v>
      </c>
      <c r="AU310" s="14" t="s">
        <v>115</v>
      </c>
      <c r="AY310" s="14" t="s">
        <v>175</v>
      </c>
      <c r="BE310" s="105">
        <f>IF(U310="základní",N310,0)</f>
        <v>0</v>
      </c>
      <c r="BF310" s="105">
        <f>IF(U310="snížená",N310,0)</f>
        <v>0</v>
      </c>
      <c r="BG310" s="105">
        <f>IF(U310="zákl. přenesená",N310,0)</f>
        <v>0</v>
      </c>
      <c r="BH310" s="105">
        <f>IF(U310="sníž. přenesená",N310,0)</f>
        <v>0</v>
      </c>
      <c r="BI310" s="105">
        <f>IF(U310="nulová",N310,0)</f>
        <v>0</v>
      </c>
      <c r="BJ310" s="14" t="s">
        <v>82</v>
      </c>
      <c r="BK310" s="105">
        <f>ROUND(L310*K310,2)</f>
        <v>0</v>
      </c>
      <c r="BL310" s="14" t="s">
        <v>179</v>
      </c>
      <c r="BM310" s="14" t="s">
        <v>1264</v>
      </c>
    </row>
    <row r="311" spans="2:51" s="6" customFormat="1" ht="25.5" customHeight="1">
      <c r="B311" s="106"/>
      <c r="C311" s="107"/>
      <c r="D311" s="107"/>
      <c r="E311" s="108" t="s">
        <v>19</v>
      </c>
      <c r="F311" s="577" t="s">
        <v>1265</v>
      </c>
      <c r="G311" s="578"/>
      <c r="H311" s="578"/>
      <c r="I311" s="578"/>
      <c r="J311" s="107"/>
      <c r="K311" s="109">
        <v>13.8</v>
      </c>
      <c r="L311" s="107"/>
      <c r="M311" s="107"/>
      <c r="N311" s="107"/>
      <c r="O311" s="107"/>
      <c r="P311" s="107"/>
      <c r="Q311" s="107"/>
      <c r="R311" s="110"/>
      <c r="T311" s="111"/>
      <c r="U311" s="107"/>
      <c r="V311" s="107"/>
      <c r="W311" s="107"/>
      <c r="X311" s="107"/>
      <c r="Y311" s="107"/>
      <c r="Z311" s="107"/>
      <c r="AA311" s="112"/>
      <c r="AT311" s="113" t="s">
        <v>182</v>
      </c>
      <c r="AU311" s="113" t="s">
        <v>115</v>
      </c>
      <c r="AV311" s="6" t="s">
        <v>115</v>
      </c>
      <c r="AW311" s="6" t="s">
        <v>32</v>
      </c>
      <c r="AX311" s="6" t="s">
        <v>82</v>
      </c>
      <c r="AY311" s="113" t="s">
        <v>175</v>
      </c>
    </row>
    <row r="312" spans="2:65" s="1" customFormat="1" ht="51" customHeight="1">
      <c r="B312" s="25"/>
      <c r="C312" s="98" t="s">
        <v>465</v>
      </c>
      <c r="D312" s="98" t="s">
        <v>176</v>
      </c>
      <c r="E312" s="99" t="s">
        <v>680</v>
      </c>
      <c r="F312" s="576" t="s">
        <v>681</v>
      </c>
      <c r="G312" s="576"/>
      <c r="H312" s="576"/>
      <c r="I312" s="576"/>
      <c r="J312" s="100" t="s">
        <v>113</v>
      </c>
      <c r="K312" s="101">
        <v>31.2</v>
      </c>
      <c r="L312" s="507"/>
      <c r="M312" s="507"/>
      <c r="N312" s="562">
        <f>ROUND(L312*K312,2)</f>
        <v>0</v>
      </c>
      <c r="O312" s="562"/>
      <c r="P312" s="562"/>
      <c r="Q312" s="562"/>
      <c r="R312" s="27"/>
      <c r="T312" s="102" t="s">
        <v>19</v>
      </c>
      <c r="U312" s="30" t="s">
        <v>39</v>
      </c>
      <c r="V312" s="103">
        <v>2.36</v>
      </c>
      <c r="W312" s="103">
        <f>V312*K312</f>
        <v>73.63199999999999</v>
      </c>
      <c r="X312" s="103">
        <v>1.17557</v>
      </c>
      <c r="Y312" s="103">
        <f>X312*K312</f>
        <v>36.677784</v>
      </c>
      <c r="Z312" s="103">
        <v>0</v>
      </c>
      <c r="AA312" s="104">
        <f>Z312*K312</f>
        <v>0</v>
      </c>
      <c r="AR312" s="14" t="s">
        <v>179</v>
      </c>
      <c r="AT312" s="14" t="s">
        <v>176</v>
      </c>
      <c r="AU312" s="14" t="s">
        <v>115</v>
      </c>
      <c r="AY312" s="14" t="s">
        <v>175</v>
      </c>
      <c r="BE312" s="105">
        <f>IF(U312="základní",N312,0)</f>
        <v>0</v>
      </c>
      <c r="BF312" s="105">
        <f>IF(U312="snížená",N312,0)</f>
        <v>0</v>
      </c>
      <c r="BG312" s="105">
        <f>IF(U312="zákl. přenesená",N312,0)</f>
        <v>0</v>
      </c>
      <c r="BH312" s="105">
        <f>IF(U312="sníž. přenesená",N312,0)</f>
        <v>0</v>
      </c>
      <c r="BI312" s="105">
        <f>IF(U312="nulová",N312,0)</f>
        <v>0</v>
      </c>
      <c r="BJ312" s="14" t="s">
        <v>82</v>
      </c>
      <c r="BK312" s="105">
        <f>ROUND(L312*K312,2)</f>
        <v>0</v>
      </c>
      <c r="BL312" s="14" t="s">
        <v>179</v>
      </c>
      <c r="BM312" s="14" t="s">
        <v>1266</v>
      </c>
    </row>
    <row r="313" spans="2:51" s="6" customFormat="1" ht="38.25" customHeight="1">
      <c r="B313" s="106"/>
      <c r="C313" s="107"/>
      <c r="D313" s="107"/>
      <c r="E313" s="108" t="s">
        <v>19</v>
      </c>
      <c r="F313" s="577" t="s">
        <v>1267</v>
      </c>
      <c r="G313" s="578"/>
      <c r="H313" s="578"/>
      <c r="I313" s="578"/>
      <c r="J313" s="107"/>
      <c r="K313" s="109">
        <v>31.2</v>
      </c>
      <c r="L313" s="107"/>
      <c r="M313" s="107"/>
      <c r="N313" s="107"/>
      <c r="O313" s="107"/>
      <c r="P313" s="107"/>
      <c r="Q313" s="107"/>
      <c r="R313" s="110"/>
      <c r="T313" s="111"/>
      <c r="U313" s="107"/>
      <c r="V313" s="107"/>
      <c r="W313" s="107"/>
      <c r="X313" s="107"/>
      <c r="Y313" s="107"/>
      <c r="Z313" s="107"/>
      <c r="AA313" s="112"/>
      <c r="AT313" s="113" t="s">
        <v>182</v>
      </c>
      <c r="AU313" s="113" t="s">
        <v>115</v>
      </c>
      <c r="AV313" s="6" t="s">
        <v>115</v>
      </c>
      <c r="AW313" s="6" t="s">
        <v>32</v>
      </c>
      <c r="AX313" s="6" t="s">
        <v>82</v>
      </c>
      <c r="AY313" s="113" t="s">
        <v>175</v>
      </c>
    </row>
    <row r="314" spans="2:65" s="1" customFormat="1" ht="38.25" customHeight="1">
      <c r="B314" s="25"/>
      <c r="C314" s="98" t="s">
        <v>469</v>
      </c>
      <c r="D314" s="98" t="s">
        <v>176</v>
      </c>
      <c r="E314" s="99" t="s">
        <v>1268</v>
      </c>
      <c r="F314" s="576" t="s">
        <v>1269</v>
      </c>
      <c r="G314" s="576"/>
      <c r="H314" s="576"/>
      <c r="I314" s="576"/>
      <c r="J314" s="100" t="s">
        <v>189</v>
      </c>
      <c r="K314" s="101">
        <v>48</v>
      </c>
      <c r="L314" s="507"/>
      <c r="M314" s="507"/>
      <c r="N314" s="562">
        <f>ROUND(L314*K314,2)</f>
        <v>0</v>
      </c>
      <c r="O314" s="562"/>
      <c r="P314" s="562"/>
      <c r="Q314" s="562"/>
      <c r="R314" s="27"/>
      <c r="T314" s="102" t="s">
        <v>19</v>
      </c>
      <c r="U314" s="30" t="s">
        <v>39</v>
      </c>
      <c r="V314" s="103">
        <v>0.537</v>
      </c>
      <c r="W314" s="103">
        <f>V314*K314</f>
        <v>25.776000000000003</v>
      </c>
      <c r="X314" s="103">
        <v>0.00850512</v>
      </c>
      <c r="Y314" s="103">
        <f>X314*K314</f>
        <v>0.40824576</v>
      </c>
      <c r="Z314" s="103">
        <v>0</v>
      </c>
      <c r="AA314" s="104">
        <f>Z314*K314</f>
        <v>0</v>
      </c>
      <c r="AR314" s="14" t="s">
        <v>179</v>
      </c>
      <c r="AT314" s="14" t="s">
        <v>176</v>
      </c>
      <c r="AU314" s="14" t="s">
        <v>115</v>
      </c>
      <c r="AY314" s="14" t="s">
        <v>175</v>
      </c>
      <c r="BE314" s="105">
        <f>IF(U314="základní",N314,0)</f>
        <v>0</v>
      </c>
      <c r="BF314" s="105">
        <f>IF(U314="snížená",N314,0)</f>
        <v>0</v>
      </c>
      <c r="BG314" s="105">
        <f>IF(U314="zákl. přenesená",N314,0)</f>
        <v>0</v>
      </c>
      <c r="BH314" s="105">
        <f>IF(U314="sníž. přenesená",N314,0)</f>
        <v>0</v>
      </c>
      <c r="BI314" s="105">
        <f>IF(U314="nulová",N314,0)</f>
        <v>0</v>
      </c>
      <c r="BJ314" s="14" t="s">
        <v>82</v>
      </c>
      <c r="BK314" s="105">
        <f>ROUND(L314*K314,2)</f>
        <v>0</v>
      </c>
      <c r="BL314" s="14" t="s">
        <v>179</v>
      </c>
      <c r="BM314" s="14" t="s">
        <v>1270</v>
      </c>
    </row>
    <row r="315" spans="2:51" s="6" customFormat="1" ht="16.5" customHeight="1">
      <c r="B315" s="106"/>
      <c r="C315" s="107"/>
      <c r="D315" s="107"/>
      <c r="E315" s="108" t="s">
        <v>19</v>
      </c>
      <c r="F315" s="577" t="s">
        <v>1271</v>
      </c>
      <c r="G315" s="578"/>
      <c r="H315" s="578"/>
      <c r="I315" s="578"/>
      <c r="J315" s="107"/>
      <c r="K315" s="109">
        <v>48</v>
      </c>
      <c r="L315" s="107"/>
      <c r="M315" s="107"/>
      <c r="N315" s="107"/>
      <c r="O315" s="107"/>
      <c r="P315" s="107"/>
      <c r="Q315" s="107"/>
      <c r="R315" s="110"/>
      <c r="T315" s="111"/>
      <c r="U315" s="107"/>
      <c r="V315" s="107"/>
      <c r="W315" s="107"/>
      <c r="X315" s="107"/>
      <c r="Y315" s="107"/>
      <c r="Z315" s="107"/>
      <c r="AA315" s="112"/>
      <c r="AT315" s="113" t="s">
        <v>182</v>
      </c>
      <c r="AU315" s="113" t="s">
        <v>115</v>
      </c>
      <c r="AV315" s="6" t="s">
        <v>115</v>
      </c>
      <c r="AW315" s="6" t="s">
        <v>32</v>
      </c>
      <c r="AX315" s="6" t="s">
        <v>82</v>
      </c>
      <c r="AY315" s="113" t="s">
        <v>175</v>
      </c>
    </row>
    <row r="316" spans="2:65" s="1" customFormat="1" ht="25.5" customHeight="1">
      <c r="B316" s="25"/>
      <c r="C316" s="129" t="s">
        <v>475</v>
      </c>
      <c r="D316" s="129" t="s">
        <v>334</v>
      </c>
      <c r="E316" s="130" t="s">
        <v>1272</v>
      </c>
      <c r="F316" s="583" t="s">
        <v>1273</v>
      </c>
      <c r="G316" s="583"/>
      <c r="H316" s="583"/>
      <c r="I316" s="583"/>
      <c r="J316" s="131" t="s">
        <v>189</v>
      </c>
      <c r="K316" s="132">
        <v>50.4</v>
      </c>
      <c r="L316" s="534"/>
      <c r="M316" s="534"/>
      <c r="N316" s="561">
        <f>ROUND(L316*K316,2)</f>
        <v>0</v>
      </c>
      <c r="O316" s="562"/>
      <c r="P316" s="562"/>
      <c r="Q316" s="562"/>
      <c r="R316" s="27"/>
      <c r="T316" s="102" t="s">
        <v>19</v>
      </c>
      <c r="U316" s="30" t="s">
        <v>39</v>
      </c>
      <c r="V316" s="103">
        <v>0</v>
      </c>
      <c r="W316" s="103">
        <f>V316*K316</f>
        <v>0</v>
      </c>
      <c r="X316" s="103">
        <v>0.067</v>
      </c>
      <c r="Y316" s="103">
        <f>X316*K316</f>
        <v>3.3768000000000002</v>
      </c>
      <c r="Z316" s="103">
        <v>0</v>
      </c>
      <c r="AA316" s="104">
        <f>Z316*K316</f>
        <v>0</v>
      </c>
      <c r="AR316" s="14" t="s">
        <v>210</v>
      </c>
      <c r="AT316" s="14" t="s">
        <v>334</v>
      </c>
      <c r="AU316" s="14" t="s">
        <v>115</v>
      </c>
      <c r="AY316" s="14" t="s">
        <v>175</v>
      </c>
      <c r="BE316" s="105">
        <f>IF(U316="základní",N316,0)</f>
        <v>0</v>
      </c>
      <c r="BF316" s="105">
        <f>IF(U316="snížená",N316,0)</f>
        <v>0</v>
      </c>
      <c r="BG316" s="105">
        <f>IF(U316="zákl. přenesená",N316,0)</f>
        <v>0</v>
      </c>
      <c r="BH316" s="105">
        <f>IF(U316="sníž. přenesená",N316,0)</f>
        <v>0</v>
      </c>
      <c r="BI316" s="105">
        <f>IF(U316="nulová",N316,0)</f>
        <v>0</v>
      </c>
      <c r="BJ316" s="14" t="s">
        <v>82</v>
      </c>
      <c r="BK316" s="105">
        <f>ROUND(L316*K316,2)</f>
        <v>0</v>
      </c>
      <c r="BL316" s="14" t="s">
        <v>179</v>
      </c>
      <c r="BM316" s="14" t="s">
        <v>1274</v>
      </c>
    </row>
    <row r="317" spans="2:51" s="6" customFormat="1" ht="25.5" customHeight="1">
      <c r="B317" s="106"/>
      <c r="C317" s="107"/>
      <c r="D317" s="107"/>
      <c r="E317" s="108" t="s">
        <v>19</v>
      </c>
      <c r="F317" s="577" t="s">
        <v>1275</v>
      </c>
      <c r="G317" s="578"/>
      <c r="H317" s="578"/>
      <c r="I317" s="578"/>
      <c r="J317" s="107"/>
      <c r="K317" s="109">
        <v>50.4</v>
      </c>
      <c r="L317" s="107"/>
      <c r="M317" s="107"/>
      <c r="N317" s="107"/>
      <c r="O317" s="107"/>
      <c r="P317" s="107"/>
      <c r="Q317" s="107"/>
      <c r="R317" s="110"/>
      <c r="T317" s="111"/>
      <c r="U317" s="107"/>
      <c r="V317" s="107"/>
      <c r="W317" s="107"/>
      <c r="X317" s="107"/>
      <c r="Y317" s="107"/>
      <c r="Z317" s="107"/>
      <c r="AA317" s="112"/>
      <c r="AT317" s="113" t="s">
        <v>182</v>
      </c>
      <c r="AU317" s="113" t="s">
        <v>115</v>
      </c>
      <c r="AV317" s="6" t="s">
        <v>115</v>
      </c>
      <c r="AW317" s="6" t="s">
        <v>32</v>
      </c>
      <c r="AX317" s="6" t="s">
        <v>82</v>
      </c>
      <c r="AY317" s="113" t="s">
        <v>175</v>
      </c>
    </row>
    <row r="318" spans="2:63" s="5" customFormat="1" ht="29.85" customHeight="1">
      <c r="B318" s="87"/>
      <c r="C318" s="88"/>
      <c r="D318" s="97" t="s">
        <v>154</v>
      </c>
      <c r="E318" s="97"/>
      <c r="F318" s="97"/>
      <c r="G318" s="97"/>
      <c r="H318" s="97"/>
      <c r="I318" s="97"/>
      <c r="J318" s="97"/>
      <c r="K318" s="97"/>
      <c r="L318" s="97"/>
      <c r="M318" s="97"/>
      <c r="N318" s="559">
        <f>BK318</f>
        <v>0</v>
      </c>
      <c r="O318" s="560"/>
      <c r="P318" s="560"/>
      <c r="Q318" s="560"/>
      <c r="R318" s="90"/>
      <c r="T318" s="91"/>
      <c r="U318" s="88"/>
      <c r="V318" s="88"/>
      <c r="W318" s="92">
        <f>SUM(W319:W332)</f>
        <v>7.4269</v>
      </c>
      <c r="X318" s="88"/>
      <c r="Y318" s="92">
        <f>SUM(Y319:Y332)</f>
        <v>4.7860837774</v>
      </c>
      <c r="Z318" s="88"/>
      <c r="AA318" s="93">
        <f>SUM(AA319:AA332)</f>
        <v>0</v>
      </c>
      <c r="AR318" s="94" t="s">
        <v>82</v>
      </c>
      <c r="AT318" s="95" t="s">
        <v>73</v>
      </c>
      <c r="AU318" s="95" t="s">
        <v>82</v>
      </c>
      <c r="AY318" s="94" t="s">
        <v>175</v>
      </c>
      <c r="BK318" s="96">
        <f>SUM(BK319:BK332)</f>
        <v>0</v>
      </c>
    </row>
    <row r="319" spans="2:65" s="1" customFormat="1" ht="25.5" customHeight="1">
      <c r="B319" s="25"/>
      <c r="C319" s="98" t="s">
        <v>490</v>
      </c>
      <c r="D319" s="98" t="s">
        <v>176</v>
      </c>
      <c r="E319" s="99" t="s">
        <v>1276</v>
      </c>
      <c r="F319" s="576" t="s">
        <v>1277</v>
      </c>
      <c r="G319" s="576"/>
      <c r="H319" s="576"/>
      <c r="I319" s="576"/>
      <c r="J319" s="100" t="s">
        <v>189</v>
      </c>
      <c r="K319" s="101">
        <v>2</v>
      </c>
      <c r="L319" s="507"/>
      <c r="M319" s="507"/>
      <c r="N319" s="562">
        <f>ROUND(L319*K319,2)</f>
        <v>0</v>
      </c>
      <c r="O319" s="562"/>
      <c r="P319" s="562"/>
      <c r="Q319" s="562"/>
      <c r="R319" s="27"/>
      <c r="T319" s="102" t="s">
        <v>19</v>
      </c>
      <c r="U319" s="30" t="s">
        <v>39</v>
      </c>
      <c r="V319" s="103">
        <v>1.562</v>
      </c>
      <c r="W319" s="103">
        <f>V319*K319</f>
        <v>3.124</v>
      </c>
      <c r="X319" s="103">
        <v>0.009176</v>
      </c>
      <c r="Y319" s="103">
        <f>X319*K319</f>
        <v>0.018352</v>
      </c>
      <c r="Z319" s="103">
        <v>0</v>
      </c>
      <c r="AA319" s="104">
        <f>Z319*K319</f>
        <v>0</v>
      </c>
      <c r="AR319" s="14" t="s">
        <v>179</v>
      </c>
      <c r="AT319" s="14" t="s">
        <v>176</v>
      </c>
      <c r="AU319" s="14" t="s">
        <v>115</v>
      </c>
      <c r="AY319" s="14" t="s">
        <v>175</v>
      </c>
      <c r="BE319" s="105">
        <f>IF(U319="základní",N319,0)</f>
        <v>0</v>
      </c>
      <c r="BF319" s="105">
        <f>IF(U319="snížená",N319,0)</f>
        <v>0</v>
      </c>
      <c r="BG319" s="105">
        <f>IF(U319="zákl. přenesená",N319,0)</f>
        <v>0</v>
      </c>
      <c r="BH319" s="105">
        <f>IF(U319="sníž. přenesená",N319,0)</f>
        <v>0</v>
      </c>
      <c r="BI319" s="105">
        <f>IF(U319="nulová",N319,0)</f>
        <v>0</v>
      </c>
      <c r="BJ319" s="14" t="s">
        <v>82</v>
      </c>
      <c r="BK319" s="105">
        <f>ROUND(L319*K319,2)</f>
        <v>0</v>
      </c>
      <c r="BL319" s="14" t="s">
        <v>179</v>
      </c>
      <c r="BM319" s="14" t="s">
        <v>1278</v>
      </c>
    </row>
    <row r="320" spans="2:51" s="6" customFormat="1" ht="16.5" customHeight="1">
      <c r="B320" s="106"/>
      <c r="C320" s="107"/>
      <c r="D320" s="107"/>
      <c r="E320" s="108" t="s">
        <v>19</v>
      </c>
      <c r="F320" s="577" t="s">
        <v>1279</v>
      </c>
      <c r="G320" s="578"/>
      <c r="H320" s="578"/>
      <c r="I320" s="578"/>
      <c r="J320" s="107"/>
      <c r="K320" s="109">
        <v>2</v>
      </c>
      <c r="L320" s="107"/>
      <c r="M320" s="107"/>
      <c r="N320" s="107"/>
      <c r="O320" s="107"/>
      <c r="P320" s="107"/>
      <c r="Q320" s="107"/>
      <c r="R320" s="110"/>
      <c r="T320" s="111"/>
      <c r="U320" s="107"/>
      <c r="V320" s="107"/>
      <c r="W320" s="107"/>
      <c r="X320" s="107"/>
      <c r="Y320" s="107"/>
      <c r="Z320" s="107"/>
      <c r="AA320" s="112"/>
      <c r="AT320" s="113" t="s">
        <v>182</v>
      </c>
      <c r="AU320" s="113" t="s">
        <v>115</v>
      </c>
      <c r="AV320" s="6" t="s">
        <v>115</v>
      </c>
      <c r="AW320" s="6" t="s">
        <v>32</v>
      </c>
      <c r="AX320" s="6" t="s">
        <v>82</v>
      </c>
      <c r="AY320" s="113" t="s">
        <v>175</v>
      </c>
    </row>
    <row r="321" spans="2:65" s="1" customFormat="1" ht="25.5" customHeight="1">
      <c r="B321" s="25"/>
      <c r="C321" s="98" t="s">
        <v>506</v>
      </c>
      <c r="D321" s="98" t="s">
        <v>176</v>
      </c>
      <c r="E321" s="99" t="s">
        <v>1280</v>
      </c>
      <c r="F321" s="576" t="s">
        <v>1281</v>
      </c>
      <c r="G321" s="576"/>
      <c r="H321" s="576"/>
      <c r="I321" s="576"/>
      <c r="J321" s="100" t="s">
        <v>127</v>
      </c>
      <c r="K321" s="101">
        <v>0.9</v>
      </c>
      <c r="L321" s="507"/>
      <c r="M321" s="507"/>
      <c r="N321" s="562">
        <f>ROUND(L321*K321,2)</f>
        <v>0</v>
      </c>
      <c r="O321" s="562"/>
      <c r="P321" s="562"/>
      <c r="Q321" s="562"/>
      <c r="R321" s="27"/>
      <c r="T321" s="102" t="s">
        <v>19</v>
      </c>
      <c r="U321" s="30" t="s">
        <v>39</v>
      </c>
      <c r="V321" s="103">
        <v>4.781</v>
      </c>
      <c r="W321" s="103">
        <f>V321*K321</f>
        <v>4.3029</v>
      </c>
      <c r="X321" s="103">
        <v>0.250813086</v>
      </c>
      <c r="Y321" s="103">
        <f>X321*K321</f>
        <v>0.22573177740000003</v>
      </c>
      <c r="Z321" s="103">
        <v>0</v>
      </c>
      <c r="AA321" s="104">
        <f>Z321*K321</f>
        <v>0</v>
      </c>
      <c r="AR321" s="14" t="s">
        <v>179</v>
      </c>
      <c r="AT321" s="14" t="s">
        <v>176</v>
      </c>
      <c r="AU321" s="14" t="s">
        <v>115</v>
      </c>
      <c r="AY321" s="14" t="s">
        <v>175</v>
      </c>
      <c r="BE321" s="105">
        <f>IF(U321="základní",N321,0)</f>
        <v>0</v>
      </c>
      <c r="BF321" s="105">
        <f>IF(U321="snížená",N321,0)</f>
        <v>0</v>
      </c>
      <c r="BG321" s="105">
        <f>IF(U321="zákl. přenesená",N321,0)</f>
        <v>0</v>
      </c>
      <c r="BH321" s="105">
        <f>IF(U321="sníž. přenesená",N321,0)</f>
        <v>0</v>
      </c>
      <c r="BI321" s="105">
        <f>IF(U321="nulová",N321,0)</f>
        <v>0</v>
      </c>
      <c r="BJ321" s="14" t="s">
        <v>82</v>
      </c>
      <c r="BK321" s="105">
        <f>ROUND(L321*K321,2)</f>
        <v>0</v>
      </c>
      <c r="BL321" s="14" t="s">
        <v>179</v>
      </c>
      <c r="BM321" s="14" t="s">
        <v>1282</v>
      </c>
    </row>
    <row r="322" spans="2:51" s="6" customFormat="1" ht="16.5" customHeight="1">
      <c r="B322" s="106"/>
      <c r="C322" s="107"/>
      <c r="D322" s="107"/>
      <c r="E322" s="108" t="s">
        <v>19</v>
      </c>
      <c r="F322" s="577" t="s">
        <v>1283</v>
      </c>
      <c r="G322" s="578"/>
      <c r="H322" s="578"/>
      <c r="I322" s="578"/>
      <c r="J322" s="107"/>
      <c r="K322" s="109">
        <v>0.7</v>
      </c>
      <c r="L322" s="107"/>
      <c r="M322" s="107"/>
      <c r="N322" s="107"/>
      <c r="O322" s="107"/>
      <c r="P322" s="107"/>
      <c r="Q322" s="107"/>
      <c r="R322" s="110"/>
      <c r="T322" s="111"/>
      <c r="U322" s="107"/>
      <c r="V322" s="107"/>
      <c r="W322" s="107"/>
      <c r="X322" s="107"/>
      <c r="Y322" s="107"/>
      <c r="Z322" s="107"/>
      <c r="AA322" s="112"/>
      <c r="AT322" s="113" t="s">
        <v>182</v>
      </c>
      <c r="AU322" s="113" t="s">
        <v>115</v>
      </c>
      <c r="AV322" s="6" t="s">
        <v>115</v>
      </c>
      <c r="AW322" s="6" t="s">
        <v>32</v>
      </c>
      <c r="AX322" s="6" t="s">
        <v>74</v>
      </c>
      <c r="AY322" s="113" t="s">
        <v>175</v>
      </c>
    </row>
    <row r="323" spans="2:51" s="6" customFormat="1" ht="16.5" customHeight="1">
      <c r="B323" s="106"/>
      <c r="C323" s="107"/>
      <c r="D323" s="107"/>
      <c r="E323" s="108" t="s">
        <v>19</v>
      </c>
      <c r="F323" s="579" t="s">
        <v>1284</v>
      </c>
      <c r="G323" s="580"/>
      <c r="H323" s="580"/>
      <c r="I323" s="580"/>
      <c r="J323" s="107"/>
      <c r="K323" s="109">
        <v>0.2</v>
      </c>
      <c r="L323" s="107"/>
      <c r="M323" s="107"/>
      <c r="N323" s="107"/>
      <c r="O323" s="107"/>
      <c r="P323" s="107"/>
      <c r="Q323" s="107"/>
      <c r="R323" s="110"/>
      <c r="T323" s="111"/>
      <c r="U323" s="107"/>
      <c r="V323" s="107"/>
      <c r="W323" s="107"/>
      <c r="X323" s="107"/>
      <c r="Y323" s="107"/>
      <c r="Z323" s="107"/>
      <c r="AA323" s="112"/>
      <c r="AT323" s="113" t="s">
        <v>182</v>
      </c>
      <c r="AU323" s="113" t="s">
        <v>115</v>
      </c>
      <c r="AV323" s="6" t="s">
        <v>115</v>
      </c>
      <c r="AW323" s="6" t="s">
        <v>32</v>
      </c>
      <c r="AX323" s="6" t="s">
        <v>74</v>
      </c>
      <c r="AY323" s="113" t="s">
        <v>175</v>
      </c>
    </row>
    <row r="324" spans="2:51" s="7" customFormat="1" ht="16.5" customHeight="1">
      <c r="B324" s="114"/>
      <c r="C324" s="115"/>
      <c r="D324" s="115"/>
      <c r="E324" s="116" t="s">
        <v>19</v>
      </c>
      <c r="F324" s="581" t="s">
        <v>247</v>
      </c>
      <c r="G324" s="582"/>
      <c r="H324" s="582"/>
      <c r="I324" s="582"/>
      <c r="J324" s="115"/>
      <c r="K324" s="117">
        <v>0.9</v>
      </c>
      <c r="L324" s="115"/>
      <c r="M324" s="115"/>
      <c r="N324" s="115"/>
      <c r="O324" s="115"/>
      <c r="P324" s="115"/>
      <c r="Q324" s="115"/>
      <c r="R324" s="118"/>
      <c r="T324" s="119"/>
      <c r="U324" s="115"/>
      <c r="V324" s="115"/>
      <c r="W324" s="115"/>
      <c r="X324" s="115"/>
      <c r="Y324" s="115"/>
      <c r="Z324" s="115"/>
      <c r="AA324" s="120"/>
      <c r="AT324" s="121" t="s">
        <v>182</v>
      </c>
      <c r="AU324" s="121" t="s">
        <v>115</v>
      </c>
      <c r="AV324" s="7" t="s">
        <v>179</v>
      </c>
      <c r="AW324" s="7" t="s">
        <v>32</v>
      </c>
      <c r="AX324" s="7" t="s">
        <v>82</v>
      </c>
      <c r="AY324" s="121" t="s">
        <v>175</v>
      </c>
    </row>
    <row r="325" spans="2:65" s="1" customFormat="1" ht="25.5" customHeight="1">
      <c r="B325" s="25"/>
      <c r="C325" s="129" t="s">
        <v>532</v>
      </c>
      <c r="D325" s="129" t="s">
        <v>334</v>
      </c>
      <c r="E325" s="130" t="s">
        <v>1285</v>
      </c>
      <c r="F325" s="583" t="s">
        <v>1286</v>
      </c>
      <c r="G325" s="583"/>
      <c r="H325" s="583"/>
      <c r="I325" s="583"/>
      <c r="J325" s="131" t="s">
        <v>189</v>
      </c>
      <c r="K325" s="132">
        <v>3</v>
      </c>
      <c r="L325" s="534"/>
      <c r="M325" s="534"/>
      <c r="N325" s="561">
        <f>ROUND(L325*K325,2)</f>
        <v>0</v>
      </c>
      <c r="O325" s="562"/>
      <c r="P325" s="562"/>
      <c r="Q325" s="562"/>
      <c r="R325" s="27"/>
      <c r="T325" s="102" t="s">
        <v>19</v>
      </c>
      <c r="U325" s="30" t="s">
        <v>39</v>
      </c>
      <c r="V325" s="103">
        <v>0</v>
      </c>
      <c r="W325" s="103">
        <f>V325*K325</f>
        <v>0</v>
      </c>
      <c r="X325" s="103">
        <v>1.329</v>
      </c>
      <c r="Y325" s="103">
        <f>X325*K325</f>
        <v>3.987</v>
      </c>
      <c r="Z325" s="103">
        <v>0</v>
      </c>
      <c r="AA325" s="104">
        <f>Z325*K325</f>
        <v>0</v>
      </c>
      <c r="AR325" s="14" t="s">
        <v>210</v>
      </c>
      <c r="AT325" s="14" t="s">
        <v>334</v>
      </c>
      <c r="AU325" s="14" t="s">
        <v>115</v>
      </c>
      <c r="AY325" s="14" t="s">
        <v>175</v>
      </c>
      <c r="BE325" s="105">
        <f>IF(U325="základní",N325,0)</f>
        <v>0</v>
      </c>
      <c r="BF325" s="105">
        <f>IF(U325="snížená",N325,0)</f>
        <v>0</v>
      </c>
      <c r="BG325" s="105">
        <f>IF(U325="zákl. přenesená",N325,0)</f>
        <v>0</v>
      </c>
      <c r="BH325" s="105">
        <f>IF(U325="sníž. přenesená",N325,0)</f>
        <v>0</v>
      </c>
      <c r="BI325" s="105">
        <f>IF(U325="nulová",N325,0)</f>
        <v>0</v>
      </c>
      <c r="BJ325" s="14" t="s">
        <v>82</v>
      </c>
      <c r="BK325" s="105">
        <f>ROUND(L325*K325,2)</f>
        <v>0</v>
      </c>
      <c r="BL325" s="14" t="s">
        <v>179</v>
      </c>
      <c r="BM325" s="14" t="s">
        <v>1287</v>
      </c>
    </row>
    <row r="326" spans="2:51" s="6" customFormat="1" ht="16.5" customHeight="1">
      <c r="B326" s="106"/>
      <c r="C326" s="107"/>
      <c r="D326" s="107"/>
      <c r="E326" s="108" t="s">
        <v>19</v>
      </c>
      <c r="F326" s="577" t="s">
        <v>1288</v>
      </c>
      <c r="G326" s="578"/>
      <c r="H326" s="578"/>
      <c r="I326" s="578"/>
      <c r="J326" s="107"/>
      <c r="K326" s="109">
        <v>2</v>
      </c>
      <c r="L326" s="107"/>
      <c r="M326" s="107"/>
      <c r="N326" s="107"/>
      <c r="O326" s="107"/>
      <c r="P326" s="107"/>
      <c r="Q326" s="107"/>
      <c r="R326" s="110"/>
      <c r="T326" s="111"/>
      <c r="U326" s="107"/>
      <c r="V326" s="107"/>
      <c r="W326" s="107"/>
      <c r="X326" s="107"/>
      <c r="Y326" s="107"/>
      <c r="Z326" s="107"/>
      <c r="AA326" s="112"/>
      <c r="AT326" s="113" t="s">
        <v>182</v>
      </c>
      <c r="AU326" s="113" t="s">
        <v>115</v>
      </c>
      <c r="AV326" s="6" t="s">
        <v>115</v>
      </c>
      <c r="AW326" s="6" t="s">
        <v>32</v>
      </c>
      <c r="AX326" s="6" t="s">
        <v>74</v>
      </c>
      <c r="AY326" s="113" t="s">
        <v>175</v>
      </c>
    </row>
    <row r="327" spans="2:51" s="6" customFormat="1" ht="16.5" customHeight="1">
      <c r="B327" s="106"/>
      <c r="C327" s="107"/>
      <c r="D327" s="107"/>
      <c r="E327" s="108" t="s">
        <v>19</v>
      </c>
      <c r="F327" s="579" t="s">
        <v>1289</v>
      </c>
      <c r="G327" s="580"/>
      <c r="H327" s="580"/>
      <c r="I327" s="580"/>
      <c r="J327" s="107"/>
      <c r="K327" s="109">
        <v>1</v>
      </c>
      <c r="L327" s="107"/>
      <c r="M327" s="107"/>
      <c r="N327" s="107"/>
      <c r="O327" s="107"/>
      <c r="P327" s="107"/>
      <c r="Q327" s="107"/>
      <c r="R327" s="110"/>
      <c r="T327" s="111"/>
      <c r="U327" s="107"/>
      <c r="V327" s="107"/>
      <c r="W327" s="107"/>
      <c r="X327" s="107"/>
      <c r="Y327" s="107"/>
      <c r="Z327" s="107"/>
      <c r="AA327" s="112"/>
      <c r="AT327" s="113" t="s">
        <v>182</v>
      </c>
      <c r="AU327" s="113" t="s">
        <v>115</v>
      </c>
      <c r="AV327" s="6" t="s">
        <v>115</v>
      </c>
      <c r="AW327" s="6" t="s">
        <v>32</v>
      </c>
      <c r="AX327" s="6" t="s">
        <v>74</v>
      </c>
      <c r="AY327" s="113" t="s">
        <v>175</v>
      </c>
    </row>
    <row r="328" spans="2:51" s="7" customFormat="1" ht="16.5" customHeight="1">
      <c r="B328" s="114"/>
      <c r="C328" s="115"/>
      <c r="D328" s="115"/>
      <c r="E328" s="116" t="s">
        <v>19</v>
      </c>
      <c r="F328" s="581" t="s">
        <v>247</v>
      </c>
      <c r="G328" s="582"/>
      <c r="H328" s="582"/>
      <c r="I328" s="582"/>
      <c r="J328" s="115"/>
      <c r="K328" s="117">
        <v>3</v>
      </c>
      <c r="L328" s="115"/>
      <c r="M328" s="115"/>
      <c r="N328" s="115"/>
      <c r="O328" s="115"/>
      <c r="P328" s="115"/>
      <c r="Q328" s="115"/>
      <c r="R328" s="118"/>
      <c r="T328" s="119"/>
      <c r="U328" s="115"/>
      <c r="V328" s="115"/>
      <c r="W328" s="115"/>
      <c r="X328" s="115"/>
      <c r="Y328" s="115"/>
      <c r="Z328" s="115"/>
      <c r="AA328" s="120"/>
      <c r="AT328" s="121" t="s">
        <v>182</v>
      </c>
      <c r="AU328" s="121" t="s">
        <v>115</v>
      </c>
      <c r="AV328" s="7" t="s">
        <v>179</v>
      </c>
      <c r="AW328" s="7" t="s">
        <v>32</v>
      </c>
      <c r="AX328" s="7" t="s">
        <v>82</v>
      </c>
      <c r="AY328" s="121" t="s">
        <v>175</v>
      </c>
    </row>
    <row r="329" spans="2:65" s="1" customFormat="1" ht="25.5" customHeight="1">
      <c r="B329" s="25"/>
      <c r="C329" s="129" t="s">
        <v>537</v>
      </c>
      <c r="D329" s="129" t="s">
        <v>334</v>
      </c>
      <c r="E329" s="130" t="s">
        <v>1290</v>
      </c>
      <c r="F329" s="583" t="s">
        <v>1291</v>
      </c>
      <c r="G329" s="583"/>
      <c r="H329" s="583"/>
      <c r="I329" s="583"/>
      <c r="J329" s="131" t="s">
        <v>189</v>
      </c>
      <c r="K329" s="132">
        <v>1</v>
      </c>
      <c r="L329" s="534"/>
      <c r="M329" s="534"/>
      <c r="N329" s="561">
        <f>ROUND(L329*K329,2)</f>
        <v>0</v>
      </c>
      <c r="O329" s="562"/>
      <c r="P329" s="562"/>
      <c r="Q329" s="562"/>
      <c r="R329" s="27"/>
      <c r="T329" s="102" t="s">
        <v>19</v>
      </c>
      <c r="U329" s="30" t="s">
        <v>39</v>
      </c>
      <c r="V329" s="103">
        <v>0</v>
      </c>
      <c r="W329" s="103">
        <f>V329*K329</f>
        <v>0</v>
      </c>
      <c r="X329" s="103">
        <v>0.37</v>
      </c>
      <c r="Y329" s="103">
        <f>X329*K329</f>
        <v>0.37</v>
      </c>
      <c r="Z329" s="103">
        <v>0</v>
      </c>
      <c r="AA329" s="104">
        <f>Z329*K329</f>
        <v>0</v>
      </c>
      <c r="AR329" s="14" t="s">
        <v>210</v>
      </c>
      <c r="AT329" s="14" t="s">
        <v>334</v>
      </c>
      <c r="AU329" s="14" t="s">
        <v>115</v>
      </c>
      <c r="AY329" s="14" t="s">
        <v>175</v>
      </c>
      <c r="BE329" s="105">
        <f>IF(U329="základní",N329,0)</f>
        <v>0</v>
      </c>
      <c r="BF329" s="105">
        <f>IF(U329="snížená",N329,0)</f>
        <v>0</v>
      </c>
      <c r="BG329" s="105">
        <f>IF(U329="zákl. přenesená",N329,0)</f>
        <v>0</v>
      </c>
      <c r="BH329" s="105">
        <f>IF(U329="sníž. přenesená",N329,0)</f>
        <v>0</v>
      </c>
      <c r="BI329" s="105">
        <f>IF(U329="nulová",N329,0)</f>
        <v>0</v>
      </c>
      <c r="BJ329" s="14" t="s">
        <v>82</v>
      </c>
      <c r="BK329" s="105">
        <f>ROUND(L329*K329,2)</f>
        <v>0</v>
      </c>
      <c r="BL329" s="14" t="s">
        <v>179</v>
      </c>
      <c r="BM329" s="14" t="s">
        <v>1292</v>
      </c>
    </row>
    <row r="330" spans="2:51" s="6" customFormat="1" ht="16.5" customHeight="1">
      <c r="B330" s="106"/>
      <c r="C330" s="107"/>
      <c r="D330" s="107"/>
      <c r="E330" s="108" t="s">
        <v>19</v>
      </c>
      <c r="F330" s="577" t="s">
        <v>1293</v>
      </c>
      <c r="G330" s="578"/>
      <c r="H330" s="578"/>
      <c r="I330" s="578"/>
      <c r="J330" s="107"/>
      <c r="K330" s="109">
        <v>1</v>
      </c>
      <c r="L330" s="107"/>
      <c r="M330" s="107"/>
      <c r="N330" s="107"/>
      <c r="O330" s="107"/>
      <c r="P330" s="107"/>
      <c r="Q330" s="107"/>
      <c r="R330" s="110"/>
      <c r="T330" s="111"/>
      <c r="U330" s="107"/>
      <c r="V330" s="107"/>
      <c r="W330" s="107"/>
      <c r="X330" s="107"/>
      <c r="Y330" s="107"/>
      <c r="Z330" s="107"/>
      <c r="AA330" s="112"/>
      <c r="AT330" s="113" t="s">
        <v>182</v>
      </c>
      <c r="AU330" s="113" t="s">
        <v>115</v>
      </c>
      <c r="AV330" s="6" t="s">
        <v>115</v>
      </c>
      <c r="AW330" s="6" t="s">
        <v>32</v>
      </c>
      <c r="AX330" s="6" t="s">
        <v>82</v>
      </c>
      <c r="AY330" s="113" t="s">
        <v>175</v>
      </c>
    </row>
    <row r="331" spans="2:65" s="1" customFormat="1" ht="25.5" customHeight="1">
      <c r="B331" s="25"/>
      <c r="C331" s="129" t="s">
        <v>542</v>
      </c>
      <c r="D331" s="129" t="s">
        <v>334</v>
      </c>
      <c r="E331" s="130" t="s">
        <v>1294</v>
      </c>
      <c r="F331" s="583" t="s">
        <v>1295</v>
      </c>
      <c r="G331" s="583"/>
      <c r="H331" s="583"/>
      <c r="I331" s="583"/>
      <c r="J331" s="131" t="s">
        <v>189</v>
      </c>
      <c r="K331" s="132">
        <v>1</v>
      </c>
      <c r="L331" s="534"/>
      <c r="M331" s="534"/>
      <c r="N331" s="561">
        <f>ROUND(L331*K331,2)</f>
        <v>0</v>
      </c>
      <c r="O331" s="562"/>
      <c r="P331" s="562"/>
      <c r="Q331" s="562"/>
      <c r="R331" s="27"/>
      <c r="T331" s="102" t="s">
        <v>19</v>
      </c>
      <c r="U331" s="30" t="s">
        <v>39</v>
      </c>
      <c r="V331" s="103">
        <v>0</v>
      </c>
      <c r="W331" s="103">
        <f>V331*K331</f>
        <v>0</v>
      </c>
      <c r="X331" s="103">
        <v>0.185</v>
      </c>
      <c r="Y331" s="103">
        <f>X331*K331</f>
        <v>0.185</v>
      </c>
      <c r="Z331" s="103">
        <v>0</v>
      </c>
      <c r="AA331" s="104">
        <f>Z331*K331</f>
        <v>0</v>
      </c>
      <c r="AR331" s="14" t="s">
        <v>210</v>
      </c>
      <c r="AT331" s="14" t="s">
        <v>334</v>
      </c>
      <c r="AU331" s="14" t="s">
        <v>115</v>
      </c>
      <c r="AY331" s="14" t="s">
        <v>175</v>
      </c>
      <c r="BE331" s="105">
        <f>IF(U331="základní",N331,0)</f>
        <v>0</v>
      </c>
      <c r="BF331" s="105">
        <f>IF(U331="snížená",N331,0)</f>
        <v>0</v>
      </c>
      <c r="BG331" s="105">
        <f>IF(U331="zákl. přenesená",N331,0)</f>
        <v>0</v>
      </c>
      <c r="BH331" s="105">
        <f>IF(U331="sníž. přenesená",N331,0)</f>
        <v>0</v>
      </c>
      <c r="BI331" s="105">
        <f>IF(U331="nulová",N331,0)</f>
        <v>0</v>
      </c>
      <c r="BJ331" s="14" t="s">
        <v>82</v>
      </c>
      <c r="BK331" s="105">
        <f>ROUND(L331*K331,2)</f>
        <v>0</v>
      </c>
      <c r="BL331" s="14" t="s">
        <v>179</v>
      </c>
      <c r="BM331" s="14" t="s">
        <v>1296</v>
      </c>
    </row>
    <row r="332" spans="2:51" s="6" customFormat="1" ht="16.5" customHeight="1">
      <c r="B332" s="106"/>
      <c r="C332" s="107"/>
      <c r="D332" s="107"/>
      <c r="E332" s="108" t="s">
        <v>19</v>
      </c>
      <c r="F332" s="577" t="s">
        <v>1293</v>
      </c>
      <c r="G332" s="578"/>
      <c r="H332" s="578"/>
      <c r="I332" s="578"/>
      <c r="J332" s="107"/>
      <c r="K332" s="109">
        <v>1</v>
      </c>
      <c r="L332" s="107"/>
      <c r="M332" s="107"/>
      <c r="N332" s="107"/>
      <c r="O332" s="107"/>
      <c r="P332" s="107"/>
      <c r="Q332" s="107"/>
      <c r="R332" s="110"/>
      <c r="T332" s="111"/>
      <c r="U332" s="107"/>
      <c r="V332" s="107"/>
      <c r="W332" s="107"/>
      <c r="X332" s="107"/>
      <c r="Y332" s="107"/>
      <c r="Z332" s="107"/>
      <c r="AA332" s="112"/>
      <c r="AT332" s="113" t="s">
        <v>182</v>
      </c>
      <c r="AU332" s="113" t="s">
        <v>115</v>
      </c>
      <c r="AV332" s="6" t="s">
        <v>115</v>
      </c>
      <c r="AW332" s="6" t="s">
        <v>32</v>
      </c>
      <c r="AX332" s="6" t="s">
        <v>82</v>
      </c>
      <c r="AY332" s="113" t="s">
        <v>175</v>
      </c>
    </row>
    <row r="333" spans="2:63" s="5" customFormat="1" ht="29.85" customHeight="1">
      <c r="B333" s="87"/>
      <c r="C333" s="88"/>
      <c r="D333" s="97" t="s">
        <v>155</v>
      </c>
      <c r="E333" s="97"/>
      <c r="F333" s="97"/>
      <c r="G333" s="97"/>
      <c r="H333" s="97"/>
      <c r="I333" s="97"/>
      <c r="J333" s="97"/>
      <c r="K333" s="97"/>
      <c r="L333" s="97"/>
      <c r="M333" s="97"/>
      <c r="N333" s="559">
        <f>BK333</f>
        <v>0</v>
      </c>
      <c r="O333" s="560"/>
      <c r="P333" s="560"/>
      <c r="Q333" s="560"/>
      <c r="R333" s="90"/>
      <c r="T333" s="91"/>
      <c r="U333" s="88"/>
      <c r="V333" s="88"/>
      <c r="W333" s="92">
        <f>SUM(W334:W463)</f>
        <v>8041.476206</v>
      </c>
      <c r="X333" s="88"/>
      <c r="Y333" s="92">
        <f>SUM(Y334:Y463)</f>
        <v>103.63717186080001</v>
      </c>
      <c r="Z333" s="88"/>
      <c r="AA333" s="93">
        <f>SUM(AA334:AA463)</f>
        <v>548.9519565</v>
      </c>
      <c r="AR333" s="94" t="s">
        <v>82</v>
      </c>
      <c r="AT333" s="95" t="s">
        <v>73</v>
      </c>
      <c r="AU333" s="95" t="s">
        <v>82</v>
      </c>
      <c r="AY333" s="94" t="s">
        <v>175</v>
      </c>
      <c r="BK333" s="96">
        <f>SUM(BK334:BK463)</f>
        <v>0</v>
      </c>
    </row>
    <row r="334" spans="2:65" s="1" customFormat="1" ht="38.25" customHeight="1">
      <c r="B334" s="25"/>
      <c r="C334" s="98" t="s">
        <v>564</v>
      </c>
      <c r="D334" s="98" t="s">
        <v>176</v>
      </c>
      <c r="E334" s="99" t="s">
        <v>715</v>
      </c>
      <c r="F334" s="576" t="s">
        <v>716</v>
      </c>
      <c r="G334" s="576"/>
      <c r="H334" s="576"/>
      <c r="I334" s="576"/>
      <c r="J334" s="100" t="s">
        <v>113</v>
      </c>
      <c r="K334" s="101">
        <v>7.044</v>
      </c>
      <c r="L334" s="507"/>
      <c r="M334" s="507"/>
      <c r="N334" s="562">
        <f>ROUND(L334*K334,2)</f>
        <v>0</v>
      </c>
      <c r="O334" s="562"/>
      <c r="P334" s="562"/>
      <c r="Q334" s="562"/>
      <c r="R334" s="27"/>
      <c r="T334" s="102" t="s">
        <v>19</v>
      </c>
      <c r="U334" s="30" t="s">
        <v>39</v>
      </c>
      <c r="V334" s="103">
        <v>0</v>
      </c>
      <c r="W334" s="103">
        <f>V334*K334</f>
        <v>0</v>
      </c>
      <c r="X334" s="103">
        <v>0</v>
      </c>
      <c r="Y334" s="103">
        <f>X334*K334</f>
        <v>0</v>
      </c>
      <c r="Z334" s="103">
        <v>0</v>
      </c>
      <c r="AA334" s="104">
        <f>Z334*K334</f>
        <v>0</v>
      </c>
      <c r="AR334" s="14" t="s">
        <v>179</v>
      </c>
      <c r="AT334" s="14" t="s">
        <v>176</v>
      </c>
      <c r="AU334" s="14" t="s">
        <v>115</v>
      </c>
      <c r="AY334" s="14" t="s">
        <v>175</v>
      </c>
      <c r="BE334" s="105">
        <f>IF(U334="základní",N334,0)</f>
        <v>0</v>
      </c>
      <c r="BF334" s="105">
        <f>IF(U334="snížená",N334,0)</f>
        <v>0</v>
      </c>
      <c r="BG334" s="105">
        <f>IF(U334="zákl. přenesená",N334,0)</f>
        <v>0</v>
      </c>
      <c r="BH334" s="105">
        <f>IF(U334="sníž. přenesená",N334,0)</f>
        <v>0</v>
      </c>
      <c r="BI334" s="105">
        <f>IF(U334="nulová",N334,0)</f>
        <v>0</v>
      </c>
      <c r="BJ334" s="14" t="s">
        <v>82</v>
      </c>
      <c r="BK334" s="105">
        <f>ROUND(L334*K334,2)</f>
        <v>0</v>
      </c>
      <c r="BL334" s="14" t="s">
        <v>179</v>
      </c>
      <c r="BM334" s="14" t="s">
        <v>1297</v>
      </c>
    </row>
    <row r="335" spans="2:51" s="6" customFormat="1" ht="16.5" customHeight="1">
      <c r="B335" s="106"/>
      <c r="C335" s="107"/>
      <c r="D335" s="107"/>
      <c r="E335" s="108" t="s">
        <v>19</v>
      </c>
      <c r="F335" s="577" t="s">
        <v>1298</v>
      </c>
      <c r="G335" s="578"/>
      <c r="H335" s="578"/>
      <c r="I335" s="578"/>
      <c r="J335" s="107"/>
      <c r="K335" s="109">
        <v>7.044</v>
      </c>
      <c r="L335" s="107"/>
      <c r="M335" s="107"/>
      <c r="N335" s="107"/>
      <c r="O335" s="107"/>
      <c r="P335" s="107"/>
      <c r="Q335" s="107"/>
      <c r="R335" s="110"/>
      <c r="T335" s="111"/>
      <c r="U335" s="107"/>
      <c r="V335" s="107"/>
      <c r="W335" s="107"/>
      <c r="X335" s="107"/>
      <c r="Y335" s="107"/>
      <c r="Z335" s="107"/>
      <c r="AA335" s="112"/>
      <c r="AT335" s="113" t="s">
        <v>182</v>
      </c>
      <c r="AU335" s="113" t="s">
        <v>115</v>
      </c>
      <c r="AV335" s="6" t="s">
        <v>115</v>
      </c>
      <c r="AW335" s="6" t="s">
        <v>32</v>
      </c>
      <c r="AX335" s="6" t="s">
        <v>82</v>
      </c>
      <c r="AY335" s="113" t="s">
        <v>175</v>
      </c>
    </row>
    <row r="336" spans="2:65" s="1" customFormat="1" ht="25.5" customHeight="1">
      <c r="B336" s="25"/>
      <c r="C336" s="98" t="s">
        <v>572</v>
      </c>
      <c r="D336" s="98" t="s">
        <v>176</v>
      </c>
      <c r="E336" s="99" t="s">
        <v>720</v>
      </c>
      <c r="F336" s="576" t="s">
        <v>721</v>
      </c>
      <c r="G336" s="576"/>
      <c r="H336" s="576"/>
      <c r="I336" s="576"/>
      <c r="J336" s="100" t="s">
        <v>602</v>
      </c>
      <c r="K336" s="101">
        <v>35.22</v>
      </c>
      <c r="L336" s="507"/>
      <c r="M336" s="507"/>
      <c r="N336" s="562">
        <f>ROUND(L336*K336,2)</f>
        <v>0</v>
      </c>
      <c r="O336" s="562"/>
      <c r="P336" s="562"/>
      <c r="Q336" s="562"/>
      <c r="R336" s="27"/>
      <c r="T336" s="102" t="s">
        <v>19</v>
      </c>
      <c r="U336" s="30" t="s">
        <v>39</v>
      </c>
      <c r="V336" s="103">
        <v>0</v>
      </c>
      <c r="W336" s="103">
        <f>V336*K336</f>
        <v>0</v>
      </c>
      <c r="X336" s="103">
        <v>0</v>
      </c>
      <c r="Y336" s="103">
        <f>X336*K336</f>
        <v>0</v>
      </c>
      <c r="Z336" s="103">
        <v>0</v>
      </c>
      <c r="AA336" s="104">
        <f>Z336*K336</f>
        <v>0</v>
      </c>
      <c r="AR336" s="14" t="s">
        <v>179</v>
      </c>
      <c r="AT336" s="14" t="s">
        <v>176</v>
      </c>
      <c r="AU336" s="14" t="s">
        <v>115</v>
      </c>
      <c r="AY336" s="14" t="s">
        <v>175</v>
      </c>
      <c r="BE336" s="105">
        <f>IF(U336="základní",N336,0)</f>
        <v>0</v>
      </c>
      <c r="BF336" s="105">
        <f>IF(U336="snížená",N336,0)</f>
        <v>0</v>
      </c>
      <c r="BG336" s="105">
        <f>IF(U336="zákl. přenesená",N336,0)</f>
        <v>0</v>
      </c>
      <c r="BH336" s="105">
        <f>IF(U336="sníž. přenesená",N336,0)</f>
        <v>0</v>
      </c>
      <c r="BI336" s="105">
        <f>IF(U336="nulová",N336,0)</f>
        <v>0</v>
      </c>
      <c r="BJ336" s="14" t="s">
        <v>82</v>
      </c>
      <c r="BK336" s="105">
        <f>ROUND(L336*K336,2)</f>
        <v>0</v>
      </c>
      <c r="BL336" s="14" t="s">
        <v>179</v>
      </c>
      <c r="BM336" s="14" t="s">
        <v>1299</v>
      </c>
    </row>
    <row r="337" spans="2:51" s="6" customFormat="1" ht="25.5" customHeight="1">
      <c r="B337" s="106"/>
      <c r="C337" s="107"/>
      <c r="D337" s="107"/>
      <c r="E337" s="108" t="s">
        <v>19</v>
      </c>
      <c r="F337" s="577" t="s">
        <v>1300</v>
      </c>
      <c r="G337" s="578"/>
      <c r="H337" s="578"/>
      <c r="I337" s="578"/>
      <c r="J337" s="107"/>
      <c r="K337" s="109">
        <v>25.77</v>
      </c>
      <c r="L337" s="107"/>
      <c r="M337" s="107"/>
      <c r="N337" s="107"/>
      <c r="O337" s="107"/>
      <c r="P337" s="107"/>
      <c r="Q337" s="107"/>
      <c r="R337" s="110"/>
      <c r="T337" s="111"/>
      <c r="U337" s="107"/>
      <c r="V337" s="107"/>
      <c r="W337" s="107"/>
      <c r="X337" s="107"/>
      <c r="Y337" s="107"/>
      <c r="Z337" s="107"/>
      <c r="AA337" s="112"/>
      <c r="AT337" s="113" t="s">
        <v>182</v>
      </c>
      <c r="AU337" s="113" t="s">
        <v>115</v>
      </c>
      <c r="AV337" s="6" t="s">
        <v>115</v>
      </c>
      <c r="AW337" s="6" t="s">
        <v>32</v>
      </c>
      <c r="AX337" s="6" t="s">
        <v>74</v>
      </c>
      <c r="AY337" s="113" t="s">
        <v>175</v>
      </c>
    </row>
    <row r="338" spans="2:51" s="6" customFormat="1" ht="25.5" customHeight="1">
      <c r="B338" s="106"/>
      <c r="C338" s="107"/>
      <c r="D338" s="107"/>
      <c r="E338" s="108" t="s">
        <v>19</v>
      </c>
      <c r="F338" s="579" t="s">
        <v>1301</v>
      </c>
      <c r="G338" s="580"/>
      <c r="H338" s="580"/>
      <c r="I338" s="580"/>
      <c r="J338" s="107"/>
      <c r="K338" s="109">
        <v>7.35</v>
      </c>
      <c r="L338" s="107"/>
      <c r="M338" s="107"/>
      <c r="N338" s="107"/>
      <c r="O338" s="107"/>
      <c r="P338" s="107"/>
      <c r="Q338" s="107"/>
      <c r="R338" s="110"/>
      <c r="T338" s="111"/>
      <c r="U338" s="107"/>
      <c r="V338" s="107"/>
      <c r="W338" s="107"/>
      <c r="X338" s="107"/>
      <c r="Y338" s="107"/>
      <c r="Z338" s="107"/>
      <c r="AA338" s="112"/>
      <c r="AT338" s="113" t="s">
        <v>182</v>
      </c>
      <c r="AU338" s="113" t="s">
        <v>115</v>
      </c>
      <c r="AV338" s="6" t="s">
        <v>115</v>
      </c>
      <c r="AW338" s="6" t="s">
        <v>32</v>
      </c>
      <c r="AX338" s="6" t="s">
        <v>74</v>
      </c>
      <c r="AY338" s="113" t="s">
        <v>175</v>
      </c>
    </row>
    <row r="339" spans="2:51" s="6" customFormat="1" ht="25.5" customHeight="1">
      <c r="B339" s="106"/>
      <c r="C339" s="107"/>
      <c r="D339" s="107"/>
      <c r="E339" s="108" t="s">
        <v>19</v>
      </c>
      <c r="F339" s="579" t="s">
        <v>1302</v>
      </c>
      <c r="G339" s="580"/>
      <c r="H339" s="580"/>
      <c r="I339" s="580"/>
      <c r="J339" s="107"/>
      <c r="K339" s="109">
        <v>2.1</v>
      </c>
      <c r="L339" s="107"/>
      <c r="M339" s="107"/>
      <c r="N339" s="107"/>
      <c r="O339" s="107"/>
      <c r="P339" s="107"/>
      <c r="Q339" s="107"/>
      <c r="R339" s="110"/>
      <c r="T339" s="111"/>
      <c r="U339" s="107"/>
      <c r="V339" s="107"/>
      <c r="W339" s="107"/>
      <c r="X339" s="107"/>
      <c r="Y339" s="107"/>
      <c r="Z339" s="107"/>
      <c r="AA339" s="112"/>
      <c r="AT339" s="113" t="s">
        <v>182</v>
      </c>
      <c r="AU339" s="113" t="s">
        <v>115</v>
      </c>
      <c r="AV339" s="6" t="s">
        <v>115</v>
      </c>
      <c r="AW339" s="6" t="s">
        <v>32</v>
      </c>
      <c r="AX339" s="6" t="s">
        <v>74</v>
      </c>
      <c r="AY339" s="113" t="s">
        <v>175</v>
      </c>
    </row>
    <row r="340" spans="2:51" s="7" customFormat="1" ht="16.5" customHeight="1">
      <c r="B340" s="114"/>
      <c r="C340" s="115"/>
      <c r="D340" s="115"/>
      <c r="E340" s="116" t="s">
        <v>1025</v>
      </c>
      <c r="F340" s="581" t="s">
        <v>247</v>
      </c>
      <c r="G340" s="582"/>
      <c r="H340" s="582"/>
      <c r="I340" s="582"/>
      <c r="J340" s="115"/>
      <c r="K340" s="117">
        <v>35.22</v>
      </c>
      <c r="L340" s="115"/>
      <c r="M340" s="115"/>
      <c r="N340" s="115"/>
      <c r="O340" s="115"/>
      <c r="P340" s="115"/>
      <c r="Q340" s="115"/>
      <c r="R340" s="118"/>
      <c r="T340" s="119"/>
      <c r="U340" s="115"/>
      <c r="V340" s="115"/>
      <c r="W340" s="115"/>
      <c r="X340" s="115"/>
      <c r="Y340" s="115"/>
      <c r="Z340" s="115"/>
      <c r="AA340" s="120"/>
      <c r="AT340" s="121" t="s">
        <v>182</v>
      </c>
      <c r="AU340" s="121" t="s">
        <v>115</v>
      </c>
      <c r="AV340" s="7" t="s">
        <v>179</v>
      </c>
      <c r="AW340" s="7" t="s">
        <v>32</v>
      </c>
      <c r="AX340" s="7" t="s">
        <v>82</v>
      </c>
      <c r="AY340" s="121" t="s">
        <v>175</v>
      </c>
    </row>
    <row r="341" spans="2:65" s="1" customFormat="1" ht="25.5" customHeight="1">
      <c r="B341" s="25"/>
      <c r="C341" s="98" t="s">
        <v>576</v>
      </c>
      <c r="D341" s="98" t="s">
        <v>176</v>
      </c>
      <c r="E341" s="99" t="s">
        <v>735</v>
      </c>
      <c r="F341" s="576" t="s">
        <v>736</v>
      </c>
      <c r="G341" s="576"/>
      <c r="H341" s="576"/>
      <c r="I341" s="576"/>
      <c r="J341" s="100" t="s">
        <v>602</v>
      </c>
      <c r="K341" s="101">
        <v>30.94</v>
      </c>
      <c r="L341" s="507"/>
      <c r="M341" s="507"/>
      <c r="N341" s="562">
        <f>ROUND(L341*K341,2)</f>
        <v>0</v>
      </c>
      <c r="O341" s="562"/>
      <c r="P341" s="562"/>
      <c r="Q341" s="562"/>
      <c r="R341" s="27"/>
      <c r="T341" s="102" t="s">
        <v>19</v>
      </c>
      <c r="U341" s="30" t="s">
        <v>39</v>
      </c>
      <c r="V341" s="103">
        <v>5.691</v>
      </c>
      <c r="W341" s="103">
        <f>V341*K341</f>
        <v>176.07954</v>
      </c>
      <c r="X341" s="103">
        <v>0.02350412</v>
      </c>
      <c r="Y341" s="103">
        <f>X341*K341</f>
        <v>0.7272174728</v>
      </c>
      <c r="Z341" s="103">
        <v>0</v>
      </c>
      <c r="AA341" s="104">
        <f>Z341*K341</f>
        <v>0</v>
      </c>
      <c r="AR341" s="14" t="s">
        <v>179</v>
      </c>
      <c r="AT341" s="14" t="s">
        <v>176</v>
      </c>
      <c r="AU341" s="14" t="s">
        <v>115</v>
      </c>
      <c r="AY341" s="14" t="s">
        <v>175</v>
      </c>
      <c r="BE341" s="105">
        <f>IF(U341="základní",N341,0)</f>
        <v>0</v>
      </c>
      <c r="BF341" s="105">
        <f>IF(U341="snížená",N341,0)</f>
        <v>0</v>
      </c>
      <c r="BG341" s="105">
        <f>IF(U341="zákl. přenesená",N341,0)</f>
        <v>0</v>
      </c>
      <c r="BH341" s="105">
        <f>IF(U341="sníž. přenesená",N341,0)</f>
        <v>0</v>
      </c>
      <c r="BI341" s="105">
        <f>IF(U341="nulová",N341,0)</f>
        <v>0</v>
      </c>
      <c r="BJ341" s="14" t="s">
        <v>82</v>
      </c>
      <c r="BK341" s="105">
        <f>ROUND(L341*K341,2)</f>
        <v>0</v>
      </c>
      <c r="BL341" s="14" t="s">
        <v>179</v>
      </c>
      <c r="BM341" s="14" t="s">
        <v>1303</v>
      </c>
    </row>
    <row r="342" spans="2:51" s="6" customFormat="1" ht="25.5" customHeight="1">
      <c r="B342" s="106"/>
      <c r="C342" s="107"/>
      <c r="D342" s="107"/>
      <c r="E342" s="108" t="s">
        <v>19</v>
      </c>
      <c r="F342" s="577" t="s">
        <v>1304</v>
      </c>
      <c r="G342" s="578"/>
      <c r="H342" s="578"/>
      <c r="I342" s="578"/>
      <c r="J342" s="107"/>
      <c r="K342" s="109">
        <v>25.24</v>
      </c>
      <c r="L342" s="107"/>
      <c r="M342" s="107"/>
      <c r="N342" s="107"/>
      <c r="O342" s="107"/>
      <c r="P342" s="107"/>
      <c r="Q342" s="107"/>
      <c r="R342" s="110"/>
      <c r="T342" s="111"/>
      <c r="U342" s="107"/>
      <c r="V342" s="107"/>
      <c r="W342" s="107"/>
      <c r="X342" s="107"/>
      <c r="Y342" s="107"/>
      <c r="Z342" s="107"/>
      <c r="AA342" s="112"/>
      <c r="AT342" s="113" t="s">
        <v>182</v>
      </c>
      <c r="AU342" s="113" t="s">
        <v>115</v>
      </c>
      <c r="AV342" s="6" t="s">
        <v>115</v>
      </c>
      <c r="AW342" s="6" t="s">
        <v>32</v>
      </c>
      <c r="AX342" s="6" t="s">
        <v>74</v>
      </c>
      <c r="AY342" s="113" t="s">
        <v>175</v>
      </c>
    </row>
    <row r="343" spans="2:51" s="6" customFormat="1" ht="25.5" customHeight="1">
      <c r="B343" s="106"/>
      <c r="C343" s="107"/>
      <c r="D343" s="107"/>
      <c r="E343" s="108" t="s">
        <v>19</v>
      </c>
      <c r="F343" s="579" t="s">
        <v>1305</v>
      </c>
      <c r="G343" s="580"/>
      <c r="H343" s="580"/>
      <c r="I343" s="580"/>
      <c r="J343" s="107"/>
      <c r="K343" s="109">
        <v>4.5</v>
      </c>
      <c r="L343" s="107"/>
      <c r="M343" s="107"/>
      <c r="N343" s="107"/>
      <c r="O343" s="107"/>
      <c r="P343" s="107"/>
      <c r="Q343" s="107"/>
      <c r="R343" s="110"/>
      <c r="T343" s="111"/>
      <c r="U343" s="107"/>
      <c r="V343" s="107"/>
      <c r="W343" s="107"/>
      <c r="X343" s="107"/>
      <c r="Y343" s="107"/>
      <c r="Z343" s="107"/>
      <c r="AA343" s="112"/>
      <c r="AT343" s="113" t="s">
        <v>182</v>
      </c>
      <c r="AU343" s="113" t="s">
        <v>115</v>
      </c>
      <c r="AV343" s="6" t="s">
        <v>115</v>
      </c>
      <c r="AW343" s="6" t="s">
        <v>32</v>
      </c>
      <c r="AX343" s="6" t="s">
        <v>74</v>
      </c>
      <c r="AY343" s="113" t="s">
        <v>175</v>
      </c>
    </row>
    <row r="344" spans="2:51" s="6" customFormat="1" ht="25.5" customHeight="1">
      <c r="B344" s="106"/>
      <c r="C344" s="107"/>
      <c r="D344" s="107"/>
      <c r="E344" s="108" t="s">
        <v>19</v>
      </c>
      <c r="F344" s="579" t="s">
        <v>1306</v>
      </c>
      <c r="G344" s="580"/>
      <c r="H344" s="580"/>
      <c r="I344" s="580"/>
      <c r="J344" s="107"/>
      <c r="K344" s="109">
        <v>1.2</v>
      </c>
      <c r="L344" s="107"/>
      <c r="M344" s="107"/>
      <c r="N344" s="107"/>
      <c r="O344" s="107"/>
      <c r="P344" s="107"/>
      <c r="Q344" s="107"/>
      <c r="R344" s="110"/>
      <c r="T344" s="111"/>
      <c r="U344" s="107"/>
      <c r="V344" s="107"/>
      <c r="W344" s="107"/>
      <c r="X344" s="107"/>
      <c r="Y344" s="107"/>
      <c r="Z344" s="107"/>
      <c r="AA344" s="112"/>
      <c r="AT344" s="113" t="s">
        <v>182</v>
      </c>
      <c r="AU344" s="113" t="s">
        <v>115</v>
      </c>
      <c r="AV344" s="6" t="s">
        <v>115</v>
      </c>
      <c r="AW344" s="6" t="s">
        <v>32</v>
      </c>
      <c r="AX344" s="6" t="s">
        <v>74</v>
      </c>
      <c r="AY344" s="113" t="s">
        <v>175</v>
      </c>
    </row>
    <row r="345" spans="2:51" s="7" customFormat="1" ht="16.5" customHeight="1">
      <c r="B345" s="114"/>
      <c r="C345" s="115"/>
      <c r="D345" s="115"/>
      <c r="E345" s="116" t="s">
        <v>19</v>
      </c>
      <c r="F345" s="581" t="s">
        <v>247</v>
      </c>
      <c r="G345" s="582"/>
      <c r="H345" s="582"/>
      <c r="I345" s="582"/>
      <c r="J345" s="115"/>
      <c r="K345" s="117">
        <v>30.94</v>
      </c>
      <c r="L345" s="115"/>
      <c r="M345" s="115"/>
      <c r="N345" s="115"/>
      <c r="O345" s="115"/>
      <c r="P345" s="115"/>
      <c r="Q345" s="115"/>
      <c r="R345" s="118"/>
      <c r="T345" s="119"/>
      <c r="U345" s="115"/>
      <c r="V345" s="115"/>
      <c r="W345" s="115"/>
      <c r="X345" s="115"/>
      <c r="Y345" s="115"/>
      <c r="Z345" s="115"/>
      <c r="AA345" s="120"/>
      <c r="AT345" s="121" t="s">
        <v>182</v>
      </c>
      <c r="AU345" s="121" t="s">
        <v>115</v>
      </c>
      <c r="AV345" s="7" t="s">
        <v>179</v>
      </c>
      <c r="AW345" s="7" t="s">
        <v>32</v>
      </c>
      <c r="AX345" s="7" t="s">
        <v>82</v>
      </c>
      <c r="AY345" s="121" t="s">
        <v>175</v>
      </c>
    </row>
    <row r="346" spans="2:65" s="1" customFormat="1" ht="25.5" customHeight="1">
      <c r="B346" s="25"/>
      <c r="C346" s="129" t="s">
        <v>580</v>
      </c>
      <c r="D346" s="129" t="s">
        <v>334</v>
      </c>
      <c r="E346" s="130" t="s">
        <v>741</v>
      </c>
      <c r="F346" s="583" t="s">
        <v>742</v>
      </c>
      <c r="G346" s="583"/>
      <c r="H346" s="583"/>
      <c r="I346" s="583"/>
      <c r="J346" s="131" t="s">
        <v>602</v>
      </c>
      <c r="K346" s="132">
        <v>30.94</v>
      </c>
      <c r="L346" s="534"/>
      <c r="M346" s="534"/>
      <c r="N346" s="561">
        <f>ROUND(L346*K346,2)</f>
        <v>0</v>
      </c>
      <c r="O346" s="562"/>
      <c r="P346" s="562"/>
      <c r="Q346" s="562"/>
      <c r="R346" s="27"/>
      <c r="T346" s="102" t="s">
        <v>19</v>
      </c>
      <c r="U346" s="30" t="s">
        <v>39</v>
      </c>
      <c r="V346" s="103">
        <v>0</v>
      </c>
      <c r="W346" s="103">
        <f>V346*K346</f>
        <v>0</v>
      </c>
      <c r="X346" s="103">
        <v>0.00164</v>
      </c>
      <c r="Y346" s="103">
        <f>X346*K346</f>
        <v>0.0507416</v>
      </c>
      <c r="Z346" s="103">
        <v>0</v>
      </c>
      <c r="AA346" s="104">
        <f>Z346*K346</f>
        <v>0</v>
      </c>
      <c r="AR346" s="14" t="s">
        <v>210</v>
      </c>
      <c r="AT346" s="14" t="s">
        <v>334</v>
      </c>
      <c r="AU346" s="14" t="s">
        <v>115</v>
      </c>
      <c r="AY346" s="14" t="s">
        <v>175</v>
      </c>
      <c r="BE346" s="105">
        <f>IF(U346="základní",N346,0)</f>
        <v>0</v>
      </c>
      <c r="BF346" s="105">
        <f>IF(U346="snížená",N346,0)</f>
        <v>0</v>
      </c>
      <c r="BG346" s="105">
        <f>IF(U346="zákl. přenesená",N346,0)</f>
        <v>0</v>
      </c>
      <c r="BH346" s="105">
        <f>IF(U346="sníž. přenesená",N346,0)</f>
        <v>0</v>
      </c>
      <c r="BI346" s="105">
        <f>IF(U346="nulová",N346,0)</f>
        <v>0</v>
      </c>
      <c r="BJ346" s="14" t="s">
        <v>82</v>
      </c>
      <c r="BK346" s="105">
        <f>ROUND(L346*K346,2)</f>
        <v>0</v>
      </c>
      <c r="BL346" s="14" t="s">
        <v>179</v>
      </c>
      <c r="BM346" s="14" t="s">
        <v>1307</v>
      </c>
    </row>
    <row r="347" spans="2:51" s="6" customFormat="1" ht="25.5" customHeight="1">
      <c r="B347" s="106"/>
      <c r="C347" s="107"/>
      <c r="D347" s="107"/>
      <c r="E347" s="108" t="s">
        <v>19</v>
      </c>
      <c r="F347" s="577" t="s">
        <v>1304</v>
      </c>
      <c r="G347" s="578"/>
      <c r="H347" s="578"/>
      <c r="I347" s="578"/>
      <c r="J347" s="107"/>
      <c r="K347" s="109">
        <v>25.24</v>
      </c>
      <c r="L347" s="107"/>
      <c r="M347" s="107"/>
      <c r="N347" s="107"/>
      <c r="O347" s="107"/>
      <c r="P347" s="107"/>
      <c r="Q347" s="107"/>
      <c r="R347" s="110"/>
      <c r="T347" s="111"/>
      <c r="U347" s="107"/>
      <c r="V347" s="107"/>
      <c r="W347" s="107"/>
      <c r="X347" s="107"/>
      <c r="Y347" s="107"/>
      <c r="Z347" s="107"/>
      <c r="AA347" s="112"/>
      <c r="AT347" s="113" t="s">
        <v>182</v>
      </c>
      <c r="AU347" s="113" t="s">
        <v>115</v>
      </c>
      <c r="AV347" s="6" t="s">
        <v>115</v>
      </c>
      <c r="AW347" s="6" t="s">
        <v>32</v>
      </c>
      <c r="AX347" s="6" t="s">
        <v>74</v>
      </c>
      <c r="AY347" s="113" t="s">
        <v>175</v>
      </c>
    </row>
    <row r="348" spans="2:51" s="6" customFormat="1" ht="25.5" customHeight="1">
      <c r="B348" s="106"/>
      <c r="C348" s="107"/>
      <c r="D348" s="107"/>
      <c r="E348" s="108" t="s">
        <v>19</v>
      </c>
      <c r="F348" s="579" t="s">
        <v>1305</v>
      </c>
      <c r="G348" s="580"/>
      <c r="H348" s="580"/>
      <c r="I348" s="580"/>
      <c r="J348" s="107"/>
      <c r="K348" s="109">
        <v>4.5</v>
      </c>
      <c r="L348" s="107"/>
      <c r="M348" s="107"/>
      <c r="N348" s="107"/>
      <c r="O348" s="107"/>
      <c r="P348" s="107"/>
      <c r="Q348" s="107"/>
      <c r="R348" s="110"/>
      <c r="T348" s="111"/>
      <c r="U348" s="107"/>
      <c r="V348" s="107"/>
      <c r="W348" s="107"/>
      <c r="X348" s="107"/>
      <c r="Y348" s="107"/>
      <c r="Z348" s="107"/>
      <c r="AA348" s="112"/>
      <c r="AT348" s="113" t="s">
        <v>182</v>
      </c>
      <c r="AU348" s="113" t="s">
        <v>115</v>
      </c>
      <c r="AV348" s="6" t="s">
        <v>115</v>
      </c>
      <c r="AW348" s="6" t="s">
        <v>32</v>
      </c>
      <c r="AX348" s="6" t="s">
        <v>74</v>
      </c>
      <c r="AY348" s="113" t="s">
        <v>175</v>
      </c>
    </row>
    <row r="349" spans="2:51" s="6" customFormat="1" ht="25.5" customHeight="1">
      <c r="B349" s="106"/>
      <c r="C349" s="107"/>
      <c r="D349" s="107"/>
      <c r="E349" s="108" t="s">
        <v>19</v>
      </c>
      <c r="F349" s="579" t="s">
        <v>1306</v>
      </c>
      <c r="G349" s="580"/>
      <c r="H349" s="580"/>
      <c r="I349" s="580"/>
      <c r="J349" s="107"/>
      <c r="K349" s="109">
        <v>1.2</v>
      </c>
      <c r="L349" s="107"/>
      <c r="M349" s="107"/>
      <c r="N349" s="107"/>
      <c r="O349" s="107"/>
      <c r="P349" s="107"/>
      <c r="Q349" s="107"/>
      <c r="R349" s="110"/>
      <c r="T349" s="111"/>
      <c r="U349" s="107"/>
      <c r="V349" s="107"/>
      <c r="W349" s="107"/>
      <c r="X349" s="107"/>
      <c r="Y349" s="107"/>
      <c r="Z349" s="107"/>
      <c r="AA349" s="112"/>
      <c r="AT349" s="113" t="s">
        <v>182</v>
      </c>
      <c r="AU349" s="113" t="s">
        <v>115</v>
      </c>
      <c r="AV349" s="6" t="s">
        <v>115</v>
      </c>
      <c r="AW349" s="6" t="s">
        <v>32</v>
      </c>
      <c r="AX349" s="6" t="s">
        <v>74</v>
      </c>
      <c r="AY349" s="113" t="s">
        <v>175</v>
      </c>
    </row>
    <row r="350" spans="2:51" s="7" customFormat="1" ht="16.5" customHeight="1">
      <c r="B350" s="114"/>
      <c r="C350" s="115"/>
      <c r="D350" s="115"/>
      <c r="E350" s="116" t="s">
        <v>19</v>
      </c>
      <c r="F350" s="581" t="s">
        <v>247</v>
      </c>
      <c r="G350" s="582"/>
      <c r="H350" s="582"/>
      <c r="I350" s="582"/>
      <c r="J350" s="115"/>
      <c r="K350" s="117">
        <v>30.94</v>
      </c>
      <c r="L350" s="115"/>
      <c r="M350" s="115"/>
      <c r="N350" s="115"/>
      <c r="O350" s="115"/>
      <c r="P350" s="115"/>
      <c r="Q350" s="115"/>
      <c r="R350" s="118"/>
      <c r="T350" s="119"/>
      <c r="U350" s="115"/>
      <c r="V350" s="115"/>
      <c r="W350" s="115"/>
      <c r="X350" s="115"/>
      <c r="Y350" s="115"/>
      <c r="Z350" s="115"/>
      <c r="AA350" s="120"/>
      <c r="AT350" s="121" t="s">
        <v>182</v>
      </c>
      <c r="AU350" s="121" t="s">
        <v>115</v>
      </c>
      <c r="AV350" s="7" t="s">
        <v>179</v>
      </c>
      <c r="AW350" s="7" t="s">
        <v>32</v>
      </c>
      <c r="AX350" s="7" t="s">
        <v>82</v>
      </c>
      <c r="AY350" s="121" t="s">
        <v>175</v>
      </c>
    </row>
    <row r="351" spans="2:65" s="1" customFormat="1" ht="16.5" customHeight="1">
      <c r="B351" s="25"/>
      <c r="C351" s="98" t="s">
        <v>594</v>
      </c>
      <c r="D351" s="98" t="s">
        <v>176</v>
      </c>
      <c r="E351" s="99" t="s">
        <v>1308</v>
      </c>
      <c r="F351" s="576" t="s">
        <v>1309</v>
      </c>
      <c r="G351" s="576"/>
      <c r="H351" s="576"/>
      <c r="I351" s="576"/>
      <c r="J351" s="100" t="s">
        <v>113</v>
      </c>
      <c r="K351" s="101">
        <v>1.08</v>
      </c>
      <c r="L351" s="507"/>
      <c r="M351" s="507"/>
      <c r="N351" s="562">
        <f>ROUND(L351*K351,2)</f>
        <v>0</v>
      </c>
      <c r="O351" s="562"/>
      <c r="P351" s="562"/>
      <c r="Q351" s="562"/>
      <c r="R351" s="27"/>
      <c r="T351" s="102" t="s">
        <v>19</v>
      </c>
      <c r="U351" s="30" t="s">
        <v>39</v>
      </c>
      <c r="V351" s="103">
        <v>3.246</v>
      </c>
      <c r="W351" s="103">
        <f>V351*K351</f>
        <v>3.5056800000000004</v>
      </c>
      <c r="X351" s="103">
        <v>0.053448129</v>
      </c>
      <c r="Y351" s="103">
        <f>X351*K351</f>
        <v>0.05772397932</v>
      </c>
      <c r="Z351" s="103">
        <v>0</v>
      </c>
      <c r="AA351" s="104">
        <f>Z351*K351</f>
        <v>0</v>
      </c>
      <c r="AR351" s="14" t="s">
        <v>179</v>
      </c>
      <c r="AT351" s="14" t="s">
        <v>176</v>
      </c>
      <c r="AU351" s="14" t="s">
        <v>115</v>
      </c>
      <c r="AY351" s="14" t="s">
        <v>175</v>
      </c>
      <c r="BE351" s="105">
        <f>IF(U351="základní",N351,0)</f>
        <v>0</v>
      </c>
      <c r="BF351" s="105">
        <f>IF(U351="snížená",N351,0)</f>
        <v>0</v>
      </c>
      <c r="BG351" s="105">
        <f>IF(U351="zákl. přenesená",N351,0)</f>
        <v>0</v>
      </c>
      <c r="BH351" s="105">
        <f>IF(U351="sníž. přenesená",N351,0)</f>
        <v>0</v>
      </c>
      <c r="BI351" s="105">
        <f>IF(U351="nulová",N351,0)</f>
        <v>0</v>
      </c>
      <c r="BJ351" s="14" t="s">
        <v>82</v>
      </c>
      <c r="BK351" s="105">
        <f>ROUND(L351*K351,2)</f>
        <v>0</v>
      </c>
      <c r="BL351" s="14" t="s">
        <v>179</v>
      </c>
      <c r="BM351" s="14" t="s">
        <v>1310</v>
      </c>
    </row>
    <row r="352" spans="2:51" s="6" customFormat="1" ht="16.5" customHeight="1">
      <c r="B352" s="106"/>
      <c r="C352" s="107"/>
      <c r="D352" s="107"/>
      <c r="E352" s="108" t="s">
        <v>19</v>
      </c>
      <c r="F352" s="577" t="s">
        <v>1311</v>
      </c>
      <c r="G352" s="578"/>
      <c r="H352" s="578"/>
      <c r="I352" s="578"/>
      <c r="J352" s="107"/>
      <c r="K352" s="109">
        <v>0.54</v>
      </c>
      <c r="L352" s="107"/>
      <c r="M352" s="107"/>
      <c r="N352" s="107"/>
      <c r="O352" s="107"/>
      <c r="P352" s="107"/>
      <c r="Q352" s="107"/>
      <c r="R352" s="110"/>
      <c r="T352" s="111"/>
      <c r="U352" s="107"/>
      <c r="V352" s="107"/>
      <c r="W352" s="107"/>
      <c r="X352" s="107"/>
      <c r="Y352" s="107"/>
      <c r="Z352" s="107"/>
      <c r="AA352" s="112"/>
      <c r="AT352" s="113" t="s">
        <v>182</v>
      </c>
      <c r="AU352" s="113" t="s">
        <v>115</v>
      </c>
      <c r="AV352" s="6" t="s">
        <v>115</v>
      </c>
      <c r="AW352" s="6" t="s">
        <v>32</v>
      </c>
      <c r="AX352" s="6" t="s">
        <v>74</v>
      </c>
      <c r="AY352" s="113" t="s">
        <v>175</v>
      </c>
    </row>
    <row r="353" spans="2:51" s="6" customFormat="1" ht="16.5" customHeight="1">
      <c r="B353" s="106"/>
      <c r="C353" s="107"/>
      <c r="D353" s="107"/>
      <c r="E353" s="108" t="s">
        <v>19</v>
      </c>
      <c r="F353" s="579" t="s">
        <v>1311</v>
      </c>
      <c r="G353" s="580"/>
      <c r="H353" s="580"/>
      <c r="I353" s="580"/>
      <c r="J353" s="107"/>
      <c r="K353" s="109">
        <v>0.54</v>
      </c>
      <c r="L353" s="107"/>
      <c r="M353" s="107"/>
      <c r="N353" s="107"/>
      <c r="O353" s="107"/>
      <c r="P353" s="107"/>
      <c r="Q353" s="107"/>
      <c r="R353" s="110"/>
      <c r="T353" s="111"/>
      <c r="U353" s="107"/>
      <c r="V353" s="107"/>
      <c r="W353" s="107"/>
      <c r="X353" s="107"/>
      <c r="Y353" s="107"/>
      <c r="Z353" s="107"/>
      <c r="AA353" s="112"/>
      <c r="AT353" s="113" t="s">
        <v>182</v>
      </c>
      <c r="AU353" s="113" t="s">
        <v>115</v>
      </c>
      <c r="AV353" s="6" t="s">
        <v>115</v>
      </c>
      <c r="AW353" s="6" t="s">
        <v>32</v>
      </c>
      <c r="AX353" s="6" t="s">
        <v>74</v>
      </c>
      <c r="AY353" s="113" t="s">
        <v>175</v>
      </c>
    </row>
    <row r="354" spans="2:51" s="7" customFormat="1" ht="16.5" customHeight="1">
      <c r="B354" s="114"/>
      <c r="C354" s="115"/>
      <c r="D354" s="115"/>
      <c r="E354" s="116" t="s">
        <v>19</v>
      </c>
      <c r="F354" s="581" t="s">
        <v>247</v>
      </c>
      <c r="G354" s="582"/>
      <c r="H354" s="582"/>
      <c r="I354" s="582"/>
      <c r="J354" s="115"/>
      <c r="K354" s="117">
        <v>1.08</v>
      </c>
      <c r="L354" s="115"/>
      <c r="M354" s="115"/>
      <c r="N354" s="115"/>
      <c r="O354" s="115"/>
      <c r="P354" s="115"/>
      <c r="Q354" s="115"/>
      <c r="R354" s="118"/>
      <c r="T354" s="119"/>
      <c r="U354" s="115"/>
      <c r="V354" s="115"/>
      <c r="W354" s="115"/>
      <c r="X354" s="115"/>
      <c r="Y354" s="115"/>
      <c r="Z354" s="115"/>
      <c r="AA354" s="120"/>
      <c r="AT354" s="121" t="s">
        <v>182</v>
      </c>
      <c r="AU354" s="121" t="s">
        <v>115</v>
      </c>
      <c r="AV354" s="7" t="s">
        <v>179</v>
      </c>
      <c r="AW354" s="7" t="s">
        <v>32</v>
      </c>
      <c r="AX354" s="7" t="s">
        <v>82</v>
      </c>
      <c r="AY354" s="121" t="s">
        <v>175</v>
      </c>
    </row>
    <row r="355" spans="2:65" s="1" customFormat="1" ht="38.25" customHeight="1">
      <c r="B355" s="25"/>
      <c r="C355" s="98" t="s">
        <v>599</v>
      </c>
      <c r="D355" s="98" t="s">
        <v>176</v>
      </c>
      <c r="E355" s="99" t="s">
        <v>751</v>
      </c>
      <c r="F355" s="576" t="s">
        <v>752</v>
      </c>
      <c r="G355" s="576"/>
      <c r="H355" s="576"/>
      <c r="I355" s="576"/>
      <c r="J355" s="100" t="s">
        <v>113</v>
      </c>
      <c r="K355" s="101">
        <v>625.227</v>
      </c>
      <c r="L355" s="507"/>
      <c r="M355" s="507"/>
      <c r="N355" s="562">
        <f>ROUND(L355*K355,2)</f>
        <v>0</v>
      </c>
      <c r="O355" s="562"/>
      <c r="P355" s="562"/>
      <c r="Q355" s="562"/>
      <c r="R355" s="27"/>
      <c r="T355" s="102" t="s">
        <v>19</v>
      </c>
      <c r="U355" s="30" t="s">
        <v>39</v>
      </c>
      <c r="V355" s="103">
        <v>0.154</v>
      </c>
      <c r="W355" s="103">
        <f>V355*K355</f>
        <v>96.28495799999999</v>
      </c>
      <c r="X355" s="103">
        <v>0</v>
      </c>
      <c r="Y355" s="103">
        <f>X355*K355</f>
        <v>0</v>
      </c>
      <c r="Z355" s="103">
        <v>0</v>
      </c>
      <c r="AA355" s="104">
        <f>Z355*K355</f>
        <v>0</v>
      </c>
      <c r="AR355" s="14" t="s">
        <v>179</v>
      </c>
      <c r="AT355" s="14" t="s">
        <v>176</v>
      </c>
      <c r="AU355" s="14" t="s">
        <v>115</v>
      </c>
      <c r="AY355" s="14" t="s">
        <v>175</v>
      </c>
      <c r="BE355" s="105">
        <f>IF(U355="základní",N355,0)</f>
        <v>0</v>
      </c>
      <c r="BF355" s="105">
        <f>IF(U355="snížená",N355,0)</f>
        <v>0</v>
      </c>
      <c r="BG355" s="105">
        <f>IF(U355="zákl. přenesená",N355,0)</f>
        <v>0</v>
      </c>
      <c r="BH355" s="105">
        <f>IF(U355="sníž. přenesená",N355,0)</f>
        <v>0</v>
      </c>
      <c r="BI355" s="105">
        <f>IF(U355="nulová",N355,0)</f>
        <v>0</v>
      </c>
      <c r="BJ355" s="14" t="s">
        <v>82</v>
      </c>
      <c r="BK355" s="105">
        <f>ROUND(L355*K355,2)</f>
        <v>0</v>
      </c>
      <c r="BL355" s="14" t="s">
        <v>179</v>
      </c>
      <c r="BM355" s="14" t="s">
        <v>1312</v>
      </c>
    </row>
    <row r="356" spans="2:51" s="6" customFormat="1" ht="16.5" customHeight="1">
      <c r="B356" s="106"/>
      <c r="C356" s="107"/>
      <c r="D356" s="107"/>
      <c r="E356" s="108" t="s">
        <v>19</v>
      </c>
      <c r="F356" s="577" t="s">
        <v>1052</v>
      </c>
      <c r="G356" s="578"/>
      <c r="H356" s="578"/>
      <c r="I356" s="578"/>
      <c r="J356" s="107"/>
      <c r="K356" s="109">
        <v>625.227</v>
      </c>
      <c r="L356" s="107"/>
      <c r="M356" s="107"/>
      <c r="N356" s="107"/>
      <c r="O356" s="107"/>
      <c r="P356" s="107"/>
      <c r="Q356" s="107"/>
      <c r="R356" s="110"/>
      <c r="T356" s="111"/>
      <c r="U356" s="107"/>
      <c r="V356" s="107"/>
      <c r="W356" s="107"/>
      <c r="X356" s="107"/>
      <c r="Y356" s="107"/>
      <c r="Z356" s="107"/>
      <c r="AA356" s="112"/>
      <c r="AT356" s="113" t="s">
        <v>182</v>
      </c>
      <c r="AU356" s="113" t="s">
        <v>115</v>
      </c>
      <c r="AV356" s="6" t="s">
        <v>115</v>
      </c>
      <c r="AW356" s="6" t="s">
        <v>32</v>
      </c>
      <c r="AX356" s="6" t="s">
        <v>82</v>
      </c>
      <c r="AY356" s="113" t="s">
        <v>175</v>
      </c>
    </row>
    <row r="357" spans="2:65" s="1" customFormat="1" ht="38.25" customHeight="1">
      <c r="B357" s="25"/>
      <c r="C357" s="98" t="s">
        <v>605</v>
      </c>
      <c r="D357" s="98" t="s">
        <v>176</v>
      </c>
      <c r="E357" s="99" t="s">
        <v>756</v>
      </c>
      <c r="F357" s="576" t="s">
        <v>757</v>
      </c>
      <c r="G357" s="576"/>
      <c r="H357" s="576"/>
      <c r="I357" s="576"/>
      <c r="J357" s="100" t="s">
        <v>113</v>
      </c>
      <c r="K357" s="101">
        <v>93784.05</v>
      </c>
      <c r="L357" s="507"/>
      <c r="M357" s="507"/>
      <c r="N357" s="562">
        <f>ROUND(L357*K357,2)</f>
        <v>0</v>
      </c>
      <c r="O357" s="562"/>
      <c r="P357" s="562"/>
      <c r="Q357" s="562"/>
      <c r="R357" s="27"/>
      <c r="T357" s="102" t="s">
        <v>19</v>
      </c>
      <c r="U357" s="30" t="s">
        <v>39</v>
      </c>
      <c r="V357" s="103">
        <v>0</v>
      </c>
      <c r="W357" s="103">
        <f>V357*K357</f>
        <v>0</v>
      </c>
      <c r="X357" s="103">
        <v>0</v>
      </c>
      <c r="Y357" s="103">
        <f>X357*K357</f>
        <v>0</v>
      </c>
      <c r="Z357" s="103">
        <v>0</v>
      </c>
      <c r="AA357" s="104">
        <f>Z357*K357</f>
        <v>0</v>
      </c>
      <c r="AR357" s="14" t="s">
        <v>179</v>
      </c>
      <c r="AT357" s="14" t="s">
        <v>176</v>
      </c>
      <c r="AU357" s="14" t="s">
        <v>115</v>
      </c>
      <c r="AY357" s="14" t="s">
        <v>175</v>
      </c>
      <c r="BE357" s="105">
        <f>IF(U357="základní",N357,0)</f>
        <v>0</v>
      </c>
      <c r="BF357" s="105">
        <f>IF(U357="snížená",N357,0)</f>
        <v>0</v>
      </c>
      <c r="BG357" s="105">
        <f>IF(U357="zákl. přenesená",N357,0)</f>
        <v>0</v>
      </c>
      <c r="BH357" s="105">
        <f>IF(U357="sníž. přenesená",N357,0)</f>
        <v>0</v>
      </c>
      <c r="BI357" s="105">
        <f>IF(U357="nulová",N357,0)</f>
        <v>0</v>
      </c>
      <c r="BJ357" s="14" t="s">
        <v>82</v>
      </c>
      <c r="BK357" s="105">
        <f>ROUND(L357*K357,2)</f>
        <v>0</v>
      </c>
      <c r="BL357" s="14" t="s">
        <v>179</v>
      </c>
      <c r="BM357" s="14" t="s">
        <v>1313</v>
      </c>
    </row>
    <row r="358" spans="2:51" s="6" customFormat="1" ht="16.5" customHeight="1">
      <c r="B358" s="106"/>
      <c r="C358" s="107"/>
      <c r="D358" s="107"/>
      <c r="E358" s="108" t="s">
        <v>19</v>
      </c>
      <c r="F358" s="577" t="s">
        <v>1314</v>
      </c>
      <c r="G358" s="578"/>
      <c r="H358" s="578"/>
      <c r="I358" s="578"/>
      <c r="J358" s="107"/>
      <c r="K358" s="109">
        <v>93784.05</v>
      </c>
      <c r="L358" s="107"/>
      <c r="M358" s="107"/>
      <c r="N358" s="107"/>
      <c r="O358" s="107"/>
      <c r="P358" s="107"/>
      <c r="Q358" s="107"/>
      <c r="R358" s="110"/>
      <c r="T358" s="111"/>
      <c r="U358" s="107"/>
      <c r="V358" s="107"/>
      <c r="W358" s="107"/>
      <c r="X358" s="107"/>
      <c r="Y358" s="107"/>
      <c r="Z358" s="107"/>
      <c r="AA358" s="112"/>
      <c r="AT358" s="113" t="s">
        <v>182</v>
      </c>
      <c r="AU358" s="113" t="s">
        <v>115</v>
      </c>
      <c r="AV358" s="6" t="s">
        <v>115</v>
      </c>
      <c r="AW358" s="6" t="s">
        <v>32</v>
      </c>
      <c r="AX358" s="6" t="s">
        <v>82</v>
      </c>
      <c r="AY358" s="113" t="s">
        <v>175</v>
      </c>
    </row>
    <row r="359" spans="2:65" s="1" customFormat="1" ht="38.25" customHeight="1">
      <c r="B359" s="25"/>
      <c r="C359" s="98" t="s">
        <v>611</v>
      </c>
      <c r="D359" s="98" t="s">
        <v>176</v>
      </c>
      <c r="E359" s="99" t="s">
        <v>761</v>
      </c>
      <c r="F359" s="576" t="s">
        <v>762</v>
      </c>
      <c r="G359" s="576"/>
      <c r="H359" s="576"/>
      <c r="I359" s="576"/>
      <c r="J359" s="100" t="s">
        <v>113</v>
      </c>
      <c r="K359" s="101">
        <v>625.227</v>
      </c>
      <c r="L359" s="507"/>
      <c r="M359" s="507"/>
      <c r="N359" s="562">
        <f>ROUND(L359*K359,2)</f>
        <v>0</v>
      </c>
      <c r="O359" s="562"/>
      <c r="P359" s="562"/>
      <c r="Q359" s="562"/>
      <c r="R359" s="27"/>
      <c r="T359" s="102" t="s">
        <v>19</v>
      </c>
      <c r="U359" s="30" t="s">
        <v>39</v>
      </c>
      <c r="V359" s="103">
        <v>0.097</v>
      </c>
      <c r="W359" s="103">
        <f>V359*K359</f>
        <v>60.647019</v>
      </c>
      <c r="X359" s="103">
        <v>0</v>
      </c>
      <c r="Y359" s="103">
        <f>X359*K359</f>
        <v>0</v>
      </c>
      <c r="Z359" s="103">
        <v>0</v>
      </c>
      <c r="AA359" s="104">
        <f>Z359*K359</f>
        <v>0</v>
      </c>
      <c r="AR359" s="14" t="s">
        <v>179</v>
      </c>
      <c r="AT359" s="14" t="s">
        <v>176</v>
      </c>
      <c r="AU359" s="14" t="s">
        <v>115</v>
      </c>
      <c r="AY359" s="14" t="s">
        <v>175</v>
      </c>
      <c r="BE359" s="105">
        <f>IF(U359="základní",N359,0)</f>
        <v>0</v>
      </c>
      <c r="BF359" s="105">
        <f>IF(U359="snížená",N359,0)</f>
        <v>0</v>
      </c>
      <c r="BG359" s="105">
        <f>IF(U359="zákl. přenesená",N359,0)</f>
        <v>0</v>
      </c>
      <c r="BH359" s="105">
        <f>IF(U359="sníž. přenesená",N359,0)</f>
        <v>0</v>
      </c>
      <c r="BI359" s="105">
        <f>IF(U359="nulová",N359,0)</f>
        <v>0</v>
      </c>
      <c r="BJ359" s="14" t="s">
        <v>82</v>
      </c>
      <c r="BK359" s="105">
        <f>ROUND(L359*K359,2)</f>
        <v>0</v>
      </c>
      <c r="BL359" s="14" t="s">
        <v>179</v>
      </c>
      <c r="BM359" s="14" t="s">
        <v>1315</v>
      </c>
    </row>
    <row r="360" spans="2:51" s="6" customFormat="1" ht="16.5" customHeight="1">
      <c r="B360" s="106"/>
      <c r="C360" s="107"/>
      <c r="D360" s="107"/>
      <c r="E360" s="108" t="s">
        <v>19</v>
      </c>
      <c r="F360" s="577" t="s">
        <v>1052</v>
      </c>
      <c r="G360" s="578"/>
      <c r="H360" s="578"/>
      <c r="I360" s="578"/>
      <c r="J360" s="107"/>
      <c r="K360" s="109">
        <v>625.227</v>
      </c>
      <c r="L360" s="107"/>
      <c r="M360" s="107"/>
      <c r="N360" s="107"/>
      <c r="O360" s="107"/>
      <c r="P360" s="107"/>
      <c r="Q360" s="107"/>
      <c r="R360" s="110"/>
      <c r="T360" s="111"/>
      <c r="U360" s="107"/>
      <c r="V360" s="107"/>
      <c r="W360" s="107"/>
      <c r="X360" s="107"/>
      <c r="Y360" s="107"/>
      <c r="Z360" s="107"/>
      <c r="AA360" s="112"/>
      <c r="AT360" s="113" t="s">
        <v>182</v>
      </c>
      <c r="AU360" s="113" t="s">
        <v>115</v>
      </c>
      <c r="AV360" s="6" t="s">
        <v>115</v>
      </c>
      <c r="AW360" s="6" t="s">
        <v>32</v>
      </c>
      <c r="AX360" s="6" t="s">
        <v>82</v>
      </c>
      <c r="AY360" s="113" t="s">
        <v>175</v>
      </c>
    </row>
    <row r="361" spans="2:65" s="1" customFormat="1" ht="25.5" customHeight="1">
      <c r="B361" s="25"/>
      <c r="C361" s="98" t="s">
        <v>616</v>
      </c>
      <c r="D361" s="98" t="s">
        <v>176</v>
      </c>
      <c r="E361" s="99" t="s">
        <v>765</v>
      </c>
      <c r="F361" s="576" t="s">
        <v>766</v>
      </c>
      <c r="G361" s="576"/>
      <c r="H361" s="576"/>
      <c r="I361" s="576"/>
      <c r="J361" s="100" t="s">
        <v>113</v>
      </c>
      <c r="K361" s="101">
        <v>25.18</v>
      </c>
      <c r="L361" s="507"/>
      <c r="M361" s="507"/>
      <c r="N361" s="562">
        <f>ROUND(L361*K361,2)</f>
        <v>0</v>
      </c>
      <c r="O361" s="562"/>
      <c r="P361" s="562"/>
      <c r="Q361" s="562"/>
      <c r="R361" s="27"/>
      <c r="T361" s="102" t="s">
        <v>19</v>
      </c>
      <c r="U361" s="30" t="s">
        <v>39</v>
      </c>
      <c r="V361" s="103">
        <v>0.2</v>
      </c>
      <c r="W361" s="103">
        <f>V361*K361</f>
        <v>5.0360000000000005</v>
      </c>
      <c r="X361" s="103">
        <v>0.000357</v>
      </c>
      <c r="Y361" s="103">
        <f>X361*K361</f>
        <v>0.00898926</v>
      </c>
      <c r="Z361" s="103">
        <v>0</v>
      </c>
      <c r="AA361" s="104">
        <f>Z361*K361</f>
        <v>0</v>
      </c>
      <c r="AR361" s="14" t="s">
        <v>179</v>
      </c>
      <c r="AT361" s="14" t="s">
        <v>176</v>
      </c>
      <c r="AU361" s="14" t="s">
        <v>115</v>
      </c>
      <c r="AY361" s="14" t="s">
        <v>175</v>
      </c>
      <c r="BE361" s="105">
        <f>IF(U361="základní",N361,0)</f>
        <v>0</v>
      </c>
      <c r="BF361" s="105">
        <f>IF(U361="snížená",N361,0)</f>
        <v>0</v>
      </c>
      <c r="BG361" s="105">
        <f>IF(U361="zákl. přenesená",N361,0)</f>
        <v>0</v>
      </c>
      <c r="BH361" s="105">
        <f>IF(U361="sníž. přenesená",N361,0)</f>
        <v>0</v>
      </c>
      <c r="BI361" s="105">
        <f>IF(U361="nulová",N361,0)</f>
        <v>0</v>
      </c>
      <c r="BJ361" s="14" t="s">
        <v>82</v>
      </c>
      <c r="BK361" s="105">
        <f>ROUND(L361*K361,2)</f>
        <v>0</v>
      </c>
      <c r="BL361" s="14" t="s">
        <v>179</v>
      </c>
      <c r="BM361" s="14" t="s">
        <v>1316</v>
      </c>
    </row>
    <row r="362" spans="2:51" s="6" customFormat="1" ht="25.5" customHeight="1">
      <c r="B362" s="106"/>
      <c r="C362" s="107"/>
      <c r="D362" s="107"/>
      <c r="E362" s="108" t="s">
        <v>19</v>
      </c>
      <c r="F362" s="577" t="s">
        <v>1317</v>
      </c>
      <c r="G362" s="578"/>
      <c r="H362" s="578"/>
      <c r="I362" s="578"/>
      <c r="J362" s="107"/>
      <c r="K362" s="109">
        <v>18.98</v>
      </c>
      <c r="L362" s="107"/>
      <c r="M362" s="107"/>
      <c r="N362" s="107"/>
      <c r="O362" s="107"/>
      <c r="P362" s="107"/>
      <c r="Q362" s="107"/>
      <c r="R362" s="110"/>
      <c r="T362" s="111"/>
      <c r="U362" s="107"/>
      <c r="V362" s="107"/>
      <c r="W362" s="107"/>
      <c r="X362" s="107"/>
      <c r="Y362" s="107"/>
      <c r="Z362" s="107"/>
      <c r="AA362" s="112"/>
      <c r="AT362" s="113" t="s">
        <v>182</v>
      </c>
      <c r="AU362" s="113" t="s">
        <v>115</v>
      </c>
      <c r="AV362" s="6" t="s">
        <v>115</v>
      </c>
      <c r="AW362" s="6" t="s">
        <v>32</v>
      </c>
      <c r="AX362" s="6" t="s">
        <v>74</v>
      </c>
      <c r="AY362" s="113" t="s">
        <v>175</v>
      </c>
    </row>
    <row r="363" spans="2:51" s="6" customFormat="1" ht="25.5" customHeight="1">
      <c r="B363" s="106"/>
      <c r="C363" s="107"/>
      <c r="D363" s="107"/>
      <c r="E363" s="108" t="s">
        <v>19</v>
      </c>
      <c r="F363" s="579" t="s">
        <v>1318</v>
      </c>
      <c r="G363" s="580"/>
      <c r="H363" s="580"/>
      <c r="I363" s="580"/>
      <c r="J363" s="107"/>
      <c r="K363" s="109">
        <v>4.8</v>
      </c>
      <c r="L363" s="107"/>
      <c r="M363" s="107"/>
      <c r="N363" s="107"/>
      <c r="O363" s="107"/>
      <c r="P363" s="107"/>
      <c r="Q363" s="107"/>
      <c r="R363" s="110"/>
      <c r="T363" s="111"/>
      <c r="U363" s="107"/>
      <c r="V363" s="107"/>
      <c r="W363" s="107"/>
      <c r="X363" s="107"/>
      <c r="Y363" s="107"/>
      <c r="Z363" s="107"/>
      <c r="AA363" s="112"/>
      <c r="AT363" s="113" t="s">
        <v>182</v>
      </c>
      <c r="AU363" s="113" t="s">
        <v>115</v>
      </c>
      <c r="AV363" s="6" t="s">
        <v>115</v>
      </c>
      <c r="AW363" s="6" t="s">
        <v>32</v>
      </c>
      <c r="AX363" s="6" t="s">
        <v>74</v>
      </c>
      <c r="AY363" s="113" t="s">
        <v>175</v>
      </c>
    </row>
    <row r="364" spans="2:51" s="6" customFormat="1" ht="25.5" customHeight="1">
      <c r="B364" s="106"/>
      <c r="C364" s="107"/>
      <c r="D364" s="107"/>
      <c r="E364" s="108" t="s">
        <v>19</v>
      </c>
      <c r="F364" s="579" t="s">
        <v>1319</v>
      </c>
      <c r="G364" s="580"/>
      <c r="H364" s="580"/>
      <c r="I364" s="580"/>
      <c r="J364" s="107"/>
      <c r="K364" s="109">
        <v>1.4</v>
      </c>
      <c r="L364" s="107"/>
      <c r="M364" s="107"/>
      <c r="N364" s="107"/>
      <c r="O364" s="107"/>
      <c r="P364" s="107"/>
      <c r="Q364" s="107"/>
      <c r="R364" s="110"/>
      <c r="T364" s="111"/>
      <c r="U364" s="107"/>
      <c r="V364" s="107"/>
      <c r="W364" s="107"/>
      <c r="X364" s="107"/>
      <c r="Y364" s="107"/>
      <c r="Z364" s="107"/>
      <c r="AA364" s="112"/>
      <c r="AT364" s="113" t="s">
        <v>182</v>
      </c>
      <c r="AU364" s="113" t="s">
        <v>115</v>
      </c>
      <c r="AV364" s="6" t="s">
        <v>115</v>
      </c>
      <c r="AW364" s="6" t="s">
        <v>32</v>
      </c>
      <c r="AX364" s="6" t="s">
        <v>74</v>
      </c>
      <c r="AY364" s="113" t="s">
        <v>175</v>
      </c>
    </row>
    <row r="365" spans="2:51" s="7" customFormat="1" ht="16.5" customHeight="1">
      <c r="B365" s="114"/>
      <c r="C365" s="115"/>
      <c r="D365" s="115"/>
      <c r="E365" s="116" t="s">
        <v>19</v>
      </c>
      <c r="F365" s="581" t="s">
        <v>247</v>
      </c>
      <c r="G365" s="582"/>
      <c r="H365" s="582"/>
      <c r="I365" s="582"/>
      <c r="J365" s="115"/>
      <c r="K365" s="117">
        <v>25.18</v>
      </c>
      <c r="L365" s="115"/>
      <c r="M365" s="115"/>
      <c r="N365" s="115"/>
      <c r="O365" s="115"/>
      <c r="P365" s="115"/>
      <c r="Q365" s="115"/>
      <c r="R365" s="118"/>
      <c r="T365" s="119"/>
      <c r="U365" s="115"/>
      <c r="V365" s="115"/>
      <c r="W365" s="115"/>
      <c r="X365" s="115"/>
      <c r="Y365" s="115"/>
      <c r="Z365" s="115"/>
      <c r="AA365" s="120"/>
      <c r="AT365" s="121" t="s">
        <v>182</v>
      </c>
      <c r="AU365" s="121" t="s">
        <v>115</v>
      </c>
      <c r="AV365" s="7" t="s">
        <v>179</v>
      </c>
      <c r="AW365" s="7" t="s">
        <v>32</v>
      </c>
      <c r="AX365" s="7" t="s">
        <v>82</v>
      </c>
      <c r="AY365" s="121" t="s">
        <v>175</v>
      </c>
    </row>
    <row r="366" spans="2:65" s="1" customFormat="1" ht="25.5" customHeight="1">
      <c r="B366" s="25"/>
      <c r="C366" s="98" t="s">
        <v>621</v>
      </c>
      <c r="D366" s="98" t="s">
        <v>176</v>
      </c>
      <c r="E366" s="99" t="s">
        <v>1320</v>
      </c>
      <c r="F366" s="576" t="s">
        <v>1321</v>
      </c>
      <c r="G366" s="576"/>
      <c r="H366" s="576"/>
      <c r="I366" s="576"/>
      <c r="J366" s="100" t="s">
        <v>602</v>
      </c>
      <c r="K366" s="101">
        <v>58.7</v>
      </c>
      <c r="L366" s="507"/>
      <c r="M366" s="507"/>
      <c r="N366" s="562">
        <f>ROUND(L366*K366,2)</f>
        <v>0</v>
      </c>
      <c r="O366" s="562"/>
      <c r="P366" s="562"/>
      <c r="Q366" s="562"/>
      <c r="R366" s="27"/>
      <c r="T366" s="102" t="s">
        <v>19</v>
      </c>
      <c r="U366" s="30" t="s">
        <v>39</v>
      </c>
      <c r="V366" s="103">
        <v>0.22</v>
      </c>
      <c r="W366" s="103">
        <f>V366*K366</f>
        <v>12.914000000000001</v>
      </c>
      <c r="X366" s="103">
        <v>0.001259</v>
      </c>
      <c r="Y366" s="103">
        <f>X366*K366</f>
        <v>0.0739033</v>
      </c>
      <c r="Z366" s="103">
        <v>0</v>
      </c>
      <c r="AA366" s="104">
        <f>Z366*K366</f>
        <v>0</v>
      </c>
      <c r="AR366" s="14" t="s">
        <v>179</v>
      </c>
      <c r="AT366" s="14" t="s">
        <v>176</v>
      </c>
      <c r="AU366" s="14" t="s">
        <v>115</v>
      </c>
      <c r="AY366" s="14" t="s">
        <v>175</v>
      </c>
      <c r="BE366" s="105">
        <f>IF(U366="základní",N366,0)</f>
        <v>0</v>
      </c>
      <c r="BF366" s="105">
        <f>IF(U366="snížená",N366,0)</f>
        <v>0</v>
      </c>
      <c r="BG366" s="105">
        <f>IF(U366="zákl. přenesená",N366,0)</f>
        <v>0</v>
      </c>
      <c r="BH366" s="105">
        <f>IF(U366="sníž. přenesená",N366,0)</f>
        <v>0</v>
      </c>
      <c r="BI366" s="105">
        <f>IF(U366="nulová",N366,0)</f>
        <v>0</v>
      </c>
      <c r="BJ366" s="14" t="s">
        <v>82</v>
      </c>
      <c r="BK366" s="105">
        <f>ROUND(L366*K366,2)</f>
        <v>0</v>
      </c>
      <c r="BL366" s="14" t="s">
        <v>179</v>
      </c>
      <c r="BM366" s="14" t="s">
        <v>1322</v>
      </c>
    </row>
    <row r="367" spans="2:51" s="6" customFormat="1" ht="25.5" customHeight="1">
      <c r="B367" s="106"/>
      <c r="C367" s="107"/>
      <c r="D367" s="107"/>
      <c r="E367" s="108" t="s">
        <v>19</v>
      </c>
      <c r="F367" s="577" t="s">
        <v>1323</v>
      </c>
      <c r="G367" s="578"/>
      <c r="H367" s="578"/>
      <c r="I367" s="578"/>
      <c r="J367" s="107"/>
      <c r="K367" s="109">
        <v>15.7</v>
      </c>
      <c r="L367" s="107"/>
      <c r="M367" s="107"/>
      <c r="N367" s="107"/>
      <c r="O367" s="107"/>
      <c r="P367" s="107"/>
      <c r="Q367" s="107"/>
      <c r="R367" s="110"/>
      <c r="T367" s="111"/>
      <c r="U367" s="107"/>
      <c r="V367" s="107"/>
      <c r="W367" s="107"/>
      <c r="X367" s="107"/>
      <c r="Y367" s="107"/>
      <c r="Z367" s="107"/>
      <c r="AA367" s="112"/>
      <c r="AT367" s="113" t="s">
        <v>182</v>
      </c>
      <c r="AU367" s="113" t="s">
        <v>115</v>
      </c>
      <c r="AV367" s="6" t="s">
        <v>115</v>
      </c>
      <c r="AW367" s="6" t="s">
        <v>32</v>
      </c>
      <c r="AX367" s="6" t="s">
        <v>74</v>
      </c>
      <c r="AY367" s="113" t="s">
        <v>175</v>
      </c>
    </row>
    <row r="368" spans="2:51" s="6" customFormat="1" ht="25.5" customHeight="1">
      <c r="B368" s="106"/>
      <c r="C368" s="107"/>
      <c r="D368" s="107"/>
      <c r="E368" s="108" t="s">
        <v>19</v>
      </c>
      <c r="F368" s="579" t="s">
        <v>1324</v>
      </c>
      <c r="G368" s="580"/>
      <c r="H368" s="580"/>
      <c r="I368" s="580"/>
      <c r="J368" s="107"/>
      <c r="K368" s="109">
        <v>31.8</v>
      </c>
      <c r="L368" s="107"/>
      <c r="M368" s="107"/>
      <c r="N368" s="107"/>
      <c r="O368" s="107"/>
      <c r="P368" s="107"/>
      <c r="Q368" s="107"/>
      <c r="R368" s="110"/>
      <c r="T368" s="111"/>
      <c r="U368" s="107"/>
      <c r="V368" s="107"/>
      <c r="W368" s="107"/>
      <c r="X368" s="107"/>
      <c r="Y368" s="107"/>
      <c r="Z368" s="107"/>
      <c r="AA368" s="112"/>
      <c r="AT368" s="113" t="s">
        <v>182</v>
      </c>
      <c r="AU368" s="113" t="s">
        <v>115</v>
      </c>
      <c r="AV368" s="6" t="s">
        <v>115</v>
      </c>
      <c r="AW368" s="6" t="s">
        <v>32</v>
      </c>
      <c r="AX368" s="6" t="s">
        <v>74</v>
      </c>
      <c r="AY368" s="113" t="s">
        <v>175</v>
      </c>
    </row>
    <row r="369" spans="2:51" s="6" customFormat="1" ht="25.5" customHeight="1">
      <c r="B369" s="106"/>
      <c r="C369" s="107"/>
      <c r="D369" s="107"/>
      <c r="E369" s="108" t="s">
        <v>19</v>
      </c>
      <c r="F369" s="579" t="s">
        <v>1325</v>
      </c>
      <c r="G369" s="580"/>
      <c r="H369" s="580"/>
      <c r="I369" s="580"/>
      <c r="J369" s="107"/>
      <c r="K369" s="109">
        <v>11.2</v>
      </c>
      <c r="L369" s="107"/>
      <c r="M369" s="107"/>
      <c r="N369" s="107"/>
      <c r="O369" s="107"/>
      <c r="P369" s="107"/>
      <c r="Q369" s="107"/>
      <c r="R369" s="110"/>
      <c r="T369" s="111"/>
      <c r="U369" s="107"/>
      <c r="V369" s="107"/>
      <c r="W369" s="107"/>
      <c r="X369" s="107"/>
      <c r="Y369" s="107"/>
      <c r="Z369" s="107"/>
      <c r="AA369" s="112"/>
      <c r="AT369" s="113" t="s">
        <v>182</v>
      </c>
      <c r="AU369" s="113" t="s">
        <v>115</v>
      </c>
      <c r="AV369" s="6" t="s">
        <v>115</v>
      </c>
      <c r="AW369" s="6" t="s">
        <v>32</v>
      </c>
      <c r="AX369" s="6" t="s">
        <v>74</v>
      </c>
      <c r="AY369" s="113" t="s">
        <v>175</v>
      </c>
    </row>
    <row r="370" spans="2:51" s="7" customFormat="1" ht="16.5" customHeight="1">
      <c r="B370" s="114"/>
      <c r="C370" s="115"/>
      <c r="D370" s="115"/>
      <c r="E370" s="116" t="s">
        <v>19</v>
      </c>
      <c r="F370" s="581" t="s">
        <v>247</v>
      </c>
      <c r="G370" s="582"/>
      <c r="H370" s="582"/>
      <c r="I370" s="582"/>
      <c r="J370" s="115"/>
      <c r="K370" s="117">
        <v>58.7</v>
      </c>
      <c r="L370" s="115"/>
      <c r="M370" s="115"/>
      <c r="N370" s="115"/>
      <c r="O370" s="115"/>
      <c r="P370" s="115"/>
      <c r="Q370" s="115"/>
      <c r="R370" s="118"/>
      <c r="T370" s="119"/>
      <c r="U370" s="115"/>
      <c r="V370" s="115"/>
      <c r="W370" s="115"/>
      <c r="X370" s="115"/>
      <c r="Y370" s="115"/>
      <c r="Z370" s="115"/>
      <c r="AA370" s="120"/>
      <c r="AT370" s="121" t="s">
        <v>182</v>
      </c>
      <c r="AU370" s="121" t="s">
        <v>115</v>
      </c>
      <c r="AV370" s="7" t="s">
        <v>179</v>
      </c>
      <c r="AW370" s="7" t="s">
        <v>32</v>
      </c>
      <c r="AX370" s="7" t="s">
        <v>82</v>
      </c>
      <c r="AY370" s="121" t="s">
        <v>175</v>
      </c>
    </row>
    <row r="371" spans="2:65" s="1" customFormat="1" ht="25.5" customHeight="1">
      <c r="B371" s="25"/>
      <c r="C371" s="98" t="s">
        <v>629</v>
      </c>
      <c r="D371" s="98" t="s">
        <v>176</v>
      </c>
      <c r="E371" s="99" t="s">
        <v>1326</v>
      </c>
      <c r="F371" s="576" t="s">
        <v>1327</v>
      </c>
      <c r="G371" s="576"/>
      <c r="H371" s="576"/>
      <c r="I371" s="576"/>
      <c r="J371" s="100" t="s">
        <v>602</v>
      </c>
      <c r="K371" s="101">
        <v>76.6</v>
      </c>
      <c r="L371" s="507"/>
      <c r="M371" s="507"/>
      <c r="N371" s="562">
        <f>ROUND(L371*K371,2)</f>
        <v>0</v>
      </c>
      <c r="O371" s="562"/>
      <c r="P371" s="562"/>
      <c r="Q371" s="562"/>
      <c r="R371" s="27"/>
      <c r="T371" s="102" t="s">
        <v>19</v>
      </c>
      <c r="U371" s="30" t="s">
        <v>39</v>
      </c>
      <c r="V371" s="103">
        <v>0.23</v>
      </c>
      <c r="W371" s="103">
        <f>V371*K371</f>
        <v>17.618</v>
      </c>
      <c r="X371" s="103">
        <v>0.0006195</v>
      </c>
      <c r="Y371" s="103">
        <f>X371*K371</f>
        <v>0.0474537</v>
      </c>
      <c r="Z371" s="103">
        <v>0</v>
      </c>
      <c r="AA371" s="104">
        <f>Z371*K371</f>
        <v>0</v>
      </c>
      <c r="AR371" s="14" t="s">
        <v>179</v>
      </c>
      <c r="AT371" s="14" t="s">
        <v>176</v>
      </c>
      <c r="AU371" s="14" t="s">
        <v>115</v>
      </c>
      <c r="AY371" s="14" t="s">
        <v>175</v>
      </c>
      <c r="BE371" s="105">
        <f>IF(U371="základní",N371,0)</f>
        <v>0</v>
      </c>
      <c r="BF371" s="105">
        <f>IF(U371="snížená",N371,0)</f>
        <v>0</v>
      </c>
      <c r="BG371" s="105">
        <f>IF(U371="zákl. přenesená",N371,0)</f>
        <v>0</v>
      </c>
      <c r="BH371" s="105">
        <f>IF(U371="sníž. přenesená",N371,0)</f>
        <v>0</v>
      </c>
      <c r="BI371" s="105">
        <f>IF(U371="nulová",N371,0)</f>
        <v>0</v>
      </c>
      <c r="BJ371" s="14" t="s">
        <v>82</v>
      </c>
      <c r="BK371" s="105">
        <f>ROUND(L371*K371,2)</f>
        <v>0</v>
      </c>
      <c r="BL371" s="14" t="s">
        <v>179</v>
      </c>
      <c r="BM371" s="14" t="s">
        <v>1328</v>
      </c>
    </row>
    <row r="372" spans="2:51" s="6" customFormat="1" ht="16.5" customHeight="1">
      <c r="B372" s="106"/>
      <c r="C372" s="107"/>
      <c r="D372" s="107"/>
      <c r="E372" s="108" t="s">
        <v>19</v>
      </c>
      <c r="F372" s="577" t="s">
        <v>1329</v>
      </c>
      <c r="G372" s="578"/>
      <c r="H372" s="578"/>
      <c r="I372" s="578"/>
      <c r="J372" s="107"/>
      <c r="K372" s="109">
        <v>50.4</v>
      </c>
      <c r="L372" s="107"/>
      <c r="M372" s="107"/>
      <c r="N372" s="107"/>
      <c r="O372" s="107"/>
      <c r="P372" s="107"/>
      <c r="Q372" s="107"/>
      <c r="R372" s="110"/>
      <c r="T372" s="111"/>
      <c r="U372" s="107"/>
      <c r="V372" s="107"/>
      <c r="W372" s="107"/>
      <c r="X372" s="107"/>
      <c r="Y372" s="107"/>
      <c r="Z372" s="107"/>
      <c r="AA372" s="112"/>
      <c r="AT372" s="113" t="s">
        <v>182</v>
      </c>
      <c r="AU372" s="113" t="s">
        <v>115</v>
      </c>
      <c r="AV372" s="6" t="s">
        <v>115</v>
      </c>
      <c r="AW372" s="6" t="s">
        <v>32</v>
      </c>
      <c r="AX372" s="6" t="s">
        <v>74</v>
      </c>
      <c r="AY372" s="113" t="s">
        <v>175</v>
      </c>
    </row>
    <row r="373" spans="2:51" s="6" customFormat="1" ht="16.5" customHeight="1">
      <c r="B373" s="106"/>
      <c r="C373" s="107"/>
      <c r="D373" s="107"/>
      <c r="E373" s="108" t="s">
        <v>19</v>
      </c>
      <c r="F373" s="579" t="s">
        <v>1330</v>
      </c>
      <c r="G373" s="580"/>
      <c r="H373" s="580"/>
      <c r="I373" s="580"/>
      <c r="J373" s="107"/>
      <c r="K373" s="109">
        <v>10.2</v>
      </c>
      <c r="L373" s="107"/>
      <c r="M373" s="107"/>
      <c r="N373" s="107"/>
      <c r="O373" s="107"/>
      <c r="P373" s="107"/>
      <c r="Q373" s="107"/>
      <c r="R373" s="110"/>
      <c r="T373" s="111"/>
      <c r="U373" s="107"/>
      <c r="V373" s="107"/>
      <c r="W373" s="107"/>
      <c r="X373" s="107"/>
      <c r="Y373" s="107"/>
      <c r="Z373" s="107"/>
      <c r="AA373" s="112"/>
      <c r="AT373" s="113" t="s">
        <v>182</v>
      </c>
      <c r="AU373" s="113" t="s">
        <v>115</v>
      </c>
      <c r="AV373" s="6" t="s">
        <v>115</v>
      </c>
      <c r="AW373" s="6" t="s">
        <v>32</v>
      </c>
      <c r="AX373" s="6" t="s">
        <v>74</v>
      </c>
      <c r="AY373" s="113" t="s">
        <v>175</v>
      </c>
    </row>
    <row r="374" spans="2:51" s="6" customFormat="1" ht="16.5" customHeight="1">
      <c r="B374" s="106"/>
      <c r="C374" s="107"/>
      <c r="D374" s="107"/>
      <c r="E374" s="108" t="s">
        <v>19</v>
      </c>
      <c r="F374" s="579" t="s">
        <v>1331</v>
      </c>
      <c r="G374" s="580"/>
      <c r="H374" s="580"/>
      <c r="I374" s="580"/>
      <c r="J374" s="107"/>
      <c r="K374" s="109">
        <v>8</v>
      </c>
      <c r="L374" s="107"/>
      <c r="M374" s="107"/>
      <c r="N374" s="107"/>
      <c r="O374" s="107"/>
      <c r="P374" s="107"/>
      <c r="Q374" s="107"/>
      <c r="R374" s="110"/>
      <c r="T374" s="111"/>
      <c r="U374" s="107"/>
      <c r="V374" s="107"/>
      <c r="W374" s="107"/>
      <c r="X374" s="107"/>
      <c r="Y374" s="107"/>
      <c r="Z374" s="107"/>
      <c r="AA374" s="112"/>
      <c r="AT374" s="113" t="s">
        <v>182</v>
      </c>
      <c r="AU374" s="113" t="s">
        <v>115</v>
      </c>
      <c r="AV374" s="6" t="s">
        <v>115</v>
      </c>
      <c r="AW374" s="6" t="s">
        <v>32</v>
      </c>
      <c r="AX374" s="6" t="s">
        <v>74</v>
      </c>
      <c r="AY374" s="113" t="s">
        <v>175</v>
      </c>
    </row>
    <row r="375" spans="2:51" s="6" customFormat="1" ht="16.5" customHeight="1">
      <c r="B375" s="106"/>
      <c r="C375" s="107"/>
      <c r="D375" s="107"/>
      <c r="E375" s="108" t="s">
        <v>19</v>
      </c>
      <c r="F375" s="579" t="s">
        <v>1332</v>
      </c>
      <c r="G375" s="580"/>
      <c r="H375" s="580"/>
      <c r="I375" s="580"/>
      <c r="J375" s="107"/>
      <c r="K375" s="109">
        <v>8</v>
      </c>
      <c r="L375" s="107"/>
      <c r="M375" s="107"/>
      <c r="N375" s="107"/>
      <c r="O375" s="107"/>
      <c r="P375" s="107"/>
      <c r="Q375" s="107"/>
      <c r="R375" s="110"/>
      <c r="T375" s="111"/>
      <c r="U375" s="107"/>
      <c r="V375" s="107"/>
      <c r="W375" s="107"/>
      <c r="X375" s="107"/>
      <c r="Y375" s="107"/>
      <c r="Z375" s="107"/>
      <c r="AA375" s="112"/>
      <c r="AT375" s="113" t="s">
        <v>182</v>
      </c>
      <c r="AU375" s="113" t="s">
        <v>115</v>
      </c>
      <c r="AV375" s="6" t="s">
        <v>115</v>
      </c>
      <c r="AW375" s="6" t="s">
        <v>32</v>
      </c>
      <c r="AX375" s="6" t="s">
        <v>74</v>
      </c>
      <c r="AY375" s="113" t="s">
        <v>175</v>
      </c>
    </row>
    <row r="376" spans="2:51" s="7" customFormat="1" ht="16.5" customHeight="1">
      <c r="B376" s="114"/>
      <c r="C376" s="115"/>
      <c r="D376" s="115"/>
      <c r="E376" s="116" t="s">
        <v>19</v>
      </c>
      <c r="F376" s="581" t="s">
        <v>247</v>
      </c>
      <c r="G376" s="582"/>
      <c r="H376" s="582"/>
      <c r="I376" s="582"/>
      <c r="J376" s="115"/>
      <c r="K376" s="117">
        <v>76.6</v>
      </c>
      <c r="L376" s="115"/>
      <c r="M376" s="115"/>
      <c r="N376" s="115"/>
      <c r="O376" s="115"/>
      <c r="P376" s="115"/>
      <c r="Q376" s="115"/>
      <c r="R376" s="118"/>
      <c r="T376" s="119"/>
      <c r="U376" s="115"/>
      <c r="V376" s="115"/>
      <c r="W376" s="115"/>
      <c r="X376" s="115"/>
      <c r="Y376" s="115"/>
      <c r="Z376" s="115"/>
      <c r="AA376" s="120"/>
      <c r="AT376" s="121" t="s">
        <v>182</v>
      </c>
      <c r="AU376" s="121" t="s">
        <v>115</v>
      </c>
      <c r="AV376" s="7" t="s">
        <v>179</v>
      </c>
      <c r="AW376" s="7" t="s">
        <v>32</v>
      </c>
      <c r="AX376" s="7" t="s">
        <v>82</v>
      </c>
      <c r="AY376" s="121" t="s">
        <v>175</v>
      </c>
    </row>
    <row r="377" spans="2:65" s="1" customFormat="1" ht="25.5" customHeight="1">
      <c r="B377" s="25"/>
      <c r="C377" s="98" t="s">
        <v>634</v>
      </c>
      <c r="D377" s="98" t="s">
        <v>176</v>
      </c>
      <c r="E377" s="99" t="s">
        <v>1333</v>
      </c>
      <c r="F377" s="576" t="s">
        <v>1334</v>
      </c>
      <c r="G377" s="576"/>
      <c r="H377" s="576"/>
      <c r="I377" s="576"/>
      <c r="J377" s="100" t="s">
        <v>189</v>
      </c>
      <c r="K377" s="101">
        <v>9</v>
      </c>
      <c r="L377" s="507"/>
      <c r="M377" s="507"/>
      <c r="N377" s="562">
        <f>ROUND(L377*K377,2)</f>
        <v>0</v>
      </c>
      <c r="O377" s="562"/>
      <c r="P377" s="562"/>
      <c r="Q377" s="562"/>
      <c r="R377" s="27"/>
      <c r="T377" s="102" t="s">
        <v>19</v>
      </c>
      <c r="U377" s="30" t="s">
        <v>39</v>
      </c>
      <c r="V377" s="103">
        <v>1.08</v>
      </c>
      <c r="W377" s="103">
        <f>V377*K377</f>
        <v>9.72</v>
      </c>
      <c r="X377" s="103">
        <v>0.00044</v>
      </c>
      <c r="Y377" s="103">
        <f>X377*K377</f>
        <v>0.00396</v>
      </c>
      <c r="Z377" s="103">
        <v>0</v>
      </c>
      <c r="AA377" s="104">
        <f>Z377*K377</f>
        <v>0</v>
      </c>
      <c r="AR377" s="14" t="s">
        <v>179</v>
      </c>
      <c r="AT377" s="14" t="s">
        <v>176</v>
      </c>
      <c r="AU377" s="14" t="s">
        <v>115</v>
      </c>
      <c r="AY377" s="14" t="s">
        <v>175</v>
      </c>
      <c r="BE377" s="105">
        <f>IF(U377="základní",N377,0)</f>
        <v>0</v>
      </c>
      <c r="BF377" s="105">
        <f>IF(U377="snížená",N377,0)</f>
        <v>0</v>
      </c>
      <c r="BG377" s="105">
        <f>IF(U377="zákl. přenesená",N377,0)</f>
        <v>0</v>
      </c>
      <c r="BH377" s="105">
        <f>IF(U377="sníž. přenesená",N377,0)</f>
        <v>0</v>
      </c>
      <c r="BI377" s="105">
        <f>IF(U377="nulová",N377,0)</f>
        <v>0</v>
      </c>
      <c r="BJ377" s="14" t="s">
        <v>82</v>
      </c>
      <c r="BK377" s="105">
        <f>ROUND(L377*K377,2)</f>
        <v>0</v>
      </c>
      <c r="BL377" s="14" t="s">
        <v>179</v>
      </c>
      <c r="BM377" s="14" t="s">
        <v>1335</v>
      </c>
    </row>
    <row r="378" spans="2:51" s="6" customFormat="1" ht="16.5" customHeight="1">
      <c r="B378" s="106"/>
      <c r="C378" s="107"/>
      <c r="D378" s="107"/>
      <c r="E378" s="108" t="s">
        <v>19</v>
      </c>
      <c r="F378" s="577" t="s">
        <v>1336</v>
      </c>
      <c r="G378" s="578"/>
      <c r="H378" s="578"/>
      <c r="I378" s="578"/>
      <c r="J378" s="107"/>
      <c r="K378" s="109">
        <v>3</v>
      </c>
      <c r="L378" s="107"/>
      <c r="M378" s="107"/>
      <c r="N378" s="107"/>
      <c r="O378" s="107"/>
      <c r="P378" s="107"/>
      <c r="Q378" s="107"/>
      <c r="R378" s="110"/>
      <c r="T378" s="111"/>
      <c r="U378" s="107"/>
      <c r="V378" s="107"/>
      <c r="W378" s="107"/>
      <c r="X378" s="107"/>
      <c r="Y378" s="107"/>
      <c r="Z378" s="107"/>
      <c r="AA378" s="112"/>
      <c r="AT378" s="113" t="s">
        <v>182</v>
      </c>
      <c r="AU378" s="113" t="s">
        <v>115</v>
      </c>
      <c r="AV378" s="6" t="s">
        <v>115</v>
      </c>
      <c r="AW378" s="6" t="s">
        <v>32</v>
      </c>
      <c r="AX378" s="6" t="s">
        <v>74</v>
      </c>
      <c r="AY378" s="113" t="s">
        <v>175</v>
      </c>
    </row>
    <row r="379" spans="2:51" s="6" customFormat="1" ht="16.5" customHeight="1">
      <c r="B379" s="106"/>
      <c r="C379" s="107"/>
      <c r="D379" s="107"/>
      <c r="E379" s="108" t="s">
        <v>19</v>
      </c>
      <c r="F379" s="579" t="s">
        <v>1337</v>
      </c>
      <c r="G379" s="580"/>
      <c r="H379" s="580"/>
      <c r="I379" s="580"/>
      <c r="J379" s="107"/>
      <c r="K379" s="109">
        <v>6</v>
      </c>
      <c r="L379" s="107"/>
      <c r="M379" s="107"/>
      <c r="N379" s="107"/>
      <c r="O379" s="107"/>
      <c r="P379" s="107"/>
      <c r="Q379" s="107"/>
      <c r="R379" s="110"/>
      <c r="T379" s="111"/>
      <c r="U379" s="107"/>
      <c r="V379" s="107"/>
      <c r="W379" s="107"/>
      <c r="X379" s="107"/>
      <c r="Y379" s="107"/>
      <c r="Z379" s="107"/>
      <c r="AA379" s="112"/>
      <c r="AT379" s="113" t="s">
        <v>182</v>
      </c>
      <c r="AU379" s="113" t="s">
        <v>115</v>
      </c>
      <c r="AV379" s="6" t="s">
        <v>115</v>
      </c>
      <c r="AW379" s="6" t="s">
        <v>32</v>
      </c>
      <c r="AX379" s="6" t="s">
        <v>74</v>
      </c>
      <c r="AY379" s="113" t="s">
        <v>175</v>
      </c>
    </row>
    <row r="380" spans="2:51" s="7" customFormat="1" ht="16.5" customHeight="1">
      <c r="B380" s="114"/>
      <c r="C380" s="115"/>
      <c r="D380" s="115"/>
      <c r="E380" s="116" t="s">
        <v>19</v>
      </c>
      <c r="F380" s="581" t="s">
        <v>247</v>
      </c>
      <c r="G380" s="582"/>
      <c r="H380" s="582"/>
      <c r="I380" s="582"/>
      <c r="J380" s="115"/>
      <c r="K380" s="117">
        <v>9</v>
      </c>
      <c r="L380" s="115"/>
      <c r="M380" s="115"/>
      <c r="N380" s="115"/>
      <c r="O380" s="115"/>
      <c r="P380" s="115"/>
      <c r="Q380" s="115"/>
      <c r="R380" s="118"/>
      <c r="T380" s="119"/>
      <c r="U380" s="115"/>
      <c r="V380" s="115"/>
      <c r="W380" s="115"/>
      <c r="X380" s="115"/>
      <c r="Y380" s="115"/>
      <c r="Z380" s="115"/>
      <c r="AA380" s="120"/>
      <c r="AT380" s="121" t="s">
        <v>182</v>
      </c>
      <c r="AU380" s="121" t="s">
        <v>115</v>
      </c>
      <c r="AV380" s="7" t="s">
        <v>179</v>
      </c>
      <c r="AW380" s="7" t="s">
        <v>32</v>
      </c>
      <c r="AX380" s="7" t="s">
        <v>82</v>
      </c>
      <c r="AY380" s="121" t="s">
        <v>175</v>
      </c>
    </row>
    <row r="381" spans="2:65" s="1" customFormat="1" ht="25.5" customHeight="1">
      <c r="B381" s="25"/>
      <c r="C381" s="98" t="s">
        <v>639</v>
      </c>
      <c r="D381" s="98" t="s">
        <v>176</v>
      </c>
      <c r="E381" s="99" t="s">
        <v>1338</v>
      </c>
      <c r="F381" s="576" t="s">
        <v>1339</v>
      </c>
      <c r="G381" s="576"/>
      <c r="H381" s="576"/>
      <c r="I381" s="576"/>
      <c r="J381" s="100" t="s">
        <v>189</v>
      </c>
      <c r="K381" s="101">
        <v>1</v>
      </c>
      <c r="L381" s="507"/>
      <c r="M381" s="507"/>
      <c r="N381" s="562">
        <f>ROUND(L381*K381,2)</f>
        <v>0</v>
      </c>
      <c r="O381" s="562"/>
      <c r="P381" s="562"/>
      <c r="Q381" s="562"/>
      <c r="R381" s="27"/>
      <c r="T381" s="102" t="s">
        <v>19</v>
      </c>
      <c r="U381" s="30" t="s">
        <v>39</v>
      </c>
      <c r="V381" s="103">
        <v>1.25</v>
      </c>
      <c r="W381" s="103">
        <f>V381*K381</f>
        <v>1.25</v>
      </c>
      <c r="X381" s="103">
        <v>0.00068</v>
      </c>
      <c r="Y381" s="103">
        <f>X381*K381</f>
        <v>0.00068</v>
      </c>
      <c r="Z381" s="103">
        <v>0</v>
      </c>
      <c r="AA381" s="104">
        <f>Z381*K381</f>
        <v>0</v>
      </c>
      <c r="AR381" s="14" t="s">
        <v>179</v>
      </c>
      <c r="AT381" s="14" t="s">
        <v>176</v>
      </c>
      <c r="AU381" s="14" t="s">
        <v>115</v>
      </c>
      <c r="AY381" s="14" t="s">
        <v>175</v>
      </c>
      <c r="BE381" s="105">
        <f>IF(U381="základní",N381,0)</f>
        <v>0</v>
      </c>
      <c r="BF381" s="105">
        <f>IF(U381="snížená",N381,0)</f>
        <v>0</v>
      </c>
      <c r="BG381" s="105">
        <f>IF(U381="zákl. přenesená",N381,0)</f>
        <v>0</v>
      </c>
      <c r="BH381" s="105">
        <f>IF(U381="sníž. přenesená",N381,0)</f>
        <v>0</v>
      </c>
      <c r="BI381" s="105">
        <f>IF(U381="nulová",N381,0)</f>
        <v>0</v>
      </c>
      <c r="BJ381" s="14" t="s">
        <v>82</v>
      </c>
      <c r="BK381" s="105">
        <f>ROUND(L381*K381,2)</f>
        <v>0</v>
      </c>
      <c r="BL381" s="14" t="s">
        <v>179</v>
      </c>
      <c r="BM381" s="14" t="s">
        <v>1340</v>
      </c>
    </row>
    <row r="382" spans="2:51" s="6" customFormat="1" ht="16.5" customHeight="1">
      <c r="B382" s="106"/>
      <c r="C382" s="107"/>
      <c r="D382" s="107"/>
      <c r="E382" s="108" t="s">
        <v>19</v>
      </c>
      <c r="F382" s="577" t="s">
        <v>1341</v>
      </c>
      <c r="G382" s="578"/>
      <c r="H382" s="578"/>
      <c r="I382" s="578"/>
      <c r="J382" s="107"/>
      <c r="K382" s="109">
        <v>1</v>
      </c>
      <c r="L382" s="107"/>
      <c r="M382" s="107"/>
      <c r="N382" s="107"/>
      <c r="O382" s="107"/>
      <c r="P382" s="107"/>
      <c r="Q382" s="107"/>
      <c r="R382" s="110"/>
      <c r="T382" s="111"/>
      <c r="U382" s="107"/>
      <c r="V382" s="107"/>
      <c r="W382" s="107"/>
      <c r="X382" s="107"/>
      <c r="Y382" s="107"/>
      <c r="Z382" s="107"/>
      <c r="AA382" s="112"/>
      <c r="AT382" s="113" t="s">
        <v>182</v>
      </c>
      <c r="AU382" s="113" t="s">
        <v>115</v>
      </c>
      <c r="AV382" s="6" t="s">
        <v>115</v>
      </c>
      <c r="AW382" s="6" t="s">
        <v>32</v>
      </c>
      <c r="AX382" s="6" t="s">
        <v>82</v>
      </c>
      <c r="AY382" s="113" t="s">
        <v>175</v>
      </c>
    </row>
    <row r="383" spans="2:65" s="1" customFormat="1" ht="38.25" customHeight="1">
      <c r="B383" s="25"/>
      <c r="C383" s="98" t="s">
        <v>646</v>
      </c>
      <c r="D383" s="98" t="s">
        <v>176</v>
      </c>
      <c r="E383" s="99" t="s">
        <v>1342</v>
      </c>
      <c r="F383" s="576" t="s">
        <v>1343</v>
      </c>
      <c r="G383" s="576"/>
      <c r="H383" s="576"/>
      <c r="I383" s="576"/>
      <c r="J383" s="100" t="s">
        <v>189</v>
      </c>
      <c r="K383" s="101">
        <v>4</v>
      </c>
      <c r="L383" s="507"/>
      <c r="M383" s="507"/>
      <c r="N383" s="562">
        <f>ROUND(L383*K383,2)</f>
        <v>0</v>
      </c>
      <c r="O383" s="562"/>
      <c r="P383" s="562"/>
      <c r="Q383" s="562"/>
      <c r="R383" s="27"/>
      <c r="T383" s="102" t="s">
        <v>19</v>
      </c>
      <c r="U383" s="30" t="s">
        <v>39</v>
      </c>
      <c r="V383" s="103">
        <v>0.229</v>
      </c>
      <c r="W383" s="103">
        <f>V383*K383</f>
        <v>0.916</v>
      </c>
      <c r="X383" s="103">
        <v>7.6944E-05</v>
      </c>
      <c r="Y383" s="103">
        <f>X383*K383</f>
        <v>0.000307776</v>
      </c>
      <c r="Z383" s="103">
        <v>0</v>
      </c>
      <c r="AA383" s="104">
        <f>Z383*K383</f>
        <v>0</v>
      </c>
      <c r="AR383" s="14" t="s">
        <v>179</v>
      </c>
      <c r="AT383" s="14" t="s">
        <v>176</v>
      </c>
      <c r="AU383" s="14" t="s">
        <v>115</v>
      </c>
      <c r="AY383" s="14" t="s">
        <v>175</v>
      </c>
      <c r="BE383" s="105">
        <f>IF(U383="základní",N383,0)</f>
        <v>0</v>
      </c>
      <c r="BF383" s="105">
        <f>IF(U383="snížená",N383,0)</f>
        <v>0</v>
      </c>
      <c r="BG383" s="105">
        <f>IF(U383="zákl. přenesená",N383,0)</f>
        <v>0</v>
      </c>
      <c r="BH383" s="105">
        <f>IF(U383="sníž. přenesená",N383,0)</f>
        <v>0</v>
      </c>
      <c r="BI383" s="105">
        <f>IF(U383="nulová",N383,0)</f>
        <v>0</v>
      </c>
      <c r="BJ383" s="14" t="s">
        <v>82</v>
      </c>
      <c r="BK383" s="105">
        <f>ROUND(L383*K383,2)</f>
        <v>0</v>
      </c>
      <c r="BL383" s="14" t="s">
        <v>179</v>
      </c>
      <c r="BM383" s="14" t="s">
        <v>1344</v>
      </c>
    </row>
    <row r="384" spans="2:51" s="6" customFormat="1" ht="25.5" customHeight="1">
      <c r="B384" s="106"/>
      <c r="C384" s="107"/>
      <c r="D384" s="107"/>
      <c r="E384" s="108" t="s">
        <v>19</v>
      </c>
      <c r="F384" s="577" t="s">
        <v>1345</v>
      </c>
      <c r="G384" s="578"/>
      <c r="H384" s="578"/>
      <c r="I384" s="578"/>
      <c r="J384" s="107"/>
      <c r="K384" s="109">
        <v>4</v>
      </c>
      <c r="L384" s="107"/>
      <c r="M384" s="107"/>
      <c r="N384" s="107"/>
      <c r="O384" s="107"/>
      <c r="P384" s="107"/>
      <c r="Q384" s="107"/>
      <c r="R384" s="110"/>
      <c r="T384" s="111"/>
      <c r="U384" s="107"/>
      <c r="V384" s="107"/>
      <c r="W384" s="107"/>
      <c r="X384" s="107"/>
      <c r="Y384" s="107"/>
      <c r="Z384" s="107"/>
      <c r="AA384" s="112"/>
      <c r="AT384" s="113" t="s">
        <v>182</v>
      </c>
      <c r="AU384" s="113" t="s">
        <v>115</v>
      </c>
      <c r="AV384" s="6" t="s">
        <v>115</v>
      </c>
      <c r="AW384" s="6" t="s">
        <v>32</v>
      </c>
      <c r="AX384" s="6" t="s">
        <v>82</v>
      </c>
      <c r="AY384" s="113" t="s">
        <v>175</v>
      </c>
    </row>
    <row r="385" spans="2:65" s="1" customFormat="1" ht="16.5" customHeight="1">
      <c r="B385" s="25"/>
      <c r="C385" s="98" t="s">
        <v>651</v>
      </c>
      <c r="D385" s="98" t="s">
        <v>176</v>
      </c>
      <c r="E385" s="99" t="s">
        <v>786</v>
      </c>
      <c r="F385" s="576" t="s">
        <v>787</v>
      </c>
      <c r="G385" s="576"/>
      <c r="H385" s="576"/>
      <c r="I385" s="576"/>
      <c r="J385" s="100" t="s">
        <v>127</v>
      </c>
      <c r="K385" s="101">
        <v>37.4</v>
      </c>
      <c r="L385" s="507"/>
      <c r="M385" s="507"/>
      <c r="N385" s="562">
        <f>ROUND(L385*K385,2)</f>
        <v>0</v>
      </c>
      <c r="O385" s="562"/>
      <c r="P385" s="562"/>
      <c r="Q385" s="562"/>
      <c r="R385" s="27"/>
      <c r="T385" s="102" t="s">
        <v>19</v>
      </c>
      <c r="U385" s="30" t="s">
        <v>39</v>
      </c>
      <c r="V385" s="103">
        <v>6.436</v>
      </c>
      <c r="W385" s="103">
        <f>V385*K385</f>
        <v>240.7064</v>
      </c>
      <c r="X385" s="103">
        <v>0</v>
      </c>
      <c r="Y385" s="103">
        <f>X385*K385</f>
        <v>0</v>
      </c>
      <c r="Z385" s="103">
        <v>2</v>
      </c>
      <c r="AA385" s="104">
        <f>Z385*K385</f>
        <v>74.8</v>
      </c>
      <c r="AR385" s="14" t="s">
        <v>179</v>
      </c>
      <c r="AT385" s="14" t="s">
        <v>176</v>
      </c>
      <c r="AU385" s="14" t="s">
        <v>115</v>
      </c>
      <c r="AY385" s="14" t="s">
        <v>175</v>
      </c>
      <c r="BE385" s="105">
        <f>IF(U385="základní",N385,0)</f>
        <v>0</v>
      </c>
      <c r="BF385" s="105">
        <f>IF(U385="snížená",N385,0)</f>
        <v>0</v>
      </c>
      <c r="BG385" s="105">
        <f>IF(U385="zákl. přenesená",N385,0)</f>
        <v>0</v>
      </c>
      <c r="BH385" s="105">
        <f>IF(U385="sníž. přenesená",N385,0)</f>
        <v>0</v>
      </c>
      <c r="BI385" s="105">
        <f>IF(U385="nulová",N385,0)</f>
        <v>0</v>
      </c>
      <c r="BJ385" s="14" t="s">
        <v>82</v>
      </c>
      <c r="BK385" s="105">
        <f>ROUND(L385*K385,2)</f>
        <v>0</v>
      </c>
      <c r="BL385" s="14" t="s">
        <v>179</v>
      </c>
      <c r="BM385" s="14" t="s">
        <v>1346</v>
      </c>
    </row>
    <row r="386" spans="2:51" s="6" customFormat="1" ht="16.5" customHeight="1">
      <c r="B386" s="106"/>
      <c r="C386" s="107"/>
      <c r="D386" s="107"/>
      <c r="E386" s="108" t="s">
        <v>19</v>
      </c>
      <c r="F386" s="577" t="s">
        <v>1347</v>
      </c>
      <c r="G386" s="578"/>
      <c r="H386" s="578"/>
      <c r="I386" s="578"/>
      <c r="J386" s="107"/>
      <c r="K386" s="109">
        <v>11.6</v>
      </c>
      <c r="L386" s="107"/>
      <c r="M386" s="107"/>
      <c r="N386" s="107"/>
      <c r="O386" s="107"/>
      <c r="P386" s="107"/>
      <c r="Q386" s="107"/>
      <c r="R386" s="110"/>
      <c r="T386" s="111"/>
      <c r="U386" s="107"/>
      <c r="V386" s="107"/>
      <c r="W386" s="107"/>
      <c r="X386" s="107"/>
      <c r="Y386" s="107"/>
      <c r="Z386" s="107"/>
      <c r="AA386" s="112"/>
      <c r="AT386" s="113" t="s">
        <v>182</v>
      </c>
      <c r="AU386" s="113" t="s">
        <v>115</v>
      </c>
      <c r="AV386" s="6" t="s">
        <v>115</v>
      </c>
      <c r="AW386" s="6" t="s">
        <v>32</v>
      </c>
      <c r="AX386" s="6" t="s">
        <v>74</v>
      </c>
      <c r="AY386" s="113" t="s">
        <v>175</v>
      </c>
    </row>
    <row r="387" spans="2:51" s="6" customFormat="1" ht="25.5" customHeight="1">
      <c r="B387" s="106"/>
      <c r="C387" s="107"/>
      <c r="D387" s="107"/>
      <c r="E387" s="108" t="s">
        <v>19</v>
      </c>
      <c r="F387" s="579" t="s">
        <v>1348</v>
      </c>
      <c r="G387" s="580"/>
      <c r="H387" s="580"/>
      <c r="I387" s="580"/>
      <c r="J387" s="107"/>
      <c r="K387" s="109">
        <v>25.8</v>
      </c>
      <c r="L387" s="107"/>
      <c r="M387" s="107"/>
      <c r="N387" s="107"/>
      <c r="O387" s="107"/>
      <c r="P387" s="107"/>
      <c r="Q387" s="107"/>
      <c r="R387" s="110"/>
      <c r="T387" s="111"/>
      <c r="U387" s="107"/>
      <c r="V387" s="107"/>
      <c r="W387" s="107"/>
      <c r="X387" s="107"/>
      <c r="Y387" s="107"/>
      <c r="Z387" s="107"/>
      <c r="AA387" s="112"/>
      <c r="AT387" s="113" t="s">
        <v>182</v>
      </c>
      <c r="AU387" s="113" t="s">
        <v>115</v>
      </c>
      <c r="AV387" s="6" t="s">
        <v>115</v>
      </c>
      <c r="AW387" s="6" t="s">
        <v>32</v>
      </c>
      <c r="AX387" s="6" t="s">
        <v>74</v>
      </c>
      <c r="AY387" s="113" t="s">
        <v>175</v>
      </c>
    </row>
    <row r="388" spans="2:51" s="7" customFormat="1" ht="16.5" customHeight="1">
      <c r="B388" s="114"/>
      <c r="C388" s="115"/>
      <c r="D388" s="115"/>
      <c r="E388" s="116" t="s">
        <v>1041</v>
      </c>
      <c r="F388" s="581" t="s">
        <v>247</v>
      </c>
      <c r="G388" s="582"/>
      <c r="H388" s="582"/>
      <c r="I388" s="582"/>
      <c r="J388" s="115"/>
      <c r="K388" s="117">
        <v>37.4</v>
      </c>
      <c r="L388" s="115"/>
      <c r="M388" s="115"/>
      <c r="N388" s="115"/>
      <c r="O388" s="115"/>
      <c r="P388" s="115"/>
      <c r="Q388" s="115"/>
      <c r="R388" s="118"/>
      <c r="T388" s="119"/>
      <c r="U388" s="115"/>
      <c r="V388" s="115"/>
      <c r="W388" s="115"/>
      <c r="X388" s="115"/>
      <c r="Y388" s="115"/>
      <c r="Z388" s="115"/>
      <c r="AA388" s="120"/>
      <c r="AT388" s="121" t="s">
        <v>182</v>
      </c>
      <c r="AU388" s="121" t="s">
        <v>115</v>
      </c>
      <c r="AV388" s="7" t="s">
        <v>179</v>
      </c>
      <c r="AW388" s="7" t="s">
        <v>32</v>
      </c>
      <c r="AX388" s="7" t="s">
        <v>82</v>
      </c>
      <c r="AY388" s="121" t="s">
        <v>175</v>
      </c>
    </row>
    <row r="389" spans="2:65" s="1" customFormat="1" ht="16.5" customHeight="1">
      <c r="B389" s="25"/>
      <c r="C389" s="98" t="s">
        <v>656</v>
      </c>
      <c r="D389" s="98" t="s">
        <v>176</v>
      </c>
      <c r="E389" s="99" t="s">
        <v>1349</v>
      </c>
      <c r="F389" s="576" t="s">
        <v>1350</v>
      </c>
      <c r="G389" s="576"/>
      <c r="H389" s="576"/>
      <c r="I389" s="576"/>
      <c r="J389" s="100" t="s">
        <v>127</v>
      </c>
      <c r="K389" s="101">
        <v>135.6</v>
      </c>
      <c r="L389" s="507"/>
      <c r="M389" s="507"/>
      <c r="N389" s="562">
        <f>ROUND(L389*K389,2)</f>
        <v>0</v>
      </c>
      <c r="O389" s="562"/>
      <c r="P389" s="562"/>
      <c r="Q389" s="562"/>
      <c r="R389" s="27"/>
      <c r="T389" s="102" t="s">
        <v>19</v>
      </c>
      <c r="U389" s="30" t="s">
        <v>39</v>
      </c>
      <c r="V389" s="103">
        <v>13.301</v>
      </c>
      <c r="W389" s="103">
        <f>V389*K389</f>
        <v>1803.6155999999999</v>
      </c>
      <c r="X389" s="103">
        <v>0</v>
      </c>
      <c r="Y389" s="103">
        <f>X389*K389</f>
        <v>0</v>
      </c>
      <c r="Z389" s="103">
        <v>2.4</v>
      </c>
      <c r="AA389" s="104">
        <f>Z389*K389</f>
        <v>325.44</v>
      </c>
      <c r="AR389" s="14" t="s">
        <v>179</v>
      </c>
      <c r="AT389" s="14" t="s">
        <v>176</v>
      </c>
      <c r="AU389" s="14" t="s">
        <v>115</v>
      </c>
      <c r="AY389" s="14" t="s">
        <v>175</v>
      </c>
      <c r="BE389" s="105">
        <f>IF(U389="základní",N389,0)</f>
        <v>0</v>
      </c>
      <c r="BF389" s="105">
        <f>IF(U389="snížená",N389,0)</f>
        <v>0</v>
      </c>
      <c r="BG389" s="105">
        <f>IF(U389="zákl. přenesená",N389,0)</f>
        <v>0</v>
      </c>
      <c r="BH389" s="105">
        <f>IF(U389="sníž. přenesená",N389,0)</f>
        <v>0</v>
      </c>
      <c r="BI389" s="105">
        <f>IF(U389="nulová",N389,0)</f>
        <v>0</v>
      </c>
      <c r="BJ389" s="14" t="s">
        <v>82</v>
      </c>
      <c r="BK389" s="105">
        <f>ROUND(L389*K389,2)</f>
        <v>0</v>
      </c>
      <c r="BL389" s="14" t="s">
        <v>179</v>
      </c>
      <c r="BM389" s="14" t="s">
        <v>1351</v>
      </c>
    </row>
    <row r="390" spans="2:51" s="6" customFormat="1" ht="16.5" customHeight="1">
      <c r="B390" s="106"/>
      <c r="C390" s="107"/>
      <c r="D390" s="107"/>
      <c r="E390" s="108" t="s">
        <v>19</v>
      </c>
      <c r="F390" s="577" t="s">
        <v>1352</v>
      </c>
      <c r="G390" s="578"/>
      <c r="H390" s="578"/>
      <c r="I390" s="578"/>
      <c r="J390" s="107"/>
      <c r="K390" s="109">
        <v>130</v>
      </c>
      <c r="L390" s="107"/>
      <c r="M390" s="107"/>
      <c r="N390" s="107"/>
      <c r="O390" s="107"/>
      <c r="P390" s="107"/>
      <c r="Q390" s="107"/>
      <c r="R390" s="110"/>
      <c r="T390" s="111"/>
      <c r="U390" s="107"/>
      <c r="V390" s="107"/>
      <c r="W390" s="107"/>
      <c r="X390" s="107"/>
      <c r="Y390" s="107"/>
      <c r="Z390" s="107"/>
      <c r="AA390" s="112"/>
      <c r="AT390" s="113" t="s">
        <v>182</v>
      </c>
      <c r="AU390" s="113" t="s">
        <v>115</v>
      </c>
      <c r="AV390" s="6" t="s">
        <v>115</v>
      </c>
      <c r="AW390" s="6" t="s">
        <v>32</v>
      </c>
      <c r="AX390" s="6" t="s">
        <v>74</v>
      </c>
      <c r="AY390" s="113" t="s">
        <v>175</v>
      </c>
    </row>
    <row r="391" spans="2:51" s="6" customFormat="1" ht="16.5" customHeight="1">
      <c r="B391" s="106"/>
      <c r="C391" s="107"/>
      <c r="D391" s="107"/>
      <c r="E391" s="108" t="s">
        <v>19</v>
      </c>
      <c r="F391" s="579" t="s">
        <v>1353</v>
      </c>
      <c r="G391" s="580"/>
      <c r="H391" s="580"/>
      <c r="I391" s="580"/>
      <c r="J391" s="107"/>
      <c r="K391" s="109">
        <v>5.6</v>
      </c>
      <c r="L391" s="107"/>
      <c r="M391" s="107"/>
      <c r="N391" s="107"/>
      <c r="O391" s="107"/>
      <c r="P391" s="107"/>
      <c r="Q391" s="107"/>
      <c r="R391" s="110"/>
      <c r="T391" s="111"/>
      <c r="U391" s="107"/>
      <c r="V391" s="107"/>
      <c r="W391" s="107"/>
      <c r="X391" s="107"/>
      <c r="Y391" s="107"/>
      <c r="Z391" s="107"/>
      <c r="AA391" s="112"/>
      <c r="AT391" s="113" t="s">
        <v>182</v>
      </c>
      <c r="AU391" s="113" t="s">
        <v>115</v>
      </c>
      <c r="AV391" s="6" t="s">
        <v>115</v>
      </c>
      <c r="AW391" s="6" t="s">
        <v>32</v>
      </c>
      <c r="AX391" s="6" t="s">
        <v>74</v>
      </c>
      <c r="AY391" s="113" t="s">
        <v>175</v>
      </c>
    </row>
    <row r="392" spans="2:51" s="7" customFormat="1" ht="16.5" customHeight="1">
      <c r="B392" s="114"/>
      <c r="C392" s="115"/>
      <c r="D392" s="115"/>
      <c r="E392" s="116" t="s">
        <v>1044</v>
      </c>
      <c r="F392" s="581" t="s">
        <v>247</v>
      </c>
      <c r="G392" s="582"/>
      <c r="H392" s="582"/>
      <c r="I392" s="582"/>
      <c r="J392" s="115"/>
      <c r="K392" s="117">
        <v>135.6</v>
      </c>
      <c r="L392" s="115"/>
      <c r="M392" s="115"/>
      <c r="N392" s="115"/>
      <c r="O392" s="115"/>
      <c r="P392" s="115"/>
      <c r="Q392" s="115"/>
      <c r="R392" s="118"/>
      <c r="T392" s="119"/>
      <c r="U392" s="115"/>
      <c r="V392" s="115"/>
      <c r="W392" s="115"/>
      <c r="X392" s="115"/>
      <c r="Y392" s="115"/>
      <c r="Z392" s="115"/>
      <c r="AA392" s="120"/>
      <c r="AT392" s="121" t="s">
        <v>182</v>
      </c>
      <c r="AU392" s="121" t="s">
        <v>115</v>
      </c>
      <c r="AV392" s="7" t="s">
        <v>179</v>
      </c>
      <c r="AW392" s="7" t="s">
        <v>32</v>
      </c>
      <c r="AX392" s="7" t="s">
        <v>82</v>
      </c>
      <c r="AY392" s="121" t="s">
        <v>175</v>
      </c>
    </row>
    <row r="393" spans="2:65" s="1" customFormat="1" ht="25.5" customHeight="1">
      <c r="B393" s="25"/>
      <c r="C393" s="98" t="s">
        <v>661</v>
      </c>
      <c r="D393" s="98" t="s">
        <v>176</v>
      </c>
      <c r="E393" s="99" t="s">
        <v>791</v>
      </c>
      <c r="F393" s="576" t="s">
        <v>792</v>
      </c>
      <c r="G393" s="576"/>
      <c r="H393" s="576"/>
      <c r="I393" s="576"/>
      <c r="J393" s="100" t="s">
        <v>127</v>
      </c>
      <c r="K393" s="101">
        <v>12</v>
      </c>
      <c r="L393" s="507"/>
      <c r="M393" s="507"/>
      <c r="N393" s="562">
        <f>ROUND(L393*K393,2)</f>
        <v>0</v>
      </c>
      <c r="O393" s="562"/>
      <c r="P393" s="562"/>
      <c r="Q393" s="562"/>
      <c r="R393" s="27"/>
      <c r="T393" s="102" t="s">
        <v>19</v>
      </c>
      <c r="U393" s="30" t="s">
        <v>39</v>
      </c>
      <c r="V393" s="103">
        <v>2.605</v>
      </c>
      <c r="W393" s="103">
        <f>V393*K393</f>
        <v>31.259999999999998</v>
      </c>
      <c r="X393" s="103">
        <v>0</v>
      </c>
      <c r="Y393" s="103">
        <f>X393*K393</f>
        <v>0</v>
      </c>
      <c r="Z393" s="103">
        <v>2.5</v>
      </c>
      <c r="AA393" s="104">
        <f>Z393*K393</f>
        <v>30</v>
      </c>
      <c r="AR393" s="14" t="s">
        <v>179</v>
      </c>
      <c r="AT393" s="14" t="s">
        <v>176</v>
      </c>
      <c r="AU393" s="14" t="s">
        <v>115</v>
      </c>
      <c r="AY393" s="14" t="s">
        <v>175</v>
      </c>
      <c r="BE393" s="105">
        <f>IF(U393="základní",N393,0)</f>
        <v>0</v>
      </c>
      <c r="BF393" s="105">
        <f>IF(U393="snížená",N393,0)</f>
        <v>0</v>
      </c>
      <c r="BG393" s="105">
        <f>IF(U393="zákl. přenesená",N393,0)</f>
        <v>0</v>
      </c>
      <c r="BH393" s="105">
        <f>IF(U393="sníž. přenesená",N393,0)</f>
        <v>0</v>
      </c>
      <c r="BI393" s="105">
        <f>IF(U393="nulová",N393,0)</f>
        <v>0</v>
      </c>
      <c r="BJ393" s="14" t="s">
        <v>82</v>
      </c>
      <c r="BK393" s="105">
        <f>ROUND(L393*K393,2)</f>
        <v>0</v>
      </c>
      <c r="BL393" s="14" t="s">
        <v>179</v>
      </c>
      <c r="BM393" s="14" t="s">
        <v>1354</v>
      </c>
    </row>
    <row r="394" spans="2:51" s="6" customFormat="1" ht="16.5" customHeight="1">
      <c r="B394" s="106"/>
      <c r="C394" s="107"/>
      <c r="D394" s="107"/>
      <c r="E394" s="108" t="s">
        <v>1047</v>
      </c>
      <c r="F394" s="577" t="s">
        <v>1355</v>
      </c>
      <c r="G394" s="578"/>
      <c r="H394" s="578"/>
      <c r="I394" s="578"/>
      <c r="J394" s="107"/>
      <c r="K394" s="109">
        <v>12</v>
      </c>
      <c r="L394" s="107"/>
      <c r="M394" s="107"/>
      <c r="N394" s="107"/>
      <c r="O394" s="107"/>
      <c r="P394" s="107"/>
      <c r="Q394" s="107"/>
      <c r="R394" s="110"/>
      <c r="T394" s="111"/>
      <c r="U394" s="107"/>
      <c r="V394" s="107"/>
      <c r="W394" s="107"/>
      <c r="X394" s="107"/>
      <c r="Y394" s="107"/>
      <c r="Z394" s="107"/>
      <c r="AA394" s="112"/>
      <c r="AT394" s="113" t="s">
        <v>182</v>
      </c>
      <c r="AU394" s="113" t="s">
        <v>115</v>
      </c>
      <c r="AV394" s="6" t="s">
        <v>115</v>
      </c>
      <c r="AW394" s="6" t="s">
        <v>32</v>
      </c>
      <c r="AX394" s="6" t="s">
        <v>82</v>
      </c>
      <c r="AY394" s="113" t="s">
        <v>175</v>
      </c>
    </row>
    <row r="395" spans="2:65" s="1" customFormat="1" ht="25.5" customHeight="1">
      <c r="B395" s="25"/>
      <c r="C395" s="129" t="s">
        <v>666</v>
      </c>
      <c r="D395" s="129" t="s">
        <v>334</v>
      </c>
      <c r="E395" s="130" t="s">
        <v>845</v>
      </c>
      <c r="F395" s="583" t="s">
        <v>846</v>
      </c>
      <c r="G395" s="583"/>
      <c r="H395" s="583"/>
      <c r="I395" s="583"/>
      <c r="J395" s="131" t="s">
        <v>369</v>
      </c>
      <c r="K395" s="132">
        <v>0.004</v>
      </c>
      <c r="L395" s="534"/>
      <c r="M395" s="534"/>
      <c r="N395" s="561">
        <f>ROUND(L395*K395,2)</f>
        <v>0</v>
      </c>
      <c r="O395" s="562"/>
      <c r="P395" s="562"/>
      <c r="Q395" s="562"/>
      <c r="R395" s="27"/>
      <c r="T395" s="102" t="s">
        <v>19</v>
      </c>
      <c r="U395" s="30" t="s">
        <v>39</v>
      </c>
      <c r="V395" s="103">
        <v>0</v>
      </c>
      <c r="W395" s="103">
        <f>V395*K395</f>
        <v>0</v>
      </c>
      <c r="X395" s="103">
        <v>1</v>
      </c>
      <c r="Y395" s="103">
        <f>X395*K395</f>
        <v>0.004</v>
      </c>
      <c r="Z395" s="103">
        <v>0</v>
      </c>
      <c r="AA395" s="104">
        <f>Z395*K395</f>
        <v>0</v>
      </c>
      <c r="AR395" s="14" t="s">
        <v>210</v>
      </c>
      <c r="AT395" s="14" t="s">
        <v>334</v>
      </c>
      <c r="AU395" s="14" t="s">
        <v>115</v>
      </c>
      <c r="AY395" s="14" t="s">
        <v>175</v>
      </c>
      <c r="BE395" s="105">
        <f>IF(U395="základní",N395,0)</f>
        <v>0</v>
      </c>
      <c r="BF395" s="105">
        <f>IF(U395="snížená",N395,0)</f>
        <v>0</v>
      </c>
      <c r="BG395" s="105">
        <f>IF(U395="zákl. přenesená",N395,0)</f>
        <v>0</v>
      </c>
      <c r="BH395" s="105">
        <f>IF(U395="sníž. přenesená",N395,0)</f>
        <v>0</v>
      </c>
      <c r="BI395" s="105">
        <f>IF(U395="nulová",N395,0)</f>
        <v>0</v>
      </c>
      <c r="BJ395" s="14" t="s">
        <v>82</v>
      </c>
      <c r="BK395" s="105">
        <f>ROUND(L395*K395,2)</f>
        <v>0</v>
      </c>
      <c r="BL395" s="14" t="s">
        <v>179</v>
      </c>
      <c r="BM395" s="14" t="s">
        <v>1356</v>
      </c>
    </row>
    <row r="396" spans="2:51" s="6" customFormat="1" ht="25.5" customHeight="1">
      <c r="B396" s="106"/>
      <c r="C396" s="107"/>
      <c r="D396" s="107"/>
      <c r="E396" s="108" t="s">
        <v>19</v>
      </c>
      <c r="F396" s="577" t="s">
        <v>1357</v>
      </c>
      <c r="G396" s="578"/>
      <c r="H396" s="578"/>
      <c r="I396" s="578"/>
      <c r="J396" s="107"/>
      <c r="K396" s="109">
        <v>0.004</v>
      </c>
      <c r="L396" s="107"/>
      <c r="M396" s="107"/>
      <c r="N396" s="107"/>
      <c r="O396" s="107"/>
      <c r="P396" s="107"/>
      <c r="Q396" s="107"/>
      <c r="R396" s="110"/>
      <c r="T396" s="111"/>
      <c r="U396" s="107"/>
      <c r="V396" s="107"/>
      <c r="W396" s="107"/>
      <c r="X396" s="107"/>
      <c r="Y396" s="107"/>
      <c r="Z396" s="107"/>
      <c r="AA396" s="112"/>
      <c r="AT396" s="113" t="s">
        <v>182</v>
      </c>
      <c r="AU396" s="113" t="s">
        <v>115</v>
      </c>
      <c r="AV396" s="6" t="s">
        <v>115</v>
      </c>
      <c r="AW396" s="6" t="s">
        <v>32</v>
      </c>
      <c r="AX396" s="6" t="s">
        <v>82</v>
      </c>
      <c r="AY396" s="113" t="s">
        <v>175</v>
      </c>
    </row>
    <row r="397" spans="2:65" s="1" customFormat="1" ht="25.5" customHeight="1">
      <c r="B397" s="25"/>
      <c r="C397" s="98" t="s">
        <v>670</v>
      </c>
      <c r="D397" s="98" t="s">
        <v>176</v>
      </c>
      <c r="E397" s="99" t="s">
        <v>1358</v>
      </c>
      <c r="F397" s="576" t="s">
        <v>1359</v>
      </c>
      <c r="G397" s="576"/>
      <c r="H397" s="576"/>
      <c r="I397" s="576"/>
      <c r="J397" s="100" t="s">
        <v>127</v>
      </c>
      <c r="K397" s="101">
        <v>20.9</v>
      </c>
      <c r="L397" s="507"/>
      <c r="M397" s="507"/>
      <c r="N397" s="562">
        <f>ROUND(L397*K397,2)</f>
        <v>0</v>
      </c>
      <c r="O397" s="562"/>
      <c r="P397" s="562"/>
      <c r="Q397" s="562"/>
      <c r="R397" s="27"/>
      <c r="T397" s="102" t="s">
        <v>19</v>
      </c>
      <c r="U397" s="30" t="s">
        <v>39</v>
      </c>
      <c r="V397" s="103">
        <v>8.5</v>
      </c>
      <c r="W397" s="103">
        <f>V397*K397</f>
        <v>177.64999999999998</v>
      </c>
      <c r="X397" s="103">
        <v>0</v>
      </c>
      <c r="Y397" s="103">
        <f>X397*K397</f>
        <v>0</v>
      </c>
      <c r="Z397" s="103">
        <v>2.4</v>
      </c>
      <c r="AA397" s="104">
        <f>Z397*K397</f>
        <v>50.16</v>
      </c>
      <c r="AR397" s="14" t="s">
        <v>179</v>
      </c>
      <c r="AT397" s="14" t="s">
        <v>176</v>
      </c>
      <c r="AU397" s="14" t="s">
        <v>115</v>
      </c>
      <c r="AY397" s="14" t="s">
        <v>175</v>
      </c>
      <c r="BE397" s="105">
        <f>IF(U397="základní",N397,0)</f>
        <v>0</v>
      </c>
      <c r="BF397" s="105">
        <f>IF(U397="snížená",N397,0)</f>
        <v>0</v>
      </c>
      <c r="BG397" s="105">
        <f>IF(U397="zákl. přenesená",N397,0)</f>
        <v>0</v>
      </c>
      <c r="BH397" s="105">
        <f>IF(U397="sníž. přenesená",N397,0)</f>
        <v>0</v>
      </c>
      <c r="BI397" s="105">
        <f>IF(U397="nulová",N397,0)</f>
        <v>0</v>
      </c>
      <c r="BJ397" s="14" t="s">
        <v>82</v>
      </c>
      <c r="BK397" s="105">
        <f>ROUND(L397*K397,2)</f>
        <v>0</v>
      </c>
      <c r="BL397" s="14" t="s">
        <v>179</v>
      </c>
      <c r="BM397" s="14" t="s">
        <v>1360</v>
      </c>
    </row>
    <row r="398" spans="2:51" s="6" customFormat="1" ht="25.5" customHeight="1">
      <c r="B398" s="106"/>
      <c r="C398" s="107"/>
      <c r="D398" s="107"/>
      <c r="E398" s="108" t="s">
        <v>19</v>
      </c>
      <c r="F398" s="577" t="s">
        <v>1361</v>
      </c>
      <c r="G398" s="578"/>
      <c r="H398" s="578"/>
      <c r="I398" s="578"/>
      <c r="J398" s="107"/>
      <c r="K398" s="109">
        <v>16.1</v>
      </c>
      <c r="L398" s="107"/>
      <c r="M398" s="107"/>
      <c r="N398" s="107"/>
      <c r="O398" s="107"/>
      <c r="P398" s="107"/>
      <c r="Q398" s="107"/>
      <c r="R398" s="110"/>
      <c r="T398" s="111"/>
      <c r="U398" s="107"/>
      <c r="V398" s="107"/>
      <c r="W398" s="107"/>
      <c r="X398" s="107"/>
      <c r="Y398" s="107"/>
      <c r="Z398" s="107"/>
      <c r="AA398" s="112"/>
      <c r="AT398" s="113" t="s">
        <v>182</v>
      </c>
      <c r="AU398" s="113" t="s">
        <v>115</v>
      </c>
      <c r="AV398" s="6" t="s">
        <v>115</v>
      </c>
      <c r="AW398" s="6" t="s">
        <v>32</v>
      </c>
      <c r="AX398" s="6" t="s">
        <v>74</v>
      </c>
      <c r="AY398" s="113" t="s">
        <v>175</v>
      </c>
    </row>
    <row r="399" spans="2:51" s="6" customFormat="1" ht="16.5" customHeight="1">
      <c r="B399" s="106"/>
      <c r="C399" s="107"/>
      <c r="D399" s="107"/>
      <c r="E399" s="108" t="s">
        <v>19</v>
      </c>
      <c r="F399" s="579" t="s">
        <v>1362</v>
      </c>
      <c r="G399" s="580"/>
      <c r="H399" s="580"/>
      <c r="I399" s="580"/>
      <c r="J399" s="107"/>
      <c r="K399" s="109">
        <v>4.8</v>
      </c>
      <c r="L399" s="107"/>
      <c r="M399" s="107"/>
      <c r="N399" s="107"/>
      <c r="O399" s="107"/>
      <c r="P399" s="107"/>
      <c r="Q399" s="107"/>
      <c r="R399" s="110"/>
      <c r="T399" s="111"/>
      <c r="U399" s="107"/>
      <c r="V399" s="107"/>
      <c r="W399" s="107"/>
      <c r="X399" s="107"/>
      <c r="Y399" s="107"/>
      <c r="Z399" s="107"/>
      <c r="AA399" s="112"/>
      <c r="AT399" s="113" t="s">
        <v>182</v>
      </c>
      <c r="AU399" s="113" t="s">
        <v>115</v>
      </c>
      <c r="AV399" s="6" t="s">
        <v>115</v>
      </c>
      <c r="AW399" s="6" t="s">
        <v>32</v>
      </c>
      <c r="AX399" s="6" t="s">
        <v>74</v>
      </c>
      <c r="AY399" s="113" t="s">
        <v>175</v>
      </c>
    </row>
    <row r="400" spans="2:51" s="7" customFormat="1" ht="16.5" customHeight="1">
      <c r="B400" s="114"/>
      <c r="C400" s="115"/>
      <c r="D400" s="115"/>
      <c r="E400" s="116" t="s">
        <v>1049</v>
      </c>
      <c r="F400" s="581" t="s">
        <v>247</v>
      </c>
      <c r="G400" s="582"/>
      <c r="H400" s="582"/>
      <c r="I400" s="582"/>
      <c r="J400" s="115"/>
      <c r="K400" s="117">
        <v>20.9</v>
      </c>
      <c r="L400" s="115"/>
      <c r="M400" s="115"/>
      <c r="N400" s="115"/>
      <c r="O400" s="115"/>
      <c r="P400" s="115"/>
      <c r="Q400" s="115"/>
      <c r="R400" s="118"/>
      <c r="T400" s="119"/>
      <c r="U400" s="115"/>
      <c r="V400" s="115"/>
      <c r="W400" s="115"/>
      <c r="X400" s="115"/>
      <c r="Y400" s="115"/>
      <c r="Z400" s="115"/>
      <c r="AA400" s="120"/>
      <c r="AT400" s="121" t="s">
        <v>182</v>
      </c>
      <c r="AU400" s="121" t="s">
        <v>115</v>
      </c>
      <c r="AV400" s="7" t="s">
        <v>179</v>
      </c>
      <c r="AW400" s="7" t="s">
        <v>32</v>
      </c>
      <c r="AX400" s="7" t="s">
        <v>82</v>
      </c>
      <c r="AY400" s="121" t="s">
        <v>175</v>
      </c>
    </row>
    <row r="401" spans="2:65" s="1" customFormat="1" ht="25.5" customHeight="1">
      <c r="B401" s="25"/>
      <c r="C401" s="98" t="s">
        <v>674</v>
      </c>
      <c r="D401" s="98" t="s">
        <v>176</v>
      </c>
      <c r="E401" s="99" t="s">
        <v>1363</v>
      </c>
      <c r="F401" s="576" t="s">
        <v>1364</v>
      </c>
      <c r="G401" s="576"/>
      <c r="H401" s="576"/>
      <c r="I401" s="576"/>
      <c r="J401" s="100" t="s">
        <v>602</v>
      </c>
      <c r="K401" s="101">
        <v>7.24</v>
      </c>
      <c r="L401" s="507"/>
      <c r="M401" s="507"/>
      <c r="N401" s="562">
        <f>ROUND(L401*K401,2)</f>
        <v>0</v>
      </c>
      <c r="O401" s="562"/>
      <c r="P401" s="562"/>
      <c r="Q401" s="562"/>
      <c r="R401" s="27"/>
      <c r="T401" s="102" t="s">
        <v>19</v>
      </c>
      <c r="U401" s="30" t="s">
        <v>39</v>
      </c>
      <c r="V401" s="103">
        <v>2.459</v>
      </c>
      <c r="W401" s="103">
        <f>V401*K401</f>
        <v>17.803160000000002</v>
      </c>
      <c r="X401" s="103">
        <v>2.9325E-05</v>
      </c>
      <c r="Y401" s="103">
        <f>X401*K401</f>
        <v>0.00021231300000000003</v>
      </c>
      <c r="Z401" s="103">
        <v>0</v>
      </c>
      <c r="AA401" s="104">
        <f>Z401*K401</f>
        <v>0</v>
      </c>
      <c r="AR401" s="14" t="s">
        <v>179</v>
      </c>
      <c r="AT401" s="14" t="s">
        <v>176</v>
      </c>
      <c r="AU401" s="14" t="s">
        <v>115</v>
      </c>
      <c r="AY401" s="14" t="s">
        <v>175</v>
      </c>
      <c r="BE401" s="105">
        <f>IF(U401="základní",N401,0)</f>
        <v>0</v>
      </c>
      <c r="BF401" s="105">
        <f>IF(U401="snížená",N401,0)</f>
        <v>0</v>
      </c>
      <c r="BG401" s="105">
        <f>IF(U401="zákl. přenesená",N401,0)</f>
        <v>0</v>
      </c>
      <c r="BH401" s="105">
        <f>IF(U401="sníž. přenesená",N401,0)</f>
        <v>0</v>
      </c>
      <c r="BI401" s="105">
        <f>IF(U401="nulová",N401,0)</f>
        <v>0</v>
      </c>
      <c r="BJ401" s="14" t="s">
        <v>82</v>
      </c>
      <c r="BK401" s="105">
        <f>ROUND(L401*K401,2)</f>
        <v>0</v>
      </c>
      <c r="BL401" s="14" t="s">
        <v>179</v>
      </c>
      <c r="BM401" s="14" t="s">
        <v>1365</v>
      </c>
    </row>
    <row r="402" spans="2:51" s="6" customFormat="1" ht="25.5" customHeight="1">
      <c r="B402" s="106"/>
      <c r="C402" s="107"/>
      <c r="D402" s="107"/>
      <c r="E402" s="108" t="s">
        <v>19</v>
      </c>
      <c r="F402" s="577" t="s">
        <v>1366</v>
      </c>
      <c r="G402" s="578"/>
      <c r="H402" s="578"/>
      <c r="I402" s="578"/>
      <c r="J402" s="107"/>
      <c r="K402" s="109">
        <v>3</v>
      </c>
      <c r="L402" s="107"/>
      <c r="M402" s="107"/>
      <c r="N402" s="107"/>
      <c r="O402" s="107"/>
      <c r="P402" s="107"/>
      <c r="Q402" s="107"/>
      <c r="R402" s="110"/>
      <c r="T402" s="111"/>
      <c r="U402" s="107"/>
      <c r="V402" s="107"/>
      <c r="W402" s="107"/>
      <c r="X402" s="107"/>
      <c r="Y402" s="107"/>
      <c r="Z402" s="107"/>
      <c r="AA402" s="112"/>
      <c r="AT402" s="113" t="s">
        <v>182</v>
      </c>
      <c r="AU402" s="113" t="s">
        <v>115</v>
      </c>
      <c r="AV402" s="6" t="s">
        <v>115</v>
      </c>
      <c r="AW402" s="6" t="s">
        <v>32</v>
      </c>
      <c r="AX402" s="6" t="s">
        <v>74</v>
      </c>
      <c r="AY402" s="113" t="s">
        <v>175</v>
      </c>
    </row>
    <row r="403" spans="2:51" s="6" customFormat="1" ht="25.5" customHeight="1">
      <c r="B403" s="106"/>
      <c r="C403" s="107"/>
      <c r="D403" s="107"/>
      <c r="E403" s="108" t="s">
        <v>19</v>
      </c>
      <c r="F403" s="579" t="s">
        <v>1367</v>
      </c>
      <c r="G403" s="580"/>
      <c r="H403" s="580"/>
      <c r="I403" s="580"/>
      <c r="J403" s="107"/>
      <c r="K403" s="109">
        <v>4.24</v>
      </c>
      <c r="L403" s="107"/>
      <c r="M403" s="107"/>
      <c r="N403" s="107"/>
      <c r="O403" s="107"/>
      <c r="P403" s="107"/>
      <c r="Q403" s="107"/>
      <c r="R403" s="110"/>
      <c r="T403" s="111"/>
      <c r="U403" s="107"/>
      <c r="V403" s="107"/>
      <c r="W403" s="107"/>
      <c r="X403" s="107"/>
      <c r="Y403" s="107"/>
      <c r="Z403" s="107"/>
      <c r="AA403" s="112"/>
      <c r="AT403" s="113" t="s">
        <v>182</v>
      </c>
      <c r="AU403" s="113" t="s">
        <v>115</v>
      </c>
      <c r="AV403" s="6" t="s">
        <v>115</v>
      </c>
      <c r="AW403" s="6" t="s">
        <v>32</v>
      </c>
      <c r="AX403" s="6" t="s">
        <v>74</v>
      </c>
      <c r="AY403" s="113" t="s">
        <v>175</v>
      </c>
    </row>
    <row r="404" spans="2:51" s="7" customFormat="1" ht="16.5" customHeight="1">
      <c r="B404" s="114"/>
      <c r="C404" s="115"/>
      <c r="D404" s="115"/>
      <c r="E404" s="116" t="s">
        <v>19</v>
      </c>
      <c r="F404" s="581" t="s">
        <v>247</v>
      </c>
      <c r="G404" s="582"/>
      <c r="H404" s="582"/>
      <c r="I404" s="582"/>
      <c r="J404" s="115"/>
      <c r="K404" s="117">
        <v>7.24</v>
      </c>
      <c r="L404" s="115"/>
      <c r="M404" s="115"/>
      <c r="N404" s="115"/>
      <c r="O404" s="115"/>
      <c r="P404" s="115"/>
      <c r="Q404" s="115"/>
      <c r="R404" s="118"/>
      <c r="T404" s="119"/>
      <c r="U404" s="115"/>
      <c r="V404" s="115"/>
      <c r="W404" s="115"/>
      <c r="X404" s="115"/>
      <c r="Y404" s="115"/>
      <c r="Z404" s="115"/>
      <c r="AA404" s="120"/>
      <c r="AT404" s="121" t="s">
        <v>182</v>
      </c>
      <c r="AU404" s="121" t="s">
        <v>115</v>
      </c>
      <c r="AV404" s="7" t="s">
        <v>179</v>
      </c>
      <c r="AW404" s="7" t="s">
        <v>32</v>
      </c>
      <c r="AX404" s="7" t="s">
        <v>82</v>
      </c>
      <c r="AY404" s="121" t="s">
        <v>175</v>
      </c>
    </row>
    <row r="405" spans="2:65" s="1" customFormat="1" ht="25.5" customHeight="1">
      <c r="B405" s="25"/>
      <c r="C405" s="98" t="s">
        <v>679</v>
      </c>
      <c r="D405" s="98" t="s">
        <v>176</v>
      </c>
      <c r="E405" s="99" t="s">
        <v>970</v>
      </c>
      <c r="F405" s="576" t="s">
        <v>971</v>
      </c>
      <c r="G405" s="576"/>
      <c r="H405" s="576"/>
      <c r="I405" s="576"/>
      <c r="J405" s="100" t="s">
        <v>113</v>
      </c>
      <c r="K405" s="101">
        <v>625.227</v>
      </c>
      <c r="L405" s="507"/>
      <c r="M405" s="507"/>
      <c r="N405" s="562">
        <f>ROUND(L405*K405,2)</f>
        <v>0</v>
      </c>
      <c r="O405" s="562"/>
      <c r="P405" s="562"/>
      <c r="Q405" s="562"/>
      <c r="R405" s="27"/>
      <c r="T405" s="102" t="s">
        <v>19</v>
      </c>
      <c r="U405" s="30" t="s">
        <v>39</v>
      </c>
      <c r="V405" s="103">
        <v>0.52</v>
      </c>
      <c r="W405" s="103">
        <f>V405*K405</f>
        <v>325.11804</v>
      </c>
      <c r="X405" s="103">
        <v>0</v>
      </c>
      <c r="Y405" s="103">
        <f>X405*K405</f>
        <v>0</v>
      </c>
      <c r="Z405" s="103">
        <v>0.07</v>
      </c>
      <c r="AA405" s="104">
        <f>Z405*K405</f>
        <v>43.765890000000006</v>
      </c>
      <c r="AR405" s="14" t="s">
        <v>179</v>
      </c>
      <c r="AT405" s="14" t="s">
        <v>176</v>
      </c>
      <c r="AU405" s="14" t="s">
        <v>115</v>
      </c>
      <c r="AY405" s="14" t="s">
        <v>175</v>
      </c>
      <c r="BE405" s="105">
        <f>IF(U405="základní",N405,0)</f>
        <v>0</v>
      </c>
      <c r="BF405" s="105">
        <f>IF(U405="snížená",N405,0)</f>
        <v>0</v>
      </c>
      <c r="BG405" s="105">
        <f>IF(U405="zákl. přenesená",N405,0)</f>
        <v>0</v>
      </c>
      <c r="BH405" s="105">
        <f>IF(U405="sníž. přenesená",N405,0)</f>
        <v>0</v>
      </c>
      <c r="BI405" s="105">
        <f>IF(U405="nulová",N405,0)</f>
        <v>0</v>
      </c>
      <c r="BJ405" s="14" t="s">
        <v>82</v>
      </c>
      <c r="BK405" s="105">
        <f>ROUND(L405*K405,2)</f>
        <v>0</v>
      </c>
      <c r="BL405" s="14" t="s">
        <v>179</v>
      </c>
      <c r="BM405" s="14" t="s">
        <v>1368</v>
      </c>
    </row>
    <row r="406" spans="2:51" s="6" customFormat="1" ht="16.5" customHeight="1">
      <c r="B406" s="106"/>
      <c r="C406" s="107"/>
      <c r="D406" s="107"/>
      <c r="E406" s="108" t="s">
        <v>19</v>
      </c>
      <c r="F406" s="577" t="s">
        <v>1052</v>
      </c>
      <c r="G406" s="578"/>
      <c r="H406" s="578"/>
      <c r="I406" s="578"/>
      <c r="J406" s="107"/>
      <c r="K406" s="109">
        <v>625.227</v>
      </c>
      <c r="L406" s="107"/>
      <c r="M406" s="107"/>
      <c r="N406" s="107"/>
      <c r="O406" s="107"/>
      <c r="P406" s="107"/>
      <c r="Q406" s="107"/>
      <c r="R406" s="110"/>
      <c r="T406" s="111"/>
      <c r="U406" s="107"/>
      <c r="V406" s="107"/>
      <c r="W406" s="107"/>
      <c r="X406" s="107"/>
      <c r="Y406" s="107"/>
      <c r="Z406" s="107"/>
      <c r="AA406" s="112"/>
      <c r="AT406" s="113" t="s">
        <v>182</v>
      </c>
      <c r="AU406" s="113" t="s">
        <v>115</v>
      </c>
      <c r="AV406" s="6" t="s">
        <v>115</v>
      </c>
      <c r="AW406" s="6" t="s">
        <v>32</v>
      </c>
      <c r="AX406" s="6" t="s">
        <v>82</v>
      </c>
      <c r="AY406" s="113" t="s">
        <v>175</v>
      </c>
    </row>
    <row r="407" spans="2:65" s="1" customFormat="1" ht="25.5" customHeight="1">
      <c r="B407" s="25"/>
      <c r="C407" s="98" t="s">
        <v>684</v>
      </c>
      <c r="D407" s="98" t="s">
        <v>176</v>
      </c>
      <c r="E407" s="99" t="s">
        <v>819</v>
      </c>
      <c r="F407" s="576" t="s">
        <v>820</v>
      </c>
      <c r="G407" s="576"/>
      <c r="H407" s="576"/>
      <c r="I407" s="576"/>
      <c r="J407" s="100" t="s">
        <v>113</v>
      </c>
      <c r="K407" s="101">
        <v>402.03</v>
      </c>
      <c r="L407" s="507"/>
      <c r="M407" s="507"/>
      <c r="N407" s="562">
        <f>ROUND(L407*K407,2)</f>
        <v>0</v>
      </c>
      <c r="O407" s="562"/>
      <c r="P407" s="562"/>
      <c r="Q407" s="562"/>
      <c r="R407" s="27"/>
      <c r="T407" s="102" t="s">
        <v>19</v>
      </c>
      <c r="U407" s="30" t="s">
        <v>39</v>
      </c>
      <c r="V407" s="103">
        <v>0.273</v>
      </c>
      <c r="W407" s="103">
        <f>V407*K407</f>
        <v>109.75419</v>
      </c>
      <c r="X407" s="103">
        <v>0</v>
      </c>
      <c r="Y407" s="103">
        <f>X407*K407</f>
        <v>0</v>
      </c>
      <c r="Z407" s="103">
        <v>0</v>
      </c>
      <c r="AA407" s="104">
        <f>Z407*K407</f>
        <v>0</v>
      </c>
      <c r="AR407" s="14" t="s">
        <v>179</v>
      </c>
      <c r="AT407" s="14" t="s">
        <v>176</v>
      </c>
      <c r="AU407" s="14" t="s">
        <v>115</v>
      </c>
      <c r="AY407" s="14" t="s">
        <v>175</v>
      </c>
      <c r="BE407" s="105">
        <f>IF(U407="základní",N407,0)</f>
        <v>0</v>
      </c>
      <c r="BF407" s="105">
        <f>IF(U407="snížená",N407,0)</f>
        <v>0</v>
      </c>
      <c r="BG407" s="105">
        <f>IF(U407="zákl. přenesená",N407,0)</f>
        <v>0</v>
      </c>
      <c r="BH407" s="105">
        <f>IF(U407="sníž. přenesená",N407,0)</f>
        <v>0</v>
      </c>
      <c r="BI407" s="105">
        <f>IF(U407="nulová",N407,0)</f>
        <v>0</v>
      </c>
      <c r="BJ407" s="14" t="s">
        <v>82</v>
      </c>
      <c r="BK407" s="105">
        <f>ROUND(L407*K407,2)</f>
        <v>0</v>
      </c>
      <c r="BL407" s="14" t="s">
        <v>179</v>
      </c>
      <c r="BM407" s="14" t="s">
        <v>1369</v>
      </c>
    </row>
    <row r="408" spans="2:51" s="6" customFormat="1" ht="16.5" customHeight="1">
      <c r="B408" s="106"/>
      <c r="C408" s="107"/>
      <c r="D408" s="107"/>
      <c r="E408" s="108" t="s">
        <v>19</v>
      </c>
      <c r="F408" s="577" t="s">
        <v>1370</v>
      </c>
      <c r="G408" s="578"/>
      <c r="H408" s="578"/>
      <c r="I408" s="578"/>
      <c r="J408" s="107"/>
      <c r="K408" s="109">
        <v>158.8</v>
      </c>
      <c r="L408" s="107"/>
      <c r="M408" s="107"/>
      <c r="N408" s="107"/>
      <c r="O408" s="107"/>
      <c r="P408" s="107"/>
      <c r="Q408" s="107"/>
      <c r="R408" s="110"/>
      <c r="T408" s="111"/>
      <c r="U408" s="107"/>
      <c r="V408" s="107"/>
      <c r="W408" s="107"/>
      <c r="X408" s="107"/>
      <c r="Y408" s="107"/>
      <c r="Z408" s="107"/>
      <c r="AA408" s="112"/>
      <c r="AT408" s="113" t="s">
        <v>182</v>
      </c>
      <c r="AU408" s="113" t="s">
        <v>115</v>
      </c>
      <c r="AV408" s="6" t="s">
        <v>115</v>
      </c>
      <c r="AW408" s="6" t="s">
        <v>32</v>
      </c>
      <c r="AX408" s="6" t="s">
        <v>74</v>
      </c>
      <c r="AY408" s="113" t="s">
        <v>175</v>
      </c>
    </row>
    <row r="409" spans="2:51" s="6" customFormat="1" ht="16.5" customHeight="1">
      <c r="B409" s="106"/>
      <c r="C409" s="107"/>
      <c r="D409" s="107"/>
      <c r="E409" s="108" t="s">
        <v>19</v>
      </c>
      <c r="F409" s="579" t="s">
        <v>1371</v>
      </c>
      <c r="G409" s="580"/>
      <c r="H409" s="580"/>
      <c r="I409" s="580"/>
      <c r="J409" s="107"/>
      <c r="K409" s="109">
        <v>96.54</v>
      </c>
      <c r="L409" s="107"/>
      <c r="M409" s="107"/>
      <c r="N409" s="107"/>
      <c r="O409" s="107"/>
      <c r="P409" s="107"/>
      <c r="Q409" s="107"/>
      <c r="R409" s="110"/>
      <c r="T409" s="111"/>
      <c r="U409" s="107"/>
      <c r="V409" s="107"/>
      <c r="W409" s="107"/>
      <c r="X409" s="107"/>
      <c r="Y409" s="107"/>
      <c r="Z409" s="107"/>
      <c r="AA409" s="112"/>
      <c r="AT409" s="113" t="s">
        <v>182</v>
      </c>
      <c r="AU409" s="113" t="s">
        <v>115</v>
      </c>
      <c r="AV409" s="6" t="s">
        <v>115</v>
      </c>
      <c r="AW409" s="6" t="s">
        <v>32</v>
      </c>
      <c r="AX409" s="6" t="s">
        <v>74</v>
      </c>
      <c r="AY409" s="113" t="s">
        <v>175</v>
      </c>
    </row>
    <row r="410" spans="2:51" s="6" customFormat="1" ht="25.5" customHeight="1">
      <c r="B410" s="106"/>
      <c r="C410" s="107"/>
      <c r="D410" s="107"/>
      <c r="E410" s="108" t="s">
        <v>19</v>
      </c>
      <c r="F410" s="579" t="s">
        <v>1372</v>
      </c>
      <c r="G410" s="580"/>
      <c r="H410" s="580"/>
      <c r="I410" s="580"/>
      <c r="J410" s="107"/>
      <c r="K410" s="109">
        <v>146.69</v>
      </c>
      <c r="L410" s="107"/>
      <c r="M410" s="107"/>
      <c r="N410" s="107"/>
      <c r="O410" s="107"/>
      <c r="P410" s="107"/>
      <c r="Q410" s="107"/>
      <c r="R410" s="110"/>
      <c r="T410" s="111"/>
      <c r="U410" s="107"/>
      <c r="V410" s="107"/>
      <c r="W410" s="107"/>
      <c r="X410" s="107"/>
      <c r="Y410" s="107"/>
      <c r="Z410" s="107"/>
      <c r="AA410" s="112"/>
      <c r="AT410" s="113" t="s">
        <v>182</v>
      </c>
      <c r="AU410" s="113" t="s">
        <v>115</v>
      </c>
      <c r="AV410" s="6" t="s">
        <v>115</v>
      </c>
      <c r="AW410" s="6" t="s">
        <v>32</v>
      </c>
      <c r="AX410" s="6" t="s">
        <v>74</v>
      </c>
      <c r="AY410" s="113" t="s">
        <v>175</v>
      </c>
    </row>
    <row r="411" spans="2:51" s="7" customFormat="1" ht="16.5" customHeight="1">
      <c r="B411" s="114"/>
      <c r="C411" s="115"/>
      <c r="D411" s="115"/>
      <c r="E411" s="116" t="s">
        <v>19</v>
      </c>
      <c r="F411" s="581" t="s">
        <v>247</v>
      </c>
      <c r="G411" s="582"/>
      <c r="H411" s="582"/>
      <c r="I411" s="582"/>
      <c r="J411" s="115"/>
      <c r="K411" s="117">
        <v>402.03</v>
      </c>
      <c r="L411" s="115"/>
      <c r="M411" s="115"/>
      <c r="N411" s="115"/>
      <c r="O411" s="115"/>
      <c r="P411" s="115"/>
      <c r="Q411" s="115"/>
      <c r="R411" s="118"/>
      <c r="T411" s="119"/>
      <c r="U411" s="115"/>
      <c r="V411" s="115"/>
      <c r="W411" s="115"/>
      <c r="X411" s="115"/>
      <c r="Y411" s="115"/>
      <c r="Z411" s="115"/>
      <c r="AA411" s="120"/>
      <c r="AT411" s="121" t="s">
        <v>182</v>
      </c>
      <c r="AU411" s="121" t="s">
        <v>115</v>
      </c>
      <c r="AV411" s="7" t="s">
        <v>179</v>
      </c>
      <c r="AW411" s="7" t="s">
        <v>32</v>
      </c>
      <c r="AX411" s="7" t="s">
        <v>82</v>
      </c>
      <c r="AY411" s="121" t="s">
        <v>175</v>
      </c>
    </row>
    <row r="412" spans="2:65" s="1" customFormat="1" ht="25.5" customHeight="1">
      <c r="B412" s="25"/>
      <c r="C412" s="98" t="s">
        <v>691</v>
      </c>
      <c r="D412" s="98" t="s">
        <v>176</v>
      </c>
      <c r="E412" s="99" t="s">
        <v>975</v>
      </c>
      <c r="F412" s="576" t="s">
        <v>976</v>
      </c>
      <c r="G412" s="576"/>
      <c r="H412" s="576"/>
      <c r="I412" s="576"/>
      <c r="J412" s="100" t="s">
        <v>602</v>
      </c>
      <c r="K412" s="101">
        <v>609.136</v>
      </c>
      <c r="L412" s="507"/>
      <c r="M412" s="507"/>
      <c r="N412" s="562">
        <f>ROUND(L412*K412,2)</f>
        <v>0</v>
      </c>
      <c r="O412" s="562"/>
      <c r="P412" s="562"/>
      <c r="Q412" s="562"/>
      <c r="R412" s="27"/>
      <c r="T412" s="102" t="s">
        <v>19</v>
      </c>
      <c r="U412" s="30" t="s">
        <v>39</v>
      </c>
      <c r="V412" s="103">
        <v>0.224</v>
      </c>
      <c r="W412" s="103">
        <f>V412*K412</f>
        <v>136.446464</v>
      </c>
      <c r="X412" s="103">
        <v>0</v>
      </c>
      <c r="Y412" s="103">
        <f>X412*K412</f>
        <v>0</v>
      </c>
      <c r="Z412" s="103">
        <v>0</v>
      </c>
      <c r="AA412" s="104">
        <f>Z412*K412</f>
        <v>0</v>
      </c>
      <c r="AR412" s="14" t="s">
        <v>179</v>
      </c>
      <c r="AT412" s="14" t="s">
        <v>176</v>
      </c>
      <c r="AU412" s="14" t="s">
        <v>115</v>
      </c>
      <c r="AY412" s="14" t="s">
        <v>175</v>
      </c>
      <c r="BE412" s="105">
        <f>IF(U412="základní",N412,0)</f>
        <v>0</v>
      </c>
      <c r="BF412" s="105">
        <f>IF(U412="snížená",N412,0)</f>
        <v>0</v>
      </c>
      <c r="BG412" s="105">
        <f>IF(U412="zákl. přenesená",N412,0)</f>
        <v>0</v>
      </c>
      <c r="BH412" s="105">
        <f>IF(U412="sníž. přenesená",N412,0)</f>
        <v>0</v>
      </c>
      <c r="BI412" s="105">
        <f>IF(U412="nulová",N412,0)</f>
        <v>0</v>
      </c>
      <c r="BJ412" s="14" t="s">
        <v>82</v>
      </c>
      <c r="BK412" s="105">
        <f>ROUND(L412*K412,2)</f>
        <v>0</v>
      </c>
      <c r="BL412" s="14" t="s">
        <v>179</v>
      </c>
      <c r="BM412" s="14" t="s">
        <v>1373</v>
      </c>
    </row>
    <row r="413" spans="2:51" s="6" customFormat="1" ht="38.25" customHeight="1">
      <c r="B413" s="106"/>
      <c r="C413" s="107"/>
      <c r="D413" s="107"/>
      <c r="E413" s="108" t="s">
        <v>19</v>
      </c>
      <c r="F413" s="577" t="s">
        <v>1374</v>
      </c>
      <c r="G413" s="578"/>
      <c r="H413" s="578"/>
      <c r="I413" s="578"/>
      <c r="J413" s="107"/>
      <c r="K413" s="109">
        <v>609.136</v>
      </c>
      <c r="L413" s="107"/>
      <c r="M413" s="107"/>
      <c r="N413" s="107"/>
      <c r="O413" s="107"/>
      <c r="P413" s="107"/>
      <c r="Q413" s="107"/>
      <c r="R413" s="110"/>
      <c r="T413" s="111"/>
      <c r="U413" s="107"/>
      <c r="V413" s="107"/>
      <c r="W413" s="107"/>
      <c r="X413" s="107"/>
      <c r="Y413" s="107"/>
      <c r="Z413" s="107"/>
      <c r="AA413" s="112"/>
      <c r="AT413" s="113" t="s">
        <v>182</v>
      </c>
      <c r="AU413" s="113" t="s">
        <v>115</v>
      </c>
      <c r="AV413" s="6" t="s">
        <v>115</v>
      </c>
      <c r="AW413" s="6" t="s">
        <v>32</v>
      </c>
      <c r="AX413" s="6" t="s">
        <v>82</v>
      </c>
      <c r="AY413" s="113" t="s">
        <v>175</v>
      </c>
    </row>
    <row r="414" spans="2:65" s="1" customFormat="1" ht="25.5" customHeight="1">
      <c r="B414" s="25"/>
      <c r="C414" s="98" t="s">
        <v>696</v>
      </c>
      <c r="D414" s="98" t="s">
        <v>176</v>
      </c>
      <c r="E414" s="99" t="s">
        <v>824</v>
      </c>
      <c r="F414" s="576" t="s">
        <v>825</v>
      </c>
      <c r="G414" s="576"/>
      <c r="H414" s="576"/>
      <c r="I414" s="576"/>
      <c r="J414" s="100" t="s">
        <v>113</v>
      </c>
      <c r="K414" s="101">
        <v>625.227</v>
      </c>
      <c r="L414" s="507"/>
      <c r="M414" s="507"/>
      <c r="N414" s="562">
        <f>ROUND(L414*K414,2)</f>
        <v>0</v>
      </c>
      <c r="O414" s="562"/>
      <c r="P414" s="562"/>
      <c r="Q414" s="562"/>
      <c r="R414" s="27"/>
      <c r="T414" s="102" t="s">
        <v>19</v>
      </c>
      <c r="U414" s="30" t="s">
        <v>39</v>
      </c>
      <c r="V414" s="103">
        <v>1.467</v>
      </c>
      <c r="W414" s="103">
        <f>V414*K414</f>
        <v>917.2080090000001</v>
      </c>
      <c r="X414" s="103">
        <v>0</v>
      </c>
      <c r="Y414" s="103">
        <f>X414*K414</f>
        <v>0</v>
      </c>
      <c r="Z414" s="103">
        <v>0.0395</v>
      </c>
      <c r="AA414" s="104">
        <f>Z414*K414</f>
        <v>24.6964665</v>
      </c>
      <c r="AR414" s="14" t="s">
        <v>179</v>
      </c>
      <c r="AT414" s="14" t="s">
        <v>176</v>
      </c>
      <c r="AU414" s="14" t="s">
        <v>115</v>
      </c>
      <c r="AY414" s="14" t="s">
        <v>175</v>
      </c>
      <c r="BE414" s="105">
        <f>IF(U414="základní",N414,0)</f>
        <v>0</v>
      </c>
      <c r="BF414" s="105">
        <f>IF(U414="snížená",N414,0)</f>
        <v>0</v>
      </c>
      <c r="BG414" s="105">
        <f>IF(U414="zákl. přenesená",N414,0)</f>
        <v>0</v>
      </c>
      <c r="BH414" s="105">
        <f>IF(U414="sníž. přenesená",N414,0)</f>
        <v>0</v>
      </c>
      <c r="BI414" s="105">
        <f>IF(U414="nulová",N414,0)</f>
        <v>0</v>
      </c>
      <c r="BJ414" s="14" t="s">
        <v>82</v>
      </c>
      <c r="BK414" s="105">
        <f>ROUND(L414*K414,2)</f>
        <v>0</v>
      </c>
      <c r="BL414" s="14" t="s">
        <v>179</v>
      </c>
      <c r="BM414" s="14" t="s">
        <v>1375</v>
      </c>
    </row>
    <row r="415" spans="2:51" s="8" customFormat="1" ht="16.5" customHeight="1">
      <c r="B415" s="122"/>
      <c r="C415" s="123"/>
      <c r="D415" s="123"/>
      <c r="E415" s="124" t="s">
        <v>19</v>
      </c>
      <c r="F415" s="584" t="s">
        <v>1376</v>
      </c>
      <c r="G415" s="585"/>
      <c r="H415" s="585"/>
      <c r="I415" s="585"/>
      <c r="J415" s="123"/>
      <c r="K415" s="124" t="s">
        <v>19</v>
      </c>
      <c r="L415" s="123"/>
      <c r="M415" s="123"/>
      <c r="N415" s="123"/>
      <c r="O415" s="123"/>
      <c r="P415" s="123"/>
      <c r="Q415" s="123"/>
      <c r="R415" s="125"/>
      <c r="T415" s="126"/>
      <c r="U415" s="123"/>
      <c r="V415" s="123"/>
      <c r="W415" s="123"/>
      <c r="X415" s="123"/>
      <c r="Y415" s="123"/>
      <c r="Z415" s="123"/>
      <c r="AA415" s="127"/>
      <c r="AT415" s="128" t="s">
        <v>182</v>
      </c>
      <c r="AU415" s="128" t="s">
        <v>115</v>
      </c>
      <c r="AV415" s="8" t="s">
        <v>82</v>
      </c>
      <c r="AW415" s="8" t="s">
        <v>32</v>
      </c>
      <c r="AX415" s="8" t="s">
        <v>74</v>
      </c>
      <c r="AY415" s="128" t="s">
        <v>175</v>
      </c>
    </row>
    <row r="416" spans="2:51" s="6" customFormat="1" ht="25.5" customHeight="1">
      <c r="B416" s="106"/>
      <c r="C416" s="107"/>
      <c r="D416" s="107"/>
      <c r="E416" s="108" t="s">
        <v>19</v>
      </c>
      <c r="F416" s="579" t="s">
        <v>1377</v>
      </c>
      <c r="G416" s="580"/>
      <c r="H416" s="580"/>
      <c r="I416" s="580"/>
      <c r="J416" s="107"/>
      <c r="K416" s="109">
        <v>25.707</v>
      </c>
      <c r="L416" s="107"/>
      <c r="M416" s="107"/>
      <c r="N416" s="107"/>
      <c r="O416" s="107"/>
      <c r="P416" s="107"/>
      <c r="Q416" s="107"/>
      <c r="R416" s="110"/>
      <c r="T416" s="111"/>
      <c r="U416" s="107"/>
      <c r="V416" s="107"/>
      <c r="W416" s="107"/>
      <c r="X416" s="107"/>
      <c r="Y416" s="107"/>
      <c r="Z416" s="107"/>
      <c r="AA416" s="112"/>
      <c r="AT416" s="113" t="s">
        <v>182</v>
      </c>
      <c r="AU416" s="113" t="s">
        <v>115</v>
      </c>
      <c r="AV416" s="6" t="s">
        <v>115</v>
      </c>
      <c r="AW416" s="6" t="s">
        <v>32</v>
      </c>
      <c r="AX416" s="6" t="s">
        <v>74</v>
      </c>
      <c r="AY416" s="113" t="s">
        <v>175</v>
      </c>
    </row>
    <row r="417" spans="2:51" s="6" customFormat="1" ht="25.5" customHeight="1">
      <c r="B417" s="106"/>
      <c r="C417" s="107"/>
      <c r="D417" s="107"/>
      <c r="E417" s="108" t="s">
        <v>19</v>
      </c>
      <c r="F417" s="579" t="s">
        <v>1378</v>
      </c>
      <c r="G417" s="580"/>
      <c r="H417" s="580"/>
      <c r="I417" s="580"/>
      <c r="J417" s="107"/>
      <c r="K417" s="109">
        <v>29.52</v>
      </c>
      <c r="L417" s="107"/>
      <c r="M417" s="107"/>
      <c r="N417" s="107"/>
      <c r="O417" s="107"/>
      <c r="P417" s="107"/>
      <c r="Q417" s="107"/>
      <c r="R417" s="110"/>
      <c r="T417" s="111"/>
      <c r="U417" s="107"/>
      <c r="V417" s="107"/>
      <c r="W417" s="107"/>
      <c r="X417" s="107"/>
      <c r="Y417" s="107"/>
      <c r="Z417" s="107"/>
      <c r="AA417" s="112"/>
      <c r="AT417" s="113" t="s">
        <v>182</v>
      </c>
      <c r="AU417" s="113" t="s">
        <v>115</v>
      </c>
      <c r="AV417" s="6" t="s">
        <v>115</v>
      </c>
      <c r="AW417" s="6" t="s">
        <v>32</v>
      </c>
      <c r="AX417" s="6" t="s">
        <v>74</v>
      </c>
      <c r="AY417" s="113" t="s">
        <v>175</v>
      </c>
    </row>
    <row r="418" spans="2:51" s="6" customFormat="1" ht="16.5" customHeight="1">
      <c r="B418" s="106"/>
      <c r="C418" s="107"/>
      <c r="D418" s="107"/>
      <c r="E418" s="108" t="s">
        <v>19</v>
      </c>
      <c r="F418" s="579" t="s">
        <v>1379</v>
      </c>
      <c r="G418" s="580"/>
      <c r="H418" s="580"/>
      <c r="I418" s="580"/>
      <c r="J418" s="107"/>
      <c r="K418" s="109">
        <v>390</v>
      </c>
      <c r="L418" s="107"/>
      <c r="M418" s="107"/>
      <c r="N418" s="107"/>
      <c r="O418" s="107"/>
      <c r="P418" s="107"/>
      <c r="Q418" s="107"/>
      <c r="R418" s="110"/>
      <c r="T418" s="111"/>
      <c r="U418" s="107"/>
      <c r="V418" s="107"/>
      <c r="W418" s="107"/>
      <c r="X418" s="107"/>
      <c r="Y418" s="107"/>
      <c r="Z418" s="107"/>
      <c r="AA418" s="112"/>
      <c r="AT418" s="113" t="s">
        <v>182</v>
      </c>
      <c r="AU418" s="113" t="s">
        <v>115</v>
      </c>
      <c r="AV418" s="6" t="s">
        <v>115</v>
      </c>
      <c r="AW418" s="6" t="s">
        <v>32</v>
      </c>
      <c r="AX418" s="6" t="s">
        <v>74</v>
      </c>
      <c r="AY418" s="113" t="s">
        <v>175</v>
      </c>
    </row>
    <row r="419" spans="2:51" s="6" customFormat="1" ht="16.5" customHeight="1">
      <c r="B419" s="106"/>
      <c r="C419" s="107"/>
      <c r="D419" s="107"/>
      <c r="E419" s="108" t="s">
        <v>19</v>
      </c>
      <c r="F419" s="579" t="s">
        <v>1380</v>
      </c>
      <c r="G419" s="580"/>
      <c r="H419" s="580"/>
      <c r="I419" s="580"/>
      <c r="J419" s="107"/>
      <c r="K419" s="109">
        <v>130</v>
      </c>
      <c r="L419" s="107"/>
      <c r="M419" s="107"/>
      <c r="N419" s="107"/>
      <c r="O419" s="107"/>
      <c r="P419" s="107"/>
      <c r="Q419" s="107"/>
      <c r="R419" s="110"/>
      <c r="T419" s="111"/>
      <c r="U419" s="107"/>
      <c r="V419" s="107"/>
      <c r="W419" s="107"/>
      <c r="X419" s="107"/>
      <c r="Y419" s="107"/>
      <c r="Z419" s="107"/>
      <c r="AA419" s="112"/>
      <c r="AT419" s="113" t="s">
        <v>182</v>
      </c>
      <c r="AU419" s="113" t="s">
        <v>115</v>
      </c>
      <c r="AV419" s="6" t="s">
        <v>115</v>
      </c>
      <c r="AW419" s="6" t="s">
        <v>32</v>
      </c>
      <c r="AX419" s="6" t="s">
        <v>74</v>
      </c>
      <c r="AY419" s="113" t="s">
        <v>175</v>
      </c>
    </row>
    <row r="420" spans="2:51" s="6" customFormat="1" ht="16.5" customHeight="1">
      <c r="B420" s="106"/>
      <c r="C420" s="107"/>
      <c r="D420" s="107"/>
      <c r="E420" s="108" t="s">
        <v>19</v>
      </c>
      <c r="F420" s="579" t="s">
        <v>1381</v>
      </c>
      <c r="G420" s="580"/>
      <c r="H420" s="580"/>
      <c r="I420" s="580"/>
      <c r="J420" s="107"/>
      <c r="K420" s="109">
        <v>50</v>
      </c>
      <c r="L420" s="107"/>
      <c r="M420" s="107"/>
      <c r="N420" s="107"/>
      <c r="O420" s="107"/>
      <c r="P420" s="107"/>
      <c r="Q420" s="107"/>
      <c r="R420" s="110"/>
      <c r="T420" s="111"/>
      <c r="U420" s="107"/>
      <c r="V420" s="107"/>
      <c r="W420" s="107"/>
      <c r="X420" s="107"/>
      <c r="Y420" s="107"/>
      <c r="Z420" s="107"/>
      <c r="AA420" s="112"/>
      <c r="AT420" s="113" t="s">
        <v>182</v>
      </c>
      <c r="AU420" s="113" t="s">
        <v>115</v>
      </c>
      <c r="AV420" s="6" t="s">
        <v>115</v>
      </c>
      <c r="AW420" s="6" t="s">
        <v>32</v>
      </c>
      <c r="AX420" s="6" t="s">
        <v>74</v>
      </c>
      <c r="AY420" s="113" t="s">
        <v>175</v>
      </c>
    </row>
    <row r="421" spans="2:51" s="7" customFormat="1" ht="16.5" customHeight="1">
      <c r="B421" s="114"/>
      <c r="C421" s="115"/>
      <c r="D421" s="115"/>
      <c r="E421" s="116" t="s">
        <v>1052</v>
      </c>
      <c r="F421" s="581" t="s">
        <v>247</v>
      </c>
      <c r="G421" s="582"/>
      <c r="H421" s="582"/>
      <c r="I421" s="582"/>
      <c r="J421" s="115"/>
      <c r="K421" s="117">
        <v>625.227</v>
      </c>
      <c r="L421" s="115"/>
      <c r="M421" s="115"/>
      <c r="N421" s="115"/>
      <c r="O421" s="115"/>
      <c r="P421" s="115"/>
      <c r="Q421" s="115"/>
      <c r="R421" s="118"/>
      <c r="T421" s="119"/>
      <c r="U421" s="115"/>
      <c r="V421" s="115"/>
      <c r="W421" s="115"/>
      <c r="X421" s="115"/>
      <c r="Y421" s="115"/>
      <c r="Z421" s="115"/>
      <c r="AA421" s="120"/>
      <c r="AT421" s="121" t="s">
        <v>182</v>
      </c>
      <c r="AU421" s="121" t="s">
        <v>115</v>
      </c>
      <c r="AV421" s="7" t="s">
        <v>179</v>
      </c>
      <c r="AW421" s="7" t="s">
        <v>32</v>
      </c>
      <c r="AX421" s="7" t="s">
        <v>82</v>
      </c>
      <c r="AY421" s="121" t="s">
        <v>175</v>
      </c>
    </row>
    <row r="422" spans="2:65" s="1" customFormat="1" ht="25.5" customHeight="1">
      <c r="B422" s="25"/>
      <c r="C422" s="98" t="s">
        <v>701</v>
      </c>
      <c r="D422" s="98" t="s">
        <v>176</v>
      </c>
      <c r="E422" s="99" t="s">
        <v>985</v>
      </c>
      <c r="F422" s="576" t="s">
        <v>986</v>
      </c>
      <c r="G422" s="576"/>
      <c r="H422" s="576"/>
      <c r="I422" s="576"/>
      <c r="J422" s="100" t="s">
        <v>113</v>
      </c>
      <c r="K422" s="101">
        <v>156.306</v>
      </c>
      <c r="L422" s="507"/>
      <c r="M422" s="507"/>
      <c r="N422" s="562">
        <f>ROUND(L422*K422,2)</f>
        <v>0</v>
      </c>
      <c r="O422" s="562"/>
      <c r="P422" s="562"/>
      <c r="Q422" s="562"/>
      <c r="R422" s="27"/>
      <c r="T422" s="102" t="s">
        <v>19</v>
      </c>
      <c r="U422" s="30" t="s">
        <v>39</v>
      </c>
      <c r="V422" s="103">
        <v>0.95</v>
      </c>
      <c r="W422" s="103">
        <f>V422*K422</f>
        <v>148.4907</v>
      </c>
      <c r="X422" s="103">
        <v>0.00855</v>
      </c>
      <c r="Y422" s="103">
        <f>X422*K422</f>
        <v>1.3364163000000002</v>
      </c>
      <c r="Z422" s="103">
        <v>0</v>
      </c>
      <c r="AA422" s="104">
        <f>Z422*K422</f>
        <v>0</v>
      </c>
      <c r="AR422" s="14" t="s">
        <v>179</v>
      </c>
      <c r="AT422" s="14" t="s">
        <v>176</v>
      </c>
      <c r="AU422" s="14" t="s">
        <v>115</v>
      </c>
      <c r="AY422" s="14" t="s">
        <v>175</v>
      </c>
      <c r="BE422" s="105">
        <f>IF(U422="základní",N422,0)</f>
        <v>0</v>
      </c>
      <c r="BF422" s="105">
        <f>IF(U422="snížená",N422,0)</f>
        <v>0</v>
      </c>
      <c r="BG422" s="105">
        <f>IF(U422="zákl. přenesená",N422,0)</f>
        <v>0</v>
      </c>
      <c r="BH422" s="105">
        <f>IF(U422="sníž. přenesená",N422,0)</f>
        <v>0</v>
      </c>
      <c r="BI422" s="105">
        <f>IF(U422="nulová",N422,0)</f>
        <v>0</v>
      </c>
      <c r="BJ422" s="14" t="s">
        <v>82</v>
      </c>
      <c r="BK422" s="105">
        <f>ROUND(L422*K422,2)</f>
        <v>0</v>
      </c>
      <c r="BL422" s="14" t="s">
        <v>179</v>
      </c>
      <c r="BM422" s="14" t="s">
        <v>1382</v>
      </c>
    </row>
    <row r="423" spans="2:51" s="6" customFormat="1" ht="25.5" customHeight="1">
      <c r="B423" s="106"/>
      <c r="C423" s="107"/>
      <c r="D423" s="107"/>
      <c r="E423" s="108" t="s">
        <v>19</v>
      </c>
      <c r="F423" s="577" t="s">
        <v>1383</v>
      </c>
      <c r="G423" s="578"/>
      <c r="H423" s="578"/>
      <c r="I423" s="578"/>
      <c r="J423" s="107"/>
      <c r="K423" s="109">
        <v>31.261</v>
      </c>
      <c r="L423" s="107"/>
      <c r="M423" s="107"/>
      <c r="N423" s="107"/>
      <c r="O423" s="107"/>
      <c r="P423" s="107"/>
      <c r="Q423" s="107"/>
      <c r="R423" s="110"/>
      <c r="T423" s="111"/>
      <c r="U423" s="107"/>
      <c r="V423" s="107"/>
      <c r="W423" s="107"/>
      <c r="X423" s="107"/>
      <c r="Y423" s="107"/>
      <c r="Z423" s="107"/>
      <c r="AA423" s="112"/>
      <c r="AT423" s="113" t="s">
        <v>182</v>
      </c>
      <c r="AU423" s="113" t="s">
        <v>115</v>
      </c>
      <c r="AV423" s="6" t="s">
        <v>115</v>
      </c>
      <c r="AW423" s="6" t="s">
        <v>32</v>
      </c>
      <c r="AX423" s="6" t="s">
        <v>74</v>
      </c>
      <c r="AY423" s="113" t="s">
        <v>175</v>
      </c>
    </row>
    <row r="424" spans="2:51" s="6" customFormat="1" ht="38.25" customHeight="1">
      <c r="B424" s="106"/>
      <c r="C424" s="107"/>
      <c r="D424" s="107"/>
      <c r="E424" s="108" t="s">
        <v>19</v>
      </c>
      <c r="F424" s="579" t="s">
        <v>1384</v>
      </c>
      <c r="G424" s="580"/>
      <c r="H424" s="580"/>
      <c r="I424" s="580"/>
      <c r="J424" s="107"/>
      <c r="K424" s="109">
        <v>125.045</v>
      </c>
      <c r="L424" s="107"/>
      <c r="M424" s="107"/>
      <c r="N424" s="107"/>
      <c r="O424" s="107"/>
      <c r="P424" s="107"/>
      <c r="Q424" s="107"/>
      <c r="R424" s="110"/>
      <c r="T424" s="111"/>
      <c r="U424" s="107"/>
      <c r="V424" s="107"/>
      <c r="W424" s="107"/>
      <c r="X424" s="107"/>
      <c r="Y424" s="107"/>
      <c r="Z424" s="107"/>
      <c r="AA424" s="112"/>
      <c r="AT424" s="113" t="s">
        <v>182</v>
      </c>
      <c r="AU424" s="113" t="s">
        <v>115</v>
      </c>
      <c r="AV424" s="6" t="s">
        <v>115</v>
      </c>
      <c r="AW424" s="6" t="s">
        <v>32</v>
      </c>
      <c r="AX424" s="6" t="s">
        <v>74</v>
      </c>
      <c r="AY424" s="113" t="s">
        <v>175</v>
      </c>
    </row>
    <row r="425" spans="2:51" s="7" customFormat="1" ht="16.5" customHeight="1">
      <c r="B425" s="114"/>
      <c r="C425" s="115"/>
      <c r="D425" s="115"/>
      <c r="E425" s="116" t="s">
        <v>19</v>
      </c>
      <c r="F425" s="581" t="s">
        <v>247</v>
      </c>
      <c r="G425" s="582"/>
      <c r="H425" s="582"/>
      <c r="I425" s="582"/>
      <c r="J425" s="115"/>
      <c r="K425" s="117">
        <v>156.306</v>
      </c>
      <c r="L425" s="115"/>
      <c r="M425" s="115"/>
      <c r="N425" s="115"/>
      <c r="O425" s="115"/>
      <c r="P425" s="115"/>
      <c r="Q425" s="115"/>
      <c r="R425" s="118"/>
      <c r="T425" s="119"/>
      <c r="U425" s="115"/>
      <c r="V425" s="115"/>
      <c r="W425" s="115"/>
      <c r="X425" s="115"/>
      <c r="Y425" s="115"/>
      <c r="Z425" s="115"/>
      <c r="AA425" s="120"/>
      <c r="AT425" s="121" t="s">
        <v>182</v>
      </c>
      <c r="AU425" s="121" t="s">
        <v>115</v>
      </c>
      <c r="AV425" s="7" t="s">
        <v>179</v>
      </c>
      <c r="AW425" s="7" t="s">
        <v>32</v>
      </c>
      <c r="AX425" s="7" t="s">
        <v>82</v>
      </c>
      <c r="AY425" s="121" t="s">
        <v>175</v>
      </c>
    </row>
    <row r="426" spans="2:65" s="1" customFormat="1" ht="25.5" customHeight="1">
      <c r="B426" s="25"/>
      <c r="C426" s="98" t="s">
        <v>705</v>
      </c>
      <c r="D426" s="98" t="s">
        <v>176</v>
      </c>
      <c r="E426" s="99" t="s">
        <v>990</v>
      </c>
      <c r="F426" s="576" t="s">
        <v>991</v>
      </c>
      <c r="G426" s="576"/>
      <c r="H426" s="576"/>
      <c r="I426" s="576"/>
      <c r="J426" s="100" t="s">
        <v>127</v>
      </c>
      <c r="K426" s="101">
        <v>54.707</v>
      </c>
      <c r="L426" s="507"/>
      <c r="M426" s="507"/>
      <c r="N426" s="562">
        <f>ROUND(L426*K426,2)</f>
        <v>0</v>
      </c>
      <c r="O426" s="562"/>
      <c r="P426" s="562"/>
      <c r="Q426" s="562"/>
      <c r="R426" s="27"/>
      <c r="T426" s="102" t="s">
        <v>19</v>
      </c>
      <c r="U426" s="30" t="s">
        <v>39</v>
      </c>
      <c r="V426" s="103">
        <v>24.308</v>
      </c>
      <c r="W426" s="103">
        <f>V426*K426</f>
        <v>1329.817756</v>
      </c>
      <c r="X426" s="103">
        <v>0.48818</v>
      </c>
      <c r="Y426" s="103">
        <f>X426*K426</f>
        <v>26.706863260000002</v>
      </c>
      <c r="Z426" s="103">
        <v>0</v>
      </c>
      <c r="AA426" s="104">
        <f>Z426*K426</f>
        <v>0</v>
      </c>
      <c r="AR426" s="14" t="s">
        <v>179</v>
      </c>
      <c r="AT426" s="14" t="s">
        <v>176</v>
      </c>
      <c r="AU426" s="14" t="s">
        <v>115</v>
      </c>
      <c r="AY426" s="14" t="s">
        <v>175</v>
      </c>
      <c r="BE426" s="105">
        <f>IF(U426="základní",N426,0)</f>
        <v>0</v>
      </c>
      <c r="BF426" s="105">
        <f>IF(U426="snížená",N426,0)</f>
        <v>0</v>
      </c>
      <c r="BG426" s="105">
        <f>IF(U426="zákl. přenesená",N426,0)</f>
        <v>0</v>
      </c>
      <c r="BH426" s="105">
        <f>IF(U426="sníž. přenesená",N426,0)</f>
        <v>0</v>
      </c>
      <c r="BI426" s="105">
        <f>IF(U426="nulová",N426,0)</f>
        <v>0</v>
      </c>
      <c r="BJ426" s="14" t="s">
        <v>82</v>
      </c>
      <c r="BK426" s="105">
        <f>ROUND(L426*K426,2)</f>
        <v>0</v>
      </c>
      <c r="BL426" s="14" t="s">
        <v>179</v>
      </c>
      <c r="BM426" s="14" t="s">
        <v>1385</v>
      </c>
    </row>
    <row r="427" spans="2:51" s="6" customFormat="1" ht="25.5" customHeight="1">
      <c r="B427" s="106"/>
      <c r="C427" s="107"/>
      <c r="D427" s="107"/>
      <c r="E427" s="108" t="s">
        <v>19</v>
      </c>
      <c r="F427" s="577" t="s">
        <v>1386</v>
      </c>
      <c r="G427" s="578"/>
      <c r="H427" s="578"/>
      <c r="I427" s="578"/>
      <c r="J427" s="107"/>
      <c r="K427" s="109">
        <v>10.941</v>
      </c>
      <c r="L427" s="107"/>
      <c r="M427" s="107"/>
      <c r="N427" s="107"/>
      <c r="O427" s="107"/>
      <c r="P427" s="107"/>
      <c r="Q427" s="107"/>
      <c r="R427" s="110"/>
      <c r="T427" s="111"/>
      <c r="U427" s="107"/>
      <c r="V427" s="107"/>
      <c r="W427" s="107"/>
      <c r="X427" s="107"/>
      <c r="Y427" s="107"/>
      <c r="Z427" s="107"/>
      <c r="AA427" s="112"/>
      <c r="AT427" s="113" t="s">
        <v>182</v>
      </c>
      <c r="AU427" s="113" t="s">
        <v>115</v>
      </c>
      <c r="AV427" s="6" t="s">
        <v>115</v>
      </c>
      <c r="AW427" s="6" t="s">
        <v>32</v>
      </c>
      <c r="AX427" s="6" t="s">
        <v>74</v>
      </c>
      <c r="AY427" s="113" t="s">
        <v>175</v>
      </c>
    </row>
    <row r="428" spans="2:51" s="6" customFormat="1" ht="25.5" customHeight="1">
      <c r="B428" s="106"/>
      <c r="C428" s="107"/>
      <c r="D428" s="107"/>
      <c r="E428" s="108" t="s">
        <v>19</v>
      </c>
      <c r="F428" s="579" t="s">
        <v>1387</v>
      </c>
      <c r="G428" s="580"/>
      <c r="H428" s="580"/>
      <c r="I428" s="580"/>
      <c r="J428" s="107"/>
      <c r="K428" s="109">
        <v>43.766</v>
      </c>
      <c r="L428" s="107"/>
      <c r="M428" s="107"/>
      <c r="N428" s="107"/>
      <c r="O428" s="107"/>
      <c r="P428" s="107"/>
      <c r="Q428" s="107"/>
      <c r="R428" s="110"/>
      <c r="T428" s="111"/>
      <c r="U428" s="107"/>
      <c r="V428" s="107"/>
      <c r="W428" s="107"/>
      <c r="X428" s="107"/>
      <c r="Y428" s="107"/>
      <c r="Z428" s="107"/>
      <c r="AA428" s="112"/>
      <c r="AT428" s="113" t="s">
        <v>182</v>
      </c>
      <c r="AU428" s="113" t="s">
        <v>115</v>
      </c>
      <c r="AV428" s="6" t="s">
        <v>115</v>
      </c>
      <c r="AW428" s="6" t="s">
        <v>32</v>
      </c>
      <c r="AX428" s="6" t="s">
        <v>74</v>
      </c>
      <c r="AY428" s="113" t="s">
        <v>175</v>
      </c>
    </row>
    <row r="429" spans="2:51" s="7" customFormat="1" ht="16.5" customHeight="1">
      <c r="B429" s="114"/>
      <c r="C429" s="115"/>
      <c r="D429" s="115"/>
      <c r="E429" s="116" t="s">
        <v>19</v>
      </c>
      <c r="F429" s="581" t="s">
        <v>247</v>
      </c>
      <c r="G429" s="582"/>
      <c r="H429" s="582"/>
      <c r="I429" s="582"/>
      <c r="J429" s="115"/>
      <c r="K429" s="117">
        <v>54.707</v>
      </c>
      <c r="L429" s="115"/>
      <c r="M429" s="115"/>
      <c r="N429" s="115"/>
      <c r="O429" s="115"/>
      <c r="P429" s="115"/>
      <c r="Q429" s="115"/>
      <c r="R429" s="118"/>
      <c r="T429" s="119"/>
      <c r="U429" s="115"/>
      <c r="V429" s="115"/>
      <c r="W429" s="115"/>
      <c r="X429" s="115"/>
      <c r="Y429" s="115"/>
      <c r="Z429" s="115"/>
      <c r="AA429" s="120"/>
      <c r="AT429" s="121" t="s">
        <v>182</v>
      </c>
      <c r="AU429" s="121" t="s">
        <v>115</v>
      </c>
      <c r="AV429" s="7" t="s">
        <v>179</v>
      </c>
      <c r="AW429" s="7" t="s">
        <v>32</v>
      </c>
      <c r="AX429" s="7" t="s">
        <v>82</v>
      </c>
      <c r="AY429" s="121" t="s">
        <v>175</v>
      </c>
    </row>
    <row r="430" spans="2:65" s="1" customFormat="1" ht="25.5" customHeight="1">
      <c r="B430" s="25"/>
      <c r="C430" s="129" t="s">
        <v>709</v>
      </c>
      <c r="D430" s="129" t="s">
        <v>334</v>
      </c>
      <c r="E430" s="130" t="s">
        <v>995</v>
      </c>
      <c r="F430" s="583" t="s">
        <v>996</v>
      </c>
      <c r="G430" s="583"/>
      <c r="H430" s="583"/>
      <c r="I430" s="583"/>
      <c r="J430" s="131" t="s">
        <v>113</v>
      </c>
      <c r="K430" s="132">
        <v>31.261</v>
      </c>
      <c r="L430" s="534"/>
      <c r="M430" s="534"/>
      <c r="N430" s="561">
        <f>ROUND(L430*K430,2)</f>
        <v>0</v>
      </c>
      <c r="O430" s="562"/>
      <c r="P430" s="562"/>
      <c r="Q430" s="562"/>
      <c r="R430" s="27"/>
      <c r="T430" s="102" t="s">
        <v>19</v>
      </c>
      <c r="U430" s="30" t="s">
        <v>39</v>
      </c>
      <c r="V430" s="103">
        <v>0</v>
      </c>
      <c r="W430" s="103">
        <f>V430*K430</f>
        <v>0</v>
      </c>
      <c r="X430" s="103">
        <v>0.54</v>
      </c>
      <c r="Y430" s="103">
        <f>X430*K430</f>
        <v>16.88094</v>
      </c>
      <c r="Z430" s="103">
        <v>0</v>
      </c>
      <c r="AA430" s="104">
        <f>Z430*K430</f>
        <v>0</v>
      </c>
      <c r="AR430" s="14" t="s">
        <v>210</v>
      </c>
      <c r="AT430" s="14" t="s">
        <v>334</v>
      </c>
      <c r="AU430" s="14" t="s">
        <v>115</v>
      </c>
      <c r="AY430" s="14" t="s">
        <v>175</v>
      </c>
      <c r="BE430" s="105">
        <f>IF(U430="základní",N430,0)</f>
        <v>0</v>
      </c>
      <c r="BF430" s="105">
        <f>IF(U430="snížená",N430,0)</f>
        <v>0</v>
      </c>
      <c r="BG430" s="105">
        <f>IF(U430="zákl. přenesená",N430,0)</f>
        <v>0</v>
      </c>
      <c r="BH430" s="105">
        <f>IF(U430="sníž. přenesená",N430,0)</f>
        <v>0</v>
      </c>
      <c r="BI430" s="105">
        <f>IF(U430="nulová",N430,0)</f>
        <v>0</v>
      </c>
      <c r="BJ430" s="14" t="s">
        <v>82</v>
      </c>
      <c r="BK430" s="105">
        <f>ROUND(L430*K430,2)</f>
        <v>0</v>
      </c>
      <c r="BL430" s="14" t="s">
        <v>179</v>
      </c>
      <c r="BM430" s="14" t="s">
        <v>1388</v>
      </c>
    </row>
    <row r="431" spans="2:51" s="6" customFormat="1" ht="25.5" customHeight="1">
      <c r="B431" s="106"/>
      <c r="C431" s="107"/>
      <c r="D431" s="107"/>
      <c r="E431" s="108" t="s">
        <v>19</v>
      </c>
      <c r="F431" s="577" t="s">
        <v>1383</v>
      </c>
      <c r="G431" s="578"/>
      <c r="H431" s="578"/>
      <c r="I431" s="578"/>
      <c r="J431" s="107"/>
      <c r="K431" s="109">
        <v>31.261</v>
      </c>
      <c r="L431" s="107"/>
      <c r="M431" s="107"/>
      <c r="N431" s="107"/>
      <c r="O431" s="107"/>
      <c r="P431" s="107"/>
      <c r="Q431" s="107"/>
      <c r="R431" s="110"/>
      <c r="T431" s="111"/>
      <c r="U431" s="107"/>
      <c r="V431" s="107"/>
      <c r="W431" s="107"/>
      <c r="X431" s="107"/>
      <c r="Y431" s="107"/>
      <c r="Z431" s="107"/>
      <c r="AA431" s="112"/>
      <c r="AT431" s="113" t="s">
        <v>182</v>
      </c>
      <c r="AU431" s="113" t="s">
        <v>115</v>
      </c>
      <c r="AV431" s="6" t="s">
        <v>115</v>
      </c>
      <c r="AW431" s="6" t="s">
        <v>32</v>
      </c>
      <c r="AX431" s="6" t="s">
        <v>82</v>
      </c>
      <c r="AY431" s="113" t="s">
        <v>175</v>
      </c>
    </row>
    <row r="432" spans="2:65" s="1" customFormat="1" ht="25.5" customHeight="1">
      <c r="B432" s="25"/>
      <c r="C432" s="98" t="s">
        <v>714</v>
      </c>
      <c r="D432" s="98" t="s">
        <v>176</v>
      </c>
      <c r="E432" s="99" t="s">
        <v>830</v>
      </c>
      <c r="F432" s="576" t="s">
        <v>831</v>
      </c>
      <c r="G432" s="576"/>
      <c r="H432" s="576"/>
      <c r="I432" s="576"/>
      <c r="J432" s="100" t="s">
        <v>113</v>
      </c>
      <c r="K432" s="101">
        <v>599.52</v>
      </c>
      <c r="L432" s="507"/>
      <c r="M432" s="507"/>
      <c r="N432" s="562">
        <f>ROUND(L432*K432,2)</f>
        <v>0</v>
      </c>
      <c r="O432" s="562"/>
      <c r="P432" s="562"/>
      <c r="Q432" s="562"/>
      <c r="R432" s="27"/>
      <c r="T432" s="102" t="s">
        <v>19</v>
      </c>
      <c r="U432" s="30" t="s">
        <v>39</v>
      </c>
      <c r="V432" s="103">
        <v>0.827</v>
      </c>
      <c r="W432" s="103">
        <f>V432*K432</f>
        <v>495.80303999999995</v>
      </c>
      <c r="X432" s="103">
        <v>0.039082</v>
      </c>
      <c r="Y432" s="103">
        <f>X432*K432</f>
        <v>23.430440639999997</v>
      </c>
      <c r="Z432" s="103">
        <v>0</v>
      </c>
      <c r="AA432" s="104">
        <f>Z432*K432</f>
        <v>0</v>
      </c>
      <c r="AR432" s="14" t="s">
        <v>179</v>
      </c>
      <c r="AT432" s="14" t="s">
        <v>176</v>
      </c>
      <c r="AU432" s="14" t="s">
        <v>115</v>
      </c>
      <c r="AY432" s="14" t="s">
        <v>175</v>
      </c>
      <c r="BE432" s="105">
        <f>IF(U432="základní",N432,0)</f>
        <v>0</v>
      </c>
      <c r="BF432" s="105">
        <f>IF(U432="snížená",N432,0)</f>
        <v>0</v>
      </c>
      <c r="BG432" s="105">
        <f>IF(U432="zákl. přenesená",N432,0)</f>
        <v>0</v>
      </c>
      <c r="BH432" s="105">
        <f>IF(U432="sníž. přenesená",N432,0)</f>
        <v>0</v>
      </c>
      <c r="BI432" s="105">
        <f>IF(U432="nulová",N432,0)</f>
        <v>0</v>
      </c>
      <c r="BJ432" s="14" t="s">
        <v>82</v>
      </c>
      <c r="BK432" s="105">
        <f>ROUND(L432*K432,2)</f>
        <v>0</v>
      </c>
      <c r="BL432" s="14" t="s">
        <v>179</v>
      </c>
      <c r="BM432" s="14" t="s">
        <v>1389</v>
      </c>
    </row>
    <row r="433" spans="2:51" s="6" customFormat="1" ht="16.5" customHeight="1">
      <c r="B433" s="106"/>
      <c r="C433" s="107"/>
      <c r="D433" s="107"/>
      <c r="E433" s="108" t="s">
        <v>19</v>
      </c>
      <c r="F433" s="577" t="s">
        <v>1390</v>
      </c>
      <c r="G433" s="578"/>
      <c r="H433" s="578"/>
      <c r="I433" s="578"/>
      <c r="J433" s="107"/>
      <c r="K433" s="109">
        <v>599.52</v>
      </c>
      <c r="L433" s="107"/>
      <c r="M433" s="107"/>
      <c r="N433" s="107"/>
      <c r="O433" s="107"/>
      <c r="P433" s="107"/>
      <c r="Q433" s="107"/>
      <c r="R433" s="110"/>
      <c r="T433" s="111"/>
      <c r="U433" s="107"/>
      <c r="V433" s="107"/>
      <c r="W433" s="107"/>
      <c r="X433" s="107"/>
      <c r="Y433" s="107"/>
      <c r="Z433" s="107"/>
      <c r="AA433" s="112"/>
      <c r="AT433" s="113" t="s">
        <v>182</v>
      </c>
      <c r="AU433" s="113" t="s">
        <v>115</v>
      </c>
      <c r="AV433" s="6" t="s">
        <v>115</v>
      </c>
      <c r="AW433" s="6" t="s">
        <v>32</v>
      </c>
      <c r="AX433" s="6" t="s">
        <v>82</v>
      </c>
      <c r="AY433" s="113" t="s">
        <v>175</v>
      </c>
    </row>
    <row r="434" spans="2:65" s="1" customFormat="1" ht="38.25" customHeight="1">
      <c r="B434" s="25"/>
      <c r="C434" s="98" t="s">
        <v>719</v>
      </c>
      <c r="D434" s="98" t="s">
        <v>176</v>
      </c>
      <c r="E434" s="99" t="s">
        <v>834</v>
      </c>
      <c r="F434" s="576" t="s">
        <v>1391</v>
      </c>
      <c r="G434" s="576"/>
      <c r="H434" s="576"/>
      <c r="I434" s="576"/>
      <c r="J434" s="100" t="s">
        <v>113</v>
      </c>
      <c r="K434" s="101">
        <v>34.067</v>
      </c>
      <c r="L434" s="507"/>
      <c r="M434" s="507"/>
      <c r="N434" s="562">
        <f>ROUND(L434*K434,2)</f>
        <v>0</v>
      </c>
      <c r="O434" s="562"/>
      <c r="P434" s="562"/>
      <c r="Q434" s="562"/>
      <c r="R434" s="27"/>
      <c r="T434" s="102" t="s">
        <v>19</v>
      </c>
      <c r="U434" s="30" t="s">
        <v>39</v>
      </c>
      <c r="V434" s="103">
        <v>1.832</v>
      </c>
      <c r="W434" s="103">
        <f>V434*K434</f>
        <v>62.410744</v>
      </c>
      <c r="X434" s="103">
        <v>0.12273</v>
      </c>
      <c r="Y434" s="103">
        <f>X434*K434</f>
        <v>4.18104291</v>
      </c>
      <c r="Z434" s="103">
        <v>0</v>
      </c>
      <c r="AA434" s="104">
        <f>Z434*K434</f>
        <v>0</v>
      </c>
      <c r="AR434" s="14" t="s">
        <v>179</v>
      </c>
      <c r="AT434" s="14" t="s">
        <v>176</v>
      </c>
      <c r="AU434" s="14" t="s">
        <v>115</v>
      </c>
      <c r="AY434" s="14" t="s">
        <v>175</v>
      </c>
      <c r="BE434" s="105">
        <f>IF(U434="základní",N434,0)</f>
        <v>0</v>
      </c>
      <c r="BF434" s="105">
        <f>IF(U434="snížená",N434,0)</f>
        <v>0</v>
      </c>
      <c r="BG434" s="105">
        <f>IF(U434="zákl. přenesená",N434,0)</f>
        <v>0</v>
      </c>
      <c r="BH434" s="105">
        <f>IF(U434="sníž. přenesená",N434,0)</f>
        <v>0</v>
      </c>
      <c r="BI434" s="105">
        <f>IF(U434="nulová",N434,0)</f>
        <v>0</v>
      </c>
      <c r="BJ434" s="14" t="s">
        <v>82</v>
      </c>
      <c r="BK434" s="105">
        <f>ROUND(L434*K434,2)</f>
        <v>0</v>
      </c>
      <c r="BL434" s="14" t="s">
        <v>179</v>
      </c>
      <c r="BM434" s="14" t="s">
        <v>1392</v>
      </c>
    </row>
    <row r="435" spans="2:51" s="6" customFormat="1" ht="25.5" customHeight="1">
      <c r="B435" s="106"/>
      <c r="C435" s="107"/>
      <c r="D435" s="107"/>
      <c r="E435" s="108" t="s">
        <v>19</v>
      </c>
      <c r="F435" s="577" t="s">
        <v>1393</v>
      </c>
      <c r="G435" s="578"/>
      <c r="H435" s="578"/>
      <c r="I435" s="578"/>
      <c r="J435" s="107"/>
      <c r="K435" s="109">
        <v>25.707</v>
      </c>
      <c r="L435" s="107"/>
      <c r="M435" s="107"/>
      <c r="N435" s="107"/>
      <c r="O435" s="107"/>
      <c r="P435" s="107"/>
      <c r="Q435" s="107"/>
      <c r="R435" s="110"/>
      <c r="T435" s="111"/>
      <c r="U435" s="107"/>
      <c r="V435" s="107"/>
      <c r="W435" s="107"/>
      <c r="X435" s="107"/>
      <c r="Y435" s="107"/>
      <c r="Z435" s="107"/>
      <c r="AA435" s="112"/>
      <c r="AT435" s="113" t="s">
        <v>182</v>
      </c>
      <c r="AU435" s="113" t="s">
        <v>115</v>
      </c>
      <c r="AV435" s="6" t="s">
        <v>115</v>
      </c>
      <c r="AW435" s="6" t="s">
        <v>32</v>
      </c>
      <c r="AX435" s="6" t="s">
        <v>74</v>
      </c>
      <c r="AY435" s="113" t="s">
        <v>175</v>
      </c>
    </row>
    <row r="436" spans="2:51" s="6" customFormat="1" ht="25.5" customHeight="1">
      <c r="B436" s="106"/>
      <c r="C436" s="107"/>
      <c r="D436" s="107"/>
      <c r="E436" s="108" t="s">
        <v>19</v>
      </c>
      <c r="F436" s="579" t="s">
        <v>1394</v>
      </c>
      <c r="G436" s="580"/>
      <c r="H436" s="580"/>
      <c r="I436" s="580"/>
      <c r="J436" s="107"/>
      <c r="K436" s="109">
        <v>8.36</v>
      </c>
      <c r="L436" s="107"/>
      <c r="M436" s="107"/>
      <c r="N436" s="107"/>
      <c r="O436" s="107"/>
      <c r="P436" s="107"/>
      <c r="Q436" s="107"/>
      <c r="R436" s="110"/>
      <c r="T436" s="111"/>
      <c r="U436" s="107"/>
      <c r="V436" s="107"/>
      <c r="W436" s="107"/>
      <c r="X436" s="107"/>
      <c r="Y436" s="107"/>
      <c r="Z436" s="107"/>
      <c r="AA436" s="112"/>
      <c r="AT436" s="113" t="s">
        <v>182</v>
      </c>
      <c r="AU436" s="113" t="s">
        <v>115</v>
      </c>
      <c r="AV436" s="6" t="s">
        <v>115</v>
      </c>
      <c r="AW436" s="6" t="s">
        <v>32</v>
      </c>
      <c r="AX436" s="6" t="s">
        <v>74</v>
      </c>
      <c r="AY436" s="113" t="s">
        <v>175</v>
      </c>
    </row>
    <row r="437" spans="2:51" s="7" customFormat="1" ht="16.5" customHeight="1">
      <c r="B437" s="114"/>
      <c r="C437" s="115"/>
      <c r="D437" s="115"/>
      <c r="E437" s="116" t="s">
        <v>19</v>
      </c>
      <c r="F437" s="581" t="s">
        <v>247</v>
      </c>
      <c r="G437" s="582"/>
      <c r="H437" s="582"/>
      <c r="I437" s="582"/>
      <c r="J437" s="115"/>
      <c r="K437" s="117">
        <v>34.067</v>
      </c>
      <c r="L437" s="115"/>
      <c r="M437" s="115"/>
      <c r="N437" s="115"/>
      <c r="O437" s="115"/>
      <c r="P437" s="115"/>
      <c r="Q437" s="115"/>
      <c r="R437" s="118"/>
      <c r="T437" s="119"/>
      <c r="U437" s="115"/>
      <c r="V437" s="115"/>
      <c r="W437" s="115"/>
      <c r="X437" s="115"/>
      <c r="Y437" s="115"/>
      <c r="Z437" s="115"/>
      <c r="AA437" s="120"/>
      <c r="AT437" s="121" t="s">
        <v>182</v>
      </c>
      <c r="AU437" s="121" t="s">
        <v>115</v>
      </c>
      <c r="AV437" s="7" t="s">
        <v>179</v>
      </c>
      <c r="AW437" s="7" t="s">
        <v>32</v>
      </c>
      <c r="AX437" s="7" t="s">
        <v>82</v>
      </c>
      <c r="AY437" s="121" t="s">
        <v>175</v>
      </c>
    </row>
    <row r="438" spans="2:65" s="1" customFormat="1" ht="25.5" customHeight="1">
      <c r="B438" s="25"/>
      <c r="C438" s="98" t="s">
        <v>729</v>
      </c>
      <c r="D438" s="98" t="s">
        <v>176</v>
      </c>
      <c r="E438" s="99" t="s">
        <v>839</v>
      </c>
      <c r="F438" s="576" t="s">
        <v>840</v>
      </c>
      <c r="G438" s="576"/>
      <c r="H438" s="576"/>
      <c r="I438" s="576"/>
      <c r="J438" s="100" t="s">
        <v>113</v>
      </c>
      <c r="K438" s="101">
        <v>625.227</v>
      </c>
      <c r="L438" s="507"/>
      <c r="M438" s="507"/>
      <c r="N438" s="562">
        <f>ROUND(L438*K438,2)</f>
        <v>0</v>
      </c>
      <c r="O438" s="562"/>
      <c r="P438" s="562"/>
      <c r="Q438" s="562"/>
      <c r="R438" s="27"/>
      <c r="T438" s="102" t="s">
        <v>19</v>
      </c>
      <c r="U438" s="30" t="s">
        <v>39</v>
      </c>
      <c r="V438" s="103">
        <v>0.73</v>
      </c>
      <c r="W438" s="103">
        <f>V438*K438</f>
        <v>456.41571</v>
      </c>
      <c r="X438" s="103">
        <v>0</v>
      </c>
      <c r="Y438" s="103">
        <f>X438*K438</f>
        <v>0</v>
      </c>
      <c r="Z438" s="103">
        <v>0</v>
      </c>
      <c r="AA438" s="104">
        <f>Z438*K438</f>
        <v>0</v>
      </c>
      <c r="AR438" s="14" t="s">
        <v>179</v>
      </c>
      <c r="AT438" s="14" t="s">
        <v>176</v>
      </c>
      <c r="AU438" s="14" t="s">
        <v>115</v>
      </c>
      <c r="AY438" s="14" t="s">
        <v>175</v>
      </c>
      <c r="BE438" s="105">
        <f>IF(U438="základní",N438,0)</f>
        <v>0</v>
      </c>
      <c r="BF438" s="105">
        <f>IF(U438="snížená",N438,0)</f>
        <v>0</v>
      </c>
      <c r="BG438" s="105">
        <f>IF(U438="zákl. přenesená",N438,0)</f>
        <v>0</v>
      </c>
      <c r="BH438" s="105">
        <f>IF(U438="sníž. přenesená",N438,0)</f>
        <v>0</v>
      </c>
      <c r="BI438" s="105">
        <f>IF(U438="nulová",N438,0)</f>
        <v>0</v>
      </c>
      <c r="BJ438" s="14" t="s">
        <v>82</v>
      </c>
      <c r="BK438" s="105">
        <f>ROUND(L438*K438,2)</f>
        <v>0</v>
      </c>
      <c r="BL438" s="14" t="s">
        <v>179</v>
      </c>
      <c r="BM438" s="14" t="s">
        <v>1395</v>
      </c>
    </row>
    <row r="439" spans="2:51" s="6" customFormat="1" ht="16.5" customHeight="1">
      <c r="B439" s="106"/>
      <c r="C439" s="107"/>
      <c r="D439" s="107"/>
      <c r="E439" s="108" t="s">
        <v>19</v>
      </c>
      <c r="F439" s="577" t="s">
        <v>1052</v>
      </c>
      <c r="G439" s="578"/>
      <c r="H439" s="578"/>
      <c r="I439" s="578"/>
      <c r="J439" s="107"/>
      <c r="K439" s="109">
        <v>625.227</v>
      </c>
      <c r="L439" s="107"/>
      <c r="M439" s="107"/>
      <c r="N439" s="107"/>
      <c r="O439" s="107"/>
      <c r="P439" s="107"/>
      <c r="Q439" s="107"/>
      <c r="R439" s="110"/>
      <c r="T439" s="111"/>
      <c r="U439" s="107"/>
      <c r="V439" s="107"/>
      <c r="W439" s="107"/>
      <c r="X439" s="107"/>
      <c r="Y439" s="107"/>
      <c r="Z439" s="107"/>
      <c r="AA439" s="112"/>
      <c r="AT439" s="113" t="s">
        <v>182</v>
      </c>
      <c r="AU439" s="113" t="s">
        <v>115</v>
      </c>
      <c r="AV439" s="6" t="s">
        <v>115</v>
      </c>
      <c r="AW439" s="6" t="s">
        <v>32</v>
      </c>
      <c r="AX439" s="6" t="s">
        <v>82</v>
      </c>
      <c r="AY439" s="113" t="s">
        <v>175</v>
      </c>
    </row>
    <row r="440" spans="2:65" s="1" customFormat="1" ht="38.25" customHeight="1">
      <c r="B440" s="25"/>
      <c r="C440" s="98" t="s">
        <v>734</v>
      </c>
      <c r="D440" s="98" t="s">
        <v>176</v>
      </c>
      <c r="E440" s="99" t="s">
        <v>1396</v>
      </c>
      <c r="F440" s="576" t="s">
        <v>1397</v>
      </c>
      <c r="G440" s="576"/>
      <c r="H440" s="576"/>
      <c r="I440" s="576"/>
      <c r="J440" s="100" t="s">
        <v>602</v>
      </c>
      <c r="K440" s="101">
        <v>10.032</v>
      </c>
      <c r="L440" s="507"/>
      <c r="M440" s="507"/>
      <c r="N440" s="562">
        <f>ROUND(L440*K440,2)</f>
        <v>0</v>
      </c>
      <c r="O440" s="562"/>
      <c r="P440" s="562"/>
      <c r="Q440" s="562"/>
      <c r="R440" s="27"/>
      <c r="T440" s="102" t="s">
        <v>19</v>
      </c>
      <c r="U440" s="30" t="s">
        <v>39</v>
      </c>
      <c r="V440" s="103">
        <v>2.432</v>
      </c>
      <c r="W440" s="103">
        <f>V440*K440</f>
        <v>24.397824</v>
      </c>
      <c r="X440" s="103">
        <v>0.00028924</v>
      </c>
      <c r="Y440" s="103">
        <f>X440*K440</f>
        <v>0.0029016556800000003</v>
      </c>
      <c r="Z440" s="103">
        <v>0</v>
      </c>
      <c r="AA440" s="104">
        <f>Z440*K440</f>
        <v>0</v>
      </c>
      <c r="AR440" s="14" t="s">
        <v>179</v>
      </c>
      <c r="AT440" s="14" t="s">
        <v>176</v>
      </c>
      <c r="AU440" s="14" t="s">
        <v>115</v>
      </c>
      <c r="AY440" s="14" t="s">
        <v>175</v>
      </c>
      <c r="BE440" s="105">
        <f>IF(U440="základní",N440,0)</f>
        <v>0</v>
      </c>
      <c r="BF440" s="105">
        <f>IF(U440="snížená",N440,0)</f>
        <v>0</v>
      </c>
      <c r="BG440" s="105">
        <f>IF(U440="zákl. přenesená",N440,0)</f>
        <v>0</v>
      </c>
      <c r="BH440" s="105">
        <f>IF(U440="sníž. přenesená",N440,0)</f>
        <v>0</v>
      </c>
      <c r="BI440" s="105">
        <f>IF(U440="nulová",N440,0)</f>
        <v>0</v>
      </c>
      <c r="BJ440" s="14" t="s">
        <v>82</v>
      </c>
      <c r="BK440" s="105">
        <f>ROUND(L440*K440,2)</f>
        <v>0</v>
      </c>
      <c r="BL440" s="14" t="s">
        <v>179</v>
      </c>
      <c r="BM440" s="14" t="s">
        <v>1398</v>
      </c>
    </row>
    <row r="441" spans="2:51" s="6" customFormat="1" ht="25.5" customHeight="1">
      <c r="B441" s="106"/>
      <c r="C441" s="107"/>
      <c r="D441" s="107"/>
      <c r="E441" s="108" t="s">
        <v>19</v>
      </c>
      <c r="F441" s="577" t="s">
        <v>1399</v>
      </c>
      <c r="G441" s="578"/>
      <c r="H441" s="578"/>
      <c r="I441" s="578"/>
      <c r="J441" s="107"/>
      <c r="K441" s="109">
        <v>10.032</v>
      </c>
      <c r="L441" s="107"/>
      <c r="M441" s="107"/>
      <c r="N441" s="107"/>
      <c r="O441" s="107"/>
      <c r="P441" s="107"/>
      <c r="Q441" s="107"/>
      <c r="R441" s="110"/>
      <c r="T441" s="111"/>
      <c r="U441" s="107"/>
      <c r="V441" s="107"/>
      <c r="W441" s="107"/>
      <c r="X441" s="107"/>
      <c r="Y441" s="107"/>
      <c r="Z441" s="107"/>
      <c r="AA441" s="112"/>
      <c r="AT441" s="113" t="s">
        <v>182</v>
      </c>
      <c r="AU441" s="113" t="s">
        <v>115</v>
      </c>
      <c r="AV441" s="6" t="s">
        <v>115</v>
      </c>
      <c r="AW441" s="6" t="s">
        <v>32</v>
      </c>
      <c r="AX441" s="6" t="s">
        <v>82</v>
      </c>
      <c r="AY441" s="113" t="s">
        <v>175</v>
      </c>
    </row>
    <row r="442" spans="2:65" s="1" customFormat="1" ht="38.25" customHeight="1">
      <c r="B442" s="25"/>
      <c r="C442" s="98" t="s">
        <v>740</v>
      </c>
      <c r="D442" s="98" t="s">
        <v>176</v>
      </c>
      <c r="E442" s="99" t="s">
        <v>850</v>
      </c>
      <c r="F442" s="576" t="s">
        <v>851</v>
      </c>
      <c r="G442" s="576"/>
      <c r="H442" s="576"/>
      <c r="I442" s="576"/>
      <c r="J442" s="100" t="s">
        <v>602</v>
      </c>
      <c r="K442" s="101">
        <v>101.1</v>
      </c>
      <c r="L442" s="507"/>
      <c r="M442" s="507"/>
      <c r="N442" s="562">
        <f>ROUND(L442*K442,2)</f>
        <v>0</v>
      </c>
      <c r="O442" s="562"/>
      <c r="P442" s="562"/>
      <c r="Q442" s="562"/>
      <c r="R442" s="27"/>
      <c r="T442" s="102" t="s">
        <v>19</v>
      </c>
      <c r="U442" s="30" t="s">
        <v>39</v>
      </c>
      <c r="V442" s="103">
        <v>2.827</v>
      </c>
      <c r="W442" s="103">
        <f>V442*K442</f>
        <v>285.80969999999996</v>
      </c>
      <c r="X442" s="103">
        <v>0.0003915</v>
      </c>
      <c r="Y442" s="103">
        <f>X442*K442</f>
        <v>0.039580649999999995</v>
      </c>
      <c r="Z442" s="103">
        <v>0</v>
      </c>
      <c r="AA442" s="104">
        <f>Z442*K442</f>
        <v>0</v>
      </c>
      <c r="AR442" s="14" t="s">
        <v>179</v>
      </c>
      <c r="AT442" s="14" t="s">
        <v>176</v>
      </c>
      <c r="AU442" s="14" t="s">
        <v>115</v>
      </c>
      <c r="AY442" s="14" t="s">
        <v>175</v>
      </c>
      <c r="BE442" s="105">
        <f>IF(U442="základní",N442,0)</f>
        <v>0</v>
      </c>
      <c r="BF442" s="105">
        <f>IF(U442="snížená",N442,0)</f>
        <v>0</v>
      </c>
      <c r="BG442" s="105">
        <f>IF(U442="zákl. přenesená",N442,0)</f>
        <v>0</v>
      </c>
      <c r="BH442" s="105">
        <f>IF(U442="sníž. přenesená",N442,0)</f>
        <v>0</v>
      </c>
      <c r="BI442" s="105">
        <f>IF(U442="nulová",N442,0)</f>
        <v>0</v>
      </c>
      <c r="BJ442" s="14" t="s">
        <v>82</v>
      </c>
      <c r="BK442" s="105">
        <f>ROUND(L442*K442,2)</f>
        <v>0</v>
      </c>
      <c r="BL442" s="14" t="s">
        <v>179</v>
      </c>
      <c r="BM442" s="14" t="s">
        <v>1400</v>
      </c>
    </row>
    <row r="443" spans="2:51" s="8" customFormat="1" ht="25.5" customHeight="1">
      <c r="B443" s="122"/>
      <c r="C443" s="123"/>
      <c r="D443" s="123"/>
      <c r="E443" s="124" t="s">
        <v>19</v>
      </c>
      <c r="F443" s="584" t="s">
        <v>1401</v>
      </c>
      <c r="G443" s="585"/>
      <c r="H443" s="585"/>
      <c r="I443" s="585"/>
      <c r="J443" s="123"/>
      <c r="K443" s="124" t="s">
        <v>19</v>
      </c>
      <c r="L443" s="123"/>
      <c r="M443" s="123"/>
      <c r="N443" s="123"/>
      <c r="O443" s="123"/>
      <c r="P443" s="123"/>
      <c r="Q443" s="123"/>
      <c r="R443" s="125"/>
      <c r="T443" s="126"/>
      <c r="U443" s="123"/>
      <c r="V443" s="123"/>
      <c r="W443" s="123"/>
      <c r="X443" s="123"/>
      <c r="Y443" s="123"/>
      <c r="Z443" s="123"/>
      <c r="AA443" s="127"/>
      <c r="AT443" s="128" t="s">
        <v>182</v>
      </c>
      <c r="AU443" s="128" t="s">
        <v>115</v>
      </c>
      <c r="AV443" s="8" t="s">
        <v>82</v>
      </c>
      <c r="AW443" s="8" t="s">
        <v>32</v>
      </c>
      <c r="AX443" s="8" t="s">
        <v>74</v>
      </c>
      <c r="AY443" s="128" t="s">
        <v>175</v>
      </c>
    </row>
    <row r="444" spans="2:51" s="6" customFormat="1" ht="25.5" customHeight="1">
      <c r="B444" s="106"/>
      <c r="C444" s="107"/>
      <c r="D444" s="107"/>
      <c r="E444" s="108" t="s">
        <v>19</v>
      </c>
      <c r="F444" s="579" t="s">
        <v>1402</v>
      </c>
      <c r="G444" s="580"/>
      <c r="H444" s="580"/>
      <c r="I444" s="580"/>
      <c r="J444" s="107"/>
      <c r="K444" s="109">
        <v>40.8</v>
      </c>
      <c r="L444" s="107"/>
      <c r="M444" s="107"/>
      <c r="N444" s="107"/>
      <c r="O444" s="107"/>
      <c r="P444" s="107"/>
      <c r="Q444" s="107"/>
      <c r="R444" s="110"/>
      <c r="T444" s="111"/>
      <c r="U444" s="107"/>
      <c r="V444" s="107"/>
      <c r="W444" s="107"/>
      <c r="X444" s="107"/>
      <c r="Y444" s="107"/>
      <c r="Z444" s="107"/>
      <c r="AA444" s="112"/>
      <c r="AT444" s="113" t="s">
        <v>182</v>
      </c>
      <c r="AU444" s="113" t="s">
        <v>115</v>
      </c>
      <c r="AV444" s="6" t="s">
        <v>115</v>
      </c>
      <c r="AW444" s="6" t="s">
        <v>32</v>
      </c>
      <c r="AX444" s="6" t="s">
        <v>74</v>
      </c>
      <c r="AY444" s="113" t="s">
        <v>175</v>
      </c>
    </row>
    <row r="445" spans="2:51" s="6" customFormat="1" ht="25.5" customHeight="1">
      <c r="B445" s="106"/>
      <c r="C445" s="107"/>
      <c r="D445" s="107"/>
      <c r="E445" s="108" t="s">
        <v>19</v>
      </c>
      <c r="F445" s="579" t="s">
        <v>1403</v>
      </c>
      <c r="G445" s="580"/>
      <c r="H445" s="580"/>
      <c r="I445" s="580"/>
      <c r="J445" s="107"/>
      <c r="K445" s="109">
        <v>43.2</v>
      </c>
      <c r="L445" s="107"/>
      <c r="M445" s="107"/>
      <c r="N445" s="107"/>
      <c r="O445" s="107"/>
      <c r="P445" s="107"/>
      <c r="Q445" s="107"/>
      <c r="R445" s="110"/>
      <c r="T445" s="111"/>
      <c r="U445" s="107"/>
      <c r="V445" s="107"/>
      <c r="W445" s="107"/>
      <c r="X445" s="107"/>
      <c r="Y445" s="107"/>
      <c r="Z445" s="107"/>
      <c r="AA445" s="112"/>
      <c r="AT445" s="113" t="s">
        <v>182</v>
      </c>
      <c r="AU445" s="113" t="s">
        <v>115</v>
      </c>
      <c r="AV445" s="6" t="s">
        <v>115</v>
      </c>
      <c r="AW445" s="6" t="s">
        <v>32</v>
      </c>
      <c r="AX445" s="6" t="s">
        <v>74</v>
      </c>
      <c r="AY445" s="113" t="s">
        <v>175</v>
      </c>
    </row>
    <row r="446" spans="2:51" s="6" customFormat="1" ht="25.5" customHeight="1">
      <c r="B446" s="106"/>
      <c r="C446" s="107"/>
      <c r="D446" s="107"/>
      <c r="E446" s="108" t="s">
        <v>19</v>
      </c>
      <c r="F446" s="579" t="s">
        <v>1404</v>
      </c>
      <c r="G446" s="580"/>
      <c r="H446" s="580"/>
      <c r="I446" s="580"/>
      <c r="J446" s="107"/>
      <c r="K446" s="109">
        <v>12.6</v>
      </c>
      <c r="L446" s="107"/>
      <c r="M446" s="107"/>
      <c r="N446" s="107"/>
      <c r="O446" s="107"/>
      <c r="P446" s="107"/>
      <c r="Q446" s="107"/>
      <c r="R446" s="110"/>
      <c r="T446" s="111"/>
      <c r="U446" s="107"/>
      <c r="V446" s="107"/>
      <c r="W446" s="107"/>
      <c r="X446" s="107"/>
      <c r="Y446" s="107"/>
      <c r="Z446" s="107"/>
      <c r="AA446" s="112"/>
      <c r="AT446" s="113" t="s">
        <v>182</v>
      </c>
      <c r="AU446" s="113" t="s">
        <v>115</v>
      </c>
      <c r="AV446" s="6" t="s">
        <v>115</v>
      </c>
      <c r="AW446" s="6" t="s">
        <v>32</v>
      </c>
      <c r="AX446" s="6" t="s">
        <v>74</v>
      </c>
      <c r="AY446" s="113" t="s">
        <v>175</v>
      </c>
    </row>
    <row r="447" spans="2:51" s="6" customFormat="1" ht="16.5" customHeight="1">
      <c r="B447" s="106"/>
      <c r="C447" s="107"/>
      <c r="D447" s="107"/>
      <c r="E447" s="108" t="s">
        <v>19</v>
      </c>
      <c r="F447" s="579" t="s">
        <v>1405</v>
      </c>
      <c r="G447" s="580"/>
      <c r="H447" s="580"/>
      <c r="I447" s="580"/>
      <c r="J447" s="107"/>
      <c r="K447" s="109">
        <v>4.5</v>
      </c>
      <c r="L447" s="107"/>
      <c r="M447" s="107"/>
      <c r="N447" s="107"/>
      <c r="O447" s="107"/>
      <c r="P447" s="107"/>
      <c r="Q447" s="107"/>
      <c r="R447" s="110"/>
      <c r="T447" s="111"/>
      <c r="U447" s="107"/>
      <c r="V447" s="107"/>
      <c r="W447" s="107"/>
      <c r="X447" s="107"/>
      <c r="Y447" s="107"/>
      <c r="Z447" s="107"/>
      <c r="AA447" s="112"/>
      <c r="AT447" s="113" t="s">
        <v>182</v>
      </c>
      <c r="AU447" s="113" t="s">
        <v>115</v>
      </c>
      <c r="AV447" s="6" t="s">
        <v>115</v>
      </c>
      <c r="AW447" s="6" t="s">
        <v>32</v>
      </c>
      <c r="AX447" s="6" t="s">
        <v>74</v>
      </c>
      <c r="AY447" s="113" t="s">
        <v>175</v>
      </c>
    </row>
    <row r="448" spans="2:51" s="7" customFormat="1" ht="16.5" customHeight="1">
      <c r="B448" s="114"/>
      <c r="C448" s="115"/>
      <c r="D448" s="115"/>
      <c r="E448" s="116" t="s">
        <v>19</v>
      </c>
      <c r="F448" s="581" t="s">
        <v>247</v>
      </c>
      <c r="G448" s="582"/>
      <c r="H448" s="582"/>
      <c r="I448" s="582"/>
      <c r="J448" s="115"/>
      <c r="K448" s="117">
        <v>101.1</v>
      </c>
      <c r="L448" s="115"/>
      <c r="M448" s="115"/>
      <c r="N448" s="115"/>
      <c r="O448" s="115"/>
      <c r="P448" s="115"/>
      <c r="Q448" s="115"/>
      <c r="R448" s="118"/>
      <c r="T448" s="119"/>
      <c r="U448" s="115"/>
      <c r="V448" s="115"/>
      <c r="W448" s="115"/>
      <c r="X448" s="115"/>
      <c r="Y448" s="115"/>
      <c r="Z448" s="115"/>
      <c r="AA448" s="120"/>
      <c r="AT448" s="121" t="s">
        <v>182</v>
      </c>
      <c r="AU448" s="121" t="s">
        <v>115</v>
      </c>
      <c r="AV448" s="7" t="s">
        <v>179</v>
      </c>
      <c r="AW448" s="7" t="s">
        <v>32</v>
      </c>
      <c r="AX448" s="7" t="s">
        <v>82</v>
      </c>
      <c r="AY448" s="121" t="s">
        <v>175</v>
      </c>
    </row>
    <row r="449" spans="2:65" s="1" customFormat="1" ht="38.25" customHeight="1">
      <c r="B449" s="25"/>
      <c r="C449" s="98" t="s">
        <v>745</v>
      </c>
      <c r="D449" s="98" t="s">
        <v>176</v>
      </c>
      <c r="E449" s="99" t="s">
        <v>1406</v>
      </c>
      <c r="F449" s="576" t="s">
        <v>1407</v>
      </c>
      <c r="G449" s="576"/>
      <c r="H449" s="576"/>
      <c r="I449" s="576"/>
      <c r="J449" s="100" t="s">
        <v>602</v>
      </c>
      <c r="K449" s="101">
        <v>44.8</v>
      </c>
      <c r="L449" s="507"/>
      <c r="M449" s="507"/>
      <c r="N449" s="562">
        <f>ROUND(L449*K449,2)</f>
        <v>0</v>
      </c>
      <c r="O449" s="562"/>
      <c r="P449" s="562"/>
      <c r="Q449" s="562"/>
      <c r="R449" s="27"/>
      <c r="T449" s="102" t="s">
        <v>19</v>
      </c>
      <c r="U449" s="30" t="s">
        <v>39</v>
      </c>
      <c r="V449" s="103">
        <v>4.602</v>
      </c>
      <c r="W449" s="103">
        <f>V449*K449</f>
        <v>206.1696</v>
      </c>
      <c r="X449" s="103">
        <v>0.00175048</v>
      </c>
      <c r="Y449" s="103">
        <f>X449*K449</f>
        <v>0.07842150399999999</v>
      </c>
      <c r="Z449" s="103">
        <v>0.002</v>
      </c>
      <c r="AA449" s="104">
        <f>Z449*K449</f>
        <v>0.0896</v>
      </c>
      <c r="AR449" s="14" t="s">
        <v>179</v>
      </c>
      <c r="AT449" s="14" t="s">
        <v>176</v>
      </c>
      <c r="AU449" s="14" t="s">
        <v>115</v>
      </c>
      <c r="AY449" s="14" t="s">
        <v>175</v>
      </c>
      <c r="BE449" s="105">
        <f>IF(U449="základní",N449,0)</f>
        <v>0</v>
      </c>
      <c r="BF449" s="105">
        <f>IF(U449="snížená",N449,0)</f>
        <v>0</v>
      </c>
      <c r="BG449" s="105">
        <f>IF(U449="zákl. přenesená",N449,0)</f>
        <v>0</v>
      </c>
      <c r="BH449" s="105">
        <f>IF(U449="sníž. přenesená",N449,0)</f>
        <v>0</v>
      </c>
      <c r="BI449" s="105">
        <f>IF(U449="nulová",N449,0)</f>
        <v>0</v>
      </c>
      <c r="BJ449" s="14" t="s">
        <v>82</v>
      </c>
      <c r="BK449" s="105">
        <f>ROUND(L449*K449,2)</f>
        <v>0</v>
      </c>
      <c r="BL449" s="14" t="s">
        <v>179</v>
      </c>
      <c r="BM449" s="14" t="s">
        <v>1408</v>
      </c>
    </row>
    <row r="450" spans="2:51" s="8" customFormat="1" ht="25.5" customHeight="1">
      <c r="B450" s="122"/>
      <c r="C450" s="123"/>
      <c r="D450" s="123"/>
      <c r="E450" s="124" t="s">
        <v>19</v>
      </c>
      <c r="F450" s="584" t="s">
        <v>853</v>
      </c>
      <c r="G450" s="585"/>
      <c r="H450" s="585"/>
      <c r="I450" s="585"/>
      <c r="J450" s="123"/>
      <c r="K450" s="124" t="s">
        <v>19</v>
      </c>
      <c r="L450" s="123"/>
      <c r="M450" s="123"/>
      <c r="N450" s="123"/>
      <c r="O450" s="123"/>
      <c r="P450" s="123"/>
      <c r="Q450" s="123"/>
      <c r="R450" s="125"/>
      <c r="T450" s="126"/>
      <c r="U450" s="123"/>
      <c r="V450" s="123"/>
      <c r="W450" s="123"/>
      <c r="X450" s="123"/>
      <c r="Y450" s="123"/>
      <c r="Z450" s="123"/>
      <c r="AA450" s="127"/>
      <c r="AT450" s="128" t="s">
        <v>182</v>
      </c>
      <c r="AU450" s="128" t="s">
        <v>115</v>
      </c>
      <c r="AV450" s="8" t="s">
        <v>82</v>
      </c>
      <c r="AW450" s="8" t="s">
        <v>32</v>
      </c>
      <c r="AX450" s="8" t="s">
        <v>74</v>
      </c>
      <c r="AY450" s="128" t="s">
        <v>175</v>
      </c>
    </row>
    <row r="451" spans="2:51" s="6" customFormat="1" ht="25.5" customHeight="1">
      <c r="B451" s="106"/>
      <c r="C451" s="107"/>
      <c r="D451" s="107"/>
      <c r="E451" s="108" t="s">
        <v>19</v>
      </c>
      <c r="F451" s="579" t="s">
        <v>1409</v>
      </c>
      <c r="G451" s="580"/>
      <c r="H451" s="580"/>
      <c r="I451" s="580"/>
      <c r="J451" s="107"/>
      <c r="K451" s="109">
        <v>44.8</v>
      </c>
      <c r="L451" s="107"/>
      <c r="M451" s="107"/>
      <c r="N451" s="107"/>
      <c r="O451" s="107"/>
      <c r="P451" s="107"/>
      <c r="Q451" s="107"/>
      <c r="R451" s="110"/>
      <c r="T451" s="111"/>
      <c r="U451" s="107"/>
      <c r="V451" s="107"/>
      <c r="W451" s="107"/>
      <c r="X451" s="107"/>
      <c r="Y451" s="107"/>
      <c r="Z451" s="107"/>
      <c r="AA451" s="112"/>
      <c r="AT451" s="113" t="s">
        <v>182</v>
      </c>
      <c r="AU451" s="113" t="s">
        <v>115</v>
      </c>
      <c r="AV451" s="6" t="s">
        <v>115</v>
      </c>
      <c r="AW451" s="6" t="s">
        <v>32</v>
      </c>
      <c r="AX451" s="6" t="s">
        <v>82</v>
      </c>
      <c r="AY451" s="113" t="s">
        <v>175</v>
      </c>
    </row>
    <row r="452" spans="2:65" s="1" customFormat="1" ht="25.5" customHeight="1">
      <c r="B452" s="25"/>
      <c r="C452" s="129" t="s">
        <v>750</v>
      </c>
      <c r="D452" s="129" t="s">
        <v>334</v>
      </c>
      <c r="E452" s="130" t="s">
        <v>1410</v>
      </c>
      <c r="F452" s="583" t="s">
        <v>1411</v>
      </c>
      <c r="G452" s="583"/>
      <c r="H452" s="583"/>
      <c r="I452" s="583"/>
      <c r="J452" s="131" t="s">
        <v>189</v>
      </c>
      <c r="K452" s="132">
        <v>1</v>
      </c>
      <c r="L452" s="534"/>
      <c r="M452" s="534"/>
      <c r="N452" s="561">
        <f>ROUND(L452*K452,2)</f>
        <v>0</v>
      </c>
      <c r="O452" s="562"/>
      <c r="P452" s="562"/>
      <c r="Q452" s="562"/>
      <c r="R452" s="27"/>
      <c r="T452" s="102" t="s">
        <v>19</v>
      </c>
      <c r="U452" s="30" t="s">
        <v>39</v>
      </c>
      <c r="V452" s="103">
        <v>0</v>
      </c>
      <c r="W452" s="103">
        <f>V452*K452</f>
        <v>0</v>
      </c>
      <c r="X452" s="103">
        <v>0.0435</v>
      </c>
      <c r="Y452" s="103">
        <f>X452*K452</f>
        <v>0.0435</v>
      </c>
      <c r="Z452" s="103">
        <v>0</v>
      </c>
      <c r="AA452" s="104">
        <f>Z452*K452</f>
        <v>0</v>
      </c>
      <c r="AR452" s="14" t="s">
        <v>210</v>
      </c>
      <c r="AT452" s="14" t="s">
        <v>334</v>
      </c>
      <c r="AU452" s="14" t="s">
        <v>115</v>
      </c>
      <c r="AY452" s="14" t="s">
        <v>175</v>
      </c>
      <c r="BE452" s="105">
        <f>IF(U452="základní",N452,0)</f>
        <v>0</v>
      </c>
      <c r="BF452" s="105">
        <f>IF(U452="snížená",N452,0)</f>
        <v>0</v>
      </c>
      <c r="BG452" s="105">
        <f>IF(U452="zákl. přenesená",N452,0)</f>
        <v>0</v>
      </c>
      <c r="BH452" s="105">
        <f>IF(U452="sníž. přenesená",N452,0)</f>
        <v>0</v>
      </c>
      <c r="BI452" s="105">
        <f>IF(U452="nulová",N452,0)</f>
        <v>0</v>
      </c>
      <c r="BJ452" s="14" t="s">
        <v>82</v>
      </c>
      <c r="BK452" s="105">
        <f>ROUND(L452*K452,2)</f>
        <v>0</v>
      </c>
      <c r="BL452" s="14" t="s">
        <v>179</v>
      </c>
      <c r="BM452" s="14" t="s">
        <v>1412</v>
      </c>
    </row>
    <row r="453" spans="2:51" s="6" customFormat="1" ht="16.5" customHeight="1">
      <c r="B453" s="106"/>
      <c r="C453" s="107"/>
      <c r="D453" s="107"/>
      <c r="E453" s="108" t="s">
        <v>19</v>
      </c>
      <c r="F453" s="577" t="s">
        <v>1413</v>
      </c>
      <c r="G453" s="578"/>
      <c r="H453" s="578"/>
      <c r="I453" s="578"/>
      <c r="J453" s="107"/>
      <c r="K453" s="109">
        <v>1</v>
      </c>
      <c r="L453" s="107"/>
      <c r="M453" s="107"/>
      <c r="N453" s="107"/>
      <c r="O453" s="107"/>
      <c r="P453" s="107"/>
      <c r="Q453" s="107"/>
      <c r="R453" s="110"/>
      <c r="T453" s="111"/>
      <c r="U453" s="107"/>
      <c r="V453" s="107"/>
      <c r="W453" s="107"/>
      <c r="X453" s="107"/>
      <c r="Y453" s="107"/>
      <c r="Z453" s="107"/>
      <c r="AA453" s="112"/>
      <c r="AT453" s="113" t="s">
        <v>182</v>
      </c>
      <c r="AU453" s="113" t="s">
        <v>115</v>
      </c>
      <c r="AV453" s="6" t="s">
        <v>115</v>
      </c>
      <c r="AW453" s="6" t="s">
        <v>32</v>
      </c>
      <c r="AX453" s="6" t="s">
        <v>82</v>
      </c>
      <c r="AY453" s="113" t="s">
        <v>175</v>
      </c>
    </row>
    <row r="454" spans="2:65" s="1" customFormat="1" ht="25.5" customHeight="1">
      <c r="B454" s="25"/>
      <c r="C454" s="129" t="s">
        <v>755</v>
      </c>
      <c r="D454" s="129" t="s">
        <v>334</v>
      </c>
      <c r="E454" s="130" t="s">
        <v>1414</v>
      </c>
      <c r="F454" s="583" t="s">
        <v>1415</v>
      </c>
      <c r="G454" s="583"/>
      <c r="H454" s="583"/>
      <c r="I454" s="583"/>
      <c r="J454" s="131" t="s">
        <v>189</v>
      </c>
      <c r="K454" s="132">
        <v>1</v>
      </c>
      <c r="L454" s="534"/>
      <c r="M454" s="534"/>
      <c r="N454" s="561">
        <f>ROUND(L454*K454,2)</f>
        <v>0</v>
      </c>
      <c r="O454" s="562"/>
      <c r="P454" s="562"/>
      <c r="Q454" s="562"/>
      <c r="R454" s="27"/>
      <c r="T454" s="102" t="s">
        <v>19</v>
      </c>
      <c r="U454" s="30" t="s">
        <v>39</v>
      </c>
      <c r="V454" s="103">
        <v>0</v>
      </c>
      <c r="W454" s="103">
        <f>V454*K454</f>
        <v>0</v>
      </c>
      <c r="X454" s="103">
        <v>0.0435</v>
      </c>
      <c r="Y454" s="103">
        <f>X454*K454</f>
        <v>0.0435</v>
      </c>
      <c r="Z454" s="103">
        <v>0</v>
      </c>
      <c r="AA454" s="104">
        <f>Z454*K454</f>
        <v>0</v>
      </c>
      <c r="AR454" s="14" t="s">
        <v>210</v>
      </c>
      <c r="AT454" s="14" t="s">
        <v>334</v>
      </c>
      <c r="AU454" s="14" t="s">
        <v>115</v>
      </c>
      <c r="AY454" s="14" t="s">
        <v>175</v>
      </c>
      <c r="BE454" s="105">
        <f>IF(U454="základní",N454,0)</f>
        <v>0</v>
      </c>
      <c r="BF454" s="105">
        <f>IF(U454="snížená",N454,0)</f>
        <v>0</v>
      </c>
      <c r="BG454" s="105">
        <f>IF(U454="zákl. přenesená",N454,0)</f>
        <v>0</v>
      </c>
      <c r="BH454" s="105">
        <f>IF(U454="sníž. přenesená",N454,0)</f>
        <v>0</v>
      </c>
      <c r="BI454" s="105">
        <f>IF(U454="nulová",N454,0)</f>
        <v>0</v>
      </c>
      <c r="BJ454" s="14" t="s">
        <v>82</v>
      </c>
      <c r="BK454" s="105">
        <f>ROUND(L454*K454,2)</f>
        <v>0</v>
      </c>
      <c r="BL454" s="14" t="s">
        <v>179</v>
      </c>
      <c r="BM454" s="14" t="s">
        <v>1416</v>
      </c>
    </row>
    <row r="455" spans="2:51" s="6" customFormat="1" ht="16.5" customHeight="1">
      <c r="B455" s="106"/>
      <c r="C455" s="107"/>
      <c r="D455" s="107"/>
      <c r="E455" s="108" t="s">
        <v>19</v>
      </c>
      <c r="F455" s="577" t="s">
        <v>1413</v>
      </c>
      <c r="G455" s="578"/>
      <c r="H455" s="578"/>
      <c r="I455" s="578"/>
      <c r="J455" s="107"/>
      <c r="K455" s="109">
        <v>1</v>
      </c>
      <c r="L455" s="107"/>
      <c r="M455" s="107"/>
      <c r="N455" s="107"/>
      <c r="O455" s="107"/>
      <c r="P455" s="107"/>
      <c r="Q455" s="107"/>
      <c r="R455" s="110"/>
      <c r="T455" s="111"/>
      <c r="U455" s="107"/>
      <c r="V455" s="107"/>
      <c r="W455" s="107"/>
      <c r="X455" s="107"/>
      <c r="Y455" s="107"/>
      <c r="Z455" s="107"/>
      <c r="AA455" s="112"/>
      <c r="AT455" s="113" t="s">
        <v>182</v>
      </c>
      <c r="AU455" s="113" t="s">
        <v>115</v>
      </c>
      <c r="AV455" s="6" t="s">
        <v>115</v>
      </c>
      <c r="AW455" s="6" t="s">
        <v>32</v>
      </c>
      <c r="AX455" s="6" t="s">
        <v>82</v>
      </c>
      <c r="AY455" s="113" t="s">
        <v>175</v>
      </c>
    </row>
    <row r="456" spans="2:65" s="1" customFormat="1" ht="25.5" customHeight="1">
      <c r="B456" s="25"/>
      <c r="C456" s="129" t="s">
        <v>760</v>
      </c>
      <c r="D456" s="129" t="s">
        <v>334</v>
      </c>
      <c r="E456" s="130" t="s">
        <v>1417</v>
      </c>
      <c r="F456" s="583" t="s">
        <v>1418</v>
      </c>
      <c r="G456" s="583"/>
      <c r="H456" s="583"/>
      <c r="I456" s="583"/>
      <c r="J456" s="131" t="s">
        <v>419</v>
      </c>
      <c r="K456" s="132">
        <v>114.574</v>
      </c>
      <c r="L456" s="534"/>
      <c r="M456" s="534"/>
      <c r="N456" s="561">
        <f>ROUND(L456*K456,2)</f>
        <v>0</v>
      </c>
      <c r="O456" s="562"/>
      <c r="P456" s="562"/>
      <c r="Q456" s="562"/>
      <c r="R456" s="27"/>
      <c r="T456" s="102" t="s">
        <v>19</v>
      </c>
      <c r="U456" s="30" t="s">
        <v>39</v>
      </c>
      <c r="V456" s="103">
        <v>0</v>
      </c>
      <c r="W456" s="103">
        <f>V456*K456</f>
        <v>0</v>
      </c>
      <c r="X456" s="103">
        <v>0</v>
      </c>
      <c r="Y456" s="103">
        <f>X456*K456</f>
        <v>0</v>
      </c>
      <c r="Z456" s="103">
        <v>0</v>
      </c>
      <c r="AA456" s="104">
        <f>Z456*K456</f>
        <v>0</v>
      </c>
      <c r="AR456" s="14" t="s">
        <v>210</v>
      </c>
      <c r="AT456" s="14" t="s">
        <v>334</v>
      </c>
      <c r="AU456" s="14" t="s">
        <v>115</v>
      </c>
      <c r="AY456" s="14" t="s">
        <v>175</v>
      </c>
      <c r="BE456" s="105">
        <f>IF(U456="základní",N456,0)</f>
        <v>0</v>
      </c>
      <c r="BF456" s="105">
        <f>IF(U456="snížená",N456,0)</f>
        <v>0</v>
      </c>
      <c r="BG456" s="105">
        <f>IF(U456="zákl. přenesená",N456,0)</f>
        <v>0</v>
      </c>
      <c r="BH456" s="105">
        <f>IF(U456="sníž. přenesená",N456,0)</f>
        <v>0</v>
      </c>
      <c r="BI456" s="105">
        <f>IF(U456="nulová",N456,0)</f>
        <v>0</v>
      </c>
      <c r="BJ456" s="14" t="s">
        <v>82</v>
      </c>
      <c r="BK456" s="105">
        <f>ROUND(L456*K456,2)</f>
        <v>0</v>
      </c>
      <c r="BL456" s="14" t="s">
        <v>179</v>
      </c>
      <c r="BM456" s="14" t="s">
        <v>1419</v>
      </c>
    </row>
    <row r="457" spans="2:51" s="6" customFormat="1" ht="16.5" customHeight="1">
      <c r="B457" s="106"/>
      <c r="C457" s="107"/>
      <c r="D457" s="107"/>
      <c r="E457" s="108" t="s">
        <v>19</v>
      </c>
      <c r="F457" s="577" t="s">
        <v>1420</v>
      </c>
      <c r="G457" s="578"/>
      <c r="H457" s="578"/>
      <c r="I457" s="578"/>
      <c r="J457" s="107"/>
      <c r="K457" s="109">
        <v>43.128</v>
      </c>
      <c r="L457" s="107"/>
      <c r="M457" s="107"/>
      <c r="N457" s="107"/>
      <c r="O457" s="107"/>
      <c r="P457" s="107"/>
      <c r="Q457" s="107"/>
      <c r="R457" s="110"/>
      <c r="T457" s="111"/>
      <c r="U457" s="107"/>
      <c r="V457" s="107"/>
      <c r="W457" s="107"/>
      <c r="X457" s="107"/>
      <c r="Y457" s="107"/>
      <c r="Z457" s="107"/>
      <c r="AA457" s="112"/>
      <c r="AT457" s="113" t="s">
        <v>182</v>
      </c>
      <c r="AU457" s="113" t="s">
        <v>115</v>
      </c>
      <c r="AV457" s="6" t="s">
        <v>115</v>
      </c>
      <c r="AW457" s="6" t="s">
        <v>32</v>
      </c>
      <c r="AX457" s="6" t="s">
        <v>74</v>
      </c>
      <c r="AY457" s="113" t="s">
        <v>175</v>
      </c>
    </row>
    <row r="458" spans="2:51" s="6" customFormat="1" ht="16.5" customHeight="1">
      <c r="B458" s="106"/>
      <c r="C458" s="107"/>
      <c r="D458" s="107"/>
      <c r="E458" s="108" t="s">
        <v>19</v>
      </c>
      <c r="F458" s="579" t="s">
        <v>1421</v>
      </c>
      <c r="G458" s="580"/>
      <c r="H458" s="580"/>
      <c r="I458" s="580"/>
      <c r="J458" s="107"/>
      <c r="K458" s="109">
        <v>1.74</v>
      </c>
      <c r="L458" s="107"/>
      <c r="M458" s="107"/>
      <c r="N458" s="107"/>
      <c r="O458" s="107"/>
      <c r="P458" s="107"/>
      <c r="Q458" s="107"/>
      <c r="R458" s="110"/>
      <c r="T458" s="111"/>
      <c r="U458" s="107"/>
      <c r="V458" s="107"/>
      <c r="W458" s="107"/>
      <c r="X458" s="107"/>
      <c r="Y458" s="107"/>
      <c r="Z458" s="107"/>
      <c r="AA458" s="112"/>
      <c r="AT458" s="113" t="s">
        <v>182</v>
      </c>
      <c r="AU458" s="113" t="s">
        <v>115</v>
      </c>
      <c r="AV458" s="6" t="s">
        <v>115</v>
      </c>
      <c r="AW458" s="6" t="s">
        <v>32</v>
      </c>
      <c r="AX458" s="6" t="s">
        <v>74</v>
      </c>
      <c r="AY458" s="113" t="s">
        <v>175</v>
      </c>
    </row>
    <row r="459" spans="2:51" s="6" customFormat="1" ht="16.5" customHeight="1">
      <c r="B459" s="106"/>
      <c r="C459" s="107"/>
      <c r="D459" s="107"/>
      <c r="E459" s="108" t="s">
        <v>19</v>
      </c>
      <c r="F459" s="579" t="s">
        <v>1422</v>
      </c>
      <c r="G459" s="580"/>
      <c r="H459" s="580"/>
      <c r="I459" s="580"/>
      <c r="J459" s="107"/>
      <c r="K459" s="109">
        <v>66.226</v>
      </c>
      <c r="L459" s="107"/>
      <c r="M459" s="107"/>
      <c r="N459" s="107"/>
      <c r="O459" s="107"/>
      <c r="P459" s="107"/>
      <c r="Q459" s="107"/>
      <c r="R459" s="110"/>
      <c r="T459" s="111"/>
      <c r="U459" s="107"/>
      <c r="V459" s="107"/>
      <c r="W459" s="107"/>
      <c r="X459" s="107"/>
      <c r="Y459" s="107"/>
      <c r="Z459" s="107"/>
      <c r="AA459" s="112"/>
      <c r="AT459" s="113" t="s">
        <v>182</v>
      </c>
      <c r="AU459" s="113" t="s">
        <v>115</v>
      </c>
      <c r="AV459" s="6" t="s">
        <v>115</v>
      </c>
      <c r="AW459" s="6" t="s">
        <v>32</v>
      </c>
      <c r="AX459" s="6" t="s">
        <v>74</v>
      </c>
      <c r="AY459" s="113" t="s">
        <v>175</v>
      </c>
    </row>
    <row r="460" spans="2:51" s="6" customFormat="1" ht="16.5" customHeight="1">
      <c r="B460" s="106"/>
      <c r="C460" s="107"/>
      <c r="D460" s="107"/>
      <c r="E460" s="108" t="s">
        <v>19</v>
      </c>
      <c r="F460" s="579" t="s">
        <v>1423</v>
      </c>
      <c r="G460" s="580"/>
      <c r="H460" s="580"/>
      <c r="I460" s="580"/>
      <c r="J460" s="107"/>
      <c r="K460" s="109">
        <v>3.48</v>
      </c>
      <c r="L460" s="107"/>
      <c r="M460" s="107"/>
      <c r="N460" s="107"/>
      <c r="O460" s="107"/>
      <c r="P460" s="107"/>
      <c r="Q460" s="107"/>
      <c r="R460" s="110"/>
      <c r="T460" s="111"/>
      <c r="U460" s="107"/>
      <c r="V460" s="107"/>
      <c r="W460" s="107"/>
      <c r="X460" s="107"/>
      <c r="Y460" s="107"/>
      <c r="Z460" s="107"/>
      <c r="AA460" s="112"/>
      <c r="AT460" s="113" t="s">
        <v>182</v>
      </c>
      <c r="AU460" s="113" t="s">
        <v>115</v>
      </c>
      <c r="AV460" s="6" t="s">
        <v>115</v>
      </c>
      <c r="AW460" s="6" t="s">
        <v>32</v>
      </c>
      <c r="AX460" s="6" t="s">
        <v>74</v>
      </c>
      <c r="AY460" s="113" t="s">
        <v>175</v>
      </c>
    </row>
    <row r="461" spans="2:51" s="7" customFormat="1" ht="16.5" customHeight="1">
      <c r="B461" s="114"/>
      <c r="C461" s="115"/>
      <c r="D461" s="115"/>
      <c r="E461" s="116" t="s">
        <v>19</v>
      </c>
      <c r="F461" s="581" t="s">
        <v>247</v>
      </c>
      <c r="G461" s="582"/>
      <c r="H461" s="582"/>
      <c r="I461" s="582"/>
      <c r="J461" s="115"/>
      <c r="K461" s="117">
        <v>114.574</v>
      </c>
      <c r="L461" s="115"/>
      <c r="M461" s="115"/>
      <c r="N461" s="115"/>
      <c r="O461" s="115"/>
      <c r="P461" s="115"/>
      <c r="Q461" s="115"/>
      <c r="R461" s="118"/>
      <c r="T461" s="119"/>
      <c r="U461" s="115"/>
      <c r="V461" s="115"/>
      <c r="W461" s="115"/>
      <c r="X461" s="115"/>
      <c r="Y461" s="115"/>
      <c r="Z461" s="115"/>
      <c r="AA461" s="120"/>
      <c r="AT461" s="121" t="s">
        <v>182</v>
      </c>
      <c r="AU461" s="121" t="s">
        <v>115</v>
      </c>
      <c r="AV461" s="7" t="s">
        <v>179</v>
      </c>
      <c r="AW461" s="7" t="s">
        <v>32</v>
      </c>
      <c r="AX461" s="7" t="s">
        <v>82</v>
      </c>
      <c r="AY461" s="121" t="s">
        <v>175</v>
      </c>
    </row>
    <row r="462" spans="2:65" s="1" customFormat="1" ht="25.5" customHeight="1">
      <c r="B462" s="25"/>
      <c r="C462" s="98" t="s">
        <v>764</v>
      </c>
      <c r="D462" s="98" t="s">
        <v>176</v>
      </c>
      <c r="E462" s="99" t="s">
        <v>1424</v>
      </c>
      <c r="F462" s="576" t="s">
        <v>1425</v>
      </c>
      <c r="G462" s="576"/>
      <c r="H462" s="576"/>
      <c r="I462" s="576"/>
      <c r="J462" s="100" t="s">
        <v>127</v>
      </c>
      <c r="K462" s="101">
        <v>18.274</v>
      </c>
      <c r="L462" s="507"/>
      <c r="M462" s="507"/>
      <c r="N462" s="562">
        <f>ROUND(L462*K462,2)</f>
        <v>0</v>
      </c>
      <c r="O462" s="562"/>
      <c r="P462" s="562"/>
      <c r="Q462" s="562"/>
      <c r="R462" s="27"/>
      <c r="T462" s="102" t="s">
        <v>19</v>
      </c>
      <c r="U462" s="30" t="s">
        <v>39</v>
      </c>
      <c r="V462" s="103">
        <v>48.628</v>
      </c>
      <c r="W462" s="103">
        <f>V462*K462</f>
        <v>888.6280720000001</v>
      </c>
      <c r="X462" s="103">
        <v>1.63721</v>
      </c>
      <c r="Y462" s="103">
        <f>X462*K462</f>
        <v>29.918375540000003</v>
      </c>
      <c r="Z462" s="103">
        <v>0</v>
      </c>
      <c r="AA462" s="104">
        <f>Z462*K462</f>
        <v>0</v>
      </c>
      <c r="AR462" s="14" t="s">
        <v>179</v>
      </c>
      <c r="AT462" s="14" t="s">
        <v>176</v>
      </c>
      <c r="AU462" s="14" t="s">
        <v>115</v>
      </c>
      <c r="AY462" s="14" t="s">
        <v>175</v>
      </c>
      <c r="BE462" s="105">
        <f>IF(U462="základní",N462,0)</f>
        <v>0</v>
      </c>
      <c r="BF462" s="105">
        <f>IF(U462="snížená",N462,0)</f>
        <v>0</v>
      </c>
      <c r="BG462" s="105">
        <f>IF(U462="zákl. přenesená",N462,0)</f>
        <v>0</v>
      </c>
      <c r="BH462" s="105">
        <f>IF(U462="sníž. přenesená",N462,0)</f>
        <v>0</v>
      </c>
      <c r="BI462" s="105">
        <f>IF(U462="nulová",N462,0)</f>
        <v>0</v>
      </c>
      <c r="BJ462" s="14" t="s">
        <v>82</v>
      </c>
      <c r="BK462" s="105">
        <f>ROUND(L462*K462,2)</f>
        <v>0</v>
      </c>
      <c r="BL462" s="14" t="s">
        <v>179</v>
      </c>
      <c r="BM462" s="14" t="s">
        <v>1426</v>
      </c>
    </row>
    <row r="463" spans="2:51" s="6" customFormat="1" ht="51" customHeight="1">
      <c r="B463" s="106"/>
      <c r="C463" s="107"/>
      <c r="D463" s="107"/>
      <c r="E463" s="108" t="s">
        <v>19</v>
      </c>
      <c r="F463" s="577" t="s">
        <v>1427</v>
      </c>
      <c r="G463" s="578"/>
      <c r="H463" s="578"/>
      <c r="I463" s="578"/>
      <c r="J463" s="107"/>
      <c r="K463" s="109">
        <v>18.274</v>
      </c>
      <c r="L463" s="107"/>
      <c r="M463" s="107"/>
      <c r="N463" s="107"/>
      <c r="O463" s="107"/>
      <c r="P463" s="107"/>
      <c r="Q463" s="107"/>
      <c r="R463" s="110"/>
      <c r="T463" s="111"/>
      <c r="U463" s="107"/>
      <c r="V463" s="107"/>
      <c r="W463" s="107"/>
      <c r="X463" s="107"/>
      <c r="Y463" s="107"/>
      <c r="Z463" s="107"/>
      <c r="AA463" s="112"/>
      <c r="AT463" s="113" t="s">
        <v>182</v>
      </c>
      <c r="AU463" s="113" t="s">
        <v>115</v>
      </c>
      <c r="AV463" s="6" t="s">
        <v>115</v>
      </c>
      <c r="AW463" s="6" t="s">
        <v>32</v>
      </c>
      <c r="AX463" s="6" t="s">
        <v>82</v>
      </c>
      <c r="AY463" s="113" t="s">
        <v>175</v>
      </c>
    </row>
    <row r="464" spans="2:63" s="5" customFormat="1" ht="29.85" customHeight="1">
      <c r="B464" s="87"/>
      <c r="C464" s="88"/>
      <c r="D464" s="97" t="s">
        <v>156</v>
      </c>
      <c r="E464" s="97"/>
      <c r="F464" s="97"/>
      <c r="G464" s="97"/>
      <c r="H464" s="97"/>
      <c r="I464" s="97"/>
      <c r="J464" s="97"/>
      <c r="K464" s="97"/>
      <c r="L464" s="97"/>
      <c r="M464" s="97"/>
      <c r="N464" s="559">
        <f>BK464</f>
        <v>0</v>
      </c>
      <c r="O464" s="560"/>
      <c r="P464" s="560"/>
      <c r="Q464" s="560"/>
      <c r="R464" s="90"/>
      <c r="T464" s="91"/>
      <c r="U464" s="88"/>
      <c r="V464" s="88"/>
      <c r="W464" s="92">
        <f>SUM(W465:W484)</f>
        <v>182.01615</v>
      </c>
      <c r="X464" s="88"/>
      <c r="Y464" s="92">
        <f>SUM(Y465:Y484)</f>
        <v>0</v>
      </c>
      <c r="Z464" s="88"/>
      <c r="AA464" s="93">
        <f>SUM(AA465:AA484)</f>
        <v>0</v>
      </c>
      <c r="AR464" s="94" t="s">
        <v>82</v>
      </c>
      <c r="AT464" s="95" t="s">
        <v>73</v>
      </c>
      <c r="AU464" s="95" t="s">
        <v>82</v>
      </c>
      <c r="AY464" s="94" t="s">
        <v>175</v>
      </c>
      <c r="BK464" s="96">
        <f>SUM(BK465:BK484)</f>
        <v>0</v>
      </c>
    </row>
    <row r="465" spans="2:65" s="1" customFormat="1" ht="38.25" customHeight="1">
      <c r="B465" s="25"/>
      <c r="C465" s="98" t="s">
        <v>772</v>
      </c>
      <c r="D465" s="98" t="s">
        <v>176</v>
      </c>
      <c r="E465" s="99" t="s">
        <v>868</v>
      </c>
      <c r="F465" s="576" t="s">
        <v>869</v>
      </c>
      <c r="G465" s="576"/>
      <c r="H465" s="576"/>
      <c r="I465" s="576"/>
      <c r="J465" s="100" t="s">
        <v>369</v>
      </c>
      <c r="K465" s="101">
        <v>1016.85</v>
      </c>
      <c r="L465" s="507"/>
      <c r="M465" s="507"/>
      <c r="N465" s="562">
        <f>ROUND(L465*K465,2)</f>
        <v>0</v>
      </c>
      <c r="O465" s="562"/>
      <c r="P465" s="562"/>
      <c r="Q465" s="562"/>
      <c r="R465" s="27"/>
      <c r="T465" s="102" t="s">
        <v>19</v>
      </c>
      <c r="U465" s="30" t="s">
        <v>39</v>
      </c>
      <c r="V465" s="103">
        <v>0.125</v>
      </c>
      <c r="W465" s="103">
        <f>V465*K465</f>
        <v>127.10625</v>
      </c>
      <c r="X465" s="103">
        <v>0</v>
      </c>
      <c r="Y465" s="103">
        <f>X465*K465</f>
        <v>0</v>
      </c>
      <c r="Z465" s="103">
        <v>0</v>
      </c>
      <c r="AA465" s="104">
        <f>Z465*K465</f>
        <v>0</v>
      </c>
      <c r="AR465" s="14" t="s">
        <v>179</v>
      </c>
      <c r="AT465" s="14" t="s">
        <v>176</v>
      </c>
      <c r="AU465" s="14" t="s">
        <v>115</v>
      </c>
      <c r="AY465" s="14" t="s">
        <v>175</v>
      </c>
      <c r="BE465" s="105">
        <f>IF(U465="základní",N465,0)</f>
        <v>0</v>
      </c>
      <c r="BF465" s="105">
        <f>IF(U465="snížená",N465,0)</f>
        <v>0</v>
      </c>
      <c r="BG465" s="105">
        <f>IF(U465="zákl. přenesená",N465,0)</f>
        <v>0</v>
      </c>
      <c r="BH465" s="105">
        <f>IF(U465="sníž. přenesená",N465,0)</f>
        <v>0</v>
      </c>
      <c r="BI465" s="105">
        <f>IF(U465="nulová",N465,0)</f>
        <v>0</v>
      </c>
      <c r="BJ465" s="14" t="s">
        <v>82</v>
      </c>
      <c r="BK465" s="105">
        <f>ROUND(L465*K465,2)</f>
        <v>0</v>
      </c>
      <c r="BL465" s="14" t="s">
        <v>179</v>
      </c>
      <c r="BM465" s="14" t="s">
        <v>1428</v>
      </c>
    </row>
    <row r="466" spans="2:51" s="6" customFormat="1" ht="25.5" customHeight="1">
      <c r="B466" s="106"/>
      <c r="C466" s="107"/>
      <c r="D466" s="107"/>
      <c r="E466" s="108" t="s">
        <v>19</v>
      </c>
      <c r="F466" s="577" t="s">
        <v>1429</v>
      </c>
      <c r="G466" s="578"/>
      <c r="H466" s="578"/>
      <c r="I466" s="578"/>
      <c r="J466" s="107"/>
      <c r="K466" s="109">
        <v>450.32</v>
      </c>
      <c r="L466" s="107"/>
      <c r="M466" s="107"/>
      <c r="N466" s="107"/>
      <c r="O466" s="107"/>
      <c r="P466" s="107"/>
      <c r="Q466" s="107"/>
      <c r="R466" s="110"/>
      <c r="T466" s="111"/>
      <c r="U466" s="107"/>
      <c r="V466" s="107"/>
      <c r="W466" s="107"/>
      <c r="X466" s="107"/>
      <c r="Y466" s="107"/>
      <c r="Z466" s="107"/>
      <c r="AA466" s="112"/>
      <c r="AT466" s="113" t="s">
        <v>182</v>
      </c>
      <c r="AU466" s="113" t="s">
        <v>115</v>
      </c>
      <c r="AV466" s="6" t="s">
        <v>115</v>
      </c>
      <c r="AW466" s="6" t="s">
        <v>32</v>
      </c>
      <c r="AX466" s="6" t="s">
        <v>74</v>
      </c>
      <c r="AY466" s="113" t="s">
        <v>175</v>
      </c>
    </row>
    <row r="467" spans="2:51" s="6" customFormat="1" ht="25.5" customHeight="1">
      <c r="B467" s="106"/>
      <c r="C467" s="107"/>
      <c r="D467" s="107"/>
      <c r="E467" s="108" t="s">
        <v>19</v>
      </c>
      <c r="F467" s="579" t="s">
        <v>1430</v>
      </c>
      <c r="G467" s="580"/>
      <c r="H467" s="580"/>
      <c r="I467" s="580"/>
      <c r="J467" s="107"/>
      <c r="K467" s="109">
        <v>494.16</v>
      </c>
      <c r="L467" s="107"/>
      <c r="M467" s="107"/>
      <c r="N467" s="107"/>
      <c r="O467" s="107"/>
      <c r="P467" s="107"/>
      <c r="Q467" s="107"/>
      <c r="R467" s="110"/>
      <c r="T467" s="111"/>
      <c r="U467" s="107"/>
      <c r="V467" s="107"/>
      <c r="W467" s="107"/>
      <c r="X467" s="107"/>
      <c r="Y467" s="107"/>
      <c r="Z467" s="107"/>
      <c r="AA467" s="112"/>
      <c r="AT467" s="113" t="s">
        <v>182</v>
      </c>
      <c r="AU467" s="113" t="s">
        <v>115</v>
      </c>
      <c r="AV467" s="6" t="s">
        <v>115</v>
      </c>
      <c r="AW467" s="6" t="s">
        <v>32</v>
      </c>
      <c r="AX467" s="6" t="s">
        <v>74</v>
      </c>
      <c r="AY467" s="113" t="s">
        <v>175</v>
      </c>
    </row>
    <row r="468" spans="2:51" s="6" customFormat="1" ht="16.5" customHeight="1">
      <c r="B468" s="106"/>
      <c r="C468" s="107"/>
      <c r="D468" s="107"/>
      <c r="E468" s="108" t="s">
        <v>19</v>
      </c>
      <c r="F468" s="579" t="s">
        <v>1431</v>
      </c>
      <c r="G468" s="580"/>
      <c r="H468" s="580"/>
      <c r="I468" s="580"/>
      <c r="J468" s="107"/>
      <c r="K468" s="109">
        <v>45.016</v>
      </c>
      <c r="L468" s="107"/>
      <c r="M468" s="107"/>
      <c r="N468" s="107"/>
      <c r="O468" s="107"/>
      <c r="P468" s="107"/>
      <c r="Q468" s="107"/>
      <c r="R468" s="110"/>
      <c r="T468" s="111"/>
      <c r="U468" s="107"/>
      <c r="V468" s="107"/>
      <c r="W468" s="107"/>
      <c r="X468" s="107"/>
      <c r="Y468" s="107"/>
      <c r="Z468" s="107"/>
      <c r="AA468" s="112"/>
      <c r="AT468" s="113" t="s">
        <v>182</v>
      </c>
      <c r="AU468" s="113" t="s">
        <v>115</v>
      </c>
      <c r="AV468" s="6" t="s">
        <v>115</v>
      </c>
      <c r="AW468" s="6" t="s">
        <v>32</v>
      </c>
      <c r="AX468" s="6" t="s">
        <v>74</v>
      </c>
      <c r="AY468" s="113" t="s">
        <v>175</v>
      </c>
    </row>
    <row r="469" spans="2:51" s="6" customFormat="1" ht="25.5" customHeight="1">
      <c r="B469" s="106"/>
      <c r="C469" s="107"/>
      <c r="D469" s="107"/>
      <c r="E469" s="108" t="s">
        <v>19</v>
      </c>
      <c r="F469" s="579" t="s">
        <v>1432</v>
      </c>
      <c r="G469" s="580"/>
      <c r="H469" s="580"/>
      <c r="I469" s="580"/>
      <c r="J469" s="107"/>
      <c r="K469" s="109">
        <v>27.354</v>
      </c>
      <c r="L469" s="107"/>
      <c r="M469" s="107"/>
      <c r="N469" s="107"/>
      <c r="O469" s="107"/>
      <c r="P469" s="107"/>
      <c r="Q469" s="107"/>
      <c r="R469" s="110"/>
      <c r="T469" s="111"/>
      <c r="U469" s="107"/>
      <c r="V469" s="107"/>
      <c r="W469" s="107"/>
      <c r="X469" s="107"/>
      <c r="Y469" s="107"/>
      <c r="Z469" s="107"/>
      <c r="AA469" s="112"/>
      <c r="AT469" s="113" t="s">
        <v>182</v>
      </c>
      <c r="AU469" s="113" t="s">
        <v>115</v>
      </c>
      <c r="AV469" s="6" t="s">
        <v>115</v>
      </c>
      <c r="AW469" s="6" t="s">
        <v>32</v>
      </c>
      <c r="AX469" s="6" t="s">
        <v>74</v>
      </c>
      <c r="AY469" s="113" t="s">
        <v>175</v>
      </c>
    </row>
    <row r="470" spans="2:51" s="7" customFormat="1" ht="16.5" customHeight="1">
      <c r="B470" s="114"/>
      <c r="C470" s="115"/>
      <c r="D470" s="115"/>
      <c r="E470" s="116" t="s">
        <v>19</v>
      </c>
      <c r="F470" s="581" t="s">
        <v>247</v>
      </c>
      <c r="G470" s="582"/>
      <c r="H470" s="582"/>
      <c r="I470" s="582"/>
      <c r="J470" s="115"/>
      <c r="K470" s="117">
        <v>1016.85</v>
      </c>
      <c r="L470" s="115"/>
      <c r="M470" s="115"/>
      <c r="N470" s="115"/>
      <c r="O470" s="115"/>
      <c r="P470" s="115"/>
      <c r="Q470" s="115"/>
      <c r="R470" s="118"/>
      <c r="T470" s="119"/>
      <c r="U470" s="115"/>
      <c r="V470" s="115"/>
      <c r="W470" s="115"/>
      <c r="X470" s="115"/>
      <c r="Y470" s="115"/>
      <c r="Z470" s="115"/>
      <c r="AA470" s="120"/>
      <c r="AT470" s="121" t="s">
        <v>182</v>
      </c>
      <c r="AU470" s="121" t="s">
        <v>115</v>
      </c>
      <c r="AV470" s="7" t="s">
        <v>179</v>
      </c>
      <c r="AW470" s="7" t="s">
        <v>32</v>
      </c>
      <c r="AX470" s="7" t="s">
        <v>82</v>
      </c>
      <c r="AY470" s="121" t="s">
        <v>175</v>
      </c>
    </row>
    <row r="471" spans="2:65" s="1" customFormat="1" ht="25.5" customHeight="1">
      <c r="B471" s="25"/>
      <c r="C471" s="98" t="s">
        <v>778</v>
      </c>
      <c r="D471" s="98" t="s">
        <v>176</v>
      </c>
      <c r="E471" s="99" t="s">
        <v>880</v>
      </c>
      <c r="F471" s="576" t="s">
        <v>881</v>
      </c>
      <c r="G471" s="576"/>
      <c r="H471" s="576"/>
      <c r="I471" s="576"/>
      <c r="J471" s="100" t="s">
        <v>369</v>
      </c>
      <c r="K471" s="101">
        <v>9151.65</v>
      </c>
      <c r="L471" s="507"/>
      <c r="M471" s="507"/>
      <c r="N471" s="562">
        <f>ROUND(L471*K471,2)</f>
        <v>0</v>
      </c>
      <c r="O471" s="562"/>
      <c r="P471" s="562"/>
      <c r="Q471" s="562"/>
      <c r="R471" s="27"/>
      <c r="T471" s="102" t="s">
        <v>19</v>
      </c>
      <c r="U471" s="30" t="s">
        <v>39</v>
      </c>
      <c r="V471" s="103">
        <v>0.006</v>
      </c>
      <c r="W471" s="103">
        <f>V471*K471</f>
        <v>54.9099</v>
      </c>
      <c r="X471" s="103">
        <v>0</v>
      </c>
      <c r="Y471" s="103">
        <f>X471*K471</f>
        <v>0</v>
      </c>
      <c r="Z471" s="103">
        <v>0</v>
      </c>
      <c r="AA471" s="104">
        <f>Z471*K471</f>
        <v>0</v>
      </c>
      <c r="AR471" s="14" t="s">
        <v>179</v>
      </c>
      <c r="AT471" s="14" t="s">
        <v>176</v>
      </c>
      <c r="AU471" s="14" t="s">
        <v>115</v>
      </c>
      <c r="AY471" s="14" t="s">
        <v>175</v>
      </c>
      <c r="BE471" s="105">
        <f>IF(U471="základní",N471,0)</f>
        <v>0</v>
      </c>
      <c r="BF471" s="105">
        <f>IF(U471="snížená",N471,0)</f>
        <v>0</v>
      </c>
      <c r="BG471" s="105">
        <f>IF(U471="zákl. přenesená",N471,0)</f>
        <v>0</v>
      </c>
      <c r="BH471" s="105">
        <f>IF(U471="sníž. přenesená",N471,0)</f>
        <v>0</v>
      </c>
      <c r="BI471" s="105">
        <f>IF(U471="nulová",N471,0)</f>
        <v>0</v>
      </c>
      <c r="BJ471" s="14" t="s">
        <v>82</v>
      </c>
      <c r="BK471" s="105">
        <f>ROUND(L471*K471,2)</f>
        <v>0</v>
      </c>
      <c r="BL471" s="14" t="s">
        <v>179</v>
      </c>
      <c r="BM471" s="14" t="s">
        <v>1433</v>
      </c>
    </row>
    <row r="472" spans="2:51" s="6" customFormat="1" ht="25.5" customHeight="1">
      <c r="B472" s="106"/>
      <c r="C472" s="107"/>
      <c r="D472" s="107"/>
      <c r="E472" s="108" t="s">
        <v>19</v>
      </c>
      <c r="F472" s="577" t="s">
        <v>1434</v>
      </c>
      <c r="G472" s="578"/>
      <c r="H472" s="578"/>
      <c r="I472" s="578"/>
      <c r="J472" s="107"/>
      <c r="K472" s="109">
        <v>4052.88</v>
      </c>
      <c r="L472" s="107"/>
      <c r="M472" s="107"/>
      <c r="N472" s="107"/>
      <c r="O472" s="107"/>
      <c r="P472" s="107"/>
      <c r="Q472" s="107"/>
      <c r="R472" s="110"/>
      <c r="T472" s="111"/>
      <c r="U472" s="107"/>
      <c r="V472" s="107"/>
      <c r="W472" s="107"/>
      <c r="X472" s="107"/>
      <c r="Y472" s="107"/>
      <c r="Z472" s="107"/>
      <c r="AA472" s="112"/>
      <c r="AT472" s="113" t="s">
        <v>182</v>
      </c>
      <c r="AU472" s="113" t="s">
        <v>115</v>
      </c>
      <c r="AV472" s="6" t="s">
        <v>115</v>
      </c>
      <c r="AW472" s="6" t="s">
        <v>32</v>
      </c>
      <c r="AX472" s="6" t="s">
        <v>74</v>
      </c>
      <c r="AY472" s="113" t="s">
        <v>175</v>
      </c>
    </row>
    <row r="473" spans="2:51" s="6" customFormat="1" ht="38.25" customHeight="1">
      <c r="B473" s="106"/>
      <c r="C473" s="107"/>
      <c r="D473" s="107"/>
      <c r="E473" s="108" t="s">
        <v>19</v>
      </c>
      <c r="F473" s="579" t="s">
        <v>1435</v>
      </c>
      <c r="G473" s="580"/>
      <c r="H473" s="580"/>
      <c r="I473" s="580"/>
      <c r="J473" s="107"/>
      <c r="K473" s="109">
        <v>4447.44</v>
      </c>
      <c r="L473" s="107"/>
      <c r="M473" s="107"/>
      <c r="N473" s="107"/>
      <c r="O473" s="107"/>
      <c r="P473" s="107"/>
      <c r="Q473" s="107"/>
      <c r="R473" s="110"/>
      <c r="T473" s="111"/>
      <c r="U473" s="107"/>
      <c r="V473" s="107"/>
      <c r="W473" s="107"/>
      <c r="X473" s="107"/>
      <c r="Y473" s="107"/>
      <c r="Z473" s="107"/>
      <c r="AA473" s="112"/>
      <c r="AT473" s="113" t="s">
        <v>182</v>
      </c>
      <c r="AU473" s="113" t="s">
        <v>115</v>
      </c>
      <c r="AV473" s="6" t="s">
        <v>115</v>
      </c>
      <c r="AW473" s="6" t="s">
        <v>32</v>
      </c>
      <c r="AX473" s="6" t="s">
        <v>74</v>
      </c>
      <c r="AY473" s="113" t="s">
        <v>175</v>
      </c>
    </row>
    <row r="474" spans="2:51" s="6" customFormat="1" ht="16.5" customHeight="1">
      <c r="B474" s="106"/>
      <c r="C474" s="107"/>
      <c r="D474" s="107"/>
      <c r="E474" s="108" t="s">
        <v>19</v>
      </c>
      <c r="F474" s="579" t="s">
        <v>1436</v>
      </c>
      <c r="G474" s="580"/>
      <c r="H474" s="580"/>
      <c r="I474" s="580"/>
      <c r="J474" s="107"/>
      <c r="K474" s="109">
        <v>405.147</v>
      </c>
      <c r="L474" s="107"/>
      <c r="M474" s="107"/>
      <c r="N474" s="107"/>
      <c r="O474" s="107"/>
      <c r="P474" s="107"/>
      <c r="Q474" s="107"/>
      <c r="R474" s="110"/>
      <c r="T474" s="111"/>
      <c r="U474" s="107"/>
      <c r="V474" s="107"/>
      <c r="W474" s="107"/>
      <c r="X474" s="107"/>
      <c r="Y474" s="107"/>
      <c r="Z474" s="107"/>
      <c r="AA474" s="112"/>
      <c r="AT474" s="113" t="s">
        <v>182</v>
      </c>
      <c r="AU474" s="113" t="s">
        <v>115</v>
      </c>
      <c r="AV474" s="6" t="s">
        <v>115</v>
      </c>
      <c r="AW474" s="6" t="s">
        <v>32</v>
      </c>
      <c r="AX474" s="6" t="s">
        <v>74</v>
      </c>
      <c r="AY474" s="113" t="s">
        <v>175</v>
      </c>
    </row>
    <row r="475" spans="2:51" s="6" customFormat="1" ht="25.5" customHeight="1">
      <c r="B475" s="106"/>
      <c r="C475" s="107"/>
      <c r="D475" s="107"/>
      <c r="E475" s="108" t="s">
        <v>19</v>
      </c>
      <c r="F475" s="579" t="s">
        <v>1437</v>
      </c>
      <c r="G475" s="580"/>
      <c r="H475" s="580"/>
      <c r="I475" s="580"/>
      <c r="J475" s="107"/>
      <c r="K475" s="109">
        <v>246.183</v>
      </c>
      <c r="L475" s="107"/>
      <c r="M475" s="107"/>
      <c r="N475" s="107"/>
      <c r="O475" s="107"/>
      <c r="P475" s="107"/>
      <c r="Q475" s="107"/>
      <c r="R475" s="110"/>
      <c r="T475" s="111"/>
      <c r="U475" s="107"/>
      <c r="V475" s="107"/>
      <c r="W475" s="107"/>
      <c r="X475" s="107"/>
      <c r="Y475" s="107"/>
      <c r="Z475" s="107"/>
      <c r="AA475" s="112"/>
      <c r="AT475" s="113" t="s">
        <v>182</v>
      </c>
      <c r="AU475" s="113" t="s">
        <v>115</v>
      </c>
      <c r="AV475" s="6" t="s">
        <v>115</v>
      </c>
      <c r="AW475" s="6" t="s">
        <v>32</v>
      </c>
      <c r="AX475" s="6" t="s">
        <v>74</v>
      </c>
      <c r="AY475" s="113" t="s">
        <v>175</v>
      </c>
    </row>
    <row r="476" spans="2:51" s="7" customFormat="1" ht="16.5" customHeight="1">
      <c r="B476" s="114"/>
      <c r="C476" s="115"/>
      <c r="D476" s="115"/>
      <c r="E476" s="116" t="s">
        <v>19</v>
      </c>
      <c r="F476" s="581" t="s">
        <v>247</v>
      </c>
      <c r="G476" s="582"/>
      <c r="H476" s="582"/>
      <c r="I476" s="582"/>
      <c r="J476" s="115"/>
      <c r="K476" s="117">
        <v>9151.65</v>
      </c>
      <c r="L476" s="115"/>
      <c r="M476" s="115"/>
      <c r="N476" s="115"/>
      <c r="O476" s="115"/>
      <c r="P476" s="115"/>
      <c r="Q476" s="115"/>
      <c r="R476" s="118"/>
      <c r="T476" s="119"/>
      <c r="U476" s="115"/>
      <c r="V476" s="115"/>
      <c r="W476" s="115"/>
      <c r="X476" s="115"/>
      <c r="Y476" s="115"/>
      <c r="Z476" s="115"/>
      <c r="AA476" s="120"/>
      <c r="AT476" s="121" t="s">
        <v>182</v>
      </c>
      <c r="AU476" s="121" t="s">
        <v>115</v>
      </c>
      <c r="AV476" s="7" t="s">
        <v>179</v>
      </c>
      <c r="AW476" s="7" t="s">
        <v>32</v>
      </c>
      <c r="AX476" s="7" t="s">
        <v>82</v>
      </c>
      <c r="AY476" s="121" t="s">
        <v>175</v>
      </c>
    </row>
    <row r="477" spans="2:65" s="1" customFormat="1" ht="38.25" customHeight="1">
      <c r="B477" s="25"/>
      <c r="C477" s="98" t="s">
        <v>785</v>
      </c>
      <c r="D477" s="98" t="s">
        <v>176</v>
      </c>
      <c r="E477" s="99" t="s">
        <v>888</v>
      </c>
      <c r="F477" s="576" t="s">
        <v>889</v>
      </c>
      <c r="G477" s="576"/>
      <c r="H477" s="576"/>
      <c r="I477" s="576"/>
      <c r="J477" s="100" t="s">
        <v>369</v>
      </c>
      <c r="K477" s="101">
        <v>641.25</v>
      </c>
      <c r="L477" s="507"/>
      <c r="M477" s="507"/>
      <c r="N477" s="562">
        <f>ROUND(L477*K477,2)</f>
        <v>0</v>
      </c>
      <c r="O477" s="562"/>
      <c r="P477" s="562"/>
      <c r="Q477" s="562"/>
      <c r="R477" s="27"/>
      <c r="T477" s="102" t="s">
        <v>19</v>
      </c>
      <c r="U477" s="30" t="s">
        <v>39</v>
      </c>
      <c r="V477" s="103">
        <v>0</v>
      </c>
      <c r="W477" s="103">
        <f>V477*K477</f>
        <v>0</v>
      </c>
      <c r="X477" s="103">
        <v>0</v>
      </c>
      <c r="Y477" s="103">
        <f>X477*K477</f>
        <v>0</v>
      </c>
      <c r="Z477" s="103">
        <v>0</v>
      </c>
      <c r="AA477" s="104">
        <f>Z477*K477</f>
        <v>0</v>
      </c>
      <c r="AR477" s="14" t="s">
        <v>179</v>
      </c>
      <c r="AT477" s="14" t="s">
        <v>176</v>
      </c>
      <c r="AU477" s="14" t="s">
        <v>115</v>
      </c>
      <c r="AY477" s="14" t="s">
        <v>175</v>
      </c>
      <c r="BE477" s="105">
        <f>IF(U477="základní",N477,0)</f>
        <v>0</v>
      </c>
      <c r="BF477" s="105">
        <f>IF(U477="snížená",N477,0)</f>
        <v>0</v>
      </c>
      <c r="BG477" s="105">
        <f>IF(U477="zákl. přenesená",N477,0)</f>
        <v>0</v>
      </c>
      <c r="BH477" s="105">
        <f>IF(U477="sníž. přenesená",N477,0)</f>
        <v>0</v>
      </c>
      <c r="BI477" s="105">
        <f>IF(U477="nulová",N477,0)</f>
        <v>0</v>
      </c>
      <c r="BJ477" s="14" t="s">
        <v>82</v>
      </c>
      <c r="BK477" s="105">
        <f>ROUND(L477*K477,2)</f>
        <v>0</v>
      </c>
      <c r="BL477" s="14" t="s">
        <v>179</v>
      </c>
      <c r="BM477" s="14" t="s">
        <v>1438</v>
      </c>
    </row>
    <row r="478" spans="2:51" s="6" customFormat="1" ht="16.5" customHeight="1">
      <c r="B478" s="106"/>
      <c r="C478" s="107"/>
      <c r="D478" s="107"/>
      <c r="E478" s="108" t="s">
        <v>19</v>
      </c>
      <c r="F478" s="577" t="s">
        <v>1439</v>
      </c>
      <c r="G478" s="578"/>
      <c r="H478" s="578"/>
      <c r="I478" s="578"/>
      <c r="J478" s="107"/>
      <c r="K478" s="109">
        <v>450.32</v>
      </c>
      <c r="L478" s="107"/>
      <c r="M478" s="107"/>
      <c r="N478" s="107"/>
      <c r="O478" s="107"/>
      <c r="P478" s="107"/>
      <c r="Q478" s="107"/>
      <c r="R478" s="110"/>
      <c r="T478" s="111"/>
      <c r="U478" s="107"/>
      <c r="V478" s="107"/>
      <c r="W478" s="107"/>
      <c r="X478" s="107"/>
      <c r="Y478" s="107"/>
      <c r="Z478" s="107"/>
      <c r="AA478" s="112"/>
      <c r="AT478" s="113" t="s">
        <v>182</v>
      </c>
      <c r="AU478" s="113" t="s">
        <v>115</v>
      </c>
      <c r="AV478" s="6" t="s">
        <v>115</v>
      </c>
      <c r="AW478" s="6" t="s">
        <v>32</v>
      </c>
      <c r="AX478" s="6" t="s">
        <v>74</v>
      </c>
      <c r="AY478" s="113" t="s">
        <v>175</v>
      </c>
    </row>
    <row r="479" spans="2:51" s="6" customFormat="1" ht="16.5" customHeight="1">
      <c r="B479" s="106"/>
      <c r="C479" s="107"/>
      <c r="D479" s="107"/>
      <c r="E479" s="108" t="s">
        <v>19</v>
      </c>
      <c r="F479" s="579" t="s">
        <v>1440</v>
      </c>
      <c r="G479" s="580"/>
      <c r="H479" s="580"/>
      <c r="I479" s="580"/>
      <c r="J479" s="107"/>
      <c r="K479" s="109">
        <v>118.56</v>
      </c>
      <c r="L479" s="107"/>
      <c r="M479" s="107"/>
      <c r="N479" s="107"/>
      <c r="O479" s="107"/>
      <c r="P479" s="107"/>
      <c r="Q479" s="107"/>
      <c r="R479" s="110"/>
      <c r="T479" s="111"/>
      <c r="U479" s="107"/>
      <c r="V479" s="107"/>
      <c r="W479" s="107"/>
      <c r="X479" s="107"/>
      <c r="Y479" s="107"/>
      <c r="Z479" s="107"/>
      <c r="AA479" s="112"/>
      <c r="AT479" s="113" t="s">
        <v>182</v>
      </c>
      <c r="AU479" s="113" t="s">
        <v>115</v>
      </c>
      <c r="AV479" s="6" t="s">
        <v>115</v>
      </c>
      <c r="AW479" s="6" t="s">
        <v>32</v>
      </c>
      <c r="AX479" s="6" t="s">
        <v>74</v>
      </c>
      <c r="AY479" s="113" t="s">
        <v>175</v>
      </c>
    </row>
    <row r="480" spans="2:51" s="6" customFormat="1" ht="16.5" customHeight="1">
      <c r="B480" s="106"/>
      <c r="C480" s="107"/>
      <c r="D480" s="107"/>
      <c r="E480" s="108" t="s">
        <v>19</v>
      </c>
      <c r="F480" s="579" t="s">
        <v>1431</v>
      </c>
      <c r="G480" s="580"/>
      <c r="H480" s="580"/>
      <c r="I480" s="580"/>
      <c r="J480" s="107"/>
      <c r="K480" s="109">
        <v>45.016</v>
      </c>
      <c r="L480" s="107"/>
      <c r="M480" s="107"/>
      <c r="N480" s="107"/>
      <c r="O480" s="107"/>
      <c r="P480" s="107"/>
      <c r="Q480" s="107"/>
      <c r="R480" s="110"/>
      <c r="T480" s="111"/>
      <c r="U480" s="107"/>
      <c r="V480" s="107"/>
      <c r="W480" s="107"/>
      <c r="X480" s="107"/>
      <c r="Y480" s="107"/>
      <c r="Z480" s="107"/>
      <c r="AA480" s="112"/>
      <c r="AT480" s="113" t="s">
        <v>182</v>
      </c>
      <c r="AU480" s="113" t="s">
        <v>115</v>
      </c>
      <c r="AV480" s="6" t="s">
        <v>115</v>
      </c>
      <c r="AW480" s="6" t="s">
        <v>32</v>
      </c>
      <c r="AX480" s="6" t="s">
        <v>74</v>
      </c>
      <c r="AY480" s="113" t="s">
        <v>175</v>
      </c>
    </row>
    <row r="481" spans="2:51" s="6" customFormat="1" ht="25.5" customHeight="1">
      <c r="B481" s="106"/>
      <c r="C481" s="107"/>
      <c r="D481" s="107"/>
      <c r="E481" s="108" t="s">
        <v>19</v>
      </c>
      <c r="F481" s="579" t="s">
        <v>1432</v>
      </c>
      <c r="G481" s="580"/>
      <c r="H481" s="580"/>
      <c r="I481" s="580"/>
      <c r="J481" s="107"/>
      <c r="K481" s="109">
        <v>27.354</v>
      </c>
      <c r="L481" s="107"/>
      <c r="M481" s="107"/>
      <c r="N481" s="107"/>
      <c r="O481" s="107"/>
      <c r="P481" s="107"/>
      <c r="Q481" s="107"/>
      <c r="R481" s="110"/>
      <c r="T481" s="111"/>
      <c r="U481" s="107"/>
      <c r="V481" s="107"/>
      <c r="W481" s="107"/>
      <c r="X481" s="107"/>
      <c r="Y481" s="107"/>
      <c r="Z481" s="107"/>
      <c r="AA481" s="112"/>
      <c r="AT481" s="113" t="s">
        <v>182</v>
      </c>
      <c r="AU481" s="113" t="s">
        <v>115</v>
      </c>
      <c r="AV481" s="6" t="s">
        <v>115</v>
      </c>
      <c r="AW481" s="6" t="s">
        <v>32</v>
      </c>
      <c r="AX481" s="6" t="s">
        <v>74</v>
      </c>
      <c r="AY481" s="113" t="s">
        <v>175</v>
      </c>
    </row>
    <row r="482" spans="2:51" s="7" customFormat="1" ht="16.5" customHeight="1">
      <c r="B482" s="114"/>
      <c r="C482" s="115"/>
      <c r="D482" s="115"/>
      <c r="E482" s="116" t="s">
        <v>19</v>
      </c>
      <c r="F482" s="581" t="s">
        <v>247</v>
      </c>
      <c r="G482" s="582"/>
      <c r="H482" s="582"/>
      <c r="I482" s="582"/>
      <c r="J482" s="115"/>
      <c r="K482" s="117">
        <v>641.25</v>
      </c>
      <c r="L482" s="115"/>
      <c r="M482" s="115"/>
      <c r="N482" s="115"/>
      <c r="O482" s="115"/>
      <c r="P482" s="115"/>
      <c r="Q482" s="115"/>
      <c r="R482" s="118"/>
      <c r="T482" s="119"/>
      <c r="U482" s="115"/>
      <c r="V482" s="115"/>
      <c r="W482" s="115"/>
      <c r="X482" s="115"/>
      <c r="Y482" s="115"/>
      <c r="Z482" s="115"/>
      <c r="AA482" s="120"/>
      <c r="AT482" s="121" t="s">
        <v>182</v>
      </c>
      <c r="AU482" s="121" t="s">
        <v>115</v>
      </c>
      <c r="AV482" s="7" t="s">
        <v>179</v>
      </c>
      <c r="AW482" s="7" t="s">
        <v>32</v>
      </c>
      <c r="AX482" s="7" t="s">
        <v>82</v>
      </c>
      <c r="AY482" s="121" t="s">
        <v>175</v>
      </c>
    </row>
    <row r="483" spans="2:65" s="1" customFormat="1" ht="38.25" customHeight="1">
      <c r="B483" s="25"/>
      <c r="C483" s="98" t="s">
        <v>790</v>
      </c>
      <c r="D483" s="98" t="s">
        <v>176</v>
      </c>
      <c r="E483" s="99" t="s">
        <v>1441</v>
      </c>
      <c r="F483" s="576" t="s">
        <v>1442</v>
      </c>
      <c r="G483" s="576"/>
      <c r="H483" s="576"/>
      <c r="I483" s="576"/>
      <c r="J483" s="100" t="s">
        <v>369</v>
      </c>
      <c r="K483" s="101">
        <v>375.6</v>
      </c>
      <c r="L483" s="507"/>
      <c r="M483" s="507"/>
      <c r="N483" s="562">
        <f>ROUND(L483*K483,2)</f>
        <v>0</v>
      </c>
      <c r="O483" s="562"/>
      <c r="P483" s="562"/>
      <c r="Q483" s="562"/>
      <c r="R483" s="27"/>
      <c r="T483" s="102" t="s">
        <v>19</v>
      </c>
      <c r="U483" s="30" t="s">
        <v>39</v>
      </c>
      <c r="V483" s="103">
        <v>0</v>
      </c>
      <c r="W483" s="103">
        <f>V483*K483</f>
        <v>0</v>
      </c>
      <c r="X483" s="103">
        <v>0</v>
      </c>
      <c r="Y483" s="103">
        <f>X483*K483</f>
        <v>0</v>
      </c>
      <c r="Z483" s="103">
        <v>0</v>
      </c>
      <c r="AA483" s="104">
        <f>Z483*K483</f>
        <v>0</v>
      </c>
      <c r="AR483" s="14" t="s">
        <v>179</v>
      </c>
      <c r="AT483" s="14" t="s">
        <v>176</v>
      </c>
      <c r="AU483" s="14" t="s">
        <v>115</v>
      </c>
      <c r="AY483" s="14" t="s">
        <v>175</v>
      </c>
      <c r="BE483" s="105">
        <f>IF(U483="základní",N483,0)</f>
        <v>0</v>
      </c>
      <c r="BF483" s="105">
        <f>IF(U483="snížená",N483,0)</f>
        <v>0</v>
      </c>
      <c r="BG483" s="105">
        <f>IF(U483="zákl. přenesená",N483,0)</f>
        <v>0</v>
      </c>
      <c r="BH483" s="105">
        <f>IF(U483="sníž. přenesená",N483,0)</f>
        <v>0</v>
      </c>
      <c r="BI483" s="105">
        <f>IF(U483="nulová",N483,0)</f>
        <v>0</v>
      </c>
      <c r="BJ483" s="14" t="s">
        <v>82</v>
      </c>
      <c r="BK483" s="105">
        <f>ROUND(L483*K483,2)</f>
        <v>0</v>
      </c>
      <c r="BL483" s="14" t="s">
        <v>179</v>
      </c>
      <c r="BM483" s="14" t="s">
        <v>1443</v>
      </c>
    </row>
    <row r="484" spans="2:51" s="6" customFormat="1" ht="16.5" customHeight="1">
      <c r="B484" s="106"/>
      <c r="C484" s="107"/>
      <c r="D484" s="107"/>
      <c r="E484" s="108" t="s">
        <v>19</v>
      </c>
      <c r="F484" s="577" t="s">
        <v>1444</v>
      </c>
      <c r="G484" s="578"/>
      <c r="H484" s="578"/>
      <c r="I484" s="578"/>
      <c r="J484" s="107"/>
      <c r="K484" s="109">
        <v>375.6</v>
      </c>
      <c r="L484" s="107"/>
      <c r="M484" s="107"/>
      <c r="N484" s="107"/>
      <c r="O484" s="107"/>
      <c r="P484" s="107"/>
      <c r="Q484" s="107"/>
      <c r="R484" s="110"/>
      <c r="T484" s="111"/>
      <c r="U484" s="107"/>
      <c r="V484" s="107"/>
      <c r="W484" s="107"/>
      <c r="X484" s="107"/>
      <c r="Y484" s="107"/>
      <c r="Z484" s="107"/>
      <c r="AA484" s="112"/>
      <c r="AT484" s="113" t="s">
        <v>182</v>
      </c>
      <c r="AU484" s="113" t="s">
        <v>115</v>
      </c>
      <c r="AV484" s="6" t="s">
        <v>115</v>
      </c>
      <c r="AW484" s="6" t="s">
        <v>32</v>
      </c>
      <c r="AX484" s="6" t="s">
        <v>82</v>
      </c>
      <c r="AY484" s="113" t="s">
        <v>175</v>
      </c>
    </row>
    <row r="485" spans="2:63" s="5" customFormat="1" ht="29.85" customHeight="1">
      <c r="B485" s="87"/>
      <c r="C485" s="88"/>
      <c r="D485" s="97" t="s">
        <v>157</v>
      </c>
      <c r="E485" s="97"/>
      <c r="F485" s="97"/>
      <c r="G485" s="97"/>
      <c r="H485" s="97"/>
      <c r="I485" s="97"/>
      <c r="J485" s="97"/>
      <c r="K485" s="97"/>
      <c r="L485" s="97"/>
      <c r="M485" s="97"/>
      <c r="N485" s="559">
        <f>BK485</f>
        <v>0</v>
      </c>
      <c r="O485" s="560"/>
      <c r="P485" s="560"/>
      <c r="Q485" s="560"/>
      <c r="R485" s="90"/>
      <c r="T485" s="91"/>
      <c r="U485" s="88"/>
      <c r="V485" s="88"/>
      <c r="W485" s="92">
        <f>W486</f>
        <v>1042.443624</v>
      </c>
      <c r="X485" s="88"/>
      <c r="Y485" s="92">
        <f>Y486</f>
        <v>0</v>
      </c>
      <c r="Z485" s="88"/>
      <c r="AA485" s="93">
        <f>AA486</f>
        <v>0</v>
      </c>
      <c r="AR485" s="94" t="s">
        <v>82</v>
      </c>
      <c r="AT485" s="95" t="s">
        <v>73</v>
      </c>
      <c r="AU485" s="95" t="s">
        <v>82</v>
      </c>
      <c r="AY485" s="94" t="s">
        <v>175</v>
      </c>
      <c r="BK485" s="96">
        <f>BK486</f>
        <v>0</v>
      </c>
    </row>
    <row r="486" spans="2:65" s="1" customFormat="1" ht="25.5" customHeight="1">
      <c r="B486" s="25"/>
      <c r="C486" s="98" t="s">
        <v>797</v>
      </c>
      <c r="D486" s="98" t="s">
        <v>176</v>
      </c>
      <c r="E486" s="99" t="s">
        <v>1016</v>
      </c>
      <c r="F486" s="576" t="s">
        <v>1017</v>
      </c>
      <c r="G486" s="576"/>
      <c r="H486" s="576"/>
      <c r="I486" s="576"/>
      <c r="J486" s="100" t="s">
        <v>369</v>
      </c>
      <c r="K486" s="101">
        <v>1322.898</v>
      </c>
      <c r="L486" s="507"/>
      <c r="M486" s="507"/>
      <c r="N486" s="562">
        <f>ROUND(L486*K486,2)</f>
        <v>0</v>
      </c>
      <c r="O486" s="562"/>
      <c r="P486" s="562"/>
      <c r="Q486" s="562"/>
      <c r="R486" s="27"/>
      <c r="T486" s="102" t="s">
        <v>19</v>
      </c>
      <c r="U486" s="30" t="s">
        <v>39</v>
      </c>
      <c r="V486" s="103">
        <v>0.788</v>
      </c>
      <c r="W486" s="103">
        <f>V486*K486</f>
        <v>1042.443624</v>
      </c>
      <c r="X486" s="103">
        <v>0</v>
      </c>
      <c r="Y486" s="103">
        <f>X486*K486</f>
        <v>0</v>
      </c>
      <c r="Z486" s="103">
        <v>0</v>
      </c>
      <c r="AA486" s="104">
        <f>Z486*K486</f>
        <v>0</v>
      </c>
      <c r="AR486" s="14" t="s">
        <v>179</v>
      </c>
      <c r="AT486" s="14" t="s">
        <v>176</v>
      </c>
      <c r="AU486" s="14" t="s">
        <v>115</v>
      </c>
      <c r="AY486" s="14" t="s">
        <v>175</v>
      </c>
      <c r="BE486" s="105">
        <f>IF(U486="základní",N486,0)</f>
        <v>0</v>
      </c>
      <c r="BF486" s="105">
        <f>IF(U486="snížená",N486,0)</f>
        <v>0</v>
      </c>
      <c r="BG486" s="105">
        <f>IF(U486="zákl. přenesená",N486,0)</f>
        <v>0</v>
      </c>
      <c r="BH486" s="105">
        <f>IF(U486="sníž. přenesená",N486,0)</f>
        <v>0</v>
      </c>
      <c r="BI486" s="105">
        <f>IF(U486="nulová",N486,0)</f>
        <v>0</v>
      </c>
      <c r="BJ486" s="14" t="s">
        <v>82</v>
      </c>
      <c r="BK486" s="105">
        <f>ROUND(L486*K486,2)</f>
        <v>0</v>
      </c>
      <c r="BL486" s="14" t="s">
        <v>179</v>
      </c>
      <c r="BM486" s="14" t="s">
        <v>1445</v>
      </c>
    </row>
    <row r="487" spans="2:63" s="5" customFormat="1" ht="37.35" customHeight="1">
      <c r="B487" s="87"/>
      <c r="C487" s="88"/>
      <c r="D487" s="89" t="s">
        <v>158</v>
      </c>
      <c r="E487" s="89"/>
      <c r="F487" s="89"/>
      <c r="G487" s="89"/>
      <c r="H487" s="89"/>
      <c r="I487" s="89"/>
      <c r="J487" s="89"/>
      <c r="K487" s="89"/>
      <c r="L487" s="89"/>
      <c r="M487" s="89"/>
      <c r="N487" s="603">
        <f>BK487</f>
        <v>0</v>
      </c>
      <c r="O487" s="604"/>
      <c r="P487" s="604"/>
      <c r="Q487" s="604"/>
      <c r="R487" s="90"/>
      <c r="T487" s="91"/>
      <c r="U487" s="88"/>
      <c r="V487" s="88"/>
      <c r="W487" s="92">
        <f>W488</f>
        <v>0</v>
      </c>
      <c r="X487" s="88"/>
      <c r="Y487" s="92">
        <f>Y488</f>
        <v>0</v>
      </c>
      <c r="Z487" s="88"/>
      <c r="AA487" s="93">
        <f>AA488</f>
        <v>0</v>
      </c>
      <c r="AR487" s="94" t="s">
        <v>115</v>
      </c>
      <c r="AT487" s="95" t="s">
        <v>73</v>
      </c>
      <c r="AU487" s="95" t="s">
        <v>74</v>
      </c>
      <c r="AY487" s="94" t="s">
        <v>175</v>
      </c>
      <c r="BK487" s="96">
        <f>BK488</f>
        <v>0</v>
      </c>
    </row>
    <row r="488" spans="2:63" s="5" customFormat="1" ht="19.95" customHeight="1">
      <c r="B488" s="87"/>
      <c r="C488" s="88"/>
      <c r="D488" s="97" t="s">
        <v>1055</v>
      </c>
      <c r="E488" s="97"/>
      <c r="F488" s="97"/>
      <c r="G488" s="97"/>
      <c r="H488" s="97"/>
      <c r="I488" s="97"/>
      <c r="J488" s="97"/>
      <c r="K488" s="97"/>
      <c r="L488" s="97"/>
      <c r="M488" s="97"/>
      <c r="N488" s="559">
        <f>BK488</f>
        <v>0</v>
      </c>
      <c r="O488" s="560"/>
      <c r="P488" s="560"/>
      <c r="Q488" s="560"/>
      <c r="R488" s="90"/>
      <c r="T488" s="91"/>
      <c r="U488" s="88"/>
      <c r="V488" s="88"/>
      <c r="W488" s="92">
        <f>SUM(W489:W493)</f>
        <v>0</v>
      </c>
      <c r="X488" s="88"/>
      <c r="Y488" s="92">
        <f>SUM(Y489:Y493)</f>
        <v>0</v>
      </c>
      <c r="Z488" s="88"/>
      <c r="AA488" s="93">
        <f>SUM(AA489:AA493)</f>
        <v>0</v>
      </c>
      <c r="AR488" s="94" t="s">
        <v>115</v>
      </c>
      <c r="AT488" s="95" t="s">
        <v>73</v>
      </c>
      <c r="AU488" s="95" t="s">
        <v>82</v>
      </c>
      <c r="AY488" s="94" t="s">
        <v>175</v>
      </c>
      <c r="BK488" s="96">
        <f>SUM(BK489:BK493)</f>
        <v>0</v>
      </c>
    </row>
    <row r="489" spans="2:65" s="1" customFormat="1" ht="25.5" customHeight="1">
      <c r="B489" s="25"/>
      <c r="C489" s="98" t="s">
        <v>802</v>
      </c>
      <c r="D489" s="98" t="s">
        <v>176</v>
      </c>
      <c r="E489" s="99" t="s">
        <v>1446</v>
      </c>
      <c r="F489" s="576" t="s">
        <v>1447</v>
      </c>
      <c r="G489" s="576"/>
      <c r="H489" s="576"/>
      <c r="I489" s="576"/>
      <c r="J489" s="100" t="s">
        <v>419</v>
      </c>
      <c r="K489" s="101">
        <v>376.354</v>
      </c>
      <c r="L489" s="507"/>
      <c r="M489" s="507"/>
      <c r="N489" s="562">
        <f>ROUND(L489*K489,2)</f>
        <v>0</v>
      </c>
      <c r="O489" s="562"/>
      <c r="P489" s="562"/>
      <c r="Q489" s="562"/>
      <c r="R489" s="27"/>
      <c r="T489" s="102" t="s">
        <v>19</v>
      </c>
      <c r="U489" s="30" t="s">
        <v>39</v>
      </c>
      <c r="V489" s="103">
        <v>0</v>
      </c>
      <c r="W489" s="103">
        <f>V489*K489</f>
        <v>0</v>
      </c>
      <c r="X489" s="103">
        <v>0</v>
      </c>
      <c r="Y489" s="103">
        <f>X489*K489</f>
        <v>0</v>
      </c>
      <c r="Z489" s="103">
        <v>0</v>
      </c>
      <c r="AA489" s="104">
        <f>Z489*K489</f>
        <v>0</v>
      </c>
      <c r="AR489" s="14" t="s">
        <v>248</v>
      </c>
      <c r="AT489" s="14" t="s">
        <v>176</v>
      </c>
      <c r="AU489" s="14" t="s">
        <v>115</v>
      </c>
      <c r="AY489" s="14" t="s">
        <v>175</v>
      </c>
      <c r="BE489" s="105">
        <f>IF(U489="základní",N489,0)</f>
        <v>0</v>
      </c>
      <c r="BF489" s="105">
        <f>IF(U489="snížená",N489,0)</f>
        <v>0</v>
      </c>
      <c r="BG489" s="105">
        <f>IF(U489="zákl. přenesená",N489,0)</f>
        <v>0</v>
      </c>
      <c r="BH489" s="105">
        <f>IF(U489="sníž. přenesená",N489,0)</f>
        <v>0</v>
      </c>
      <c r="BI489" s="105">
        <f>IF(U489="nulová",N489,0)</f>
        <v>0</v>
      </c>
      <c r="BJ489" s="14" t="s">
        <v>82</v>
      </c>
      <c r="BK489" s="105">
        <f>ROUND(L489*K489,2)</f>
        <v>0</v>
      </c>
      <c r="BL489" s="14" t="s">
        <v>248</v>
      </c>
      <c r="BM489" s="14" t="s">
        <v>1448</v>
      </c>
    </row>
    <row r="490" spans="2:51" s="6" customFormat="1" ht="16.5" customHeight="1">
      <c r="B490" s="106"/>
      <c r="C490" s="107"/>
      <c r="D490" s="107"/>
      <c r="E490" s="108" t="s">
        <v>19</v>
      </c>
      <c r="F490" s="577" t="s">
        <v>1449</v>
      </c>
      <c r="G490" s="578"/>
      <c r="H490" s="578"/>
      <c r="I490" s="578"/>
      <c r="J490" s="107"/>
      <c r="K490" s="109">
        <v>110</v>
      </c>
      <c r="L490" s="107"/>
      <c r="M490" s="107"/>
      <c r="N490" s="107"/>
      <c r="O490" s="107"/>
      <c r="P490" s="107"/>
      <c r="Q490" s="107"/>
      <c r="R490" s="110"/>
      <c r="T490" s="111"/>
      <c r="U490" s="107"/>
      <c r="V490" s="107"/>
      <c r="W490" s="107"/>
      <c r="X490" s="107"/>
      <c r="Y490" s="107"/>
      <c r="Z490" s="107"/>
      <c r="AA490" s="112"/>
      <c r="AT490" s="113" t="s">
        <v>182</v>
      </c>
      <c r="AU490" s="113" t="s">
        <v>115</v>
      </c>
      <c r="AV490" s="6" t="s">
        <v>115</v>
      </c>
      <c r="AW490" s="6" t="s">
        <v>32</v>
      </c>
      <c r="AX490" s="6" t="s">
        <v>74</v>
      </c>
      <c r="AY490" s="113" t="s">
        <v>175</v>
      </c>
    </row>
    <row r="491" spans="2:51" s="6" customFormat="1" ht="16.5" customHeight="1">
      <c r="B491" s="106"/>
      <c r="C491" s="107"/>
      <c r="D491" s="107"/>
      <c r="E491" s="108" t="s">
        <v>19</v>
      </c>
      <c r="F491" s="579" t="s">
        <v>1450</v>
      </c>
      <c r="G491" s="580"/>
      <c r="H491" s="580"/>
      <c r="I491" s="580"/>
      <c r="J491" s="107"/>
      <c r="K491" s="109">
        <v>109.354</v>
      </c>
      <c r="L491" s="107"/>
      <c r="M491" s="107"/>
      <c r="N491" s="107"/>
      <c r="O491" s="107"/>
      <c r="P491" s="107"/>
      <c r="Q491" s="107"/>
      <c r="R491" s="110"/>
      <c r="T491" s="111"/>
      <c r="U491" s="107"/>
      <c r="V491" s="107"/>
      <c r="W491" s="107"/>
      <c r="X491" s="107"/>
      <c r="Y491" s="107"/>
      <c r="Z491" s="107"/>
      <c r="AA491" s="112"/>
      <c r="AT491" s="113" t="s">
        <v>182</v>
      </c>
      <c r="AU491" s="113" t="s">
        <v>115</v>
      </c>
      <c r="AV491" s="6" t="s">
        <v>115</v>
      </c>
      <c r="AW491" s="6" t="s">
        <v>32</v>
      </c>
      <c r="AX491" s="6" t="s">
        <v>74</v>
      </c>
      <c r="AY491" s="113" t="s">
        <v>175</v>
      </c>
    </row>
    <row r="492" spans="2:51" s="6" customFormat="1" ht="16.5" customHeight="1">
      <c r="B492" s="106"/>
      <c r="C492" s="107"/>
      <c r="D492" s="107"/>
      <c r="E492" s="108" t="s">
        <v>19</v>
      </c>
      <c r="F492" s="579" t="s">
        <v>1451</v>
      </c>
      <c r="G492" s="580"/>
      <c r="H492" s="580"/>
      <c r="I492" s="580"/>
      <c r="J492" s="107"/>
      <c r="K492" s="109">
        <v>157</v>
      </c>
      <c r="L492" s="107"/>
      <c r="M492" s="107"/>
      <c r="N492" s="107"/>
      <c r="O492" s="107"/>
      <c r="P492" s="107"/>
      <c r="Q492" s="107"/>
      <c r="R492" s="110"/>
      <c r="T492" s="111"/>
      <c r="U492" s="107"/>
      <c r="V492" s="107"/>
      <c r="W492" s="107"/>
      <c r="X492" s="107"/>
      <c r="Y492" s="107"/>
      <c r="Z492" s="107"/>
      <c r="AA492" s="112"/>
      <c r="AT492" s="113" t="s">
        <v>182</v>
      </c>
      <c r="AU492" s="113" t="s">
        <v>115</v>
      </c>
      <c r="AV492" s="6" t="s">
        <v>115</v>
      </c>
      <c r="AW492" s="6" t="s">
        <v>32</v>
      </c>
      <c r="AX492" s="6" t="s">
        <v>74</v>
      </c>
      <c r="AY492" s="113" t="s">
        <v>175</v>
      </c>
    </row>
    <row r="493" spans="2:51" s="7" customFormat="1" ht="16.5" customHeight="1">
      <c r="B493" s="114"/>
      <c r="C493" s="115"/>
      <c r="D493" s="115"/>
      <c r="E493" s="116" t="s">
        <v>19</v>
      </c>
      <c r="F493" s="581" t="s">
        <v>247</v>
      </c>
      <c r="G493" s="582"/>
      <c r="H493" s="582"/>
      <c r="I493" s="582"/>
      <c r="J493" s="115"/>
      <c r="K493" s="117">
        <v>376.354</v>
      </c>
      <c r="L493" s="115"/>
      <c r="M493" s="115"/>
      <c r="N493" s="115"/>
      <c r="O493" s="115"/>
      <c r="P493" s="115"/>
      <c r="Q493" s="115"/>
      <c r="R493" s="118"/>
      <c r="T493" s="139"/>
      <c r="U493" s="140"/>
      <c r="V493" s="140"/>
      <c r="W493" s="140"/>
      <c r="X493" s="140"/>
      <c r="Y493" s="140"/>
      <c r="Z493" s="140"/>
      <c r="AA493" s="141"/>
      <c r="AT493" s="121" t="s">
        <v>182</v>
      </c>
      <c r="AU493" s="121" t="s">
        <v>115</v>
      </c>
      <c r="AV493" s="7" t="s">
        <v>179</v>
      </c>
      <c r="AW493" s="7" t="s">
        <v>32</v>
      </c>
      <c r="AX493" s="7" t="s">
        <v>82</v>
      </c>
      <c r="AY493" s="121" t="s">
        <v>175</v>
      </c>
    </row>
    <row r="494" spans="2:18" s="1" customFormat="1" ht="6.9" customHeight="1">
      <c r="B494" s="40"/>
      <c r="C494" s="41"/>
      <c r="D494" s="41"/>
      <c r="E494" s="41"/>
      <c r="F494" s="41"/>
      <c r="G494" s="41"/>
      <c r="H494" s="41"/>
      <c r="I494" s="41"/>
      <c r="J494" s="41"/>
      <c r="K494" s="41"/>
      <c r="L494" s="41"/>
      <c r="M494" s="41"/>
      <c r="N494" s="41"/>
      <c r="O494" s="41"/>
      <c r="P494" s="41"/>
      <c r="Q494" s="41"/>
      <c r="R494" s="42"/>
    </row>
  </sheetData>
  <sheetProtection password="EC4F" sheet="1" objects="1" scenarios="1" selectLockedCells="1"/>
  <mergeCells count="645">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6:Q96"/>
    <mergeCell ref="N97:Q97"/>
    <mergeCell ref="N98:Q98"/>
    <mergeCell ref="N99:Q99"/>
    <mergeCell ref="N101:Q101"/>
    <mergeCell ref="L103:Q103"/>
    <mergeCell ref="C109:Q109"/>
    <mergeCell ref="F111:P111"/>
    <mergeCell ref="F112:P112"/>
    <mergeCell ref="M114:P114"/>
    <mergeCell ref="M116:Q116"/>
    <mergeCell ref="M117:Q117"/>
    <mergeCell ref="F119:I119"/>
    <mergeCell ref="L119:M119"/>
    <mergeCell ref="N119:Q119"/>
    <mergeCell ref="F123:I123"/>
    <mergeCell ref="L123:M123"/>
    <mergeCell ref="N123:Q123"/>
    <mergeCell ref="F124:I124"/>
    <mergeCell ref="F125:I125"/>
    <mergeCell ref="F126:I126"/>
    <mergeCell ref="F127:I127"/>
    <mergeCell ref="F128:I128"/>
    <mergeCell ref="F129:I129"/>
    <mergeCell ref="L129:M129"/>
    <mergeCell ref="N129:Q129"/>
    <mergeCell ref="F130:I130"/>
    <mergeCell ref="F131:I131"/>
    <mergeCell ref="L131:M131"/>
    <mergeCell ref="N131:Q131"/>
    <mergeCell ref="F132:I132"/>
    <mergeCell ref="F133:I133"/>
    <mergeCell ref="L133:M133"/>
    <mergeCell ref="N133:Q133"/>
    <mergeCell ref="F134:I134"/>
    <mergeCell ref="F135:I135"/>
    <mergeCell ref="L135:M135"/>
    <mergeCell ref="N135:Q135"/>
    <mergeCell ref="F136:I136"/>
    <mergeCell ref="L136:M136"/>
    <mergeCell ref="N136:Q136"/>
    <mergeCell ref="F137:I137"/>
    <mergeCell ref="F138:I138"/>
    <mergeCell ref="F139:I139"/>
    <mergeCell ref="F140:I140"/>
    <mergeCell ref="F141:I141"/>
    <mergeCell ref="F142:I142"/>
    <mergeCell ref="L142:M142"/>
    <mergeCell ref="N142:Q142"/>
    <mergeCell ref="F143:I143"/>
    <mergeCell ref="F144:I144"/>
    <mergeCell ref="F145:I145"/>
    <mergeCell ref="F146:I146"/>
    <mergeCell ref="F147:I147"/>
    <mergeCell ref="F148:I148"/>
    <mergeCell ref="L148:M148"/>
    <mergeCell ref="N148:Q148"/>
    <mergeCell ref="F149:I149"/>
    <mergeCell ref="F150:I150"/>
    <mergeCell ref="F151:I151"/>
    <mergeCell ref="F152:I152"/>
    <mergeCell ref="F153:I153"/>
    <mergeCell ref="F154:I154"/>
    <mergeCell ref="F155:I155"/>
    <mergeCell ref="L155:M155"/>
    <mergeCell ref="N155:Q155"/>
    <mergeCell ref="F156:I156"/>
    <mergeCell ref="F157:I157"/>
    <mergeCell ref="F158:I158"/>
    <mergeCell ref="F159:I159"/>
    <mergeCell ref="F160:I160"/>
    <mergeCell ref="F161:I161"/>
    <mergeCell ref="F162:I162"/>
    <mergeCell ref="L162:M162"/>
    <mergeCell ref="N162:Q162"/>
    <mergeCell ref="F163:I163"/>
    <mergeCell ref="F164:I164"/>
    <mergeCell ref="F165:I165"/>
    <mergeCell ref="L165:M165"/>
    <mergeCell ref="N165:Q165"/>
    <mergeCell ref="F166:I166"/>
    <mergeCell ref="F167:I167"/>
    <mergeCell ref="L167:M167"/>
    <mergeCell ref="N167:Q167"/>
    <mergeCell ref="F168:I168"/>
    <mergeCell ref="F169:I169"/>
    <mergeCell ref="L169:M169"/>
    <mergeCell ref="N169:Q169"/>
    <mergeCell ref="F170:I170"/>
    <mergeCell ref="F171:I171"/>
    <mergeCell ref="L171:M171"/>
    <mergeCell ref="N171:Q171"/>
    <mergeCell ref="F172:I172"/>
    <mergeCell ref="F173:I173"/>
    <mergeCell ref="L173:M173"/>
    <mergeCell ref="N173:Q173"/>
    <mergeCell ref="F174:I174"/>
    <mergeCell ref="F175:I175"/>
    <mergeCell ref="L175:M175"/>
    <mergeCell ref="N175:Q175"/>
    <mergeCell ref="F176:I176"/>
    <mergeCell ref="F177:I177"/>
    <mergeCell ref="L177:M177"/>
    <mergeCell ref="N177:Q177"/>
    <mergeCell ref="F178:I178"/>
    <mergeCell ref="F179:I179"/>
    <mergeCell ref="L179:M179"/>
    <mergeCell ref="N179:Q179"/>
    <mergeCell ref="F180:I180"/>
    <mergeCell ref="F181:I181"/>
    <mergeCell ref="L181:M181"/>
    <mergeCell ref="N181:Q181"/>
    <mergeCell ref="F182:I182"/>
    <mergeCell ref="F184:I184"/>
    <mergeCell ref="L184:M184"/>
    <mergeCell ref="N184:Q184"/>
    <mergeCell ref="F185:I185"/>
    <mergeCell ref="F186:I186"/>
    <mergeCell ref="L186:M186"/>
    <mergeCell ref="N186:Q186"/>
    <mergeCell ref="F187:I187"/>
    <mergeCell ref="F188:I188"/>
    <mergeCell ref="L188:M188"/>
    <mergeCell ref="N188:Q188"/>
    <mergeCell ref="F189:I189"/>
    <mergeCell ref="F190:I190"/>
    <mergeCell ref="L190:M190"/>
    <mergeCell ref="N190:Q190"/>
    <mergeCell ref="F191:I191"/>
    <mergeCell ref="F192:I192"/>
    <mergeCell ref="L192:M192"/>
    <mergeCell ref="N192:Q192"/>
    <mergeCell ref="F193:I193"/>
    <mergeCell ref="F194:I194"/>
    <mergeCell ref="L194:M194"/>
    <mergeCell ref="N194:Q194"/>
    <mergeCell ref="F195:I195"/>
    <mergeCell ref="F196:I196"/>
    <mergeCell ref="F197:I197"/>
    <mergeCell ref="F198:I198"/>
    <mergeCell ref="F199:I199"/>
    <mergeCell ref="L199:M199"/>
    <mergeCell ref="N199:Q199"/>
    <mergeCell ref="F200:I200"/>
    <mergeCell ref="F201:I201"/>
    <mergeCell ref="L201:M201"/>
    <mergeCell ref="N201:Q201"/>
    <mergeCell ref="F202:I202"/>
    <mergeCell ref="F203:I203"/>
    <mergeCell ref="L203:M203"/>
    <mergeCell ref="N203:Q203"/>
    <mergeCell ref="F204:I204"/>
    <mergeCell ref="F205:I205"/>
    <mergeCell ref="L205:M205"/>
    <mergeCell ref="N205:Q205"/>
    <mergeCell ref="F206:I206"/>
    <mergeCell ref="F207:I207"/>
    <mergeCell ref="L207:M207"/>
    <mergeCell ref="N207:Q207"/>
    <mergeCell ref="F208:I208"/>
    <mergeCell ref="F209:I209"/>
    <mergeCell ref="L209:M209"/>
    <mergeCell ref="N209:Q209"/>
    <mergeCell ref="F210:I210"/>
    <mergeCell ref="F211:I211"/>
    <mergeCell ref="L211:M211"/>
    <mergeCell ref="N211:Q211"/>
    <mergeCell ref="F212:I212"/>
    <mergeCell ref="F214:I214"/>
    <mergeCell ref="L214:M214"/>
    <mergeCell ref="N214:Q214"/>
    <mergeCell ref="F215:I215"/>
    <mergeCell ref="F216:I216"/>
    <mergeCell ref="F217:I217"/>
    <mergeCell ref="F218:I218"/>
    <mergeCell ref="L218:M218"/>
    <mergeCell ref="N218:Q218"/>
    <mergeCell ref="F219:I219"/>
    <mergeCell ref="F220:I220"/>
    <mergeCell ref="F221:I221"/>
    <mergeCell ref="L221:M221"/>
    <mergeCell ref="N221:Q221"/>
    <mergeCell ref="F222:I222"/>
    <mergeCell ref="F223:I223"/>
    <mergeCell ref="F224:I224"/>
    <mergeCell ref="F225:I225"/>
    <mergeCell ref="F226:I226"/>
    <mergeCell ref="F227:I227"/>
    <mergeCell ref="F228:I228"/>
    <mergeCell ref="F229:I229"/>
    <mergeCell ref="F230:I230"/>
    <mergeCell ref="L230:M230"/>
    <mergeCell ref="N230:Q230"/>
    <mergeCell ref="F231:I231"/>
    <mergeCell ref="F232:I232"/>
    <mergeCell ref="F233:I233"/>
    <mergeCell ref="F234:I234"/>
    <mergeCell ref="F235:I235"/>
    <mergeCell ref="F236:I236"/>
    <mergeCell ref="F237:I237"/>
    <mergeCell ref="F238:I238"/>
    <mergeCell ref="F239:I239"/>
    <mergeCell ref="F240:I240"/>
    <mergeCell ref="F241:I241"/>
    <mergeCell ref="L241:M241"/>
    <mergeCell ref="N241:Q241"/>
    <mergeCell ref="F242:I242"/>
    <mergeCell ref="F243:I243"/>
    <mergeCell ref="F244:I244"/>
    <mergeCell ref="F245:I245"/>
    <mergeCell ref="F246:I246"/>
    <mergeCell ref="L246:M246"/>
    <mergeCell ref="N246:Q246"/>
    <mergeCell ref="F247:I247"/>
    <mergeCell ref="F248:I248"/>
    <mergeCell ref="L248:M248"/>
    <mergeCell ref="N248:Q248"/>
    <mergeCell ref="F249:I249"/>
    <mergeCell ref="F250:I250"/>
    <mergeCell ref="L250:M250"/>
    <mergeCell ref="N250:Q250"/>
    <mergeCell ref="F251:I251"/>
    <mergeCell ref="F252:I252"/>
    <mergeCell ref="F253:I253"/>
    <mergeCell ref="F254:I254"/>
    <mergeCell ref="F255:I255"/>
    <mergeCell ref="F256:I256"/>
    <mergeCell ref="F257:I257"/>
    <mergeCell ref="F258:I258"/>
    <mergeCell ref="F259:I259"/>
    <mergeCell ref="L259:M259"/>
    <mergeCell ref="N259:Q259"/>
    <mergeCell ref="F260:I260"/>
    <mergeCell ref="F261:I261"/>
    <mergeCell ref="F262:I262"/>
    <mergeCell ref="F263:I263"/>
    <mergeCell ref="F264:I264"/>
    <mergeCell ref="F265:I265"/>
    <mergeCell ref="F266:I266"/>
    <mergeCell ref="F267:I267"/>
    <mergeCell ref="F268:I268"/>
    <mergeCell ref="F269:I269"/>
    <mergeCell ref="L269:M269"/>
    <mergeCell ref="N269:Q269"/>
    <mergeCell ref="F270:I270"/>
    <mergeCell ref="F271:I271"/>
    <mergeCell ref="F272:I272"/>
    <mergeCell ref="F273:I273"/>
    <mergeCell ref="F274:I274"/>
    <mergeCell ref="F276:I276"/>
    <mergeCell ref="L276:M276"/>
    <mergeCell ref="N276:Q276"/>
    <mergeCell ref="F277:I277"/>
    <mergeCell ref="F278:I278"/>
    <mergeCell ref="F279:I279"/>
    <mergeCell ref="F280:I280"/>
    <mergeCell ref="F281:I281"/>
    <mergeCell ref="L281:M281"/>
    <mergeCell ref="N281:Q281"/>
    <mergeCell ref="F282:I282"/>
    <mergeCell ref="F283:I283"/>
    <mergeCell ref="F284:I284"/>
    <mergeCell ref="F285:I285"/>
    <mergeCell ref="L285:M285"/>
    <mergeCell ref="N285:Q285"/>
    <mergeCell ref="F286:I286"/>
    <mergeCell ref="F287:I287"/>
    <mergeCell ref="L287:M287"/>
    <mergeCell ref="N287:Q287"/>
    <mergeCell ref="F288:I288"/>
    <mergeCell ref="F289:I289"/>
    <mergeCell ref="F290:I290"/>
    <mergeCell ref="F291:I291"/>
    <mergeCell ref="F292:I292"/>
    <mergeCell ref="F293:I293"/>
    <mergeCell ref="F294:I294"/>
    <mergeCell ref="L294:M294"/>
    <mergeCell ref="N294:Q294"/>
    <mergeCell ref="F295:I295"/>
    <mergeCell ref="F296:I296"/>
    <mergeCell ref="L296:M296"/>
    <mergeCell ref="N296:Q296"/>
    <mergeCell ref="F297:I297"/>
    <mergeCell ref="F298:I298"/>
    <mergeCell ref="L298:M298"/>
    <mergeCell ref="N298:Q298"/>
    <mergeCell ref="F299:I299"/>
    <mergeCell ref="F300:I300"/>
    <mergeCell ref="L300:M300"/>
    <mergeCell ref="N300:Q300"/>
    <mergeCell ref="F301:I301"/>
    <mergeCell ref="F302:I302"/>
    <mergeCell ref="F303:I303"/>
    <mergeCell ref="F304:I304"/>
    <mergeCell ref="L304:M304"/>
    <mergeCell ref="N304:Q304"/>
    <mergeCell ref="F305:I305"/>
    <mergeCell ref="F306:I306"/>
    <mergeCell ref="L306:M306"/>
    <mergeCell ref="N306:Q306"/>
    <mergeCell ref="F307:I307"/>
    <mergeCell ref="F308:I308"/>
    <mergeCell ref="L308:M308"/>
    <mergeCell ref="N308:Q308"/>
    <mergeCell ref="F309:I309"/>
    <mergeCell ref="F310:I310"/>
    <mergeCell ref="L310:M310"/>
    <mergeCell ref="N310:Q310"/>
    <mergeCell ref="F311:I311"/>
    <mergeCell ref="F312:I312"/>
    <mergeCell ref="L312:M312"/>
    <mergeCell ref="N312:Q312"/>
    <mergeCell ref="F313:I313"/>
    <mergeCell ref="F314:I314"/>
    <mergeCell ref="L314:M314"/>
    <mergeCell ref="N314:Q314"/>
    <mergeCell ref="F315:I315"/>
    <mergeCell ref="F316:I316"/>
    <mergeCell ref="L316:M316"/>
    <mergeCell ref="N316:Q316"/>
    <mergeCell ref="F317:I317"/>
    <mergeCell ref="F319:I319"/>
    <mergeCell ref="L319:M319"/>
    <mergeCell ref="N319:Q319"/>
    <mergeCell ref="F320:I320"/>
    <mergeCell ref="F321:I321"/>
    <mergeCell ref="L321:M321"/>
    <mergeCell ref="N321:Q321"/>
    <mergeCell ref="F322:I322"/>
    <mergeCell ref="F323:I323"/>
    <mergeCell ref="F324:I324"/>
    <mergeCell ref="F325:I325"/>
    <mergeCell ref="L325:M325"/>
    <mergeCell ref="N325:Q325"/>
    <mergeCell ref="F326:I326"/>
    <mergeCell ref="F327:I327"/>
    <mergeCell ref="F328:I328"/>
    <mergeCell ref="F329:I329"/>
    <mergeCell ref="L329:M329"/>
    <mergeCell ref="N329:Q329"/>
    <mergeCell ref="F330:I330"/>
    <mergeCell ref="F331:I331"/>
    <mergeCell ref="L331:M331"/>
    <mergeCell ref="N331:Q331"/>
    <mergeCell ref="F332:I332"/>
    <mergeCell ref="F334:I334"/>
    <mergeCell ref="L334:M334"/>
    <mergeCell ref="N334:Q334"/>
    <mergeCell ref="F335:I335"/>
    <mergeCell ref="F336:I336"/>
    <mergeCell ref="L336:M336"/>
    <mergeCell ref="N336:Q336"/>
    <mergeCell ref="F337:I337"/>
    <mergeCell ref="F338:I338"/>
    <mergeCell ref="F339:I339"/>
    <mergeCell ref="F340:I340"/>
    <mergeCell ref="F341:I341"/>
    <mergeCell ref="L341:M341"/>
    <mergeCell ref="N341:Q341"/>
    <mergeCell ref="F342:I342"/>
    <mergeCell ref="F343:I343"/>
    <mergeCell ref="F344:I344"/>
    <mergeCell ref="F345:I345"/>
    <mergeCell ref="F346:I346"/>
    <mergeCell ref="L346:M346"/>
    <mergeCell ref="N346:Q346"/>
    <mergeCell ref="F347:I347"/>
    <mergeCell ref="F348:I348"/>
    <mergeCell ref="F349:I349"/>
    <mergeCell ref="F350:I350"/>
    <mergeCell ref="F351:I351"/>
    <mergeCell ref="L351:M351"/>
    <mergeCell ref="N351:Q351"/>
    <mergeCell ref="F352:I352"/>
    <mergeCell ref="F353:I353"/>
    <mergeCell ref="F354:I354"/>
    <mergeCell ref="F355:I355"/>
    <mergeCell ref="L355:M355"/>
    <mergeCell ref="N355:Q355"/>
    <mergeCell ref="F356:I356"/>
    <mergeCell ref="F357:I357"/>
    <mergeCell ref="L357:M357"/>
    <mergeCell ref="N357:Q357"/>
    <mergeCell ref="F358:I358"/>
    <mergeCell ref="F359:I359"/>
    <mergeCell ref="L359:M359"/>
    <mergeCell ref="N359:Q359"/>
    <mergeCell ref="F360:I360"/>
    <mergeCell ref="F361:I361"/>
    <mergeCell ref="L361:M361"/>
    <mergeCell ref="N361:Q361"/>
    <mergeCell ref="F362:I362"/>
    <mergeCell ref="F363:I363"/>
    <mergeCell ref="F364:I364"/>
    <mergeCell ref="F365:I365"/>
    <mergeCell ref="F366:I366"/>
    <mergeCell ref="L366:M366"/>
    <mergeCell ref="N366:Q366"/>
    <mergeCell ref="F367:I367"/>
    <mergeCell ref="F368:I368"/>
    <mergeCell ref="F369:I369"/>
    <mergeCell ref="F370:I370"/>
    <mergeCell ref="F371:I371"/>
    <mergeCell ref="L371:M371"/>
    <mergeCell ref="N371:Q371"/>
    <mergeCell ref="F372:I372"/>
    <mergeCell ref="F373:I373"/>
    <mergeCell ref="F374:I374"/>
    <mergeCell ref="F375:I375"/>
    <mergeCell ref="F376:I376"/>
    <mergeCell ref="F377:I377"/>
    <mergeCell ref="L377:M377"/>
    <mergeCell ref="N377:Q377"/>
    <mergeCell ref="F378:I378"/>
    <mergeCell ref="F379:I379"/>
    <mergeCell ref="F380:I380"/>
    <mergeCell ref="F381:I381"/>
    <mergeCell ref="L381:M381"/>
    <mergeCell ref="N381:Q381"/>
    <mergeCell ref="F382:I382"/>
    <mergeCell ref="F383:I383"/>
    <mergeCell ref="L383:M383"/>
    <mergeCell ref="N383:Q383"/>
    <mergeCell ref="F384:I384"/>
    <mergeCell ref="F385:I385"/>
    <mergeCell ref="L385:M385"/>
    <mergeCell ref="N385:Q385"/>
    <mergeCell ref="F386:I386"/>
    <mergeCell ref="F387:I387"/>
    <mergeCell ref="F388:I388"/>
    <mergeCell ref="F389:I389"/>
    <mergeCell ref="L389:M389"/>
    <mergeCell ref="N389:Q389"/>
    <mergeCell ref="F390:I390"/>
    <mergeCell ref="F391:I391"/>
    <mergeCell ref="F392:I392"/>
    <mergeCell ref="F393:I393"/>
    <mergeCell ref="L393:M393"/>
    <mergeCell ref="N393:Q393"/>
    <mergeCell ref="F394:I394"/>
    <mergeCell ref="F395:I395"/>
    <mergeCell ref="L395:M395"/>
    <mergeCell ref="N395:Q395"/>
    <mergeCell ref="F396:I396"/>
    <mergeCell ref="F397:I397"/>
    <mergeCell ref="L397:M397"/>
    <mergeCell ref="N397:Q397"/>
    <mergeCell ref="F398:I398"/>
    <mergeCell ref="F399:I399"/>
    <mergeCell ref="F400:I400"/>
    <mergeCell ref="F401:I401"/>
    <mergeCell ref="L401:M401"/>
    <mergeCell ref="N401:Q401"/>
    <mergeCell ref="F402:I402"/>
    <mergeCell ref="F403:I403"/>
    <mergeCell ref="F404:I404"/>
    <mergeCell ref="F405:I405"/>
    <mergeCell ref="L405:M405"/>
    <mergeCell ref="N405:Q405"/>
    <mergeCell ref="F406:I406"/>
    <mergeCell ref="F407:I407"/>
    <mergeCell ref="L407:M407"/>
    <mergeCell ref="N407:Q407"/>
    <mergeCell ref="F408:I408"/>
    <mergeCell ref="F409:I409"/>
    <mergeCell ref="F410:I410"/>
    <mergeCell ref="F411:I411"/>
    <mergeCell ref="F412:I412"/>
    <mergeCell ref="L412:M412"/>
    <mergeCell ref="N412:Q412"/>
    <mergeCell ref="F413:I413"/>
    <mergeCell ref="F414:I414"/>
    <mergeCell ref="L414:M414"/>
    <mergeCell ref="N414:Q414"/>
    <mergeCell ref="F415:I415"/>
    <mergeCell ref="F416:I416"/>
    <mergeCell ref="F417:I417"/>
    <mergeCell ref="F418:I418"/>
    <mergeCell ref="F419:I419"/>
    <mergeCell ref="F420:I420"/>
    <mergeCell ref="F421:I421"/>
    <mergeCell ref="F422:I422"/>
    <mergeCell ref="L422:M422"/>
    <mergeCell ref="N422:Q422"/>
    <mergeCell ref="F423:I423"/>
    <mergeCell ref="F424:I424"/>
    <mergeCell ref="F425:I425"/>
    <mergeCell ref="F426:I426"/>
    <mergeCell ref="L426:M426"/>
    <mergeCell ref="N426:Q426"/>
    <mergeCell ref="F427:I427"/>
    <mergeCell ref="F428:I428"/>
    <mergeCell ref="F429:I429"/>
    <mergeCell ref="F430:I430"/>
    <mergeCell ref="L430:M430"/>
    <mergeCell ref="N430:Q430"/>
    <mergeCell ref="F431:I431"/>
    <mergeCell ref="F432:I432"/>
    <mergeCell ref="L432:M432"/>
    <mergeCell ref="N432:Q432"/>
    <mergeCell ref="F433:I433"/>
    <mergeCell ref="F434:I434"/>
    <mergeCell ref="L434:M434"/>
    <mergeCell ref="N434:Q434"/>
    <mergeCell ref="F435:I435"/>
    <mergeCell ref="F436:I436"/>
    <mergeCell ref="F437:I437"/>
    <mergeCell ref="F438:I438"/>
    <mergeCell ref="L438:M438"/>
    <mergeCell ref="N438:Q438"/>
    <mergeCell ref="F439:I439"/>
    <mergeCell ref="F440:I440"/>
    <mergeCell ref="L440:M440"/>
    <mergeCell ref="N440:Q440"/>
    <mergeCell ref="F441:I441"/>
    <mergeCell ref="F442:I442"/>
    <mergeCell ref="L442:M442"/>
    <mergeCell ref="N442:Q442"/>
    <mergeCell ref="F443:I443"/>
    <mergeCell ref="F444:I444"/>
    <mergeCell ref="F445:I445"/>
    <mergeCell ref="F446:I446"/>
    <mergeCell ref="F447:I447"/>
    <mergeCell ref="F448:I448"/>
    <mergeCell ref="F449:I449"/>
    <mergeCell ref="L449:M449"/>
    <mergeCell ref="N449:Q449"/>
    <mergeCell ref="F450:I450"/>
    <mergeCell ref="F451:I451"/>
    <mergeCell ref="F452:I452"/>
    <mergeCell ref="L452:M452"/>
    <mergeCell ref="N452:Q452"/>
    <mergeCell ref="F453:I453"/>
    <mergeCell ref="F454:I454"/>
    <mergeCell ref="L454:M454"/>
    <mergeCell ref="N454:Q454"/>
    <mergeCell ref="F455:I455"/>
    <mergeCell ref="F456:I456"/>
    <mergeCell ref="L456:M456"/>
    <mergeCell ref="N456:Q456"/>
    <mergeCell ref="F457:I457"/>
    <mergeCell ref="F458:I458"/>
    <mergeCell ref="F459:I459"/>
    <mergeCell ref="F460:I460"/>
    <mergeCell ref="F461:I461"/>
    <mergeCell ref="F462:I462"/>
    <mergeCell ref="L462:M462"/>
    <mergeCell ref="N462:Q462"/>
    <mergeCell ref="F463:I463"/>
    <mergeCell ref="F465:I465"/>
    <mergeCell ref="L465:M465"/>
    <mergeCell ref="N465:Q465"/>
    <mergeCell ref="F466:I466"/>
    <mergeCell ref="F467:I467"/>
    <mergeCell ref="F468:I468"/>
    <mergeCell ref="F469:I469"/>
    <mergeCell ref="F470:I470"/>
    <mergeCell ref="F471:I471"/>
    <mergeCell ref="L471:M471"/>
    <mergeCell ref="N471:Q471"/>
    <mergeCell ref="F472:I472"/>
    <mergeCell ref="F473:I473"/>
    <mergeCell ref="F474:I474"/>
    <mergeCell ref="F475:I475"/>
    <mergeCell ref="F476:I476"/>
    <mergeCell ref="F477:I477"/>
    <mergeCell ref="L477:M477"/>
    <mergeCell ref="N477:Q477"/>
    <mergeCell ref="F478:I478"/>
    <mergeCell ref="F479:I479"/>
    <mergeCell ref="F480:I480"/>
    <mergeCell ref="F481:I481"/>
    <mergeCell ref="F482:I482"/>
    <mergeCell ref="F483:I483"/>
    <mergeCell ref="L483:M483"/>
    <mergeCell ref="N483:Q483"/>
    <mergeCell ref="F484:I484"/>
    <mergeCell ref="H1:K1"/>
    <mergeCell ref="S2:AC2"/>
    <mergeCell ref="F493:I493"/>
    <mergeCell ref="N120:Q120"/>
    <mergeCell ref="N121:Q121"/>
    <mergeCell ref="N122:Q122"/>
    <mergeCell ref="N183:Q183"/>
    <mergeCell ref="N213:Q213"/>
    <mergeCell ref="N275:Q275"/>
    <mergeCell ref="N318:Q318"/>
    <mergeCell ref="N333:Q333"/>
    <mergeCell ref="N464:Q464"/>
    <mergeCell ref="N485:Q485"/>
    <mergeCell ref="N487:Q487"/>
    <mergeCell ref="N488:Q488"/>
    <mergeCell ref="F486:I486"/>
    <mergeCell ref="L486:M486"/>
    <mergeCell ref="N486:Q486"/>
    <mergeCell ref="F489:I489"/>
    <mergeCell ref="L489:M489"/>
    <mergeCell ref="N489:Q489"/>
    <mergeCell ref="F490:I490"/>
    <mergeCell ref="F491:I491"/>
    <mergeCell ref="F492:I492"/>
  </mergeCells>
  <hyperlinks>
    <hyperlink ref="F1:G1" location="C2" display="1) Krycí list rozpočtu"/>
    <hyperlink ref="H1:K1" location="C86" display="2) Rekapitulace rozpočtu"/>
    <hyperlink ref="L1" location="C119"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scale="95"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76"/>
  <sheetViews>
    <sheetView showGridLines="0" workbookViewId="0" topLeftCell="A1">
      <pane ySplit="1" topLeftCell="A116" activePane="bottomLeft" state="frozen"/>
      <selection pane="bottomLeft" activeCell="L119" sqref="L119:M11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5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92</v>
      </c>
      <c r="AZ2" s="56" t="s">
        <v>1452</v>
      </c>
      <c r="BA2" s="56" t="s">
        <v>1452</v>
      </c>
      <c r="BB2" s="56" t="s">
        <v>19</v>
      </c>
      <c r="BC2" s="56" t="s">
        <v>1453</v>
      </c>
      <c r="BD2" s="56" t="s">
        <v>115</v>
      </c>
    </row>
    <row r="3" spans="2:46" ht="6.9" customHeight="1">
      <c r="B3" s="15"/>
      <c r="C3" s="16"/>
      <c r="D3" s="16"/>
      <c r="E3" s="16"/>
      <c r="F3" s="16"/>
      <c r="G3" s="16"/>
      <c r="H3" s="16"/>
      <c r="I3" s="16"/>
      <c r="J3" s="16"/>
      <c r="K3" s="16"/>
      <c r="L3" s="16"/>
      <c r="M3" s="16"/>
      <c r="N3" s="16"/>
      <c r="O3" s="16"/>
      <c r="P3" s="16"/>
      <c r="Q3" s="16"/>
      <c r="R3" s="17"/>
      <c r="AT3" s="14" t="s">
        <v>115</v>
      </c>
    </row>
    <row r="4" spans="2:46" ht="36.9" customHeight="1">
      <c r="B4" s="18"/>
      <c r="C4" s="563" t="s">
        <v>118</v>
      </c>
      <c r="D4" s="589"/>
      <c r="E4" s="589"/>
      <c r="F4" s="589"/>
      <c r="G4" s="589"/>
      <c r="H4" s="589"/>
      <c r="I4" s="589"/>
      <c r="J4" s="589"/>
      <c r="K4" s="589"/>
      <c r="L4" s="589"/>
      <c r="M4" s="589"/>
      <c r="N4" s="589"/>
      <c r="O4" s="589"/>
      <c r="P4" s="589"/>
      <c r="Q4" s="589"/>
      <c r="R4" s="19"/>
      <c r="T4" s="13" t="s">
        <v>13</v>
      </c>
      <c r="AT4" s="14" t="s">
        <v>6</v>
      </c>
    </row>
    <row r="5" spans="2:18" ht="6.9" customHeight="1">
      <c r="B5" s="18"/>
      <c r="C5" s="20"/>
      <c r="D5" s="20"/>
      <c r="E5" s="20"/>
      <c r="F5" s="20"/>
      <c r="G5" s="20"/>
      <c r="H5" s="20"/>
      <c r="I5" s="20"/>
      <c r="J5" s="20"/>
      <c r="K5" s="20"/>
      <c r="L5" s="20"/>
      <c r="M5" s="20"/>
      <c r="N5" s="20"/>
      <c r="O5" s="20"/>
      <c r="P5" s="20"/>
      <c r="Q5" s="20"/>
      <c r="R5" s="19"/>
    </row>
    <row r="6" spans="2:18"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row>
    <row r="7" spans="2:18" s="1" customFormat="1" ht="32.85" customHeight="1">
      <c r="B7" s="25"/>
      <c r="C7" s="26"/>
      <c r="D7" s="22" t="s">
        <v>129</v>
      </c>
      <c r="E7" s="26"/>
      <c r="F7" s="601" t="s">
        <v>1454</v>
      </c>
      <c r="G7" s="564"/>
      <c r="H7" s="564"/>
      <c r="I7" s="564"/>
      <c r="J7" s="564"/>
      <c r="K7" s="564"/>
      <c r="L7" s="564"/>
      <c r="M7" s="564"/>
      <c r="N7" s="564"/>
      <c r="O7" s="564"/>
      <c r="P7" s="564"/>
      <c r="Q7" s="26"/>
      <c r="R7" s="27"/>
    </row>
    <row r="8" spans="2:18" s="1" customFormat="1" ht="14.4" customHeight="1">
      <c r="B8" s="25"/>
      <c r="C8" s="26"/>
      <c r="D8" s="23" t="s">
        <v>18</v>
      </c>
      <c r="E8" s="26"/>
      <c r="F8" s="21" t="s">
        <v>19</v>
      </c>
      <c r="G8" s="26"/>
      <c r="H8" s="26"/>
      <c r="I8" s="26"/>
      <c r="J8" s="26"/>
      <c r="K8" s="26"/>
      <c r="L8" s="26"/>
      <c r="M8" s="23" t="s">
        <v>20</v>
      </c>
      <c r="N8" s="26"/>
      <c r="O8" s="21" t="s">
        <v>19</v>
      </c>
      <c r="P8" s="26"/>
      <c r="Q8" s="26"/>
      <c r="R8" s="27"/>
    </row>
    <row r="9" spans="2:18" s="1" customFormat="1" ht="14.4" customHeight="1">
      <c r="B9" s="25"/>
      <c r="C9" s="26"/>
      <c r="D9" s="23" t="s">
        <v>21</v>
      </c>
      <c r="E9" s="26"/>
      <c r="F9" s="21" t="s">
        <v>29</v>
      </c>
      <c r="G9" s="26"/>
      <c r="H9" s="26"/>
      <c r="I9" s="26"/>
      <c r="J9" s="26"/>
      <c r="K9" s="26"/>
      <c r="L9" s="26"/>
      <c r="M9" s="23" t="s">
        <v>23</v>
      </c>
      <c r="N9" s="26"/>
      <c r="O9" s="568"/>
      <c r="P9" s="568"/>
      <c r="Q9" s="26"/>
      <c r="R9" s="27"/>
    </row>
    <row r="10" spans="2:18" s="1" customFormat="1" ht="10.95" customHeight="1">
      <c r="B10" s="25"/>
      <c r="C10" s="26"/>
      <c r="D10" s="26"/>
      <c r="E10" s="26"/>
      <c r="F10" s="26"/>
      <c r="G10" s="26"/>
      <c r="H10" s="26"/>
      <c r="I10" s="26"/>
      <c r="J10" s="26"/>
      <c r="K10" s="26"/>
      <c r="L10" s="26"/>
      <c r="M10" s="26"/>
      <c r="N10" s="26"/>
      <c r="O10" s="26"/>
      <c r="P10" s="26"/>
      <c r="Q10" s="26"/>
      <c r="R10" s="27"/>
    </row>
    <row r="11" spans="2:18"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row>
    <row r="12" spans="2:18"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row>
    <row r="13" spans="2:18" s="1" customFormat="1" ht="6.9" customHeight="1">
      <c r="B13" s="25"/>
      <c r="C13" s="26"/>
      <c r="D13" s="26"/>
      <c r="E13" s="26"/>
      <c r="F13" s="26"/>
      <c r="G13" s="26"/>
      <c r="H13" s="26"/>
      <c r="I13" s="26"/>
      <c r="J13" s="26"/>
      <c r="K13" s="26"/>
      <c r="L13" s="26"/>
      <c r="M13" s="26"/>
      <c r="N13" s="26"/>
      <c r="O13" s="26"/>
      <c r="P13" s="26"/>
      <c r="Q13" s="26"/>
      <c r="R13" s="27"/>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N97</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ROUND((SUM(BE97:BE98)+SUM(BE116:BE175)),2)</f>
        <v>0</v>
      </c>
      <c r="I32" s="564"/>
      <c r="J32" s="564"/>
      <c r="K32" s="26"/>
      <c r="L32" s="26"/>
      <c r="M32" s="593">
        <f>ROUND(ROUND((SUM(BE97:BE98)+SUM(BE116:BE175)),2)*F32,2)</f>
        <v>0</v>
      </c>
      <c r="N32" s="564"/>
      <c r="O32" s="564"/>
      <c r="P32" s="564"/>
      <c r="Q32" s="26"/>
      <c r="R32" s="27"/>
    </row>
    <row r="33" spans="2:18" s="1" customFormat="1" ht="14.4" customHeight="1">
      <c r="B33" s="25"/>
      <c r="C33" s="26"/>
      <c r="D33" s="26"/>
      <c r="E33" s="28" t="s">
        <v>41</v>
      </c>
      <c r="F33" s="29">
        <v>0.15</v>
      </c>
      <c r="G33" s="59" t="s">
        <v>40</v>
      </c>
      <c r="H33" s="593">
        <f>ROUND((SUM(BF97:BF98)+SUM(BF116:BF175)),2)</f>
        <v>0</v>
      </c>
      <c r="I33" s="564"/>
      <c r="J33" s="564"/>
      <c r="K33" s="26"/>
      <c r="L33" s="26"/>
      <c r="M33" s="593">
        <f>ROUND(ROUND((SUM(BF97:BF98)+SUM(BF116:BF175)),2)*F33,2)</f>
        <v>0</v>
      </c>
      <c r="N33" s="564"/>
      <c r="O33" s="564"/>
      <c r="P33" s="564"/>
      <c r="Q33" s="26"/>
      <c r="R33" s="27"/>
    </row>
    <row r="34" spans="2:18" s="1" customFormat="1" ht="14.4" customHeight="1" hidden="1">
      <c r="B34" s="25"/>
      <c r="C34" s="26"/>
      <c r="D34" s="26"/>
      <c r="E34" s="28" t="s">
        <v>42</v>
      </c>
      <c r="F34" s="29">
        <v>0.21</v>
      </c>
      <c r="G34" s="59" t="s">
        <v>40</v>
      </c>
      <c r="H34" s="593">
        <f>ROUND((SUM(BG97:BG98)+SUM(BG116:BG175)),2)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ROUND((SUM(BH97:BH98)+SUM(BH116:BH175)),2)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ROUND((SUM(BI97:BI98)+SUM(BI116:BI175)),2)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2508_4 - SO 04 Úpravy v odpadní štole</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t="str">
        <f>IF(O9="","",O9)</f>
        <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N116</f>
        <v>0</v>
      </c>
      <c r="O88" s="586"/>
      <c r="P88" s="586"/>
      <c r="Q88" s="586"/>
      <c r="R88" s="27"/>
      <c r="T88" s="66"/>
      <c r="U88" s="66"/>
      <c r="AU88" s="14" t="s">
        <v>148</v>
      </c>
    </row>
    <row r="89" spans="2:21" s="2" customFormat="1" ht="24.9" customHeight="1">
      <c r="B89" s="68"/>
      <c r="C89" s="69"/>
      <c r="D89" s="70" t="s">
        <v>149</v>
      </c>
      <c r="E89" s="69"/>
      <c r="F89" s="69"/>
      <c r="G89" s="69"/>
      <c r="H89" s="69"/>
      <c r="I89" s="69"/>
      <c r="J89" s="69"/>
      <c r="K89" s="69"/>
      <c r="L89" s="69"/>
      <c r="M89" s="69"/>
      <c r="N89" s="558">
        <f>N117</f>
        <v>0</v>
      </c>
      <c r="O89" s="572"/>
      <c r="P89" s="572"/>
      <c r="Q89" s="572"/>
      <c r="R89" s="71"/>
      <c r="T89" s="72"/>
      <c r="U89" s="72"/>
    </row>
    <row r="90" spans="2:21" s="3" customFormat="1" ht="19.95" customHeight="1">
      <c r="B90" s="73"/>
      <c r="C90" s="74"/>
      <c r="D90" s="75" t="s">
        <v>150</v>
      </c>
      <c r="E90" s="74"/>
      <c r="F90" s="74"/>
      <c r="G90" s="74"/>
      <c r="H90" s="74"/>
      <c r="I90" s="74"/>
      <c r="J90" s="74"/>
      <c r="K90" s="74"/>
      <c r="L90" s="74"/>
      <c r="M90" s="74"/>
      <c r="N90" s="573">
        <f>N118</f>
        <v>0</v>
      </c>
      <c r="O90" s="574"/>
      <c r="P90" s="574"/>
      <c r="Q90" s="574"/>
      <c r="R90" s="76"/>
      <c r="T90" s="77"/>
      <c r="U90" s="77"/>
    </row>
    <row r="91" spans="2:21" s="3" customFormat="1" ht="19.95" customHeight="1">
      <c r="B91" s="73"/>
      <c r="C91" s="74"/>
      <c r="D91" s="75" t="s">
        <v>155</v>
      </c>
      <c r="E91" s="74"/>
      <c r="F91" s="74"/>
      <c r="G91" s="74"/>
      <c r="H91" s="74"/>
      <c r="I91" s="74"/>
      <c r="J91" s="74"/>
      <c r="K91" s="74"/>
      <c r="L91" s="74"/>
      <c r="M91" s="74"/>
      <c r="N91" s="573">
        <f>N121</f>
        <v>0</v>
      </c>
      <c r="O91" s="574"/>
      <c r="P91" s="574"/>
      <c r="Q91" s="574"/>
      <c r="R91" s="76"/>
      <c r="T91" s="77"/>
      <c r="U91" s="77"/>
    </row>
    <row r="92" spans="2:21" s="3" customFormat="1" ht="19.95" customHeight="1">
      <c r="B92" s="73"/>
      <c r="C92" s="74"/>
      <c r="D92" s="75" t="s">
        <v>156</v>
      </c>
      <c r="E92" s="74"/>
      <c r="F92" s="74"/>
      <c r="G92" s="74"/>
      <c r="H92" s="74"/>
      <c r="I92" s="74"/>
      <c r="J92" s="74"/>
      <c r="K92" s="74"/>
      <c r="L92" s="74"/>
      <c r="M92" s="74"/>
      <c r="N92" s="573">
        <f>N155</f>
        <v>0</v>
      </c>
      <c r="O92" s="574"/>
      <c r="P92" s="574"/>
      <c r="Q92" s="574"/>
      <c r="R92" s="76"/>
      <c r="T92" s="77"/>
      <c r="U92" s="77"/>
    </row>
    <row r="93" spans="2:21" s="3" customFormat="1" ht="19.95" customHeight="1">
      <c r="B93" s="73"/>
      <c r="C93" s="74"/>
      <c r="D93" s="75" t="s">
        <v>157</v>
      </c>
      <c r="E93" s="74"/>
      <c r="F93" s="74"/>
      <c r="G93" s="74"/>
      <c r="H93" s="74"/>
      <c r="I93" s="74"/>
      <c r="J93" s="74"/>
      <c r="K93" s="74"/>
      <c r="L93" s="74"/>
      <c r="M93" s="74"/>
      <c r="N93" s="573">
        <f>N168</f>
        <v>0</v>
      </c>
      <c r="O93" s="574"/>
      <c r="P93" s="574"/>
      <c r="Q93" s="574"/>
      <c r="R93" s="76"/>
      <c r="T93" s="77"/>
      <c r="U93" s="77"/>
    </row>
    <row r="94" spans="2:21" s="2" customFormat="1" ht="24.9" customHeight="1">
      <c r="B94" s="68"/>
      <c r="C94" s="69"/>
      <c r="D94" s="70" t="s">
        <v>158</v>
      </c>
      <c r="E94" s="69"/>
      <c r="F94" s="69"/>
      <c r="G94" s="69"/>
      <c r="H94" s="69"/>
      <c r="I94" s="69"/>
      <c r="J94" s="69"/>
      <c r="K94" s="69"/>
      <c r="L94" s="69"/>
      <c r="M94" s="69"/>
      <c r="N94" s="558">
        <f>N170</f>
        <v>0</v>
      </c>
      <c r="O94" s="572"/>
      <c r="P94" s="572"/>
      <c r="Q94" s="572"/>
      <c r="R94" s="71"/>
      <c r="T94" s="72"/>
      <c r="U94" s="72"/>
    </row>
    <row r="95" spans="2:21" s="3" customFormat="1" ht="19.95" customHeight="1">
      <c r="B95" s="73"/>
      <c r="C95" s="74"/>
      <c r="D95" s="75" t="s">
        <v>159</v>
      </c>
      <c r="E95" s="74"/>
      <c r="F95" s="74"/>
      <c r="G95" s="74"/>
      <c r="H95" s="74"/>
      <c r="I95" s="74"/>
      <c r="J95" s="74"/>
      <c r="K95" s="74"/>
      <c r="L95" s="74"/>
      <c r="M95" s="74"/>
      <c r="N95" s="573">
        <f>N171</f>
        <v>0</v>
      </c>
      <c r="O95" s="574"/>
      <c r="P95" s="574"/>
      <c r="Q95" s="574"/>
      <c r="R95" s="76"/>
      <c r="T95" s="77"/>
      <c r="U95" s="77"/>
    </row>
    <row r="96" spans="2:21" s="1" customFormat="1" ht="21.75" customHeight="1">
      <c r="B96" s="25"/>
      <c r="C96" s="26"/>
      <c r="D96" s="26"/>
      <c r="E96" s="26"/>
      <c r="F96" s="26"/>
      <c r="G96" s="26"/>
      <c r="H96" s="26"/>
      <c r="I96" s="26"/>
      <c r="J96" s="26"/>
      <c r="K96" s="26"/>
      <c r="L96" s="26"/>
      <c r="M96" s="26"/>
      <c r="N96" s="26"/>
      <c r="O96" s="26"/>
      <c r="P96" s="26"/>
      <c r="Q96" s="26"/>
      <c r="R96" s="27"/>
      <c r="T96" s="66"/>
      <c r="U96" s="66"/>
    </row>
    <row r="97" spans="2:21" s="1" customFormat="1" ht="29.25" customHeight="1">
      <c r="B97" s="25"/>
      <c r="C97" s="67" t="s">
        <v>160</v>
      </c>
      <c r="D97" s="26"/>
      <c r="E97" s="26"/>
      <c r="F97" s="26"/>
      <c r="G97" s="26"/>
      <c r="H97" s="26"/>
      <c r="I97" s="26"/>
      <c r="J97" s="26"/>
      <c r="K97" s="26"/>
      <c r="L97" s="26"/>
      <c r="M97" s="26"/>
      <c r="N97" s="586">
        <v>0</v>
      </c>
      <c r="O97" s="587"/>
      <c r="P97" s="587"/>
      <c r="Q97" s="587"/>
      <c r="R97" s="27"/>
      <c r="T97" s="78"/>
      <c r="U97" s="79" t="s">
        <v>38</v>
      </c>
    </row>
    <row r="98" spans="2:21" s="1" customFormat="1" ht="18" customHeight="1">
      <c r="B98" s="25"/>
      <c r="C98" s="26"/>
      <c r="D98" s="26"/>
      <c r="E98" s="26"/>
      <c r="F98" s="26"/>
      <c r="G98" s="26"/>
      <c r="H98" s="26"/>
      <c r="I98" s="26"/>
      <c r="J98" s="26"/>
      <c r="K98" s="26"/>
      <c r="L98" s="26"/>
      <c r="M98" s="26"/>
      <c r="N98" s="26"/>
      <c r="O98" s="26"/>
      <c r="P98" s="26"/>
      <c r="Q98" s="26"/>
      <c r="R98" s="27"/>
      <c r="T98" s="66"/>
      <c r="U98" s="66"/>
    </row>
    <row r="99" spans="2:21" s="1" customFormat="1" ht="29.25" customHeight="1">
      <c r="B99" s="25"/>
      <c r="C99" s="53" t="s">
        <v>105</v>
      </c>
      <c r="D99" s="54"/>
      <c r="E99" s="54"/>
      <c r="F99" s="54"/>
      <c r="G99" s="54"/>
      <c r="H99" s="54"/>
      <c r="I99" s="54"/>
      <c r="J99" s="54"/>
      <c r="K99" s="54"/>
      <c r="L99" s="588">
        <f>ROUND(SUM(N88+N97),2)</f>
        <v>0</v>
      </c>
      <c r="M99" s="588"/>
      <c r="N99" s="588"/>
      <c r="O99" s="588"/>
      <c r="P99" s="588"/>
      <c r="Q99" s="588"/>
      <c r="R99" s="27"/>
      <c r="T99" s="66"/>
      <c r="U99" s="66"/>
    </row>
    <row r="100" spans="2:21" s="1" customFormat="1" ht="6.9" customHeight="1">
      <c r="B100" s="40"/>
      <c r="C100" s="41"/>
      <c r="D100" s="41"/>
      <c r="E100" s="41"/>
      <c r="F100" s="41"/>
      <c r="G100" s="41"/>
      <c r="H100" s="41"/>
      <c r="I100" s="41"/>
      <c r="J100" s="41"/>
      <c r="K100" s="41"/>
      <c r="L100" s="41"/>
      <c r="M100" s="41"/>
      <c r="N100" s="41"/>
      <c r="O100" s="41"/>
      <c r="P100" s="41"/>
      <c r="Q100" s="41"/>
      <c r="R100" s="42"/>
      <c r="T100" s="66"/>
      <c r="U100" s="66"/>
    </row>
    <row r="104" spans="2:18" s="1" customFormat="1" ht="6.9" customHeight="1">
      <c r="B104" s="43"/>
      <c r="C104" s="44"/>
      <c r="D104" s="44"/>
      <c r="E104" s="44"/>
      <c r="F104" s="44"/>
      <c r="G104" s="44"/>
      <c r="H104" s="44"/>
      <c r="I104" s="44"/>
      <c r="J104" s="44"/>
      <c r="K104" s="44"/>
      <c r="L104" s="44"/>
      <c r="M104" s="44"/>
      <c r="N104" s="44"/>
      <c r="O104" s="44"/>
      <c r="P104" s="44"/>
      <c r="Q104" s="44"/>
      <c r="R104" s="45"/>
    </row>
    <row r="105" spans="2:18" s="1" customFormat="1" ht="36.9" customHeight="1">
      <c r="B105" s="25"/>
      <c r="C105" s="563" t="s">
        <v>161</v>
      </c>
      <c r="D105" s="564"/>
      <c r="E105" s="564"/>
      <c r="F105" s="564"/>
      <c r="G105" s="564"/>
      <c r="H105" s="564"/>
      <c r="I105" s="564"/>
      <c r="J105" s="564"/>
      <c r="K105" s="564"/>
      <c r="L105" s="564"/>
      <c r="M105" s="564"/>
      <c r="N105" s="564"/>
      <c r="O105" s="564"/>
      <c r="P105" s="564"/>
      <c r="Q105" s="564"/>
      <c r="R105" s="27"/>
    </row>
    <row r="106" spans="2:18" s="1" customFormat="1" ht="6.9" customHeight="1">
      <c r="B106" s="25"/>
      <c r="C106" s="26"/>
      <c r="D106" s="26"/>
      <c r="E106" s="26"/>
      <c r="F106" s="26"/>
      <c r="G106" s="26"/>
      <c r="H106" s="26"/>
      <c r="I106" s="26"/>
      <c r="J106" s="26"/>
      <c r="K106" s="26"/>
      <c r="L106" s="26"/>
      <c r="M106" s="26"/>
      <c r="N106" s="26"/>
      <c r="O106" s="26"/>
      <c r="P106" s="26"/>
      <c r="Q106" s="26"/>
      <c r="R106" s="27"/>
    </row>
    <row r="107" spans="2:18" s="1" customFormat="1" ht="30" customHeight="1">
      <c r="B107" s="25"/>
      <c r="C107" s="23" t="s">
        <v>17</v>
      </c>
      <c r="D107" s="26"/>
      <c r="E107" s="26"/>
      <c r="F107" s="565" t="str">
        <f>F6</f>
        <v>VD Plumlov – rekonstrukce bezp. přelivu a oprava dlažeb</v>
      </c>
      <c r="G107" s="566"/>
      <c r="H107" s="566"/>
      <c r="I107" s="566"/>
      <c r="J107" s="566"/>
      <c r="K107" s="566"/>
      <c r="L107" s="566"/>
      <c r="M107" s="566"/>
      <c r="N107" s="566"/>
      <c r="O107" s="566"/>
      <c r="P107" s="566"/>
      <c r="Q107" s="26"/>
      <c r="R107" s="27"/>
    </row>
    <row r="108" spans="2:18" s="1" customFormat="1" ht="36.9" customHeight="1">
      <c r="B108" s="25"/>
      <c r="C108" s="46" t="s">
        <v>129</v>
      </c>
      <c r="D108" s="26"/>
      <c r="E108" s="26"/>
      <c r="F108" s="567" t="str">
        <f>F7</f>
        <v>2508_4 - SO 04 Úpravy v odpadní štole</v>
      </c>
      <c r="G108" s="564"/>
      <c r="H108" s="564"/>
      <c r="I108" s="564"/>
      <c r="J108" s="564"/>
      <c r="K108" s="564"/>
      <c r="L108" s="564"/>
      <c r="M108" s="564"/>
      <c r="N108" s="564"/>
      <c r="O108" s="564"/>
      <c r="P108" s="564"/>
      <c r="Q108" s="26"/>
      <c r="R108" s="27"/>
    </row>
    <row r="109" spans="2:18" s="1" customFormat="1" ht="6.9" customHeight="1">
      <c r="B109" s="25"/>
      <c r="C109" s="26"/>
      <c r="D109" s="26"/>
      <c r="E109" s="26"/>
      <c r="F109" s="26"/>
      <c r="G109" s="26"/>
      <c r="H109" s="26"/>
      <c r="I109" s="26"/>
      <c r="J109" s="26"/>
      <c r="K109" s="26"/>
      <c r="L109" s="26"/>
      <c r="M109" s="26"/>
      <c r="N109" s="26"/>
      <c r="O109" s="26"/>
      <c r="P109" s="26"/>
      <c r="Q109" s="26"/>
      <c r="R109" s="27"/>
    </row>
    <row r="110" spans="2:18" s="1" customFormat="1" ht="18" customHeight="1">
      <c r="B110" s="25"/>
      <c r="C110" s="23" t="s">
        <v>21</v>
      </c>
      <c r="D110" s="26"/>
      <c r="E110" s="26"/>
      <c r="F110" s="21" t="str">
        <f>F9</f>
        <v xml:space="preserve"> </v>
      </c>
      <c r="G110" s="26"/>
      <c r="H110" s="26"/>
      <c r="I110" s="26"/>
      <c r="J110" s="26"/>
      <c r="K110" s="23" t="s">
        <v>23</v>
      </c>
      <c r="L110" s="26"/>
      <c r="M110" s="568" t="str">
        <f>IF(O9="","",O9)</f>
        <v/>
      </c>
      <c r="N110" s="568"/>
      <c r="O110" s="568"/>
      <c r="P110" s="568"/>
      <c r="Q110" s="26"/>
      <c r="R110" s="27"/>
    </row>
    <row r="111" spans="2:18" s="1" customFormat="1" ht="6.9" customHeight="1">
      <c r="B111" s="25"/>
      <c r="C111" s="26"/>
      <c r="D111" s="26"/>
      <c r="E111" s="26"/>
      <c r="F111" s="26"/>
      <c r="G111" s="26"/>
      <c r="H111" s="26"/>
      <c r="I111" s="26"/>
      <c r="J111" s="26"/>
      <c r="K111" s="26"/>
      <c r="L111" s="26"/>
      <c r="M111" s="26"/>
      <c r="N111" s="26"/>
      <c r="O111" s="26"/>
      <c r="P111" s="26"/>
      <c r="Q111" s="26"/>
      <c r="R111" s="27"/>
    </row>
    <row r="112" spans="2:18" s="1" customFormat="1" ht="13.2">
      <c r="B112" s="25"/>
      <c r="C112" s="23" t="s">
        <v>24</v>
      </c>
      <c r="D112" s="26"/>
      <c r="E112" s="26"/>
      <c r="F112" s="21" t="str">
        <f>E12</f>
        <v>Povodí Moravy s.p.</v>
      </c>
      <c r="G112" s="26"/>
      <c r="H112" s="26"/>
      <c r="I112" s="26"/>
      <c r="J112" s="26"/>
      <c r="K112" s="23" t="s">
        <v>30</v>
      </c>
      <c r="L112" s="26"/>
      <c r="M112" s="569" t="str">
        <f>E18</f>
        <v/>
      </c>
      <c r="N112" s="569"/>
      <c r="O112" s="569"/>
      <c r="P112" s="569"/>
      <c r="Q112" s="569"/>
      <c r="R112" s="27"/>
    </row>
    <row r="113" spans="2:18" s="1" customFormat="1" ht="14.4" customHeight="1">
      <c r="B113" s="25"/>
      <c r="C113" s="23" t="s">
        <v>28</v>
      </c>
      <c r="D113" s="26"/>
      <c r="E113" s="26"/>
      <c r="F113" s="21" t="str">
        <f>IF(E15="","",E15)</f>
        <v xml:space="preserve"> </v>
      </c>
      <c r="G113" s="26"/>
      <c r="H113" s="26"/>
      <c r="I113" s="26"/>
      <c r="J113" s="26"/>
      <c r="K113" s="23" t="s">
        <v>33</v>
      </c>
      <c r="L113" s="26"/>
      <c r="M113" s="569" t="str">
        <f>E21</f>
        <v xml:space="preserve"> </v>
      </c>
      <c r="N113" s="569"/>
      <c r="O113" s="569"/>
      <c r="P113" s="569"/>
      <c r="Q113" s="569"/>
      <c r="R113" s="27"/>
    </row>
    <row r="114" spans="2:18" s="1" customFormat="1" ht="10.35" customHeight="1">
      <c r="B114" s="25"/>
      <c r="C114" s="26"/>
      <c r="D114" s="26"/>
      <c r="E114" s="26"/>
      <c r="F114" s="26"/>
      <c r="G114" s="26"/>
      <c r="H114" s="26"/>
      <c r="I114" s="26"/>
      <c r="J114" s="26"/>
      <c r="K114" s="26"/>
      <c r="L114" s="26"/>
      <c r="M114" s="26"/>
      <c r="N114" s="26"/>
      <c r="O114" s="26"/>
      <c r="P114" s="26"/>
      <c r="Q114" s="26"/>
      <c r="R114" s="27"/>
    </row>
    <row r="115" spans="2:27" s="4" customFormat="1" ht="29.25" customHeight="1">
      <c r="B115" s="80"/>
      <c r="C115" s="81" t="s">
        <v>162</v>
      </c>
      <c r="D115" s="82" t="s">
        <v>163</v>
      </c>
      <c r="E115" s="82" t="s">
        <v>56</v>
      </c>
      <c r="F115" s="570" t="s">
        <v>164</v>
      </c>
      <c r="G115" s="570"/>
      <c r="H115" s="570"/>
      <c r="I115" s="570"/>
      <c r="J115" s="82" t="s">
        <v>165</v>
      </c>
      <c r="K115" s="82" t="s">
        <v>166</v>
      </c>
      <c r="L115" s="570" t="s">
        <v>167</v>
      </c>
      <c r="M115" s="570"/>
      <c r="N115" s="570" t="s">
        <v>146</v>
      </c>
      <c r="O115" s="570"/>
      <c r="P115" s="570"/>
      <c r="Q115" s="571"/>
      <c r="R115" s="83"/>
      <c r="T115" s="48" t="s">
        <v>168</v>
      </c>
      <c r="U115" s="49" t="s">
        <v>38</v>
      </c>
      <c r="V115" s="49" t="s">
        <v>169</v>
      </c>
      <c r="W115" s="49" t="s">
        <v>170</v>
      </c>
      <c r="X115" s="49" t="s">
        <v>171</v>
      </c>
      <c r="Y115" s="49" t="s">
        <v>172</v>
      </c>
      <c r="Z115" s="49" t="s">
        <v>173</v>
      </c>
      <c r="AA115" s="50" t="s">
        <v>174</v>
      </c>
    </row>
    <row r="116" spans="2:63" s="1" customFormat="1" ht="29.25" customHeight="1">
      <c r="B116" s="25"/>
      <c r="C116" s="52" t="s">
        <v>143</v>
      </c>
      <c r="D116" s="26"/>
      <c r="E116" s="26"/>
      <c r="F116" s="26"/>
      <c r="G116" s="26"/>
      <c r="H116" s="26"/>
      <c r="I116" s="26"/>
      <c r="J116" s="26"/>
      <c r="K116" s="26"/>
      <c r="L116" s="26"/>
      <c r="M116" s="26"/>
      <c r="N116" s="555">
        <f>BK116</f>
        <v>0</v>
      </c>
      <c r="O116" s="556"/>
      <c r="P116" s="556"/>
      <c r="Q116" s="556"/>
      <c r="R116" s="27"/>
      <c r="T116" s="51"/>
      <c r="U116" s="32"/>
      <c r="V116" s="32"/>
      <c r="W116" s="84">
        <f>W117+W170</f>
        <v>656.4953360000002</v>
      </c>
      <c r="X116" s="32"/>
      <c r="Y116" s="84">
        <f>Y117+Y170</f>
        <v>5.088373799999999</v>
      </c>
      <c r="Z116" s="32"/>
      <c r="AA116" s="85">
        <f>AA117+AA170</f>
        <v>37.14862500000001</v>
      </c>
      <c r="AT116" s="14" t="s">
        <v>73</v>
      </c>
      <c r="AU116" s="14" t="s">
        <v>148</v>
      </c>
      <c r="BK116" s="86">
        <f>BK117+BK170</f>
        <v>0</v>
      </c>
    </row>
    <row r="117" spans="2:63" s="5" customFormat="1" ht="37.35" customHeight="1">
      <c r="B117" s="87"/>
      <c r="C117" s="88"/>
      <c r="D117" s="89" t="s">
        <v>149</v>
      </c>
      <c r="E117" s="89"/>
      <c r="F117" s="89"/>
      <c r="G117" s="89"/>
      <c r="H117" s="89"/>
      <c r="I117" s="89"/>
      <c r="J117" s="89"/>
      <c r="K117" s="89"/>
      <c r="L117" s="89"/>
      <c r="M117" s="89"/>
      <c r="N117" s="557">
        <f>BK117</f>
        <v>0</v>
      </c>
      <c r="O117" s="558"/>
      <c r="P117" s="558"/>
      <c r="Q117" s="558"/>
      <c r="R117" s="90"/>
      <c r="T117" s="91"/>
      <c r="U117" s="88"/>
      <c r="V117" s="88"/>
      <c r="W117" s="92">
        <f>W118+W121+W155+W168</f>
        <v>650.4953360000002</v>
      </c>
      <c r="X117" s="88"/>
      <c r="Y117" s="92">
        <f>Y118+Y121+Y155+Y168</f>
        <v>5.0824738</v>
      </c>
      <c r="Z117" s="88"/>
      <c r="AA117" s="93">
        <f>AA118+AA121+AA155+AA168</f>
        <v>36.94862500000001</v>
      </c>
      <c r="AR117" s="94" t="s">
        <v>82</v>
      </c>
      <c r="AT117" s="95" t="s">
        <v>73</v>
      </c>
      <c r="AU117" s="95" t="s">
        <v>74</v>
      </c>
      <c r="AY117" s="94" t="s">
        <v>175</v>
      </c>
      <c r="BK117" s="96">
        <f>BK118+BK121+BK155+BK168</f>
        <v>0</v>
      </c>
    </row>
    <row r="118" spans="2:63" s="5" customFormat="1" ht="19.95" customHeight="1">
      <c r="B118" s="87"/>
      <c r="C118" s="88"/>
      <c r="D118" s="97" t="s">
        <v>150</v>
      </c>
      <c r="E118" s="97"/>
      <c r="F118" s="97"/>
      <c r="G118" s="97"/>
      <c r="H118" s="97"/>
      <c r="I118" s="97"/>
      <c r="J118" s="97"/>
      <c r="K118" s="97"/>
      <c r="L118" s="97"/>
      <c r="M118" s="97"/>
      <c r="N118" s="559">
        <f>BK118</f>
        <v>0</v>
      </c>
      <c r="O118" s="560"/>
      <c r="P118" s="560"/>
      <c r="Q118" s="560"/>
      <c r="R118" s="90"/>
      <c r="T118" s="91"/>
      <c r="U118" s="88"/>
      <c r="V118" s="88"/>
      <c r="W118" s="92">
        <f>SUM(W119:W120)</f>
        <v>18.980999999999998</v>
      </c>
      <c r="X118" s="88"/>
      <c r="Y118" s="92">
        <f>SUM(Y119:Y120)</f>
        <v>0.23427090000000003</v>
      </c>
      <c r="Z118" s="88"/>
      <c r="AA118" s="93">
        <f>SUM(AA119:AA120)</f>
        <v>0</v>
      </c>
      <c r="AR118" s="94" t="s">
        <v>82</v>
      </c>
      <c r="AT118" s="95" t="s">
        <v>73</v>
      </c>
      <c r="AU118" s="95" t="s">
        <v>82</v>
      </c>
      <c r="AY118" s="94" t="s">
        <v>175</v>
      </c>
      <c r="BK118" s="96">
        <f>SUM(BK119:BK120)</f>
        <v>0</v>
      </c>
    </row>
    <row r="119" spans="2:65" s="1" customFormat="1" ht="25.5" customHeight="1">
      <c r="B119" s="25"/>
      <c r="C119" s="98" t="s">
        <v>82</v>
      </c>
      <c r="D119" s="98" t="s">
        <v>176</v>
      </c>
      <c r="E119" s="99" t="s">
        <v>1455</v>
      </c>
      <c r="F119" s="576" t="s">
        <v>1456</v>
      </c>
      <c r="G119" s="576"/>
      <c r="H119" s="576"/>
      <c r="I119" s="576"/>
      <c r="J119" s="100" t="s">
        <v>602</v>
      </c>
      <c r="K119" s="101">
        <v>27</v>
      </c>
      <c r="L119" s="507"/>
      <c r="M119" s="507"/>
      <c r="N119" s="562">
        <f>ROUND(L119*K119,2)</f>
        <v>0</v>
      </c>
      <c r="O119" s="562"/>
      <c r="P119" s="562"/>
      <c r="Q119" s="562"/>
      <c r="R119" s="27"/>
      <c r="T119" s="102" t="s">
        <v>19</v>
      </c>
      <c r="U119" s="30" t="s">
        <v>39</v>
      </c>
      <c r="V119" s="103">
        <v>0.703</v>
      </c>
      <c r="W119" s="103">
        <f>V119*K119</f>
        <v>18.980999999999998</v>
      </c>
      <c r="X119" s="103">
        <v>0.0086767</v>
      </c>
      <c r="Y119" s="103">
        <f>X119*K119</f>
        <v>0.23427090000000003</v>
      </c>
      <c r="Z119" s="103">
        <v>0</v>
      </c>
      <c r="AA119" s="104">
        <f>Z119*K119</f>
        <v>0</v>
      </c>
      <c r="AR119" s="14" t="s">
        <v>179</v>
      </c>
      <c r="AT119" s="14" t="s">
        <v>176</v>
      </c>
      <c r="AU119" s="14" t="s">
        <v>115</v>
      </c>
      <c r="AY119" s="14" t="s">
        <v>175</v>
      </c>
      <c r="BE119" s="105">
        <f>IF(U119="základní",N119,0)</f>
        <v>0</v>
      </c>
      <c r="BF119" s="105">
        <f>IF(U119="snížená",N119,0)</f>
        <v>0</v>
      </c>
      <c r="BG119" s="105">
        <f>IF(U119="zákl. přenesená",N119,0)</f>
        <v>0</v>
      </c>
      <c r="BH119" s="105">
        <f>IF(U119="sníž. přenesená",N119,0)</f>
        <v>0</v>
      </c>
      <c r="BI119" s="105">
        <f>IF(U119="nulová",N119,0)</f>
        <v>0</v>
      </c>
      <c r="BJ119" s="14" t="s">
        <v>82</v>
      </c>
      <c r="BK119" s="105">
        <f>ROUND(L119*K119,2)</f>
        <v>0</v>
      </c>
      <c r="BL119" s="14" t="s">
        <v>179</v>
      </c>
      <c r="BM119" s="14" t="s">
        <v>1457</v>
      </c>
    </row>
    <row r="120" spans="2:51" s="6" customFormat="1" ht="16.5" customHeight="1">
      <c r="B120" s="106"/>
      <c r="C120" s="107"/>
      <c r="D120" s="107"/>
      <c r="E120" s="108" t="s">
        <v>19</v>
      </c>
      <c r="F120" s="577" t="s">
        <v>1458</v>
      </c>
      <c r="G120" s="578"/>
      <c r="H120" s="578"/>
      <c r="I120" s="578"/>
      <c r="J120" s="107"/>
      <c r="K120" s="109">
        <v>27</v>
      </c>
      <c r="L120" s="107"/>
      <c r="M120" s="107"/>
      <c r="N120" s="107"/>
      <c r="O120" s="107"/>
      <c r="P120" s="107"/>
      <c r="Q120" s="107"/>
      <c r="R120" s="110"/>
      <c r="T120" s="111"/>
      <c r="U120" s="107"/>
      <c r="V120" s="107"/>
      <c r="W120" s="107"/>
      <c r="X120" s="107"/>
      <c r="Y120" s="107"/>
      <c r="Z120" s="107"/>
      <c r="AA120" s="112"/>
      <c r="AT120" s="113" t="s">
        <v>182</v>
      </c>
      <c r="AU120" s="113" t="s">
        <v>115</v>
      </c>
      <c r="AV120" s="6" t="s">
        <v>115</v>
      </c>
      <c r="AW120" s="6" t="s">
        <v>32</v>
      </c>
      <c r="AX120" s="6" t="s">
        <v>82</v>
      </c>
      <c r="AY120" s="113" t="s">
        <v>175</v>
      </c>
    </row>
    <row r="121" spans="2:63" s="5" customFormat="1" ht="29.85" customHeight="1">
      <c r="B121" s="87"/>
      <c r="C121" s="88"/>
      <c r="D121" s="97" t="s">
        <v>155</v>
      </c>
      <c r="E121" s="97"/>
      <c r="F121" s="97"/>
      <c r="G121" s="97"/>
      <c r="H121" s="97"/>
      <c r="I121" s="97"/>
      <c r="J121" s="97"/>
      <c r="K121" s="97"/>
      <c r="L121" s="97"/>
      <c r="M121" s="97"/>
      <c r="N121" s="559">
        <f>BK121</f>
        <v>0</v>
      </c>
      <c r="O121" s="560"/>
      <c r="P121" s="560"/>
      <c r="Q121" s="560"/>
      <c r="R121" s="90"/>
      <c r="T121" s="91"/>
      <c r="U121" s="88"/>
      <c r="V121" s="88"/>
      <c r="W121" s="92">
        <f>SUM(W122:W154)</f>
        <v>626.8838800000001</v>
      </c>
      <c r="X121" s="88"/>
      <c r="Y121" s="92">
        <f>SUM(Y122:Y154)</f>
        <v>4.8482028999999995</v>
      </c>
      <c r="Z121" s="88"/>
      <c r="AA121" s="93">
        <f>SUM(AA122:AA154)</f>
        <v>36.94862500000001</v>
      </c>
      <c r="AR121" s="94" t="s">
        <v>82</v>
      </c>
      <c r="AT121" s="95" t="s">
        <v>73</v>
      </c>
      <c r="AU121" s="95" t="s">
        <v>82</v>
      </c>
      <c r="AY121" s="94" t="s">
        <v>175</v>
      </c>
      <c r="BK121" s="96">
        <f>SUM(BK122:BK154)</f>
        <v>0</v>
      </c>
    </row>
    <row r="122" spans="2:65" s="1" customFormat="1" ht="38.25" customHeight="1">
      <c r="B122" s="25"/>
      <c r="C122" s="98" t="s">
        <v>115</v>
      </c>
      <c r="D122" s="98" t="s">
        <v>176</v>
      </c>
      <c r="E122" s="99" t="s">
        <v>751</v>
      </c>
      <c r="F122" s="576" t="s">
        <v>752</v>
      </c>
      <c r="G122" s="576"/>
      <c r="H122" s="576"/>
      <c r="I122" s="576"/>
      <c r="J122" s="100" t="s">
        <v>113</v>
      </c>
      <c r="K122" s="101">
        <v>161.8</v>
      </c>
      <c r="L122" s="507"/>
      <c r="M122" s="507"/>
      <c r="N122" s="562">
        <f>ROUND(L122*K122,2)</f>
        <v>0</v>
      </c>
      <c r="O122" s="562"/>
      <c r="P122" s="562"/>
      <c r="Q122" s="562"/>
      <c r="R122" s="27"/>
      <c r="T122" s="102" t="s">
        <v>19</v>
      </c>
      <c r="U122" s="30" t="s">
        <v>39</v>
      </c>
      <c r="V122" s="103">
        <v>0.154</v>
      </c>
      <c r="W122" s="103">
        <f>V122*K122</f>
        <v>24.9172</v>
      </c>
      <c r="X122" s="103">
        <v>0</v>
      </c>
      <c r="Y122" s="103">
        <f>X122*K122</f>
        <v>0</v>
      </c>
      <c r="Z122" s="103">
        <v>0</v>
      </c>
      <c r="AA122" s="104">
        <f>Z122*K122</f>
        <v>0</v>
      </c>
      <c r="AR122" s="14" t="s">
        <v>179</v>
      </c>
      <c r="AT122" s="14" t="s">
        <v>176</v>
      </c>
      <c r="AU122" s="14" t="s">
        <v>115</v>
      </c>
      <c r="AY122" s="14" t="s">
        <v>175</v>
      </c>
      <c r="BE122" s="105">
        <f>IF(U122="základní",N122,0)</f>
        <v>0</v>
      </c>
      <c r="BF122" s="105">
        <f>IF(U122="snížená",N122,0)</f>
        <v>0</v>
      </c>
      <c r="BG122" s="105">
        <f>IF(U122="zákl. přenesená",N122,0)</f>
        <v>0</v>
      </c>
      <c r="BH122" s="105">
        <f>IF(U122="sníž. přenesená",N122,0)</f>
        <v>0</v>
      </c>
      <c r="BI122" s="105">
        <f>IF(U122="nulová",N122,0)</f>
        <v>0</v>
      </c>
      <c r="BJ122" s="14" t="s">
        <v>82</v>
      </c>
      <c r="BK122" s="105">
        <f>ROUND(L122*K122,2)</f>
        <v>0</v>
      </c>
      <c r="BL122" s="14" t="s">
        <v>179</v>
      </c>
      <c r="BM122" s="14" t="s">
        <v>1459</v>
      </c>
    </row>
    <row r="123" spans="2:51" s="6" customFormat="1" ht="16.5" customHeight="1">
      <c r="B123" s="106"/>
      <c r="C123" s="107"/>
      <c r="D123" s="107"/>
      <c r="E123" s="108" t="s">
        <v>19</v>
      </c>
      <c r="F123" s="577" t="s">
        <v>1460</v>
      </c>
      <c r="G123" s="578"/>
      <c r="H123" s="578"/>
      <c r="I123" s="578"/>
      <c r="J123" s="107"/>
      <c r="K123" s="109">
        <v>161.8</v>
      </c>
      <c r="L123" s="107"/>
      <c r="M123" s="107"/>
      <c r="N123" s="107"/>
      <c r="O123" s="107"/>
      <c r="P123" s="107"/>
      <c r="Q123" s="107"/>
      <c r="R123" s="110"/>
      <c r="T123" s="111"/>
      <c r="U123" s="107"/>
      <c r="V123" s="107"/>
      <c r="W123" s="107"/>
      <c r="X123" s="107"/>
      <c r="Y123" s="107"/>
      <c r="Z123" s="107"/>
      <c r="AA123" s="112"/>
      <c r="AT123" s="113" t="s">
        <v>182</v>
      </c>
      <c r="AU123" s="113" t="s">
        <v>115</v>
      </c>
      <c r="AV123" s="6" t="s">
        <v>115</v>
      </c>
      <c r="AW123" s="6" t="s">
        <v>32</v>
      </c>
      <c r="AX123" s="6" t="s">
        <v>82</v>
      </c>
      <c r="AY123" s="113" t="s">
        <v>175</v>
      </c>
    </row>
    <row r="124" spans="2:65" s="1" customFormat="1" ht="38.25" customHeight="1">
      <c r="B124" s="25"/>
      <c r="C124" s="98" t="s">
        <v>186</v>
      </c>
      <c r="D124" s="98" t="s">
        <v>176</v>
      </c>
      <c r="E124" s="99" t="s">
        <v>756</v>
      </c>
      <c r="F124" s="576" t="s">
        <v>757</v>
      </c>
      <c r="G124" s="576"/>
      <c r="H124" s="576"/>
      <c r="I124" s="576"/>
      <c r="J124" s="100" t="s">
        <v>113</v>
      </c>
      <c r="K124" s="101">
        <v>9708</v>
      </c>
      <c r="L124" s="507"/>
      <c r="M124" s="507"/>
      <c r="N124" s="562">
        <f>ROUND(L124*K124,2)</f>
        <v>0</v>
      </c>
      <c r="O124" s="562"/>
      <c r="P124" s="562"/>
      <c r="Q124" s="562"/>
      <c r="R124" s="27"/>
      <c r="T124" s="102" t="s">
        <v>19</v>
      </c>
      <c r="U124" s="30" t="s">
        <v>39</v>
      </c>
      <c r="V124" s="103">
        <v>0</v>
      </c>
      <c r="W124" s="103">
        <f>V124*K124</f>
        <v>0</v>
      </c>
      <c r="X124" s="103">
        <v>0</v>
      </c>
      <c r="Y124" s="103">
        <f>X124*K124</f>
        <v>0</v>
      </c>
      <c r="Z124" s="103">
        <v>0</v>
      </c>
      <c r="AA124" s="104">
        <f>Z124*K124</f>
        <v>0</v>
      </c>
      <c r="AR124" s="14" t="s">
        <v>179</v>
      </c>
      <c r="AT124" s="14" t="s">
        <v>176</v>
      </c>
      <c r="AU124" s="14" t="s">
        <v>115</v>
      </c>
      <c r="AY124" s="14" t="s">
        <v>175</v>
      </c>
      <c r="BE124" s="105">
        <f>IF(U124="základní",N124,0)</f>
        <v>0</v>
      </c>
      <c r="BF124" s="105">
        <f>IF(U124="snížená",N124,0)</f>
        <v>0</v>
      </c>
      <c r="BG124" s="105">
        <f>IF(U124="zákl. přenesená",N124,0)</f>
        <v>0</v>
      </c>
      <c r="BH124" s="105">
        <f>IF(U124="sníž. přenesená",N124,0)</f>
        <v>0</v>
      </c>
      <c r="BI124" s="105">
        <f>IF(U124="nulová",N124,0)</f>
        <v>0</v>
      </c>
      <c r="BJ124" s="14" t="s">
        <v>82</v>
      </c>
      <c r="BK124" s="105">
        <f>ROUND(L124*K124,2)</f>
        <v>0</v>
      </c>
      <c r="BL124" s="14" t="s">
        <v>179</v>
      </c>
      <c r="BM124" s="14" t="s">
        <v>1461</v>
      </c>
    </row>
    <row r="125" spans="2:51" s="6" customFormat="1" ht="16.5" customHeight="1">
      <c r="B125" s="106"/>
      <c r="C125" s="107"/>
      <c r="D125" s="107"/>
      <c r="E125" s="108" t="s">
        <v>19</v>
      </c>
      <c r="F125" s="577" t="s">
        <v>1462</v>
      </c>
      <c r="G125" s="578"/>
      <c r="H125" s="578"/>
      <c r="I125" s="578"/>
      <c r="J125" s="107"/>
      <c r="K125" s="109">
        <v>9708</v>
      </c>
      <c r="L125" s="107"/>
      <c r="M125" s="107"/>
      <c r="N125" s="107"/>
      <c r="O125" s="107"/>
      <c r="P125" s="107"/>
      <c r="Q125" s="107"/>
      <c r="R125" s="110"/>
      <c r="T125" s="111"/>
      <c r="U125" s="107"/>
      <c r="V125" s="107"/>
      <c r="W125" s="107"/>
      <c r="X125" s="107"/>
      <c r="Y125" s="107"/>
      <c r="Z125" s="107"/>
      <c r="AA125" s="112"/>
      <c r="AT125" s="113" t="s">
        <v>182</v>
      </c>
      <c r="AU125" s="113" t="s">
        <v>115</v>
      </c>
      <c r="AV125" s="6" t="s">
        <v>115</v>
      </c>
      <c r="AW125" s="6" t="s">
        <v>32</v>
      </c>
      <c r="AX125" s="6" t="s">
        <v>82</v>
      </c>
      <c r="AY125" s="113" t="s">
        <v>175</v>
      </c>
    </row>
    <row r="126" spans="2:65" s="1" customFormat="1" ht="38.25" customHeight="1">
      <c r="B126" s="25"/>
      <c r="C126" s="98" t="s">
        <v>179</v>
      </c>
      <c r="D126" s="98" t="s">
        <v>176</v>
      </c>
      <c r="E126" s="99" t="s">
        <v>761</v>
      </c>
      <c r="F126" s="576" t="s">
        <v>762</v>
      </c>
      <c r="G126" s="576"/>
      <c r="H126" s="576"/>
      <c r="I126" s="576"/>
      <c r="J126" s="100" t="s">
        <v>113</v>
      </c>
      <c r="K126" s="101">
        <v>161.8</v>
      </c>
      <c r="L126" s="507"/>
      <c r="M126" s="507"/>
      <c r="N126" s="562">
        <f>ROUND(L126*K126,2)</f>
        <v>0</v>
      </c>
      <c r="O126" s="562"/>
      <c r="P126" s="562"/>
      <c r="Q126" s="562"/>
      <c r="R126" s="27"/>
      <c r="T126" s="102" t="s">
        <v>19</v>
      </c>
      <c r="U126" s="30" t="s">
        <v>39</v>
      </c>
      <c r="V126" s="103">
        <v>0.097</v>
      </c>
      <c r="W126" s="103">
        <f>V126*K126</f>
        <v>15.694600000000001</v>
      </c>
      <c r="X126" s="103">
        <v>0</v>
      </c>
      <c r="Y126" s="103">
        <f>X126*K126</f>
        <v>0</v>
      </c>
      <c r="Z126" s="103">
        <v>0</v>
      </c>
      <c r="AA126" s="104">
        <f>Z126*K126</f>
        <v>0</v>
      </c>
      <c r="AR126" s="14" t="s">
        <v>179</v>
      </c>
      <c r="AT126" s="14" t="s">
        <v>176</v>
      </c>
      <c r="AU126" s="14" t="s">
        <v>115</v>
      </c>
      <c r="AY126" s="14" t="s">
        <v>175</v>
      </c>
      <c r="BE126" s="105">
        <f>IF(U126="základní",N126,0)</f>
        <v>0</v>
      </c>
      <c r="BF126" s="105">
        <f>IF(U126="snížená",N126,0)</f>
        <v>0</v>
      </c>
      <c r="BG126" s="105">
        <f>IF(U126="zákl. přenesená",N126,0)</f>
        <v>0</v>
      </c>
      <c r="BH126" s="105">
        <f>IF(U126="sníž. přenesená",N126,0)</f>
        <v>0</v>
      </c>
      <c r="BI126" s="105">
        <f>IF(U126="nulová",N126,0)</f>
        <v>0</v>
      </c>
      <c r="BJ126" s="14" t="s">
        <v>82</v>
      </c>
      <c r="BK126" s="105">
        <f>ROUND(L126*K126,2)</f>
        <v>0</v>
      </c>
      <c r="BL126" s="14" t="s">
        <v>179</v>
      </c>
      <c r="BM126" s="14" t="s">
        <v>1463</v>
      </c>
    </row>
    <row r="127" spans="2:51" s="6" customFormat="1" ht="16.5" customHeight="1">
      <c r="B127" s="106"/>
      <c r="C127" s="107"/>
      <c r="D127" s="107"/>
      <c r="E127" s="108" t="s">
        <v>19</v>
      </c>
      <c r="F127" s="577" t="s">
        <v>1460</v>
      </c>
      <c r="G127" s="578"/>
      <c r="H127" s="578"/>
      <c r="I127" s="578"/>
      <c r="J127" s="107"/>
      <c r="K127" s="109">
        <v>161.8</v>
      </c>
      <c r="L127" s="107"/>
      <c r="M127" s="107"/>
      <c r="N127" s="107"/>
      <c r="O127" s="107"/>
      <c r="P127" s="107"/>
      <c r="Q127" s="107"/>
      <c r="R127" s="110"/>
      <c r="T127" s="111"/>
      <c r="U127" s="107"/>
      <c r="V127" s="107"/>
      <c r="W127" s="107"/>
      <c r="X127" s="107"/>
      <c r="Y127" s="107"/>
      <c r="Z127" s="107"/>
      <c r="AA127" s="112"/>
      <c r="AT127" s="113" t="s">
        <v>182</v>
      </c>
      <c r="AU127" s="113" t="s">
        <v>115</v>
      </c>
      <c r="AV127" s="6" t="s">
        <v>115</v>
      </c>
      <c r="AW127" s="6" t="s">
        <v>32</v>
      </c>
      <c r="AX127" s="6" t="s">
        <v>82</v>
      </c>
      <c r="AY127" s="113" t="s">
        <v>175</v>
      </c>
    </row>
    <row r="128" spans="2:65" s="1" customFormat="1" ht="25.5" customHeight="1">
      <c r="B128" s="25"/>
      <c r="C128" s="98" t="s">
        <v>196</v>
      </c>
      <c r="D128" s="98" t="s">
        <v>176</v>
      </c>
      <c r="E128" s="99" t="s">
        <v>1464</v>
      </c>
      <c r="F128" s="576" t="s">
        <v>1465</v>
      </c>
      <c r="G128" s="576"/>
      <c r="H128" s="576"/>
      <c r="I128" s="576"/>
      <c r="J128" s="100" t="s">
        <v>602</v>
      </c>
      <c r="K128" s="101">
        <v>13.2</v>
      </c>
      <c r="L128" s="507"/>
      <c r="M128" s="507"/>
      <c r="N128" s="562">
        <f>ROUND(L128*K128,2)</f>
        <v>0</v>
      </c>
      <c r="O128" s="562"/>
      <c r="P128" s="562"/>
      <c r="Q128" s="562"/>
      <c r="R128" s="27"/>
      <c r="T128" s="102" t="s">
        <v>19</v>
      </c>
      <c r="U128" s="30" t="s">
        <v>39</v>
      </c>
      <c r="V128" s="103">
        <v>0.7</v>
      </c>
      <c r="W128" s="103">
        <f>V128*K128</f>
        <v>9.239999999999998</v>
      </c>
      <c r="X128" s="103">
        <v>0.000819</v>
      </c>
      <c r="Y128" s="103">
        <f>X128*K128</f>
        <v>0.010810799999999999</v>
      </c>
      <c r="Z128" s="103">
        <v>0.011</v>
      </c>
      <c r="AA128" s="104">
        <f>Z128*K128</f>
        <v>0.1452</v>
      </c>
      <c r="AR128" s="14" t="s">
        <v>179</v>
      </c>
      <c r="AT128" s="14" t="s">
        <v>176</v>
      </c>
      <c r="AU128" s="14" t="s">
        <v>115</v>
      </c>
      <c r="AY128" s="14" t="s">
        <v>175</v>
      </c>
      <c r="BE128" s="105">
        <f>IF(U128="základní",N128,0)</f>
        <v>0</v>
      </c>
      <c r="BF128" s="105">
        <f>IF(U128="snížená",N128,0)</f>
        <v>0</v>
      </c>
      <c r="BG128" s="105">
        <f>IF(U128="zákl. přenesená",N128,0)</f>
        <v>0</v>
      </c>
      <c r="BH128" s="105">
        <f>IF(U128="sníž. přenesená",N128,0)</f>
        <v>0</v>
      </c>
      <c r="BI128" s="105">
        <f>IF(U128="nulová",N128,0)</f>
        <v>0</v>
      </c>
      <c r="BJ128" s="14" t="s">
        <v>82</v>
      </c>
      <c r="BK128" s="105">
        <f>ROUND(L128*K128,2)</f>
        <v>0</v>
      </c>
      <c r="BL128" s="14" t="s">
        <v>179</v>
      </c>
      <c r="BM128" s="14" t="s">
        <v>1466</v>
      </c>
    </row>
    <row r="129" spans="2:51" s="6" customFormat="1" ht="25.5" customHeight="1">
      <c r="B129" s="106"/>
      <c r="C129" s="107"/>
      <c r="D129" s="107"/>
      <c r="E129" s="108" t="s">
        <v>19</v>
      </c>
      <c r="F129" s="577" t="s">
        <v>1467</v>
      </c>
      <c r="G129" s="578"/>
      <c r="H129" s="578"/>
      <c r="I129" s="578"/>
      <c r="J129" s="107"/>
      <c r="K129" s="109">
        <v>13.2</v>
      </c>
      <c r="L129" s="107"/>
      <c r="M129" s="107"/>
      <c r="N129" s="107"/>
      <c r="O129" s="107"/>
      <c r="P129" s="107"/>
      <c r="Q129" s="107"/>
      <c r="R129" s="110"/>
      <c r="T129" s="111"/>
      <c r="U129" s="107"/>
      <c r="V129" s="107"/>
      <c r="W129" s="107"/>
      <c r="X129" s="107"/>
      <c r="Y129" s="107"/>
      <c r="Z129" s="107"/>
      <c r="AA129" s="112"/>
      <c r="AT129" s="113" t="s">
        <v>182</v>
      </c>
      <c r="AU129" s="113" t="s">
        <v>115</v>
      </c>
      <c r="AV129" s="6" t="s">
        <v>115</v>
      </c>
      <c r="AW129" s="6" t="s">
        <v>32</v>
      </c>
      <c r="AX129" s="6" t="s">
        <v>82</v>
      </c>
      <c r="AY129" s="113" t="s">
        <v>175</v>
      </c>
    </row>
    <row r="130" spans="2:65" s="1" customFormat="1" ht="38.25" customHeight="1">
      <c r="B130" s="25"/>
      <c r="C130" s="98" t="s">
        <v>201</v>
      </c>
      <c r="D130" s="98" t="s">
        <v>176</v>
      </c>
      <c r="E130" s="99" t="s">
        <v>1468</v>
      </c>
      <c r="F130" s="576" t="s">
        <v>1469</v>
      </c>
      <c r="G130" s="576"/>
      <c r="H130" s="576"/>
      <c r="I130" s="576"/>
      <c r="J130" s="100" t="s">
        <v>602</v>
      </c>
      <c r="K130" s="101">
        <v>8.8</v>
      </c>
      <c r="L130" s="507"/>
      <c r="M130" s="507"/>
      <c r="N130" s="562">
        <f>ROUND(L130*K130,2)</f>
        <v>0</v>
      </c>
      <c r="O130" s="562"/>
      <c r="P130" s="562"/>
      <c r="Q130" s="562"/>
      <c r="R130" s="27"/>
      <c r="T130" s="102" t="s">
        <v>19</v>
      </c>
      <c r="U130" s="30" t="s">
        <v>39</v>
      </c>
      <c r="V130" s="103">
        <v>3.306</v>
      </c>
      <c r="W130" s="103">
        <f>V130*K130</f>
        <v>29.092800000000004</v>
      </c>
      <c r="X130" s="103">
        <v>0.001008</v>
      </c>
      <c r="Y130" s="103">
        <f>X130*K130</f>
        <v>0.0088704</v>
      </c>
      <c r="Z130" s="103">
        <v>0.011</v>
      </c>
      <c r="AA130" s="104">
        <f>Z130*K130</f>
        <v>0.0968</v>
      </c>
      <c r="AR130" s="14" t="s">
        <v>179</v>
      </c>
      <c r="AT130" s="14" t="s">
        <v>176</v>
      </c>
      <c r="AU130" s="14" t="s">
        <v>115</v>
      </c>
      <c r="AY130" s="14" t="s">
        <v>175</v>
      </c>
      <c r="BE130" s="105">
        <f>IF(U130="základní",N130,0)</f>
        <v>0</v>
      </c>
      <c r="BF130" s="105">
        <f>IF(U130="snížená",N130,0)</f>
        <v>0</v>
      </c>
      <c r="BG130" s="105">
        <f>IF(U130="zákl. přenesená",N130,0)</f>
        <v>0</v>
      </c>
      <c r="BH130" s="105">
        <f>IF(U130="sníž. přenesená",N130,0)</f>
        <v>0</v>
      </c>
      <c r="BI130" s="105">
        <f>IF(U130="nulová",N130,0)</f>
        <v>0</v>
      </c>
      <c r="BJ130" s="14" t="s">
        <v>82</v>
      </c>
      <c r="BK130" s="105">
        <f>ROUND(L130*K130,2)</f>
        <v>0</v>
      </c>
      <c r="BL130" s="14" t="s">
        <v>179</v>
      </c>
      <c r="BM130" s="14" t="s">
        <v>1470</v>
      </c>
    </row>
    <row r="131" spans="2:51" s="6" customFormat="1" ht="25.5" customHeight="1">
      <c r="B131" s="106"/>
      <c r="C131" s="107"/>
      <c r="D131" s="107"/>
      <c r="E131" s="108" t="s">
        <v>19</v>
      </c>
      <c r="F131" s="577" t="s">
        <v>1471</v>
      </c>
      <c r="G131" s="578"/>
      <c r="H131" s="578"/>
      <c r="I131" s="578"/>
      <c r="J131" s="107"/>
      <c r="K131" s="109">
        <v>8.8</v>
      </c>
      <c r="L131" s="107"/>
      <c r="M131" s="107"/>
      <c r="N131" s="107"/>
      <c r="O131" s="107"/>
      <c r="P131" s="107"/>
      <c r="Q131" s="107"/>
      <c r="R131" s="110"/>
      <c r="T131" s="111"/>
      <c r="U131" s="107"/>
      <c r="V131" s="107"/>
      <c r="W131" s="107"/>
      <c r="X131" s="107"/>
      <c r="Y131" s="107"/>
      <c r="Z131" s="107"/>
      <c r="AA131" s="112"/>
      <c r="AT131" s="113" t="s">
        <v>182</v>
      </c>
      <c r="AU131" s="113" t="s">
        <v>115</v>
      </c>
      <c r="AV131" s="6" t="s">
        <v>115</v>
      </c>
      <c r="AW131" s="6" t="s">
        <v>32</v>
      </c>
      <c r="AX131" s="6" t="s">
        <v>82</v>
      </c>
      <c r="AY131" s="113" t="s">
        <v>175</v>
      </c>
    </row>
    <row r="132" spans="2:65" s="1" customFormat="1" ht="25.5" customHeight="1">
      <c r="B132" s="25"/>
      <c r="C132" s="98" t="s">
        <v>205</v>
      </c>
      <c r="D132" s="98" t="s">
        <v>176</v>
      </c>
      <c r="E132" s="99" t="s">
        <v>970</v>
      </c>
      <c r="F132" s="576" t="s">
        <v>971</v>
      </c>
      <c r="G132" s="576"/>
      <c r="H132" s="576"/>
      <c r="I132" s="576"/>
      <c r="J132" s="100" t="s">
        <v>113</v>
      </c>
      <c r="K132" s="101">
        <v>498</v>
      </c>
      <c r="L132" s="507"/>
      <c r="M132" s="507"/>
      <c r="N132" s="562">
        <f>ROUND(L132*K132,2)</f>
        <v>0</v>
      </c>
      <c r="O132" s="562"/>
      <c r="P132" s="562"/>
      <c r="Q132" s="562"/>
      <c r="R132" s="27"/>
      <c r="T132" s="102" t="s">
        <v>19</v>
      </c>
      <c r="U132" s="30" t="s">
        <v>39</v>
      </c>
      <c r="V132" s="103">
        <v>0.52</v>
      </c>
      <c r="W132" s="103">
        <f>V132*K132</f>
        <v>258.96000000000004</v>
      </c>
      <c r="X132" s="103">
        <v>0</v>
      </c>
      <c r="Y132" s="103">
        <f>X132*K132</f>
        <v>0</v>
      </c>
      <c r="Z132" s="103">
        <v>0.07</v>
      </c>
      <c r="AA132" s="104">
        <f>Z132*K132</f>
        <v>34.86000000000001</v>
      </c>
      <c r="AR132" s="14" t="s">
        <v>179</v>
      </c>
      <c r="AT132" s="14" t="s">
        <v>176</v>
      </c>
      <c r="AU132" s="14" t="s">
        <v>115</v>
      </c>
      <c r="AY132" s="14" t="s">
        <v>175</v>
      </c>
      <c r="BE132" s="105">
        <f>IF(U132="základní",N132,0)</f>
        <v>0</v>
      </c>
      <c r="BF132" s="105">
        <f>IF(U132="snížená",N132,0)</f>
        <v>0</v>
      </c>
      <c r="BG132" s="105">
        <f>IF(U132="zákl. přenesená",N132,0)</f>
        <v>0</v>
      </c>
      <c r="BH132" s="105">
        <f>IF(U132="sníž. přenesená",N132,0)</f>
        <v>0</v>
      </c>
      <c r="BI132" s="105">
        <f>IF(U132="nulová",N132,0)</f>
        <v>0</v>
      </c>
      <c r="BJ132" s="14" t="s">
        <v>82</v>
      </c>
      <c r="BK132" s="105">
        <f>ROUND(L132*K132,2)</f>
        <v>0</v>
      </c>
      <c r="BL132" s="14" t="s">
        <v>179</v>
      </c>
      <c r="BM132" s="14" t="s">
        <v>1472</v>
      </c>
    </row>
    <row r="133" spans="2:51" s="6" customFormat="1" ht="16.5" customHeight="1">
      <c r="B133" s="106"/>
      <c r="C133" s="107"/>
      <c r="D133" s="107"/>
      <c r="E133" s="108" t="s">
        <v>19</v>
      </c>
      <c r="F133" s="577" t="s">
        <v>1473</v>
      </c>
      <c r="G133" s="578"/>
      <c r="H133" s="578"/>
      <c r="I133" s="578"/>
      <c r="J133" s="107"/>
      <c r="K133" s="109">
        <v>475</v>
      </c>
      <c r="L133" s="107"/>
      <c r="M133" s="107"/>
      <c r="N133" s="107"/>
      <c r="O133" s="107"/>
      <c r="P133" s="107"/>
      <c r="Q133" s="107"/>
      <c r="R133" s="110"/>
      <c r="T133" s="111"/>
      <c r="U133" s="107"/>
      <c r="V133" s="107"/>
      <c r="W133" s="107"/>
      <c r="X133" s="107"/>
      <c r="Y133" s="107"/>
      <c r="Z133" s="107"/>
      <c r="AA133" s="112"/>
      <c r="AT133" s="113" t="s">
        <v>182</v>
      </c>
      <c r="AU133" s="113" t="s">
        <v>115</v>
      </c>
      <c r="AV133" s="6" t="s">
        <v>115</v>
      </c>
      <c r="AW133" s="6" t="s">
        <v>32</v>
      </c>
      <c r="AX133" s="6" t="s">
        <v>74</v>
      </c>
      <c r="AY133" s="113" t="s">
        <v>175</v>
      </c>
    </row>
    <row r="134" spans="2:51" s="6" customFormat="1" ht="16.5" customHeight="1">
      <c r="B134" s="106"/>
      <c r="C134" s="107"/>
      <c r="D134" s="107"/>
      <c r="E134" s="108" t="s">
        <v>19</v>
      </c>
      <c r="F134" s="579" t="s">
        <v>1474</v>
      </c>
      <c r="G134" s="580"/>
      <c r="H134" s="580"/>
      <c r="I134" s="580"/>
      <c r="J134" s="107"/>
      <c r="K134" s="109">
        <v>23</v>
      </c>
      <c r="L134" s="107"/>
      <c r="M134" s="107"/>
      <c r="N134" s="107"/>
      <c r="O134" s="107"/>
      <c r="P134" s="107"/>
      <c r="Q134" s="107"/>
      <c r="R134" s="110"/>
      <c r="T134" s="111"/>
      <c r="U134" s="107"/>
      <c r="V134" s="107"/>
      <c r="W134" s="107"/>
      <c r="X134" s="107"/>
      <c r="Y134" s="107"/>
      <c r="Z134" s="107"/>
      <c r="AA134" s="112"/>
      <c r="AT134" s="113" t="s">
        <v>182</v>
      </c>
      <c r="AU134" s="113" t="s">
        <v>115</v>
      </c>
      <c r="AV134" s="6" t="s">
        <v>115</v>
      </c>
      <c r="AW134" s="6" t="s">
        <v>32</v>
      </c>
      <c r="AX134" s="6" t="s">
        <v>74</v>
      </c>
      <c r="AY134" s="113" t="s">
        <v>175</v>
      </c>
    </row>
    <row r="135" spans="2:51" s="7" customFormat="1" ht="16.5" customHeight="1">
      <c r="B135" s="114"/>
      <c r="C135" s="115"/>
      <c r="D135" s="115"/>
      <c r="E135" s="116" t="s">
        <v>19</v>
      </c>
      <c r="F135" s="581" t="s">
        <v>247</v>
      </c>
      <c r="G135" s="582"/>
      <c r="H135" s="582"/>
      <c r="I135" s="582"/>
      <c r="J135" s="115"/>
      <c r="K135" s="117">
        <v>498</v>
      </c>
      <c r="L135" s="115"/>
      <c r="M135" s="115"/>
      <c r="N135" s="115"/>
      <c r="O135" s="115"/>
      <c r="P135" s="115"/>
      <c r="Q135" s="115"/>
      <c r="R135" s="118"/>
      <c r="T135" s="119"/>
      <c r="U135" s="115"/>
      <c r="V135" s="115"/>
      <c r="W135" s="115"/>
      <c r="X135" s="115"/>
      <c r="Y135" s="115"/>
      <c r="Z135" s="115"/>
      <c r="AA135" s="120"/>
      <c r="AT135" s="121" t="s">
        <v>182</v>
      </c>
      <c r="AU135" s="121" t="s">
        <v>115</v>
      </c>
      <c r="AV135" s="7" t="s">
        <v>179</v>
      </c>
      <c r="AW135" s="7" t="s">
        <v>32</v>
      </c>
      <c r="AX135" s="7" t="s">
        <v>82</v>
      </c>
      <c r="AY135" s="121" t="s">
        <v>175</v>
      </c>
    </row>
    <row r="136" spans="2:65" s="1" customFormat="1" ht="25.5" customHeight="1">
      <c r="B136" s="25"/>
      <c r="C136" s="98" t="s">
        <v>210</v>
      </c>
      <c r="D136" s="98" t="s">
        <v>176</v>
      </c>
      <c r="E136" s="99" t="s">
        <v>1475</v>
      </c>
      <c r="F136" s="576" t="s">
        <v>1476</v>
      </c>
      <c r="G136" s="576"/>
      <c r="H136" s="576"/>
      <c r="I136" s="576"/>
      <c r="J136" s="100" t="s">
        <v>113</v>
      </c>
      <c r="K136" s="101">
        <v>475</v>
      </c>
      <c r="L136" s="507"/>
      <c r="M136" s="507"/>
      <c r="N136" s="562">
        <f>ROUND(L136*K136,2)</f>
        <v>0</v>
      </c>
      <c r="O136" s="562"/>
      <c r="P136" s="562"/>
      <c r="Q136" s="562"/>
      <c r="R136" s="27"/>
      <c r="T136" s="102" t="s">
        <v>19</v>
      </c>
      <c r="U136" s="30" t="s">
        <v>39</v>
      </c>
      <c r="V136" s="103">
        <v>0.245</v>
      </c>
      <c r="W136" s="103">
        <f>V136*K136</f>
        <v>116.375</v>
      </c>
      <c r="X136" s="103">
        <v>0</v>
      </c>
      <c r="Y136" s="103">
        <f>X136*K136</f>
        <v>0</v>
      </c>
      <c r="Z136" s="103">
        <v>0</v>
      </c>
      <c r="AA136" s="104">
        <f>Z136*K136</f>
        <v>0</v>
      </c>
      <c r="AR136" s="14" t="s">
        <v>179</v>
      </c>
      <c r="AT136" s="14" t="s">
        <v>176</v>
      </c>
      <c r="AU136" s="14" t="s">
        <v>115</v>
      </c>
      <c r="AY136" s="14" t="s">
        <v>175</v>
      </c>
      <c r="BE136" s="105">
        <f>IF(U136="základní",N136,0)</f>
        <v>0</v>
      </c>
      <c r="BF136" s="105">
        <f>IF(U136="snížená",N136,0)</f>
        <v>0</v>
      </c>
      <c r="BG136" s="105">
        <f>IF(U136="zákl. přenesená",N136,0)</f>
        <v>0</v>
      </c>
      <c r="BH136" s="105">
        <f>IF(U136="sníž. přenesená",N136,0)</f>
        <v>0</v>
      </c>
      <c r="BI136" s="105">
        <f>IF(U136="nulová",N136,0)</f>
        <v>0</v>
      </c>
      <c r="BJ136" s="14" t="s">
        <v>82</v>
      </c>
      <c r="BK136" s="105">
        <f>ROUND(L136*K136,2)</f>
        <v>0</v>
      </c>
      <c r="BL136" s="14" t="s">
        <v>179</v>
      </c>
      <c r="BM136" s="14" t="s">
        <v>1477</v>
      </c>
    </row>
    <row r="137" spans="2:51" s="6" customFormat="1" ht="16.5" customHeight="1">
      <c r="B137" s="106"/>
      <c r="C137" s="107"/>
      <c r="D137" s="107"/>
      <c r="E137" s="108" t="s">
        <v>19</v>
      </c>
      <c r="F137" s="577" t="s">
        <v>1473</v>
      </c>
      <c r="G137" s="578"/>
      <c r="H137" s="578"/>
      <c r="I137" s="578"/>
      <c r="J137" s="107"/>
      <c r="K137" s="109">
        <v>475</v>
      </c>
      <c r="L137" s="107"/>
      <c r="M137" s="107"/>
      <c r="N137" s="107"/>
      <c r="O137" s="107"/>
      <c r="P137" s="107"/>
      <c r="Q137" s="107"/>
      <c r="R137" s="110"/>
      <c r="T137" s="111"/>
      <c r="U137" s="107"/>
      <c r="V137" s="107"/>
      <c r="W137" s="107"/>
      <c r="X137" s="107"/>
      <c r="Y137" s="107"/>
      <c r="Z137" s="107"/>
      <c r="AA137" s="112"/>
      <c r="AT137" s="113" t="s">
        <v>182</v>
      </c>
      <c r="AU137" s="113" t="s">
        <v>115</v>
      </c>
      <c r="AV137" s="6" t="s">
        <v>115</v>
      </c>
      <c r="AW137" s="6" t="s">
        <v>32</v>
      </c>
      <c r="AX137" s="6" t="s">
        <v>82</v>
      </c>
      <c r="AY137" s="113" t="s">
        <v>175</v>
      </c>
    </row>
    <row r="138" spans="2:65" s="1" customFormat="1" ht="25.5" customHeight="1">
      <c r="B138" s="25"/>
      <c r="C138" s="98" t="s">
        <v>214</v>
      </c>
      <c r="D138" s="98" t="s">
        <v>176</v>
      </c>
      <c r="E138" s="99" t="s">
        <v>975</v>
      </c>
      <c r="F138" s="576" t="s">
        <v>976</v>
      </c>
      <c r="G138" s="576"/>
      <c r="H138" s="576"/>
      <c r="I138" s="576"/>
      <c r="J138" s="100" t="s">
        <v>602</v>
      </c>
      <c r="K138" s="101">
        <v>28.05</v>
      </c>
      <c r="L138" s="507"/>
      <c r="M138" s="507"/>
      <c r="N138" s="562">
        <f>ROUND(L138*K138,2)</f>
        <v>0</v>
      </c>
      <c r="O138" s="562"/>
      <c r="P138" s="562"/>
      <c r="Q138" s="562"/>
      <c r="R138" s="27"/>
      <c r="T138" s="102" t="s">
        <v>19</v>
      </c>
      <c r="U138" s="30" t="s">
        <v>39</v>
      </c>
      <c r="V138" s="103">
        <v>0.224</v>
      </c>
      <c r="W138" s="103">
        <f>V138*K138</f>
        <v>6.2832</v>
      </c>
      <c r="X138" s="103">
        <v>0</v>
      </c>
      <c r="Y138" s="103">
        <f>X138*K138</f>
        <v>0</v>
      </c>
      <c r="Z138" s="103">
        <v>0</v>
      </c>
      <c r="AA138" s="104">
        <f>Z138*K138</f>
        <v>0</v>
      </c>
      <c r="AR138" s="14" t="s">
        <v>179</v>
      </c>
      <c r="AT138" s="14" t="s">
        <v>176</v>
      </c>
      <c r="AU138" s="14" t="s">
        <v>115</v>
      </c>
      <c r="AY138" s="14" t="s">
        <v>175</v>
      </c>
      <c r="BE138" s="105">
        <f>IF(U138="základní",N138,0)</f>
        <v>0</v>
      </c>
      <c r="BF138" s="105">
        <f>IF(U138="snížená",N138,0)</f>
        <v>0</v>
      </c>
      <c r="BG138" s="105">
        <f>IF(U138="zákl. přenesená",N138,0)</f>
        <v>0</v>
      </c>
      <c r="BH138" s="105">
        <f>IF(U138="sníž. přenesená",N138,0)</f>
        <v>0</v>
      </c>
      <c r="BI138" s="105">
        <f>IF(U138="nulová",N138,0)</f>
        <v>0</v>
      </c>
      <c r="BJ138" s="14" t="s">
        <v>82</v>
      </c>
      <c r="BK138" s="105">
        <f>ROUND(L138*K138,2)</f>
        <v>0</v>
      </c>
      <c r="BL138" s="14" t="s">
        <v>179</v>
      </c>
      <c r="BM138" s="14" t="s">
        <v>1478</v>
      </c>
    </row>
    <row r="139" spans="2:51" s="6" customFormat="1" ht="25.5" customHeight="1">
      <c r="B139" s="106"/>
      <c r="C139" s="107"/>
      <c r="D139" s="107"/>
      <c r="E139" s="108" t="s">
        <v>19</v>
      </c>
      <c r="F139" s="577" t="s">
        <v>1479</v>
      </c>
      <c r="G139" s="578"/>
      <c r="H139" s="578"/>
      <c r="I139" s="578"/>
      <c r="J139" s="107"/>
      <c r="K139" s="109">
        <v>28.05</v>
      </c>
      <c r="L139" s="107"/>
      <c r="M139" s="107"/>
      <c r="N139" s="107"/>
      <c r="O139" s="107"/>
      <c r="P139" s="107"/>
      <c r="Q139" s="107"/>
      <c r="R139" s="110"/>
      <c r="T139" s="111"/>
      <c r="U139" s="107"/>
      <c r="V139" s="107"/>
      <c r="W139" s="107"/>
      <c r="X139" s="107"/>
      <c r="Y139" s="107"/>
      <c r="Z139" s="107"/>
      <c r="AA139" s="112"/>
      <c r="AT139" s="113" t="s">
        <v>182</v>
      </c>
      <c r="AU139" s="113" t="s">
        <v>115</v>
      </c>
      <c r="AV139" s="6" t="s">
        <v>115</v>
      </c>
      <c r="AW139" s="6" t="s">
        <v>32</v>
      </c>
      <c r="AX139" s="6" t="s">
        <v>82</v>
      </c>
      <c r="AY139" s="113" t="s">
        <v>175</v>
      </c>
    </row>
    <row r="140" spans="2:65" s="1" customFormat="1" ht="25.5" customHeight="1">
      <c r="B140" s="25"/>
      <c r="C140" s="98" t="s">
        <v>219</v>
      </c>
      <c r="D140" s="98" t="s">
        <v>176</v>
      </c>
      <c r="E140" s="99" t="s">
        <v>824</v>
      </c>
      <c r="F140" s="576" t="s">
        <v>825</v>
      </c>
      <c r="G140" s="576"/>
      <c r="H140" s="576"/>
      <c r="I140" s="576"/>
      <c r="J140" s="100" t="s">
        <v>113</v>
      </c>
      <c r="K140" s="101">
        <v>46.75</v>
      </c>
      <c r="L140" s="507"/>
      <c r="M140" s="507"/>
      <c r="N140" s="562">
        <f>ROUND(L140*K140,2)</f>
        <v>0</v>
      </c>
      <c r="O140" s="562"/>
      <c r="P140" s="562"/>
      <c r="Q140" s="562"/>
      <c r="R140" s="27"/>
      <c r="T140" s="102" t="s">
        <v>19</v>
      </c>
      <c r="U140" s="30" t="s">
        <v>39</v>
      </c>
      <c r="V140" s="103">
        <v>1.467</v>
      </c>
      <c r="W140" s="103">
        <f>V140*K140</f>
        <v>68.58225</v>
      </c>
      <c r="X140" s="103">
        <v>0</v>
      </c>
      <c r="Y140" s="103">
        <f>X140*K140</f>
        <v>0</v>
      </c>
      <c r="Z140" s="103">
        <v>0.0395</v>
      </c>
      <c r="AA140" s="104">
        <f>Z140*K140</f>
        <v>1.846625</v>
      </c>
      <c r="AR140" s="14" t="s">
        <v>179</v>
      </c>
      <c r="AT140" s="14" t="s">
        <v>176</v>
      </c>
      <c r="AU140" s="14" t="s">
        <v>115</v>
      </c>
      <c r="AY140" s="14" t="s">
        <v>175</v>
      </c>
      <c r="BE140" s="105">
        <f>IF(U140="základní",N140,0)</f>
        <v>0</v>
      </c>
      <c r="BF140" s="105">
        <f>IF(U140="snížená",N140,0)</f>
        <v>0</v>
      </c>
      <c r="BG140" s="105">
        <f>IF(U140="zákl. přenesená",N140,0)</f>
        <v>0</v>
      </c>
      <c r="BH140" s="105">
        <f>IF(U140="sníž. přenesená",N140,0)</f>
        <v>0</v>
      </c>
      <c r="BI140" s="105">
        <f>IF(U140="nulová",N140,0)</f>
        <v>0</v>
      </c>
      <c r="BJ140" s="14" t="s">
        <v>82</v>
      </c>
      <c r="BK140" s="105">
        <f>ROUND(L140*K140,2)</f>
        <v>0</v>
      </c>
      <c r="BL140" s="14" t="s">
        <v>179</v>
      </c>
      <c r="BM140" s="14" t="s">
        <v>1480</v>
      </c>
    </row>
    <row r="141" spans="2:51" s="6" customFormat="1" ht="16.5" customHeight="1">
      <c r="B141" s="106"/>
      <c r="C141" s="107"/>
      <c r="D141" s="107"/>
      <c r="E141" s="108" t="s">
        <v>19</v>
      </c>
      <c r="F141" s="577" t="s">
        <v>1481</v>
      </c>
      <c r="G141" s="578"/>
      <c r="H141" s="578"/>
      <c r="I141" s="578"/>
      <c r="J141" s="107"/>
      <c r="K141" s="109">
        <v>23.75</v>
      </c>
      <c r="L141" s="107"/>
      <c r="M141" s="107"/>
      <c r="N141" s="107"/>
      <c r="O141" s="107"/>
      <c r="P141" s="107"/>
      <c r="Q141" s="107"/>
      <c r="R141" s="110"/>
      <c r="T141" s="111"/>
      <c r="U141" s="107"/>
      <c r="V141" s="107"/>
      <c r="W141" s="107"/>
      <c r="X141" s="107"/>
      <c r="Y141" s="107"/>
      <c r="Z141" s="107"/>
      <c r="AA141" s="112"/>
      <c r="AT141" s="113" t="s">
        <v>182</v>
      </c>
      <c r="AU141" s="113" t="s">
        <v>115</v>
      </c>
      <c r="AV141" s="6" t="s">
        <v>115</v>
      </c>
      <c r="AW141" s="6" t="s">
        <v>32</v>
      </c>
      <c r="AX141" s="6" t="s">
        <v>74</v>
      </c>
      <c r="AY141" s="113" t="s">
        <v>175</v>
      </c>
    </row>
    <row r="142" spans="2:51" s="6" customFormat="1" ht="16.5" customHeight="1">
      <c r="B142" s="106"/>
      <c r="C142" s="107"/>
      <c r="D142" s="107"/>
      <c r="E142" s="108" t="s">
        <v>19</v>
      </c>
      <c r="F142" s="579" t="s">
        <v>1482</v>
      </c>
      <c r="G142" s="580"/>
      <c r="H142" s="580"/>
      <c r="I142" s="580"/>
      <c r="J142" s="107"/>
      <c r="K142" s="109">
        <v>23</v>
      </c>
      <c r="L142" s="107"/>
      <c r="M142" s="107"/>
      <c r="N142" s="107"/>
      <c r="O142" s="107"/>
      <c r="P142" s="107"/>
      <c r="Q142" s="107"/>
      <c r="R142" s="110"/>
      <c r="T142" s="111"/>
      <c r="U142" s="107"/>
      <c r="V142" s="107"/>
      <c r="W142" s="107"/>
      <c r="X142" s="107"/>
      <c r="Y142" s="107"/>
      <c r="Z142" s="107"/>
      <c r="AA142" s="112"/>
      <c r="AT142" s="113" t="s">
        <v>182</v>
      </c>
      <c r="AU142" s="113" t="s">
        <v>115</v>
      </c>
      <c r="AV142" s="6" t="s">
        <v>115</v>
      </c>
      <c r="AW142" s="6" t="s">
        <v>32</v>
      </c>
      <c r="AX142" s="6" t="s">
        <v>74</v>
      </c>
      <c r="AY142" s="113" t="s">
        <v>175</v>
      </c>
    </row>
    <row r="143" spans="2:51" s="7" customFormat="1" ht="16.5" customHeight="1">
      <c r="B143" s="114"/>
      <c r="C143" s="115"/>
      <c r="D143" s="115"/>
      <c r="E143" s="116" t="s">
        <v>1452</v>
      </c>
      <c r="F143" s="581" t="s">
        <v>247</v>
      </c>
      <c r="G143" s="582"/>
      <c r="H143" s="582"/>
      <c r="I143" s="582"/>
      <c r="J143" s="115"/>
      <c r="K143" s="117">
        <v>46.75</v>
      </c>
      <c r="L143" s="115"/>
      <c r="M143" s="115"/>
      <c r="N143" s="115"/>
      <c r="O143" s="115"/>
      <c r="P143" s="115"/>
      <c r="Q143" s="115"/>
      <c r="R143" s="118"/>
      <c r="T143" s="119"/>
      <c r="U143" s="115"/>
      <c r="V143" s="115"/>
      <c r="W143" s="115"/>
      <c r="X143" s="115"/>
      <c r="Y143" s="115"/>
      <c r="Z143" s="115"/>
      <c r="AA143" s="120"/>
      <c r="AT143" s="121" t="s">
        <v>182</v>
      </c>
      <c r="AU143" s="121" t="s">
        <v>115</v>
      </c>
      <c r="AV143" s="7" t="s">
        <v>179</v>
      </c>
      <c r="AW143" s="7" t="s">
        <v>32</v>
      </c>
      <c r="AX143" s="7" t="s">
        <v>82</v>
      </c>
      <c r="AY143" s="121" t="s">
        <v>175</v>
      </c>
    </row>
    <row r="144" spans="2:65" s="1" customFormat="1" ht="25.5" customHeight="1">
      <c r="B144" s="25"/>
      <c r="C144" s="98" t="s">
        <v>224</v>
      </c>
      <c r="D144" s="98" t="s">
        <v>176</v>
      </c>
      <c r="E144" s="99" t="s">
        <v>985</v>
      </c>
      <c r="F144" s="576" t="s">
        <v>986</v>
      </c>
      <c r="G144" s="576"/>
      <c r="H144" s="576"/>
      <c r="I144" s="576"/>
      <c r="J144" s="100" t="s">
        <v>113</v>
      </c>
      <c r="K144" s="101">
        <v>2.338</v>
      </c>
      <c r="L144" s="507"/>
      <c r="M144" s="507"/>
      <c r="N144" s="562">
        <f>ROUND(L144*K144,2)</f>
        <v>0</v>
      </c>
      <c r="O144" s="562"/>
      <c r="P144" s="562"/>
      <c r="Q144" s="562"/>
      <c r="R144" s="27"/>
      <c r="T144" s="102" t="s">
        <v>19</v>
      </c>
      <c r="U144" s="30" t="s">
        <v>39</v>
      </c>
      <c r="V144" s="103">
        <v>0.95</v>
      </c>
      <c r="W144" s="103">
        <f>V144*K144</f>
        <v>2.2211</v>
      </c>
      <c r="X144" s="103">
        <v>0.00855</v>
      </c>
      <c r="Y144" s="103">
        <f>X144*K144</f>
        <v>0.0199899</v>
      </c>
      <c r="Z144" s="103">
        <v>0</v>
      </c>
      <c r="AA144" s="104">
        <f>Z144*K144</f>
        <v>0</v>
      </c>
      <c r="AR144" s="14" t="s">
        <v>179</v>
      </c>
      <c r="AT144" s="14" t="s">
        <v>176</v>
      </c>
      <c r="AU144" s="14" t="s">
        <v>115</v>
      </c>
      <c r="AY144" s="14" t="s">
        <v>175</v>
      </c>
      <c r="BE144" s="105">
        <f>IF(U144="základní",N144,0)</f>
        <v>0</v>
      </c>
      <c r="BF144" s="105">
        <f>IF(U144="snížená",N144,0)</f>
        <v>0</v>
      </c>
      <c r="BG144" s="105">
        <f>IF(U144="zákl. přenesená",N144,0)</f>
        <v>0</v>
      </c>
      <c r="BH144" s="105">
        <f>IF(U144="sníž. přenesená",N144,0)</f>
        <v>0</v>
      </c>
      <c r="BI144" s="105">
        <f>IF(U144="nulová",N144,0)</f>
        <v>0</v>
      </c>
      <c r="BJ144" s="14" t="s">
        <v>82</v>
      </c>
      <c r="BK144" s="105">
        <f>ROUND(L144*K144,2)</f>
        <v>0</v>
      </c>
      <c r="BL144" s="14" t="s">
        <v>179</v>
      </c>
      <c r="BM144" s="14" t="s">
        <v>1483</v>
      </c>
    </row>
    <row r="145" spans="2:51" s="6" customFormat="1" ht="25.5" customHeight="1">
      <c r="B145" s="106"/>
      <c r="C145" s="107"/>
      <c r="D145" s="107"/>
      <c r="E145" s="108" t="s">
        <v>19</v>
      </c>
      <c r="F145" s="577" t="s">
        <v>1484</v>
      </c>
      <c r="G145" s="578"/>
      <c r="H145" s="578"/>
      <c r="I145" s="578"/>
      <c r="J145" s="107"/>
      <c r="K145" s="109">
        <v>2.338</v>
      </c>
      <c r="L145" s="107"/>
      <c r="M145" s="107"/>
      <c r="N145" s="107"/>
      <c r="O145" s="107"/>
      <c r="P145" s="107"/>
      <c r="Q145" s="107"/>
      <c r="R145" s="110"/>
      <c r="T145" s="111"/>
      <c r="U145" s="107"/>
      <c r="V145" s="107"/>
      <c r="W145" s="107"/>
      <c r="X145" s="107"/>
      <c r="Y145" s="107"/>
      <c r="Z145" s="107"/>
      <c r="AA145" s="112"/>
      <c r="AT145" s="113" t="s">
        <v>182</v>
      </c>
      <c r="AU145" s="113" t="s">
        <v>115</v>
      </c>
      <c r="AV145" s="6" t="s">
        <v>115</v>
      </c>
      <c r="AW145" s="6" t="s">
        <v>32</v>
      </c>
      <c r="AX145" s="6" t="s">
        <v>82</v>
      </c>
      <c r="AY145" s="113" t="s">
        <v>175</v>
      </c>
    </row>
    <row r="146" spans="2:65" s="1" customFormat="1" ht="25.5" customHeight="1">
      <c r="B146" s="25"/>
      <c r="C146" s="98" t="s">
        <v>229</v>
      </c>
      <c r="D146" s="98" t="s">
        <v>176</v>
      </c>
      <c r="E146" s="99" t="s">
        <v>990</v>
      </c>
      <c r="F146" s="576" t="s">
        <v>991</v>
      </c>
      <c r="G146" s="576"/>
      <c r="H146" s="576"/>
      <c r="I146" s="576"/>
      <c r="J146" s="100" t="s">
        <v>127</v>
      </c>
      <c r="K146" s="101">
        <v>0.935</v>
      </c>
      <c r="L146" s="507"/>
      <c r="M146" s="507"/>
      <c r="N146" s="562">
        <f>ROUND(L146*K146,2)</f>
        <v>0</v>
      </c>
      <c r="O146" s="562"/>
      <c r="P146" s="562"/>
      <c r="Q146" s="562"/>
      <c r="R146" s="27"/>
      <c r="T146" s="102" t="s">
        <v>19</v>
      </c>
      <c r="U146" s="30" t="s">
        <v>39</v>
      </c>
      <c r="V146" s="103">
        <v>24.308</v>
      </c>
      <c r="W146" s="103">
        <f>V146*K146</f>
        <v>22.727980000000002</v>
      </c>
      <c r="X146" s="103">
        <v>0.48818</v>
      </c>
      <c r="Y146" s="103">
        <f>X146*K146</f>
        <v>0.45644830000000003</v>
      </c>
      <c r="Z146" s="103">
        <v>0</v>
      </c>
      <c r="AA146" s="104">
        <f>Z146*K146</f>
        <v>0</v>
      </c>
      <c r="AR146" s="14" t="s">
        <v>179</v>
      </c>
      <c r="AT146" s="14" t="s">
        <v>176</v>
      </c>
      <c r="AU146" s="14" t="s">
        <v>115</v>
      </c>
      <c r="AY146" s="14" t="s">
        <v>175</v>
      </c>
      <c r="BE146" s="105">
        <f>IF(U146="základní",N146,0)</f>
        <v>0</v>
      </c>
      <c r="BF146" s="105">
        <f>IF(U146="snížená",N146,0)</f>
        <v>0</v>
      </c>
      <c r="BG146" s="105">
        <f>IF(U146="zákl. přenesená",N146,0)</f>
        <v>0</v>
      </c>
      <c r="BH146" s="105">
        <f>IF(U146="sníž. přenesená",N146,0)</f>
        <v>0</v>
      </c>
      <c r="BI146" s="105">
        <f>IF(U146="nulová",N146,0)</f>
        <v>0</v>
      </c>
      <c r="BJ146" s="14" t="s">
        <v>82</v>
      </c>
      <c r="BK146" s="105">
        <f>ROUND(L146*K146,2)</f>
        <v>0</v>
      </c>
      <c r="BL146" s="14" t="s">
        <v>179</v>
      </c>
      <c r="BM146" s="14" t="s">
        <v>1485</v>
      </c>
    </row>
    <row r="147" spans="2:51" s="6" customFormat="1" ht="25.5" customHeight="1">
      <c r="B147" s="106"/>
      <c r="C147" s="107"/>
      <c r="D147" s="107"/>
      <c r="E147" s="108" t="s">
        <v>19</v>
      </c>
      <c r="F147" s="577" t="s">
        <v>1486</v>
      </c>
      <c r="G147" s="578"/>
      <c r="H147" s="578"/>
      <c r="I147" s="578"/>
      <c r="J147" s="107"/>
      <c r="K147" s="109">
        <v>0.935</v>
      </c>
      <c r="L147" s="107"/>
      <c r="M147" s="107"/>
      <c r="N147" s="107"/>
      <c r="O147" s="107"/>
      <c r="P147" s="107"/>
      <c r="Q147" s="107"/>
      <c r="R147" s="110"/>
      <c r="T147" s="111"/>
      <c r="U147" s="107"/>
      <c r="V147" s="107"/>
      <c r="W147" s="107"/>
      <c r="X147" s="107"/>
      <c r="Y147" s="107"/>
      <c r="Z147" s="107"/>
      <c r="AA147" s="112"/>
      <c r="AT147" s="113" t="s">
        <v>182</v>
      </c>
      <c r="AU147" s="113" t="s">
        <v>115</v>
      </c>
      <c r="AV147" s="6" t="s">
        <v>115</v>
      </c>
      <c r="AW147" s="6" t="s">
        <v>32</v>
      </c>
      <c r="AX147" s="6" t="s">
        <v>82</v>
      </c>
      <c r="AY147" s="113" t="s">
        <v>175</v>
      </c>
    </row>
    <row r="148" spans="2:65" s="1" customFormat="1" ht="25.5" customHeight="1">
      <c r="B148" s="25"/>
      <c r="C148" s="129" t="s">
        <v>233</v>
      </c>
      <c r="D148" s="129" t="s">
        <v>334</v>
      </c>
      <c r="E148" s="130" t="s">
        <v>1487</v>
      </c>
      <c r="F148" s="583" t="s">
        <v>1488</v>
      </c>
      <c r="G148" s="583"/>
      <c r="H148" s="583"/>
      <c r="I148" s="583"/>
      <c r="J148" s="131" t="s">
        <v>369</v>
      </c>
      <c r="K148" s="132">
        <v>2.525</v>
      </c>
      <c r="L148" s="534"/>
      <c r="M148" s="534"/>
      <c r="N148" s="561">
        <f>ROUND(L148*K148,2)</f>
        <v>0</v>
      </c>
      <c r="O148" s="562"/>
      <c r="P148" s="562"/>
      <c r="Q148" s="562"/>
      <c r="R148" s="27"/>
      <c r="T148" s="102" t="s">
        <v>19</v>
      </c>
      <c r="U148" s="30" t="s">
        <v>39</v>
      </c>
      <c r="V148" s="103">
        <v>0</v>
      </c>
      <c r="W148" s="103">
        <f>V148*K148</f>
        <v>0</v>
      </c>
      <c r="X148" s="103">
        <v>1</v>
      </c>
      <c r="Y148" s="103">
        <f>X148*K148</f>
        <v>2.525</v>
      </c>
      <c r="Z148" s="103">
        <v>0</v>
      </c>
      <c r="AA148" s="104">
        <f>Z148*K148</f>
        <v>0</v>
      </c>
      <c r="AR148" s="14" t="s">
        <v>210</v>
      </c>
      <c r="AT148" s="14" t="s">
        <v>334</v>
      </c>
      <c r="AU148" s="14" t="s">
        <v>115</v>
      </c>
      <c r="AY148" s="14" t="s">
        <v>175</v>
      </c>
      <c r="BE148" s="105">
        <f>IF(U148="základní",N148,0)</f>
        <v>0</v>
      </c>
      <c r="BF148" s="105">
        <f>IF(U148="snížená",N148,0)</f>
        <v>0</v>
      </c>
      <c r="BG148" s="105">
        <f>IF(U148="zákl. přenesená",N148,0)</f>
        <v>0</v>
      </c>
      <c r="BH148" s="105">
        <f>IF(U148="sníž. přenesená",N148,0)</f>
        <v>0</v>
      </c>
      <c r="BI148" s="105">
        <f>IF(U148="nulová",N148,0)</f>
        <v>0</v>
      </c>
      <c r="BJ148" s="14" t="s">
        <v>82</v>
      </c>
      <c r="BK148" s="105">
        <f>ROUND(L148*K148,2)</f>
        <v>0</v>
      </c>
      <c r="BL148" s="14" t="s">
        <v>179</v>
      </c>
      <c r="BM148" s="14" t="s">
        <v>1489</v>
      </c>
    </row>
    <row r="149" spans="2:51" s="8" customFormat="1" ht="25.5" customHeight="1">
      <c r="B149" s="122"/>
      <c r="C149" s="123"/>
      <c r="D149" s="123"/>
      <c r="E149" s="124" t="s">
        <v>19</v>
      </c>
      <c r="F149" s="584" t="s">
        <v>1174</v>
      </c>
      <c r="G149" s="585"/>
      <c r="H149" s="585"/>
      <c r="I149" s="585"/>
      <c r="J149" s="123"/>
      <c r="K149" s="124" t="s">
        <v>19</v>
      </c>
      <c r="L149" s="123"/>
      <c r="M149" s="123"/>
      <c r="N149" s="123"/>
      <c r="O149" s="123"/>
      <c r="P149" s="123"/>
      <c r="Q149" s="123"/>
      <c r="R149" s="125"/>
      <c r="T149" s="126"/>
      <c r="U149" s="123"/>
      <c r="V149" s="123"/>
      <c r="W149" s="123"/>
      <c r="X149" s="123"/>
      <c r="Y149" s="123"/>
      <c r="Z149" s="123"/>
      <c r="AA149" s="127"/>
      <c r="AT149" s="128" t="s">
        <v>182</v>
      </c>
      <c r="AU149" s="128" t="s">
        <v>115</v>
      </c>
      <c r="AV149" s="8" t="s">
        <v>82</v>
      </c>
      <c r="AW149" s="8" t="s">
        <v>32</v>
      </c>
      <c r="AX149" s="8" t="s">
        <v>74</v>
      </c>
      <c r="AY149" s="128" t="s">
        <v>175</v>
      </c>
    </row>
    <row r="150" spans="2:51" s="6" customFormat="1" ht="25.5" customHeight="1">
      <c r="B150" s="106"/>
      <c r="C150" s="107"/>
      <c r="D150" s="107"/>
      <c r="E150" s="108" t="s">
        <v>19</v>
      </c>
      <c r="F150" s="579" t="s">
        <v>1490</v>
      </c>
      <c r="G150" s="580"/>
      <c r="H150" s="580"/>
      <c r="I150" s="580"/>
      <c r="J150" s="107"/>
      <c r="K150" s="109">
        <v>2.525</v>
      </c>
      <c r="L150" s="107"/>
      <c r="M150" s="107"/>
      <c r="N150" s="107"/>
      <c r="O150" s="107"/>
      <c r="P150" s="107"/>
      <c r="Q150" s="107"/>
      <c r="R150" s="110"/>
      <c r="T150" s="111"/>
      <c r="U150" s="107"/>
      <c r="V150" s="107"/>
      <c r="W150" s="107"/>
      <c r="X150" s="107"/>
      <c r="Y150" s="107"/>
      <c r="Z150" s="107"/>
      <c r="AA150" s="112"/>
      <c r="AT150" s="113" t="s">
        <v>182</v>
      </c>
      <c r="AU150" s="113" t="s">
        <v>115</v>
      </c>
      <c r="AV150" s="6" t="s">
        <v>115</v>
      </c>
      <c r="AW150" s="6" t="s">
        <v>32</v>
      </c>
      <c r="AX150" s="6" t="s">
        <v>82</v>
      </c>
      <c r="AY150" s="113" t="s">
        <v>175</v>
      </c>
    </row>
    <row r="151" spans="2:65" s="1" customFormat="1" ht="25.5" customHeight="1">
      <c r="B151" s="25"/>
      <c r="C151" s="98" t="s">
        <v>237</v>
      </c>
      <c r="D151" s="98" t="s">
        <v>176</v>
      </c>
      <c r="E151" s="99" t="s">
        <v>830</v>
      </c>
      <c r="F151" s="576" t="s">
        <v>831</v>
      </c>
      <c r="G151" s="576"/>
      <c r="H151" s="576"/>
      <c r="I151" s="576"/>
      <c r="J151" s="100" t="s">
        <v>113</v>
      </c>
      <c r="K151" s="101">
        <v>46.75</v>
      </c>
      <c r="L151" s="507"/>
      <c r="M151" s="507"/>
      <c r="N151" s="562">
        <f>ROUND(L151*K151,2)</f>
        <v>0</v>
      </c>
      <c r="O151" s="562"/>
      <c r="P151" s="562"/>
      <c r="Q151" s="562"/>
      <c r="R151" s="27"/>
      <c r="T151" s="102" t="s">
        <v>19</v>
      </c>
      <c r="U151" s="30" t="s">
        <v>39</v>
      </c>
      <c r="V151" s="103">
        <v>0.827</v>
      </c>
      <c r="W151" s="103">
        <f>V151*K151</f>
        <v>38.66225</v>
      </c>
      <c r="X151" s="103">
        <v>0.039082</v>
      </c>
      <c r="Y151" s="103">
        <f>X151*K151</f>
        <v>1.8270834999999999</v>
      </c>
      <c r="Z151" s="103">
        <v>0</v>
      </c>
      <c r="AA151" s="104">
        <f>Z151*K151</f>
        <v>0</v>
      </c>
      <c r="AR151" s="14" t="s">
        <v>179</v>
      </c>
      <c r="AT151" s="14" t="s">
        <v>176</v>
      </c>
      <c r="AU151" s="14" t="s">
        <v>115</v>
      </c>
      <c r="AY151" s="14" t="s">
        <v>175</v>
      </c>
      <c r="BE151" s="105">
        <f>IF(U151="základní",N151,0)</f>
        <v>0</v>
      </c>
      <c r="BF151" s="105">
        <f>IF(U151="snížená",N151,0)</f>
        <v>0</v>
      </c>
      <c r="BG151" s="105">
        <f>IF(U151="zákl. přenesená",N151,0)</f>
        <v>0</v>
      </c>
      <c r="BH151" s="105">
        <f>IF(U151="sníž. přenesená",N151,0)</f>
        <v>0</v>
      </c>
      <c r="BI151" s="105">
        <f>IF(U151="nulová",N151,0)</f>
        <v>0</v>
      </c>
      <c r="BJ151" s="14" t="s">
        <v>82</v>
      </c>
      <c r="BK151" s="105">
        <f>ROUND(L151*K151,2)</f>
        <v>0</v>
      </c>
      <c r="BL151" s="14" t="s">
        <v>179</v>
      </c>
      <c r="BM151" s="14" t="s">
        <v>1491</v>
      </c>
    </row>
    <row r="152" spans="2:51" s="6" customFormat="1" ht="16.5" customHeight="1">
      <c r="B152" s="106"/>
      <c r="C152" s="107"/>
      <c r="D152" s="107"/>
      <c r="E152" s="108" t="s">
        <v>19</v>
      </c>
      <c r="F152" s="577" t="s">
        <v>1452</v>
      </c>
      <c r="G152" s="578"/>
      <c r="H152" s="578"/>
      <c r="I152" s="578"/>
      <c r="J152" s="107"/>
      <c r="K152" s="109">
        <v>46.75</v>
      </c>
      <c r="L152" s="107"/>
      <c r="M152" s="107"/>
      <c r="N152" s="107"/>
      <c r="O152" s="107"/>
      <c r="P152" s="107"/>
      <c r="Q152" s="107"/>
      <c r="R152" s="110"/>
      <c r="T152" s="111"/>
      <c r="U152" s="107"/>
      <c r="V152" s="107"/>
      <c r="W152" s="107"/>
      <c r="X152" s="107"/>
      <c r="Y152" s="107"/>
      <c r="Z152" s="107"/>
      <c r="AA152" s="112"/>
      <c r="AT152" s="113" t="s">
        <v>182</v>
      </c>
      <c r="AU152" s="113" t="s">
        <v>115</v>
      </c>
      <c r="AV152" s="6" t="s">
        <v>115</v>
      </c>
      <c r="AW152" s="6" t="s">
        <v>32</v>
      </c>
      <c r="AX152" s="6" t="s">
        <v>82</v>
      </c>
      <c r="AY152" s="113" t="s">
        <v>175</v>
      </c>
    </row>
    <row r="153" spans="2:65" s="1" customFormat="1" ht="25.5" customHeight="1">
      <c r="B153" s="25"/>
      <c r="C153" s="98" t="s">
        <v>11</v>
      </c>
      <c r="D153" s="98" t="s">
        <v>176</v>
      </c>
      <c r="E153" s="99" t="s">
        <v>839</v>
      </c>
      <c r="F153" s="576" t="s">
        <v>840</v>
      </c>
      <c r="G153" s="576"/>
      <c r="H153" s="576"/>
      <c r="I153" s="576"/>
      <c r="J153" s="100" t="s">
        <v>113</v>
      </c>
      <c r="K153" s="101">
        <v>46.75</v>
      </c>
      <c r="L153" s="507"/>
      <c r="M153" s="507"/>
      <c r="N153" s="562">
        <f>ROUND(L153*K153,2)</f>
        <v>0</v>
      </c>
      <c r="O153" s="562"/>
      <c r="P153" s="562"/>
      <c r="Q153" s="562"/>
      <c r="R153" s="27"/>
      <c r="T153" s="102" t="s">
        <v>19</v>
      </c>
      <c r="U153" s="30" t="s">
        <v>39</v>
      </c>
      <c r="V153" s="103">
        <v>0.73</v>
      </c>
      <c r="W153" s="103">
        <f>V153*K153</f>
        <v>34.1275</v>
      </c>
      <c r="X153" s="103">
        <v>0</v>
      </c>
      <c r="Y153" s="103">
        <f>X153*K153</f>
        <v>0</v>
      </c>
      <c r="Z153" s="103">
        <v>0</v>
      </c>
      <c r="AA153" s="104">
        <f>Z153*K153</f>
        <v>0</v>
      </c>
      <c r="AR153" s="14" t="s">
        <v>179</v>
      </c>
      <c r="AT153" s="14" t="s">
        <v>176</v>
      </c>
      <c r="AU153" s="14" t="s">
        <v>115</v>
      </c>
      <c r="AY153" s="14" t="s">
        <v>175</v>
      </c>
      <c r="BE153" s="105">
        <f>IF(U153="základní",N153,0)</f>
        <v>0</v>
      </c>
      <c r="BF153" s="105">
        <f>IF(U153="snížená",N153,0)</f>
        <v>0</v>
      </c>
      <c r="BG153" s="105">
        <f>IF(U153="zákl. přenesená",N153,0)</f>
        <v>0</v>
      </c>
      <c r="BH153" s="105">
        <f>IF(U153="sníž. přenesená",N153,0)</f>
        <v>0</v>
      </c>
      <c r="BI153" s="105">
        <f>IF(U153="nulová",N153,0)</f>
        <v>0</v>
      </c>
      <c r="BJ153" s="14" t="s">
        <v>82</v>
      </c>
      <c r="BK153" s="105">
        <f>ROUND(L153*K153,2)</f>
        <v>0</v>
      </c>
      <c r="BL153" s="14" t="s">
        <v>179</v>
      </c>
      <c r="BM153" s="14" t="s">
        <v>1492</v>
      </c>
    </row>
    <row r="154" spans="2:51" s="6" customFormat="1" ht="16.5" customHeight="1">
      <c r="B154" s="106"/>
      <c r="C154" s="107"/>
      <c r="D154" s="107"/>
      <c r="E154" s="108" t="s">
        <v>19</v>
      </c>
      <c r="F154" s="577" t="s">
        <v>1452</v>
      </c>
      <c r="G154" s="578"/>
      <c r="H154" s="578"/>
      <c r="I154" s="578"/>
      <c r="J154" s="107"/>
      <c r="K154" s="109">
        <v>46.75</v>
      </c>
      <c r="L154" s="107"/>
      <c r="M154" s="107"/>
      <c r="N154" s="107"/>
      <c r="O154" s="107"/>
      <c r="P154" s="107"/>
      <c r="Q154" s="107"/>
      <c r="R154" s="110"/>
      <c r="T154" s="111"/>
      <c r="U154" s="107"/>
      <c r="V154" s="107"/>
      <c r="W154" s="107"/>
      <c r="X154" s="107"/>
      <c r="Y154" s="107"/>
      <c r="Z154" s="107"/>
      <c r="AA154" s="112"/>
      <c r="AT154" s="113" t="s">
        <v>182</v>
      </c>
      <c r="AU154" s="113" t="s">
        <v>115</v>
      </c>
      <c r="AV154" s="6" t="s">
        <v>115</v>
      </c>
      <c r="AW154" s="6" t="s">
        <v>32</v>
      </c>
      <c r="AX154" s="6" t="s">
        <v>82</v>
      </c>
      <c r="AY154" s="113" t="s">
        <v>175</v>
      </c>
    </row>
    <row r="155" spans="2:63" s="5" customFormat="1" ht="29.85" customHeight="1">
      <c r="B155" s="87"/>
      <c r="C155" s="88"/>
      <c r="D155" s="97" t="s">
        <v>156</v>
      </c>
      <c r="E155" s="97"/>
      <c r="F155" s="97"/>
      <c r="G155" s="97"/>
      <c r="H155" s="97"/>
      <c r="I155" s="97"/>
      <c r="J155" s="97"/>
      <c r="K155" s="97"/>
      <c r="L155" s="97"/>
      <c r="M155" s="97"/>
      <c r="N155" s="559">
        <f>BK155</f>
        <v>0</v>
      </c>
      <c r="O155" s="560"/>
      <c r="P155" s="560"/>
      <c r="Q155" s="560"/>
      <c r="R155" s="90"/>
      <c r="T155" s="91"/>
      <c r="U155" s="88"/>
      <c r="V155" s="88"/>
      <c r="W155" s="92">
        <f>SUM(W156:W167)</f>
        <v>0.621112</v>
      </c>
      <c r="X155" s="88"/>
      <c r="Y155" s="92">
        <f>SUM(Y156:Y167)</f>
        <v>0</v>
      </c>
      <c r="Z155" s="88"/>
      <c r="AA155" s="93">
        <f>SUM(AA156:AA167)</f>
        <v>0</v>
      </c>
      <c r="AR155" s="94" t="s">
        <v>82</v>
      </c>
      <c r="AT155" s="95" t="s">
        <v>73</v>
      </c>
      <c r="AU155" s="95" t="s">
        <v>82</v>
      </c>
      <c r="AY155" s="94" t="s">
        <v>175</v>
      </c>
      <c r="BK155" s="96">
        <f>SUM(BK156:BK167)</f>
        <v>0</v>
      </c>
    </row>
    <row r="156" spans="2:65" s="1" customFormat="1" ht="38.25" customHeight="1">
      <c r="B156" s="25"/>
      <c r="C156" s="98" t="s">
        <v>248</v>
      </c>
      <c r="D156" s="98" t="s">
        <v>176</v>
      </c>
      <c r="E156" s="99" t="s">
        <v>868</v>
      </c>
      <c r="F156" s="576" t="s">
        <v>869</v>
      </c>
      <c r="G156" s="576"/>
      <c r="H156" s="576"/>
      <c r="I156" s="576"/>
      <c r="J156" s="100" t="s">
        <v>369</v>
      </c>
      <c r="K156" s="101">
        <v>3.47</v>
      </c>
      <c r="L156" s="507"/>
      <c r="M156" s="507"/>
      <c r="N156" s="562">
        <f>ROUND(L156*K156,2)</f>
        <v>0</v>
      </c>
      <c r="O156" s="562"/>
      <c r="P156" s="562"/>
      <c r="Q156" s="562"/>
      <c r="R156" s="27"/>
      <c r="T156" s="102" t="s">
        <v>19</v>
      </c>
      <c r="U156" s="30" t="s">
        <v>39</v>
      </c>
      <c r="V156" s="103">
        <v>0.125</v>
      </c>
      <c r="W156" s="103">
        <f>V156*K156</f>
        <v>0.43375</v>
      </c>
      <c r="X156" s="103">
        <v>0</v>
      </c>
      <c r="Y156" s="103">
        <f>X156*K156</f>
        <v>0</v>
      </c>
      <c r="Z156" s="103">
        <v>0</v>
      </c>
      <c r="AA156" s="104">
        <f>Z156*K156</f>
        <v>0</v>
      </c>
      <c r="AR156" s="14" t="s">
        <v>179</v>
      </c>
      <c r="AT156" s="14" t="s">
        <v>176</v>
      </c>
      <c r="AU156" s="14" t="s">
        <v>115</v>
      </c>
      <c r="AY156" s="14" t="s">
        <v>175</v>
      </c>
      <c r="BE156" s="105">
        <f>IF(U156="základní",N156,0)</f>
        <v>0</v>
      </c>
      <c r="BF156" s="105">
        <f>IF(U156="snížená",N156,0)</f>
        <v>0</v>
      </c>
      <c r="BG156" s="105">
        <f>IF(U156="zákl. přenesená",N156,0)</f>
        <v>0</v>
      </c>
      <c r="BH156" s="105">
        <f>IF(U156="sníž. přenesená",N156,0)</f>
        <v>0</v>
      </c>
      <c r="BI156" s="105">
        <f>IF(U156="nulová",N156,0)</f>
        <v>0</v>
      </c>
      <c r="BJ156" s="14" t="s">
        <v>82</v>
      </c>
      <c r="BK156" s="105">
        <f>ROUND(L156*K156,2)</f>
        <v>0</v>
      </c>
      <c r="BL156" s="14" t="s">
        <v>179</v>
      </c>
      <c r="BM156" s="14" t="s">
        <v>1493</v>
      </c>
    </row>
    <row r="157" spans="2:51" s="6" customFormat="1" ht="16.5" customHeight="1">
      <c r="B157" s="106"/>
      <c r="C157" s="107"/>
      <c r="D157" s="107"/>
      <c r="E157" s="108" t="s">
        <v>19</v>
      </c>
      <c r="F157" s="577" t="s">
        <v>1494</v>
      </c>
      <c r="G157" s="578"/>
      <c r="H157" s="578"/>
      <c r="I157" s="578"/>
      <c r="J157" s="107"/>
      <c r="K157" s="109">
        <v>0.104</v>
      </c>
      <c r="L157" s="107"/>
      <c r="M157" s="107"/>
      <c r="N157" s="107"/>
      <c r="O157" s="107"/>
      <c r="P157" s="107"/>
      <c r="Q157" s="107"/>
      <c r="R157" s="110"/>
      <c r="T157" s="111"/>
      <c r="U157" s="107"/>
      <c r="V157" s="107"/>
      <c r="W157" s="107"/>
      <c r="X157" s="107"/>
      <c r="Y157" s="107"/>
      <c r="Z157" s="107"/>
      <c r="AA157" s="112"/>
      <c r="AT157" s="113" t="s">
        <v>182</v>
      </c>
      <c r="AU157" s="113" t="s">
        <v>115</v>
      </c>
      <c r="AV157" s="6" t="s">
        <v>115</v>
      </c>
      <c r="AW157" s="6" t="s">
        <v>32</v>
      </c>
      <c r="AX157" s="6" t="s">
        <v>74</v>
      </c>
      <c r="AY157" s="113" t="s">
        <v>175</v>
      </c>
    </row>
    <row r="158" spans="2:51" s="6" customFormat="1" ht="16.5" customHeight="1">
      <c r="B158" s="106"/>
      <c r="C158" s="107"/>
      <c r="D158" s="107"/>
      <c r="E158" s="108" t="s">
        <v>19</v>
      </c>
      <c r="F158" s="579" t="s">
        <v>1495</v>
      </c>
      <c r="G158" s="580"/>
      <c r="H158" s="580"/>
      <c r="I158" s="580"/>
      <c r="J158" s="107"/>
      <c r="K158" s="109">
        <v>3.366</v>
      </c>
      <c r="L158" s="107"/>
      <c r="M158" s="107"/>
      <c r="N158" s="107"/>
      <c r="O158" s="107"/>
      <c r="P158" s="107"/>
      <c r="Q158" s="107"/>
      <c r="R158" s="110"/>
      <c r="T158" s="111"/>
      <c r="U158" s="107"/>
      <c r="V158" s="107"/>
      <c r="W158" s="107"/>
      <c r="X158" s="107"/>
      <c r="Y158" s="107"/>
      <c r="Z158" s="107"/>
      <c r="AA158" s="112"/>
      <c r="AT158" s="113" t="s">
        <v>182</v>
      </c>
      <c r="AU158" s="113" t="s">
        <v>115</v>
      </c>
      <c r="AV158" s="6" t="s">
        <v>115</v>
      </c>
      <c r="AW158" s="6" t="s">
        <v>32</v>
      </c>
      <c r="AX158" s="6" t="s">
        <v>74</v>
      </c>
      <c r="AY158" s="113" t="s">
        <v>175</v>
      </c>
    </row>
    <row r="159" spans="2:51" s="7" customFormat="1" ht="16.5" customHeight="1">
      <c r="B159" s="114"/>
      <c r="C159" s="115"/>
      <c r="D159" s="115"/>
      <c r="E159" s="116" t="s">
        <v>19</v>
      </c>
      <c r="F159" s="581" t="s">
        <v>247</v>
      </c>
      <c r="G159" s="582"/>
      <c r="H159" s="582"/>
      <c r="I159" s="582"/>
      <c r="J159" s="115"/>
      <c r="K159" s="117">
        <v>3.47</v>
      </c>
      <c r="L159" s="115"/>
      <c r="M159" s="115"/>
      <c r="N159" s="115"/>
      <c r="O159" s="115"/>
      <c r="P159" s="115"/>
      <c r="Q159" s="115"/>
      <c r="R159" s="118"/>
      <c r="T159" s="119"/>
      <c r="U159" s="115"/>
      <c r="V159" s="115"/>
      <c r="W159" s="115"/>
      <c r="X159" s="115"/>
      <c r="Y159" s="115"/>
      <c r="Z159" s="115"/>
      <c r="AA159" s="120"/>
      <c r="AT159" s="121" t="s">
        <v>182</v>
      </c>
      <c r="AU159" s="121" t="s">
        <v>115</v>
      </c>
      <c r="AV159" s="7" t="s">
        <v>179</v>
      </c>
      <c r="AW159" s="7" t="s">
        <v>32</v>
      </c>
      <c r="AX159" s="7" t="s">
        <v>82</v>
      </c>
      <c r="AY159" s="121" t="s">
        <v>175</v>
      </c>
    </row>
    <row r="160" spans="2:65" s="1" customFormat="1" ht="25.5" customHeight="1">
      <c r="B160" s="25"/>
      <c r="C160" s="98" t="s">
        <v>254</v>
      </c>
      <c r="D160" s="98" t="s">
        <v>176</v>
      </c>
      <c r="E160" s="99" t="s">
        <v>880</v>
      </c>
      <c r="F160" s="576" t="s">
        <v>881</v>
      </c>
      <c r="G160" s="576"/>
      <c r="H160" s="576"/>
      <c r="I160" s="576"/>
      <c r="J160" s="100" t="s">
        <v>369</v>
      </c>
      <c r="K160" s="101">
        <v>31.227</v>
      </c>
      <c r="L160" s="507"/>
      <c r="M160" s="507"/>
      <c r="N160" s="562">
        <f>ROUND(L160*K160,2)</f>
        <v>0</v>
      </c>
      <c r="O160" s="562"/>
      <c r="P160" s="562"/>
      <c r="Q160" s="562"/>
      <c r="R160" s="27"/>
      <c r="T160" s="102" t="s">
        <v>19</v>
      </c>
      <c r="U160" s="30" t="s">
        <v>39</v>
      </c>
      <c r="V160" s="103">
        <v>0.006</v>
      </c>
      <c r="W160" s="103">
        <f>V160*K160</f>
        <v>0.187362</v>
      </c>
      <c r="X160" s="103">
        <v>0</v>
      </c>
      <c r="Y160" s="103">
        <f>X160*K160</f>
        <v>0</v>
      </c>
      <c r="Z160" s="103">
        <v>0</v>
      </c>
      <c r="AA160" s="104">
        <f>Z160*K160</f>
        <v>0</v>
      </c>
      <c r="AR160" s="14" t="s">
        <v>179</v>
      </c>
      <c r="AT160" s="14" t="s">
        <v>176</v>
      </c>
      <c r="AU160" s="14" t="s">
        <v>115</v>
      </c>
      <c r="AY160" s="14" t="s">
        <v>175</v>
      </c>
      <c r="BE160" s="105">
        <f>IF(U160="základní",N160,0)</f>
        <v>0</v>
      </c>
      <c r="BF160" s="105">
        <f>IF(U160="snížená",N160,0)</f>
        <v>0</v>
      </c>
      <c r="BG160" s="105">
        <f>IF(U160="zákl. přenesená",N160,0)</f>
        <v>0</v>
      </c>
      <c r="BH160" s="105">
        <f>IF(U160="sníž. přenesená",N160,0)</f>
        <v>0</v>
      </c>
      <c r="BI160" s="105">
        <f>IF(U160="nulová",N160,0)</f>
        <v>0</v>
      </c>
      <c r="BJ160" s="14" t="s">
        <v>82</v>
      </c>
      <c r="BK160" s="105">
        <f>ROUND(L160*K160,2)</f>
        <v>0</v>
      </c>
      <c r="BL160" s="14" t="s">
        <v>179</v>
      </c>
      <c r="BM160" s="14" t="s">
        <v>1496</v>
      </c>
    </row>
    <row r="161" spans="2:51" s="6" customFormat="1" ht="16.5" customHeight="1">
      <c r="B161" s="106"/>
      <c r="C161" s="107"/>
      <c r="D161" s="107"/>
      <c r="E161" s="108" t="s">
        <v>19</v>
      </c>
      <c r="F161" s="577" t="s">
        <v>1497</v>
      </c>
      <c r="G161" s="578"/>
      <c r="H161" s="578"/>
      <c r="I161" s="578"/>
      <c r="J161" s="107"/>
      <c r="K161" s="109">
        <v>0.933</v>
      </c>
      <c r="L161" s="107"/>
      <c r="M161" s="107"/>
      <c r="N161" s="107"/>
      <c r="O161" s="107"/>
      <c r="P161" s="107"/>
      <c r="Q161" s="107"/>
      <c r="R161" s="110"/>
      <c r="T161" s="111"/>
      <c r="U161" s="107"/>
      <c r="V161" s="107"/>
      <c r="W161" s="107"/>
      <c r="X161" s="107"/>
      <c r="Y161" s="107"/>
      <c r="Z161" s="107"/>
      <c r="AA161" s="112"/>
      <c r="AT161" s="113" t="s">
        <v>182</v>
      </c>
      <c r="AU161" s="113" t="s">
        <v>115</v>
      </c>
      <c r="AV161" s="6" t="s">
        <v>115</v>
      </c>
      <c r="AW161" s="6" t="s">
        <v>32</v>
      </c>
      <c r="AX161" s="6" t="s">
        <v>74</v>
      </c>
      <c r="AY161" s="113" t="s">
        <v>175</v>
      </c>
    </row>
    <row r="162" spans="2:51" s="6" customFormat="1" ht="16.5" customHeight="1">
      <c r="B162" s="106"/>
      <c r="C162" s="107"/>
      <c r="D162" s="107"/>
      <c r="E162" s="108" t="s">
        <v>19</v>
      </c>
      <c r="F162" s="579" t="s">
        <v>1498</v>
      </c>
      <c r="G162" s="580"/>
      <c r="H162" s="580"/>
      <c r="I162" s="580"/>
      <c r="J162" s="107"/>
      <c r="K162" s="109">
        <v>30.294</v>
      </c>
      <c r="L162" s="107"/>
      <c r="M162" s="107"/>
      <c r="N162" s="107"/>
      <c r="O162" s="107"/>
      <c r="P162" s="107"/>
      <c r="Q162" s="107"/>
      <c r="R162" s="110"/>
      <c r="T162" s="111"/>
      <c r="U162" s="107"/>
      <c r="V162" s="107"/>
      <c r="W162" s="107"/>
      <c r="X162" s="107"/>
      <c r="Y162" s="107"/>
      <c r="Z162" s="107"/>
      <c r="AA162" s="112"/>
      <c r="AT162" s="113" t="s">
        <v>182</v>
      </c>
      <c r="AU162" s="113" t="s">
        <v>115</v>
      </c>
      <c r="AV162" s="6" t="s">
        <v>115</v>
      </c>
      <c r="AW162" s="6" t="s">
        <v>32</v>
      </c>
      <c r="AX162" s="6" t="s">
        <v>74</v>
      </c>
      <c r="AY162" s="113" t="s">
        <v>175</v>
      </c>
    </row>
    <row r="163" spans="2:51" s="7" customFormat="1" ht="16.5" customHeight="1">
      <c r="B163" s="114"/>
      <c r="C163" s="115"/>
      <c r="D163" s="115"/>
      <c r="E163" s="116" t="s">
        <v>19</v>
      </c>
      <c r="F163" s="581" t="s">
        <v>247</v>
      </c>
      <c r="G163" s="582"/>
      <c r="H163" s="582"/>
      <c r="I163" s="582"/>
      <c r="J163" s="115"/>
      <c r="K163" s="117">
        <v>31.227</v>
      </c>
      <c r="L163" s="115"/>
      <c r="M163" s="115"/>
      <c r="N163" s="115"/>
      <c r="O163" s="115"/>
      <c r="P163" s="115"/>
      <c r="Q163" s="115"/>
      <c r="R163" s="118"/>
      <c r="T163" s="119"/>
      <c r="U163" s="115"/>
      <c r="V163" s="115"/>
      <c r="W163" s="115"/>
      <c r="X163" s="115"/>
      <c r="Y163" s="115"/>
      <c r="Z163" s="115"/>
      <c r="AA163" s="120"/>
      <c r="AT163" s="121" t="s">
        <v>182</v>
      </c>
      <c r="AU163" s="121" t="s">
        <v>115</v>
      </c>
      <c r="AV163" s="7" t="s">
        <v>179</v>
      </c>
      <c r="AW163" s="7" t="s">
        <v>32</v>
      </c>
      <c r="AX163" s="7" t="s">
        <v>82</v>
      </c>
      <c r="AY163" s="121" t="s">
        <v>175</v>
      </c>
    </row>
    <row r="164" spans="2:65" s="1" customFormat="1" ht="38.25" customHeight="1">
      <c r="B164" s="25"/>
      <c r="C164" s="98" t="s">
        <v>258</v>
      </c>
      <c r="D164" s="98" t="s">
        <v>176</v>
      </c>
      <c r="E164" s="99" t="s">
        <v>888</v>
      </c>
      <c r="F164" s="576" t="s">
        <v>889</v>
      </c>
      <c r="G164" s="576"/>
      <c r="H164" s="576"/>
      <c r="I164" s="576"/>
      <c r="J164" s="100" t="s">
        <v>369</v>
      </c>
      <c r="K164" s="101">
        <v>3.47</v>
      </c>
      <c r="L164" s="507"/>
      <c r="M164" s="507"/>
      <c r="N164" s="562">
        <f>ROUND(L164*K164,2)</f>
        <v>0</v>
      </c>
      <c r="O164" s="562"/>
      <c r="P164" s="562"/>
      <c r="Q164" s="562"/>
      <c r="R164" s="27"/>
      <c r="T164" s="102" t="s">
        <v>19</v>
      </c>
      <c r="U164" s="30" t="s">
        <v>39</v>
      </c>
      <c r="V164" s="103">
        <v>0</v>
      </c>
      <c r="W164" s="103">
        <f>V164*K164</f>
        <v>0</v>
      </c>
      <c r="X164" s="103">
        <v>0</v>
      </c>
      <c r="Y164" s="103">
        <f>X164*K164</f>
        <v>0</v>
      </c>
      <c r="Z164" s="103">
        <v>0</v>
      </c>
      <c r="AA164" s="104">
        <f>Z164*K164</f>
        <v>0</v>
      </c>
      <c r="AR164" s="14" t="s">
        <v>179</v>
      </c>
      <c r="AT164" s="14" t="s">
        <v>176</v>
      </c>
      <c r="AU164" s="14" t="s">
        <v>115</v>
      </c>
      <c r="AY164" s="14" t="s">
        <v>175</v>
      </c>
      <c r="BE164" s="105">
        <f>IF(U164="základní",N164,0)</f>
        <v>0</v>
      </c>
      <c r="BF164" s="105">
        <f>IF(U164="snížená",N164,0)</f>
        <v>0</v>
      </c>
      <c r="BG164" s="105">
        <f>IF(U164="zákl. přenesená",N164,0)</f>
        <v>0</v>
      </c>
      <c r="BH164" s="105">
        <f>IF(U164="sníž. přenesená",N164,0)</f>
        <v>0</v>
      </c>
      <c r="BI164" s="105">
        <f>IF(U164="nulová",N164,0)</f>
        <v>0</v>
      </c>
      <c r="BJ164" s="14" t="s">
        <v>82</v>
      </c>
      <c r="BK164" s="105">
        <f>ROUND(L164*K164,2)</f>
        <v>0</v>
      </c>
      <c r="BL164" s="14" t="s">
        <v>179</v>
      </c>
      <c r="BM164" s="14" t="s">
        <v>1499</v>
      </c>
    </row>
    <row r="165" spans="2:51" s="6" customFormat="1" ht="16.5" customHeight="1">
      <c r="B165" s="106"/>
      <c r="C165" s="107"/>
      <c r="D165" s="107"/>
      <c r="E165" s="108" t="s">
        <v>19</v>
      </c>
      <c r="F165" s="577" t="s">
        <v>1494</v>
      </c>
      <c r="G165" s="578"/>
      <c r="H165" s="578"/>
      <c r="I165" s="578"/>
      <c r="J165" s="107"/>
      <c r="K165" s="109">
        <v>0.104</v>
      </c>
      <c r="L165" s="107"/>
      <c r="M165" s="107"/>
      <c r="N165" s="107"/>
      <c r="O165" s="107"/>
      <c r="P165" s="107"/>
      <c r="Q165" s="107"/>
      <c r="R165" s="110"/>
      <c r="T165" s="111"/>
      <c r="U165" s="107"/>
      <c r="V165" s="107"/>
      <c r="W165" s="107"/>
      <c r="X165" s="107"/>
      <c r="Y165" s="107"/>
      <c r="Z165" s="107"/>
      <c r="AA165" s="112"/>
      <c r="AT165" s="113" t="s">
        <v>182</v>
      </c>
      <c r="AU165" s="113" t="s">
        <v>115</v>
      </c>
      <c r="AV165" s="6" t="s">
        <v>115</v>
      </c>
      <c r="AW165" s="6" t="s">
        <v>32</v>
      </c>
      <c r="AX165" s="6" t="s">
        <v>74</v>
      </c>
      <c r="AY165" s="113" t="s">
        <v>175</v>
      </c>
    </row>
    <row r="166" spans="2:51" s="6" customFormat="1" ht="16.5" customHeight="1">
      <c r="B166" s="106"/>
      <c r="C166" s="107"/>
      <c r="D166" s="107"/>
      <c r="E166" s="108" t="s">
        <v>19</v>
      </c>
      <c r="F166" s="579" t="s">
        <v>1495</v>
      </c>
      <c r="G166" s="580"/>
      <c r="H166" s="580"/>
      <c r="I166" s="580"/>
      <c r="J166" s="107"/>
      <c r="K166" s="109">
        <v>3.366</v>
      </c>
      <c r="L166" s="107"/>
      <c r="M166" s="107"/>
      <c r="N166" s="107"/>
      <c r="O166" s="107"/>
      <c r="P166" s="107"/>
      <c r="Q166" s="107"/>
      <c r="R166" s="110"/>
      <c r="T166" s="111"/>
      <c r="U166" s="107"/>
      <c r="V166" s="107"/>
      <c r="W166" s="107"/>
      <c r="X166" s="107"/>
      <c r="Y166" s="107"/>
      <c r="Z166" s="107"/>
      <c r="AA166" s="112"/>
      <c r="AT166" s="113" t="s">
        <v>182</v>
      </c>
      <c r="AU166" s="113" t="s">
        <v>115</v>
      </c>
      <c r="AV166" s="6" t="s">
        <v>115</v>
      </c>
      <c r="AW166" s="6" t="s">
        <v>32</v>
      </c>
      <c r="AX166" s="6" t="s">
        <v>74</v>
      </c>
      <c r="AY166" s="113" t="s">
        <v>175</v>
      </c>
    </row>
    <row r="167" spans="2:51" s="7" customFormat="1" ht="16.5" customHeight="1">
      <c r="B167" s="114"/>
      <c r="C167" s="115"/>
      <c r="D167" s="115"/>
      <c r="E167" s="116" t="s">
        <v>19</v>
      </c>
      <c r="F167" s="581" t="s">
        <v>247</v>
      </c>
      <c r="G167" s="582"/>
      <c r="H167" s="582"/>
      <c r="I167" s="582"/>
      <c r="J167" s="115"/>
      <c r="K167" s="117">
        <v>3.47</v>
      </c>
      <c r="L167" s="115"/>
      <c r="M167" s="115"/>
      <c r="N167" s="115"/>
      <c r="O167" s="115"/>
      <c r="P167" s="115"/>
      <c r="Q167" s="115"/>
      <c r="R167" s="118"/>
      <c r="T167" s="119"/>
      <c r="U167" s="115"/>
      <c r="V167" s="115"/>
      <c r="W167" s="115"/>
      <c r="X167" s="115"/>
      <c r="Y167" s="115"/>
      <c r="Z167" s="115"/>
      <c r="AA167" s="120"/>
      <c r="AT167" s="121" t="s">
        <v>182</v>
      </c>
      <c r="AU167" s="121" t="s">
        <v>115</v>
      </c>
      <c r="AV167" s="7" t="s">
        <v>179</v>
      </c>
      <c r="AW167" s="7" t="s">
        <v>32</v>
      </c>
      <c r="AX167" s="7" t="s">
        <v>82</v>
      </c>
      <c r="AY167" s="121" t="s">
        <v>175</v>
      </c>
    </row>
    <row r="168" spans="2:63" s="5" customFormat="1" ht="29.85" customHeight="1">
      <c r="B168" s="87"/>
      <c r="C168" s="88"/>
      <c r="D168" s="97" t="s">
        <v>157</v>
      </c>
      <c r="E168" s="97"/>
      <c r="F168" s="97"/>
      <c r="G168" s="97"/>
      <c r="H168" s="97"/>
      <c r="I168" s="97"/>
      <c r="J168" s="97"/>
      <c r="K168" s="97"/>
      <c r="L168" s="97"/>
      <c r="M168" s="97"/>
      <c r="N168" s="559">
        <f>BK168</f>
        <v>0</v>
      </c>
      <c r="O168" s="560"/>
      <c r="P168" s="560"/>
      <c r="Q168" s="560"/>
      <c r="R168" s="90"/>
      <c r="T168" s="91"/>
      <c r="U168" s="88"/>
      <c r="V168" s="88"/>
      <c r="W168" s="92">
        <f>W169</f>
        <v>4.0093440000000005</v>
      </c>
      <c r="X168" s="88"/>
      <c r="Y168" s="92">
        <f>Y169</f>
        <v>0</v>
      </c>
      <c r="Z168" s="88"/>
      <c r="AA168" s="93">
        <f>AA169</f>
        <v>0</v>
      </c>
      <c r="AR168" s="94" t="s">
        <v>82</v>
      </c>
      <c r="AT168" s="95" t="s">
        <v>73</v>
      </c>
      <c r="AU168" s="95" t="s">
        <v>82</v>
      </c>
      <c r="AY168" s="94" t="s">
        <v>175</v>
      </c>
      <c r="BK168" s="96">
        <f>BK169</f>
        <v>0</v>
      </c>
    </row>
    <row r="169" spans="2:65" s="1" customFormat="1" ht="25.5" customHeight="1">
      <c r="B169" s="25"/>
      <c r="C169" s="98" t="s">
        <v>264</v>
      </c>
      <c r="D169" s="98" t="s">
        <v>176</v>
      </c>
      <c r="E169" s="99" t="s">
        <v>1016</v>
      </c>
      <c r="F169" s="576" t="s">
        <v>1017</v>
      </c>
      <c r="G169" s="576"/>
      <c r="H169" s="576"/>
      <c r="I169" s="576"/>
      <c r="J169" s="100" t="s">
        <v>369</v>
      </c>
      <c r="K169" s="101">
        <v>5.088</v>
      </c>
      <c r="L169" s="507"/>
      <c r="M169" s="507"/>
      <c r="N169" s="562">
        <f>ROUND(L169*K169,2)</f>
        <v>0</v>
      </c>
      <c r="O169" s="562"/>
      <c r="P169" s="562"/>
      <c r="Q169" s="562"/>
      <c r="R169" s="27"/>
      <c r="T169" s="102" t="s">
        <v>19</v>
      </c>
      <c r="U169" s="30" t="s">
        <v>39</v>
      </c>
      <c r="V169" s="103">
        <v>0.788</v>
      </c>
      <c r="W169" s="103">
        <f>V169*K169</f>
        <v>4.0093440000000005</v>
      </c>
      <c r="X169" s="103">
        <v>0</v>
      </c>
      <c r="Y169" s="103">
        <f>X169*K169</f>
        <v>0</v>
      </c>
      <c r="Z169" s="103">
        <v>0</v>
      </c>
      <c r="AA169" s="104">
        <f>Z169*K169</f>
        <v>0</v>
      </c>
      <c r="AR169" s="14" t="s">
        <v>179</v>
      </c>
      <c r="AT169" s="14" t="s">
        <v>176</v>
      </c>
      <c r="AU169" s="14" t="s">
        <v>115</v>
      </c>
      <c r="AY169" s="14" t="s">
        <v>175</v>
      </c>
      <c r="BE169" s="105">
        <f>IF(U169="základní",N169,0)</f>
        <v>0</v>
      </c>
      <c r="BF169" s="105">
        <f>IF(U169="snížená",N169,0)</f>
        <v>0</v>
      </c>
      <c r="BG169" s="105">
        <f>IF(U169="zákl. přenesená",N169,0)</f>
        <v>0</v>
      </c>
      <c r="BH169" s="105">
        <f>IF(U169="sníž. přenesená",N169,0)</f>
        <v>0</v>
      </c>
      <c r="BI169" s="105">
        <f>IF(U169="nulová",N169,0)</f>
        <v>0</v>
      </c>
      <c r="BJ169" s="14" t="s">
        <v>82</v>
      </c>
      <c r="BK169" s="105">
        <f>ROUND(L169*K169,2)</f>
        <v>0</v>
      </c>
      <c r="BL169" s="14" t="s">
        <v>179</v>
      </c>
      <c r="BM169" s="14" t="s">
        <v>1500</v>
      </c>
    </row>
    <row r="170" spans="2:63" s="5" customFormat="1" ht="37.35" customHeight="1">
      <c r="B170" s="87"/>
      <c r="C170" s="88"/>
      <c r="D170" s="89" t="s">
        <v>158</v>
      </c>
      <c r="E170" s="89"/>
      <c r="F170" s="89"/>
      <c r="G170" s="89"/>
      <c r="H170" s="89"/>
      <c r="I170" s="89"/>
      <c r="J170" s="89"/>
      <c r="K170" s="89"/>
      <c r="L170" s="89"/>
      <c r="M170" s="89"/>
      <c r="N170" s="603">
        <f>BK170</f>
        <v>0</v>
      </c>
      <c r="O170" s="604"/>
      <c r="P170" s="604"/>
      <c r="Q170" s="604"/>
      <c r="R170" s="90"/>
      <c r="T170" s="91"/>
      <c r="U170" s="88"/>
      <c r="V170" s="88"/>
      <c r="W170" s="92">
        <f>W171</f>
        <v>6</v>
      </c>
      <c r="X170" s="88"/>
      <c r="Y170" s="92">
        <f>Y171</f>
        <v>0.0059</v>
      </c>
      <c r="Z170" s="88"/>
      <c r="AA170" s="93">
        <f>AA171</f>
        <v>0.2</v>
      </c>
      <c r="AR170" s="94" t="s">
        <v>115</v>
      </c>
      <c r="AT170" s="95" t="s">
        <v>73</v>
      </c>
      <c r="AU170" s="95" t="s">
        <v>74</v>
      </c>
      <c r="AY170" s="94" t="s">
        <v>175</v>
      </c>
      <c r="BK170" s="96">
        <f>BK171</f>
        <v>0</v>
      </c>
    </row>
    <row r="171" spans="2:63" s="5" customFormat="1" ht="19.95" customHeight="1">
      <c r="B171" s="87"/>
      <c r="C171" s="88"/>
      <c r="D171" s="97" t="s">
        <v>159</v>
      </c>
      <c r="E171" s="97"/>
      <c r="F171" s="97"/>
      <c r="G171" s="97"/>
      <c r="H171" s="97"/>
      <c r="I171" s="97"/>
      <c r="J171" s="97"/>
      <c r="K171" s="97"/>
      <c r="L171" s="97"/>
      <c r="M171" s="97"/>
      <c r="N171" s="559">
        <f>BK171</f>
        <v>0</v>
      </c>
      <c r="O171" s="560"/>
      <c r="P171" s="560"/>
      <c r="Q171" s="560"/>
      <c r="R171" s="90"/>
      <c r="T171" s="91"/>
      <c r="U171" s="88"/>
      <c r="V171" s="88"/>
      <c r="W171" s="92">
        <f>SUM(W172:W175)</f>
        <v>6</v>
      </c>
      <c r="X171" s="88"/>
      <c r="Y171" s="92">
        <f>SUM(Y172:Y175)</f>
        <v>0.0059</v>
      </c>
      <c r="Z171" s="88"/>
      <c r="AA171" s="93">
        <f>SUM(AA172:AA175)</f>
        <v>0.2</v>
      </c>
      <c r="AR171" s="94" t="s">
        <v>115</v>
      </c>
      <c r="AT171" s="95" t="s">
        <v>73</v>
      </c>
      <c r="AU171" s="95" t="s">
        <v>82</v>
      </c>
      <c r="AY171" s="94" t="s">
        <v>175</v>
      </c>
      <c r="BK171" s="96">
        <f>SUM(BK172:BK175)</f>
        <v>0</v>
      </c>
    </row>
    <row r="172" spans="2:65" s="1" customFormat="1" ht="38.25" customHeight="1">
      <c r="B172" s="25"/>
      <c r="C172" s="98" t="s">
        <v>269</v>
      </c>
      <c r="D172" s="98" t="s">
        <v>176</v>
      </c>
      <c r="E172" s="99" t="s">
        <v>1501</v>
      </c>
      <c r="F172" s="576" t="s">
        <v>1502</v>
      </c>
      <c r="G172" s="576"/>
      <c r="H172" s="576"/>
      <c r="I172" s="576"/>
      <c r="J172" s="100" t="s">
        <v>419</v>
      </c>
      <c r="K172" s="101">
        <v>200</v>
      </c>
      <c r="L172" s="507"/>
      <c r="M172" s="507"/>
      <c r="N172" s="562">
        <f>ROUND(L172*K172,2)</f>
        <v>0</v>
      </c>
      <c r="O172" s="562"/>
      <c r="P172" s="562"/>
      <c r="Q172" s="562"/>
      <c r="R172" s="27"/>
      <c r="T172" s="102" t="s">
        <v>19</v>
      </c>
      <c r="U172" s="30" t="s">
        <v>39</v>
      </c>
      <c r="V172" s="103">
        <v>0.03</v>
      </c>
      <c r="W172" s="103">
        <f>V172*K172</f>
        <v>6</v>
      </c>
      <c r="X172" s="103">
        <v>0</v>
      </c>
      <c r="Y172" s="103">
        <f>X172*K172</f>
        <v>0</v>
      </c>
      <c r="Z172" s="103">
        <v>0.001</v>
      </c>
      <c r="AA172" s="104">
        <f>Z172*K172</f>
        <v>0.2</v>
      </c>
      <c r="AR172" s="14" t="s">
        <v>248</v>
      </c>
      <c r="AT172" s="14" t="s">
        <v>176</v>
      </c>
      <c r="AU172" s="14" t="s">
        <v>115</v>
      </c>
      <c r="AY172" s="14" t="s">
        <v>175</v>
      </c>
      <c r="BE172" s="105">
        <f>IF(U172="základní",N172,0)</f>
        <v>0</v>
      </c>
      <c r="BF172" s="105">
        <f>IF(U172="snížená",N172,0)</f>
        <v>0</v>
      </c>
      <c r="BG172" s="105">
        <f>IF(U172="zákl. přenesená",N172,0)</f>
        <v>0</v>
      </c>
      <c r="BH172" s="105">
        <f>IF(U172="sníž. přenesená",N172,0)</f>
        <v>0</v>
      </c>
      <c r="BI172" s="105">
        <f>IF(U172="nulová",N172,0)</f>
        <v>0</v>
      </c>
      <c r="BJ172" s="14" t="s">
        <v>82</v>
      </c>
      <c r="BK172" s="105">
        <f>ROUND(L172*K172,2)</f>
        <v>0</v>
      </c>
      <c r="BL172" s="14" t="s">
        <v>248</v>
      </c>
      <c r="BM172" s="14" t="s">
        <v>1503</v>
      </c>
    </row>
    <row r="173" spans="2:51" s="6" customFormat="1" ht="25.5" customHeight="1">
      <c r="B173" s="106"/>
      <c r="C173" s="107"/>
      <c r="D173" s="107"/>
      <c r="E173" s="108" t="s">
        <v>19</v>
      </c>
      <c r="F173" s="577" t="s">
        <v>1504</v>
      </c>
      <c r="G173" s="578"/>
      <c r="H173" s="578"/>
      <c r="I173" s="578"/>
      <c r="J173" s="107"/>
      <c r="K173" s="109">
        <v>200</v>
      </c>
      <c r="L173" s="107"/>
      <c r="M173" s="107"/>
      <c r="N173" s="107"/>
      <c r="O173" s="107"/>
      <c r="P173" s="107"/>
      <c r="Q173" s="107"/>
      <c r="R173" s="110"/>
      <c r="T173" s="111"/>
      <c r="U173" s="107"/>
      <c r="V173" s="107"/>
      <c r="W173" s="107"/>
      <c r="X173" s="107"/>
      <c r="Y173" s="107"/>
      <c r="Z173" s="107"/>
      <c r="AA173" s="112"/>
      <c r="AT173" s="113" t="s">
        <v>182</v>
      </c>
      <c r="AU173" s="113" t="s">
        <v>115</v>
      </c>
      <c r="AV173" s="6" t="s">
        <v>115</v>
      </c>
      <c r="AW173" s="6" t="s">
        <v>32</v>
      </c>
      <c r="AX173" s="6" t="s">
        <v>82</v>
      </c>
      <c r="AY173" s="113" t="s">
        <v>175</v>
      </c>
    </row>
    <row r="174" spans="2:65" s="1" customFormat="1" ht="38.25" customHeight="1">
      <c r="B174" s="25"/>
      <c r="C174" s="129" t="s">
        <v>10</v>
      </c>
      <c r="D174" s="129" t="s">
        <v>334</v>
      </c>
      <c r="E174" s="130" t="s">
        <v>1505</v>
      </c>
      <c r="F174" s="583" t="s">
        <v>1506</v>
      </c>
      <c r="G174" s="583"/>
      <c r="H174" s="583"/>
      <c r="I174" s="583"/>
      <c r="J174" s="131" t="s">
        <v>189</v>
      </c>
      <c r="K174" s="132">
        <v>1</v>
      </c>
      <c r="L174" s="534"/>
      <c r="M174" s="534"/>
      <c r="N174" s="561">
        <f>ROUND(L174*K174,2)</f>
        <v>0</v>
      </c>
      <c r="O174" s="562"/>
      <c r="P174" s="562"/>
      <c r="Q174" s="562"/>
      <c r="R174" s="27"/>
      <c r="T174" s="102" t="s">
        <v>19</v>
      </c>
      <c r="U174" s="30" t="s">
        <v>39</v>
      </c>
      <c r="V174" s="103">
        <v>0</v>
      </c>
      <c r="W174" s="103">
        <f>V174*K174</f>
        <v>0</v>
      </c>
      <c r="X174" s="103">
        <v>0.0059</v>
      </c>
      <c r="Y174" s="103">
        <f>X174*K174</f>
        <v>0.0059</v>
      </c>
      <c r="Z174" s="103">
        <v>0</v>
      </c>
      <c r="AA174" s="104">
        <f>Z174*K174</f>
        <v>0</v>
      </c>
      <c r="AR174" s="14" t="s">
        <v>210</v>
      </c>
      <c r="AT174" s="14" t="s">
        <v>334</v>
      </c>
      <c r="AU174" s="14" t="s">
        <v>115</v>
      </c>
      <c r="AY174" s="14" t="s">
        <v>175</v>
      </c>
      <c r="BE174" s="105">
        <f>IF(U174="základní",N174,0)</f>
        <v>0</v>
      </c>
      <c r="BF174" s="105">
        <f>IF(U174="snížená",N174,0)</f>
        <v>0</v>
      </c>
      <c r="BG174" s="105">
        <f>IF(U174="zákl. přenesená",N174,0)</f>
        <v>0</v>
      </c>
      <c r="BH174" s="105">
        <f>IF(U174="sníž. přenesená",N174,0)</f>
        <v>0</v>
      </c>
      <c r="BI174" s="105">
        <f>IF(U174="nulová",N174,0)</f>
        <v>0</v>
      </c>
      <c r="BJ174" s="14" t="s">
        <v>82</v>
      </c>
      <c r="BK174" s="105">
        <f>ROUND(L174*K174,2)</f>
        <v>0</v>
      </c>
      <c r="BL174" s="14" t="s">
        <v>179</v>
      </c>
      <c r="BM174" s="14" t="s">
        <v>1507</v>
      </c>
    </row>
    <row r="175" spans="2:51" s="6" customFormat="1" ht="16.5" customHeight="1">
      <c r="B175" s="106"/>
      <c r="C175" s="107"/>
      <c r="D175" s="107"/>
      <c r="E175" s="108" t="s">
        <v>19</v>
      </c>
      <c r="F175" s="577" t="s">
        <v>1508</v>
      </c>
      <c r="G175" s="578"/>
      <c r="H175" s="578"/>
      <c r="I175" s="578"/>
      <c r="J175" s="107"/>
      <c r="K175" s="109">
        <v>1</v>
      </c>
      <c r="L175" s="107"/>
      <c r="M175" s="107"/>
      <c r="N175" s="107"/>
      <c r="O175" s="107"/>
      <c r="P175" s="107"/>
      <c r="Q175" s="107"/>
      <c r="R175" s="110"/>
      <c r="T175" s="133"/>
      <c r="U175" s="134"/>
      <c r="V175" s="134"/>
      <c r="W175" s="134"/>
      <c r="X175" s="134"/>
      <c r="Y175" s="134"/>
      <c r="Z175" s="134"/>
      <c r="AA175" s="135"/>
      <c r="AT175" s="113" t="s">
        <v>182</v>
      </c>
      <c r="AU175" s="113" t="s">
        <v>115</v>
      </c>
      <c r="AV175" s="6" t="s">
        <v>115</v>
      </c>
      <c r="AW175" s="6" t="s">
        <v>32</v>
      </c>
      <c r="AX175" s="6" t="s">
        <v>82</v>
      </c>
      <c r="AY175" s="113" t="s">
        <v>175</v>
      </c>
    </row>
    <row r="176" spans="2:18" s="1" customFormat="1" ht="6.9" customHeight="1">
      <c r="B176" s="40"/>
      <c r="C176" s="41"/>
      <c r="D176" s="41"/>
      <c r="E176" s="41"/>
      <c r="F176" s="41"/>
      <c r="G176" s="41"/>
      <c r="H176" s="41"/>
      <c r="I176" s="41"/>
      <c r="J176" s="41"/>
      <c r="K176" s="41"/>
      <c r="L176" s="41"/>
      <c r="M176" s="41"/>
      <c r="N176" s="41"/>
      <c r="O176" s="41"/>
      <c r="P176" s="41"/>
      <c r="Q176" s="41"/>
      <c r="R176" s="42"/>
    </row>
  </sheetData>
  <sheetProtection password="EC4F" sheet="1" objects="1" scenarios="1" selectLockedCells="1"/>
  <mergeCells count="159">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4:Q94"/>
    <mergeCell ref="N95:Q95"/>
    <mergeCell ref="N97:Q97"/>
    <mergeCell ref="L99:Q99"/>
    <mergeCell ref="C105:Q105"/>
    <mergeCell ref="F107:P107"/>
    <mergeCell ref="F108:P108"/>
    <mergeCell ref="M110:P110"/>
    <mergeCell ref="M112:Q112"/>
    <mergeCell ref="M113:Q113"/>
    <mergeCell ref="F115:I115"/>
    <mergeCell ref="L115:M115"/>
    <mergeCell ref="N115:Q115"/>
    <mergeCell ref="F119:I119"/>
    <mergeCell ref="L119:M119"/>
    <mergeCell ref="N119:Q119"/>
    <mergeCell ref="F120:I120"/>
    <mergeCell ref="F122:I122"/>
    <mergeCell ref="L122:M122"/>
    <mergeCell ref="N122:Q122"/>
    <mergeCell ref="F123:I123"/>
    <mergeCell ref="F124:I124"/>
    <mergeCell ref="L124:M124"/>
    <mergeCell ref="N124:Q124"/>
    <mergeCell ref="F125:I125"/>
    <mergeCell ref="F126:I126"/>
    <mergeCell ref="L126:M126"/>
    <mergeCell ref="N126:Q126"/>
    <mergeCell ref="F127:I127"/>
    <mergeCell ref="F128:I128"/>
    <mergeCell ref="L128:M128"/>
    <mergeCell ref="N128:Q128"/>
    <mergeCell ref="F129:I129"/>
    <mergeCell ref="F130:I130"/>
    <mergeCell ref="L130:M130"/>
    <mergeCell ref="N130:Q130"/>
    <mergeCell ref="F131:I131"/>
    <mergeCell ref="F132:I132"/>
    <mergeCell ref="L132:M132"/>
    <mergeCell ref="N132:Q132"/>
    <mergeCell ref="F133:I133"/>
    <mergeCell ref="F134:I134"/>
    <mergeCell ref="F135:I135"/>
    <mergeCell ref="F136:I136"/>
    <mergeCell ref="L136:M136"/>
    <mergeCell ref="N136:Q136"/>
    <mergeCell ref="F137:I137"/>
    <mergeCell ref="F138:I138"/>
    <mergeCell ref="L138:M138"/>
    <mergeCell ref="N138:Q138"/>
    <mergeCell ref="F139:I139"/>
    <mergeCell ref="F140:I140"/>
    <mergeCell ref="L140:M140"/>
    <mergeCell ref="N140:Q140"/>
    <mergeCell ref="F141:I141"/>
    <mergeCell ref="F142:I142"/>
    <mergeCell ref="F143:I143"/>
    <mergeCell ref="F144:I144"/>
    <mergeCell ref="L144:M144"/>
    <mergeCell ref="N144:Q144"/>
    <mergeCell ref="F145:I145"/>
    <mergeCell ref="F146:I146"/>
    <mergeCell ref="L146:M146"/>
    <mergeCell ref="N146:Q146"/>
    <mergeCell ref="F147:I147"/>
    <mergeCell ref="F148:I148"/>
    <mergeCell ref="L148:M148"/>
    <mergeCell ref="N148:Q148"/>
    <mergeCell ref="F149:I149"/>
    <mergeCell ref="F150:I150"/>
    <mergeCell ref="F151:I151"/>
    <mergeCell ref="L151:M151"/>
    <mergeCell ref="N151:Q151"/>
    <mergeCell ref="F152:I152"/>
    <mergeCell ref="F153:I153"/>
    <mergeCell ref="L153:M153"/>
    <mergeCell ref="N153:Q153"/>
    <mergeCell ref="F154:I154"/>
    <mergeCell ref="F164:I164"/>
    <mergeCell ref="L164:M164"/>
    <mergeCell ref="N164:Q164"/>
    <mergeCell ref="F165:I165"/>
    <mergeCell ref="F166:I166"/>
    <mergeCell ref="F167:I167"/>
    <mergeCell ref="F156:I156"/>
    <mergeCell ref="L156:M156"/>
    <mergeCell ref="N156:Q156"/>
    <mergeCell ref="F157:I157"/>
    <mergeCell ref="F158:I158"/>
    <mergeCell ref="F159:I159"/>
    <mergeCell ref="F160:I160"/>
    <mergeCell ref="L160:M160"/>
    <mergeCell ref="N160:Q160"/>
    <mergeCell ref="H1:K1"/>
    <mergeCell ref="S2:AC2"/>
    <mergeCell ref="F175:I175"/>
    <mergeCell ref="N116:Q116"/>
    <mergeCell ref="N117:Q117"/>
    <mergeCell ref="N118:Q118"/>
    <mergeCell ref="N121:Q121"/>
    <mergeCell ref="N155:Q155"/>
    <mergeCell ref="N168:Q168"/>
    <mergeCell ref="N170:Q170"/>
    <mergeCell ref="N171:Q171"/>
    <mergeCell ref="F169:I169"/>
    <mergeCell ref="L169:M169"/>
    <mergeCell ref="N169:Q169"/>
    <mergeCell ref="F172:I172"/>
    <mergeCell ref="L172:M172"/>
    <mergeCell ref="N172:Q172"/>
    <mergeCell ref="F173:I173"/>
    <mergeCell ref="F174:I174"/>
    <mergeCell ref="L174:M174"/>
    <mergeCell ref="N174:Q174"/>
    <mergeCell ref="F161:I161"/>
    <mergeCell ref="F162:I162"/>
    <mergeCell ref="F163:I163"/>
  </mergeCells>
  <hyperlinks>
    <hyperlink ref="F1:G1" location="C2" display="1) Krycí list rozpočtu"/>
    <hyperlink ref="H1:K1" location="C86" display="2) Rekapitulace rozpočtu"/>
    <hyperlink ref="L1" location="C115"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82"/>
  <sheetViews>
    <sheetView showGridLines="0" workbookViewId="0" topLeftCell="A1">
      <pane ySplit="1" topLeftCell="A111" activePane="bottomLeft" state="frozen"/>
      <selection pane="bottomLeft" activeCell="L120" sqref="L120:M120"/>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4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95</v>
      </c>
    </row>
    <row r="3" spans="2:46" ht="6.9" customHeight="1">
      <c r="B3" s="15"/>
      <c r="C3" s="16"/>
      <c r="D3" s="16"/>
      <c r="E3" s="16"/>
      <c r="F3" s="16"/>
      <c r="G3" s="16"/>
      <c r="H3" s="16"/>
      <c r="I3" s="16"/>
      <c r="J3" s="16"/>
      <c r="K3" s="16"/>
      <c r="L3" s="16"/>
      <c r="M3" s="16"/>
      <c r="N3" s="16"/>
      <c r="O3" s="16"/>
      <c r="P3" s="16"/>
      <c r="Q3" s="16"/>
      <c r="R3" s="17"/>
      <c r="AT3" s="14" t="s">
        <v>115</v>
      </c>
    </row>
    <row r="4" spans="2:46" ht="36.9" customHeight="1">
      <c r="B4" s="18"/>
      <c r="C4" s="563" t="s">
        <v>118</v>
      </c>
      <c r="D4" s="589"/>
      <c r="E4" s="589"/>
      <c r="F4" s="589"/>
      <c r="G4" s="589"/>
      <c r="H4" s="589"/>
      <c r="I4" s="589"/>
      <c r="J4" s="589"/>
      <c r="K4" s="589"/>
      <c r="L4" s="589"/>
      <c r="M4" s="589"/>
      <c r="N4" s="589"/>
      <c r="O4" s="589"/>
      <c r="P4" s="589"/>
      <c r="Q4" s="589"/>
      <c r="R4" s="19"/>
      <c r="T4" s="13" t="s">
        <v>13</v>
      </c>
      <c r="AT4" s="14" t="s">
        <v>6</v>
      </c>
    </row>
    <row r="5" spans="2:18" ht="6.9" customHeight="1">
      <c r="B5" s="18"/>
      <c r="C5" s="20"/>
      <c r="D5" s="20"/>
      <c r="E5" s="20"/>
      <c r="F5" s="20"/>
      <c r="G5" s="20"/>
      <c r="H5" s="20"/>
      <c r="I5" s="20"/>
      <c r="J5" s="20"/>
      <c r="K5" s="20"/>
      <c r="L5" s="20"/>
      <c r="M5" s="20"/>
      <c r="N5" s="20"/>
      <c r="O5" s="20"/>
      <c r="P5" s="20"/>
      <c r="Q5" s="20"/>
      <c r="R5" s="19"/>
    </row>
    <row r="6" spans="2:18"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row>
    <row r="7" spans="2:18" s="1" customFormat="1" ht="32.85" customHeight="1">
      <c r="B7" s="25"/>
      <c r="C7" s="26"/>
      <c r="D7" s="22" t="s">
        <v>129</v>
      </c>
      <c r="E7" s="26"/>
      <c r="F7" s="601" t="s">
        <v>1509</v>
      </c>
      <c r="G7" s="564"/>
      <c r="H7" s="564"/>
      <c r="I7" s="564"/>
      <c r="J7" s="564"/>
      <c r="K7" s="564"/>
      <c r="L7" s="564"/>
      <c r="M7" s="564"/>
      <c r="N7" s="564"/>
      <c r="O7" s="564"/>
      <c r="P7" s="564"/>
      <c r="Q7" s="26"/>
      <c r="R7" s="27"/>
    </row>
    <row r="8" spans="2:18" s="1" customFormat="1" ht="14.4" customHeight="1">
      <c r="B8" s="25"/>
      <c r="C8" s="26"/>
      <c r="D8" s="23" t="s">
        <v>18</v>
      </c>
      <c r="E8" s="26"/>
      <c r="F8" s="21" t="s">
        <v>19</v>
      </c>
      <c r="G8" s="26"/>
      <c r="H8" s="26"/>
      <c r="I8" s="26"/>
      <c r="J8" s="26"/>
      <c r="K8" s="26"/>
      <c r="L8" s="26"/>
      <c r="M8" s="23" t="s">
        <v>20</v>
      </c>
      <c r="N8" s="26"/>
      <c r="O8" s="21" t="s">
        <v>19</v>
      </c>
      <c r="P8" s="26"/>
      <c r="Q8" s="26"/>
      <c r="R8" s="27"/>
    </row>
    <row r="9" spans="2:18" s="1" customFormat="1" ht="14.4" customHeight="1">
      <c r="B9" s="25"/>
      <c r="C9" s="26"/>
      <c r="D9" s="23" t="s">
        <v>21</v>
      </c>
      <c r="E9" s="26"/>
      <c r="F9" s="21" t="s">
        <v>29</v>
      </c>
      <c r="G9" s="26"/>
      <c r="H9" s="26"/>
      <c r="I9" s="26"/>
      <c r="J9" s="26"/>
      <c r="K9" s="26"/>
      <c r="L9" s="26"/>
      <c r="M9" s="23" t="s">
        <v>23</v>
      </c>
      <c r="N9" s="26"/>
      <c r="O9" s="568"/>
      <c r="P9" s="568"/>
      <c r="Q9" s="26"/>
      <c r="R9" s="27"/>
    </row>
    <row r="10" spans="2:18" s="1" customFormat="1" ht="10.95" customHeight="1">
      <c r="B10" s="25"/>
      <c r="C10" s="26"/>
      <c r="D10" s="26"/>
      <c r="E10" s="26"/>
      <c r="F10" s="26"/>
      <c r="G10" s="26"/>
      <c r="H10" s="26"/>
      <c r="I10" s="26"/>
      <c r="J10" s="26"/>
      <c r="K10" s="26"/>
      <c r="L10" s="26"/>
      <c r="M10" s="26"/>
      <c r="N10" s="26"/>
      <c r="O10" s="26"/>
      <c r="P10" s="26"/>
      <c r="Q10" s="26"/>
      <c r="R10" s="27"/>
    </row>
    <row r="11" spans="2:18"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row>
    <row r="12" spans="2:18"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row>
    <row r="13" spans="2:18" s="1" customFormat="1" ht="6.9" customHeight="1">
      <c r="B13" s="25"/>
      <c r="C13" s="26"/>
      <c r="D13" s="26"/>
      <c r="E13" s="26"/>
      <c r="F13" s="26"/>
      <c r="G13" s="26"/>
      <c r="H13" s="26"/>
      <c r="I13" s="26"/>
      <c r="J13" s="26"/>
      <c r="K13" s="26"/>
      <c r="L13" s="26"/>
      <c r="M13" s="26"/>
      <c r="N13" s="26"/>
      <c r="O13" s="26"/>
      <c r="P13" s="26"/>
      <c r="Q13" s="26"/>
      <c r="R13" s="27"/>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N95</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ROUND((SUM(BE95:BE96)+SUM(BE114:BE181)),2)</f>
        <v>0</v>
      </c>
      <c r="I32" s="564"/>
      <c r="J32" s="564"/>
      <c r="K32" s="26"/>
      <c r="L32" s="26"/>
      <c r="M32" s="593">
        <f>ROUND(ROUND((SUM(BE95:BE96)+SUM(BE114:BE181)),2)*F32,2)</f>
        <v>0</v>
      </c>
      <c r="N32" s="564"/>
      <c r="O32" s="564"/>
      <c r="P32" s="564"/>
      <c r="Q32" s="26"/>
      <c r="R32" s="27"/>
    </row>
    <row r="33" spans="2:18" s="1" customFormat="1" ht="14.4" customHeight="1">
      <c r="B33" s="25"/>
      <c r="C33" s="26"/>
      <c r="D33" s="26"/>
      <c r="E33" s="28" t="s">
        <v>41</v>
      </c>
      <c r="F33" s="29">
        <v>0.15</v>
      </c>
      <c r="G33" s="59" t="s">
        <v>40</v>
      </c>
      <c r="H33" s="593">
        <f>ROUND((SUM(BF95:BF96)+SUM(BF114:BF181)),2)</f>
        <v>0</v>
      </c>
      <c r="I33" s="564"/>
      <c r="J33" s="564"/>
      <c r="K33" s="26"/>
      <c r="L33" s="26"/>
      <c r="M33" s="593">
        <f>ROUND(ROUND((SUM(BF95:BF96)+SUM(BF114:BF181)),2)*F33,2)</f>
        <v>0</v>
      </c>
      <c r="N33" s="564"/>
      <c r="O33" s="564"/>
      <c r="P33" s="564"/>
      <c r="Q33" s="26"/>
      <c r="R33" s="27"/>
    </row>
    <row r="34" spans="2:18" s="1" customFormat="1" ht="14.4" customHeight="1" hidden="1">
      <c r="B34" s="25"/>
      <c r="C34" s="26"/>
      <c r="D34" s="26"/>
      <c r="E34" s="28" t="s">
        <v>42</v>
      </c>
      <c r="F34" s="29">
        <v>0.21</v>
      </c>
      <c r="G34" s="59" t="s">
        <v>40</v>
      </c>
      <c r="H34" s="593">
        <f>ROUND((SUM(BG95:BG96)+SUM(BG114:BG181)),2)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ROUND((SUM(BH95:BH96)+SUM(BH114:BH181)),2)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ROUND((SUM(BI95:BI96)+SUM(BI114:BI181)),2)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2508_5 - SO 05 Sjezd do nádrže</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t="str">
        <f>IF(O9="","",O9)</f>
        <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N114</f>
        <v>0</v>
      </c>
      <c r="O88" s="586"/>
      <c r="P88" s="586"/>
      <c r="Q88" s="586"/>
      <c r="R88" s="27"/>
      <c r="T88" s="66"/>
      <c r="U88" s="66"/>
      <c r="AU88" s="14" t="s">
        <v>148</v>
      </c>
    </row>
    <row r="89" spans="2:21" s="2" customFormat="1" ht="24.9" customHeight="1">
      <c r="B89" s="68"/>
      <c r="C89" s="69"/>
      <c r="D89" s="70" t="s">
        <v>149</v>
      </c>
      <c r="E89" s="69"/>
      <c r="F89" s="69"/>
      <c r="G89" s="69"/>
      <c r="H89" s="69"/>
      <c r="I89" s="69"/>
      <c r="J89" s="69"/>
      <c r="K89" s="69"/>
      <c r="L89" s="69"/>
      <c r="M89" s="69"/>
      <c r="N89" s="558">
        <f>N115</f>
        <v>0</v>
      </c>
      <c r="O89" s="572"/>
      <c r="P89" s="572"/>
      <c r="Q89" s="572"/>
      <c r="R89" s="71"/>
      <c r="T89" s="72"/>
      <c r="U89" s="72"/>
    </row>
    <row r="90" spans="2:21" s="3" customFormat="1" ht="19.95" customHeight="1">
      <c r="B90" s="73"/>
      <c r="C90" s="74"/>
      <c r="D90" s="75" t="s">
        <v>150</v>
      </c>
      <c r="E90" s="74"/>
      <c r="F90" s="74"/>
      <c r="G90" s="74"/>
      <c r="H90" s="74"/>
      <c r="I90" s="74"/>
      <c r="J90" s="74"/>
      <c r="K90" s="74"/>
      <c r="L90" s="74"/>
      <c r="M90" s="74"/>
      <c r="N90" s="573">
        <f>N116</f>
        <v>0</v>
      </c>
      <c r="O90" s="574"/>
      <c r="P90" s="574"/>
      <c r="Q90" s="574"/>
      <c r="R90" s="76"/>
      <c r="T90" s="77"/>
      <c r="U90" s="77"/>
    </row>
    <row r="91" spans="2:21" s="3" customFormat="1" ht="19.95" customHeight="1">
      <c r="B91" s="73"/>
      <c r="C91" s="74"/>
      <c r="D91" s="75" t="s">
        <v>151</v>
      </c>
      <c r="E91" s="74"/>
      <c r="F91" s="74"/>
      <c r="G91" s="74"/>
      <c r="H91" s="74"/>
      <c r="I91" s="74"/>
      <c r="J91" s="74"/>
      <c r="K91" s="74"/>
      <c r="L91" s="74"/>
      <c r="M91" s="74"/>
      <c r="N91" s="573">
        <f>N166</f>
        <v>0</v>
      </c>
      <c r="O91" s="574"/>
      <c r="P91" s="574"/>
      <c r="Q91" s="574"/>
      <c r="R91" s="76"/>
      <c r="T91" s="77"/>
      <c r="U91" s="77"/>
    </row>
    <row r="92" spans="2:21" s="3" customFormat="1" ht="19.95" customHeight="1">
      <c r="B92" s="73"/>
      <c r="C92" s="74"/>
      <c r="D92" s="75" t="s">
        <v>156</v>
      </c>
      <c r="E92" s="74"/>
      <c r="F92" s="74"/>
      <c r="G92" s="74"/>
      <c r="H92" s="74"/>
      <c r="I92" s="74"/>
      <c r="J92" s="74"/>
      <c r="K92" s="74"/>
      <c r="L92" s="74"/>
      <c r="M92" s="74"/>
      <c r="N92" s="573">
        <f>N173</f>
        <v>0</v>
      </c>
      <c r="O92" s="574"/>
      <c r="P92" s="574"/>
      <c r="Q92" s="574"/>
      <c r="R92" s="76"/>
      <c r="T92" s="77"/>
      <c r="U92" s="77"/>
    </row>
    <row r="93" spans="2:21" s="3" customFormat="1" ht="19.95" customHeight="1">
      <c r="B93" s="73"/>
      <c r="C93" s="74"/>
      <c r="D93" s="75" t="s">
        <v>157</v>
      </c>
      <c r="E93" s="74"/>
      <c r="F93" s="74"/>
      <c r="G93" s="74"/>
      <c r="H93" s="74"/>
      <c r="I93" s="74"/>
      <c r="J93" s="74"/>
      <c r="K93" s="74"/>
      <c r="L93" s="74"/>
      <c r="M93" s="74"/>
      <c r="N93" s="573">
        <f>N180</f>
        <v>0</v>
      </c>
      <c r="O93" s="574"/>
      <c r="P93" s="574"/>
      <c r="Q93" s="574"/>
      <c r="R93" s="76"/>
      <c r="T93" s="77"/>
      <c r="U93" s="77"/>
    </row>
    <row r="94" spans="2:21" s="1" customFormat="1" ht="21.75" customHeight="1">
      <c r="B94" s="25"/>
      <c r="C94" s="26"/>
      <c r="D94" s="26"/>
      <c r="E94" s="26"/>
      <c r="F94" s="26"/>
      <c r="G94" s="26"/>
      <c r="H94" s="26"/>
      <c r="I94" s="26"/>
      <c r="J94" s="26"/>
      <c r="K94" s="26"/>
      <c r="L94" s="26"/>
      <c r="M94" s="26"/>
      <c r="N94" s="26"/>
      <c r="O94" s="26"/>
      <c r="P94" s="26"/>
      <c r="Q94" s="26"/>
      <c r="R94" s="27"/>
      <c r="T94" s="66"/>
      <c r="U94" s="66"/>
    </row>
    <row r="95" spans="2:21" s="1" customFormat="1" ht="29.25" customHeight="1">
      <c r="B95" s="25"/>
      <c r="C95" s="67" t="s">
        <v>160</v>
      </c>
      <c r="D95" s="26"/>
      <c r="E95" s="26"/>
      <c r="F95" s="26"/>
      <c r="G95" s="26"/>
      <c r="H95" s="26"/>
      <c r="I95" s="26"/>
      <c r="J95" s="26"/>
      <c r="K95" s="26"/>
      <c r="L95" s="26"/>
      <c r="M95" s="26"/>
      <c r="N95" s="586">
        <v>0</v>
      </c>
      <c r="O95" s="587"/>
      <c r="P95" s="587"/>
      <c r="Q95" s="587"/>
      <c r="R95" s="27"/>
      <c r="T95" s="78"/>
      <c r="U95" s="79" t="s">
        <v>38</v>
      </c>
    </row>
    <row r="96" spans="2:21" s="1" customFormat="1" ht="18" customHeight="1">
      <c r="B96" s="25"/>
      <c r="C96" s="26"/>
      <c r="D96" s="26"/>
      <c r="E96" s="26"/>
      <c r="F96" s="26"/>
      <c r="G96" s="26"/>
      <c r="H96" s="26"/>
      <c r="I96" s="26"/>
      <c r="J96" s="26"/>
      <c r="K96" s="26"/>
      <c r="L96" s="26"/>
      <c r="M96" s="26"/>
      <c r="N96" s="26"/>
      <c r="O96" s="26"/>
      <c r="P96" s="26"/>
      <c r="Q96" s="26"/>
      <c r="R96" s="27"/>
      <c r="T96" s="66"/>
      <c r="U96" s="66"/>
    </row>
    <row r="97" spans="2:21" s="1" customFormat="1" ht="29.25" customHeight="1">
      <c r="B97" s="25"/>
      <c r="C97" s="53" t="s">
        <v>105</v>
      </c>
      <c r="D97" s="54"/>
      <c r="E97" s="54"/>
      <c r="F97" s="54"/>
      <c r="G97" s="54"/>
      <c r="H97" s="54"/>
      <c r="I97" s="54"/>
      <c r="J97" s="54"/>
      <c r="K97" s="54"/>
      <c r="L97" s="588">
        <f>ROUND(SUM(N88+N95),2)</f>
        <v>0</v>
      </c>
      <c r="M97" s="588"/>
      <c r="N97" s="588"/>
      <c r="O97" s="588"/>
      <c r="P97" s="588"/>
      <c r="Q97" s="588"/>
      <c r="R97" s="27"/>
      <c r="T97" s="66"/>
      <c r="U97" s="66"/>
    </row>
    <row r="98" spans="2:21" s="1" customFormat="1" ht="6.9" customHeight="1">
      <c r="B98" s="40"/>
      <c r="C98" s="41"/>
      <c r="D98" s="41"/>
      <c r="E98" s="41"/>
      <c r="F98" s="41"/>
      <c r="G98" s="41"/>
      <c r="H98" s="41"/>
      <c r="I98" s="41"/>
      <c r="J98" s="41"/>
      <c r="K98" s="41"/>
      <c r="L98" s="41"/>
      <c r="M98" s="41"/>
      <c r="N98" s="41"/>
      <c r="O98" s="41"/>
      <c r="P98" s="41"/>
      <c r="Q98" s="41"/>
      <c r="R98" s="42"/>
      <c r="T98" s="66"/>
      <c r="U98" s="66"/>
    </row>
    <row r="102" spans="2:18" s="1" customFormat="1" ht="6.9" customHeight="1">
      <c r="B102" s="43"/>
      <c r="C102" s="44"/>
      <c r="D102" s="44"/>
      <c r="E102" s="44"/>
      <c r="F102" s="44"/>
      <c r="G102" s="44"/>
      <c r="H102" s="44"/>
      <c r="I102" s="44"/>
      <c r="J102" s="44"/>
      <c r="K102" s="44"/>
      <c r="L102" s="44"/>
      <c r="M102" s="44"/>
      <c r="N102" s="44"/>
      <c r="O102" s="44"/>
      <c r="P102" s="44"/>
      <c r="Q102" s="44"/>
      <c r="R102" s="45"/>
    </row>
    <row r="103" spans="2:18" s="1" customFormat="1" ht="36.9" customHeight="1">
      <c r="B103" s="25"/>
      <c r="C103" s="563" t="s">
        <v>161</v>
      </c>
      <c r="D103" s="564"/>
      <c r="E103" s="564"/>
      <c r="F103" s="564"/>
      <c r="G103" s="564"/>
      <c r="H103" s="564"/>
      <c r="I103" s="564"/>
      <c r="J103" s="564"/>
      <c r="K103" s="564"/>
      <c r="L103" s="564"/>
      <c r="M103" s="564"/>
      <c r="N103" s="564"/>
      <c r="O103" s="564"/>
      <c r="P103" s="564"/>
      <c r="Q103" s="564"/>
      <c r="R103" s="27"/>
    </row>
    <row r="104" spans="2:18" s="1" customFormat="1" ht="6.9" customHeight="1">
      <c r="B104" s="25"/>
      <c r="C104" s="26"/>
      <c r="D104" s="26"/>
      <c r="E104" s="26"/>
      <c r="F104" s="26"/>
      <c r="G104" s="26"/>
      <c r="H104" s="26"/>
      <c r="I104" s="26"/>
      <c r="J104" s="26"/>
      <c r="K104" s="26"/>
      <c r="L104" s="26"/>
      <c r="M104" s="26"/>
      <c r="N104" s="26"/>
      <c r="O104" s="26"/>
      <c r="P104" s="26"/>
      <c r="Q104" s="26"/>
      <c r="R104" s="27"/>
    </row>
    <row r="105" spans="2:18" s="1" customFormat="1" ht="30" customHeight="1">
      <c r="B105" s="25"/>
      <c r="C105" s="23" t="s">
        <v>17</v>
      </c>
      <c r="D105" s="26"/>
      <c r="E105" s="26"/>
      <c r="F105" s="565" t="str">
        <f>F6</f>
        <v>VD Plumlov – rekonstrukce bezp. přelivu a oprava dlažeb</v>
      </c>
      <c r="G105" s="566"/>
      <c r="H105" s="566"/>
      <c r="I105" s="566"/>
      <c r="J105" s="566"/>
      <c r="K105" s="566"/>
      <c r="L105" s="566"/>
      <c r="M105" s="566"/>
      <c r="N105" s="566"/>
      <c r="O105" s="566"/>
      <c r="P105" s="566"/>
      <c r="Q105" s="26"/>
      <c r="R105" s="27"/>
    </row>
    <row r="106" spans="2:18" s="1" customFormat="1" ht="36.9" customHeight="1">
      <c r="B106" s="25"/>
      <c r="C106" s="46" t="s">
        <v>129</v>
      </c>
      <c r="D106" s="26"/>
      <c r="E106" s="26"/>
      <c r="F106" s="567" t="str">
        <f>F7</f>
        <v>2508_5 - SO 05 Sjezd do nádrže</v>
      </c>
      <c r="G106" s="564"/>
      <c r="H106" s="564"/>
      <c r="I106" s="564"/>
      <c r="J106" s="564"/>
      <c r="K106" s="564"/>
      <c r="L106" s="564"/>
      <c r="M106" s="564"/>
      <c r="N106" s="564"/>
      <c r="O106" s="564"/>
      <c r="P106" s="564"/>
      <c r="Q106" s="26"/>
      <c r="R106" s="27"/>
    </row>
    <row r="107" spans="2:18" s="1" customFormat="1" ht="6.9" customHeight="1">
      <c r="B107" s="25"/>
      <c r="C107" s="26"/>
      <c r="D107" s="26"/>
      <c r="E107" s="26"/>
      <c r="F107" s="26"/>
      <c r="G107" s="26"/>
      <c r="H107" s="26"/>
      <c r="I107" s="26"/>
      <c r="J107" s="26"/>
      <c r="K107" s="26"/>
      <c r="L107" s="26"/>
      <c r="M107" s="26"/>
      <c r="N107" s="26"/>
      <c r="O107" s="26"/>
      <c r="P107" s="26"/>
      <c r="Q107" s="26"/>
      <c r="R107" s="27"/>
    </row>
    <row r="108" spans="2:18" s="1" customFormat="1" ht="18" customHeight="1">
      <c r="B108" s="25"/>
      <c r="C108" s="23" t="s">
        <v>21</v>
      </c>
      <c r="D108" s="26"/>
      <c r="E108" s="26"/>
      <c r="F108" s="21" t="str">
        <f>F9</f>
        <v xml:space="preserve"> </v>
      </c>
      <c r="G108" s="26"/>
      <c r="H108" s="26"/>
      <c r="I108" s="26"/>
      <c r="J108" s="26"/>
      <c r="K108" s="23" t="s">
        <v>23</v>
      </c>
      <c r="L108" s="26"/>
      <c r="M108" s="568" t="str">
        <f>IF(O9="","",O9)</f>
        <v/>
      </c>
      <c r="N108" s="568"/>
      <c r="O108" s="568"/>
      <c r="P108" s="568"/>
      <c r="Q108" s="26"/>
      <c r="R108" s="27"/>
    </row>
    <row r="109" spans="2:18" s="1" customFormat="1" ht="6.9" customHeight="1">
      <c r="B109" s="25"/>
      <c r="C109" s="26"/>
      <c r="D109" s="26"/>
      <c r="E109" s="26"/>
      <c r="F109" s="26"/>
      <c r="G109" s="26"/>
      <c r="H109" s="26"/>
      <c r="I109" s="26"/>
      <c r="J109" s="26"/>
      <c r="K109" s="26"/>
      <c r="L109" s="26"/>
      <c r="M109" s="26"/>
      <c r="N109" s="26"/>
      <c r="O109" s="26"/>
      <c r="P109" s="26"/>
      <c r="Q109" s="26"/>
      <c r="R109" s="27"/>
    </row>
    <row r="110" spans="2:18" s="1" customFormat="1" ht="13.2">
      <c r="B110" s="25"/>
      <c r="C110" s="23" t="s">
        <v>24</v>
      </c>
      <c r="D110" s="26"/>
      <c r="E110" s="26"/>
      <c r="F110" s="21" t="str">
        <f>E12</f>
        <v>Povodí Moravy s.p.</v>
      </c>
      <c r="G110" s="26"/>
      <c r="H110" s="26"/>
      <c r="I110" s="26"/>
      <c r="J110" s="26"/>
      <c r="K110" s="23" t="s">
        <v>30</v>
      </c>
      <c r="L110" s="26"/>
      <c r="M110" s="569" t="str">
        <f>E18</f>
        <v/>
      </c>
      <c r="N110" s="569"/>
      <c r="O110" s="569"/>
      <c r="P110" s="569"/>
      <c r="Q110" s="569"/>
      <c r="R110" s="27"/>
    </row>
    <row r="111" spans="2:18" s="1" customFormat="1" ht="14.4" customHeight="1">
      <c r="B111" s="25"/>
      <c r="C111" s="23" t="s">
        <v>28</v>
      </c>
      <c r="D111" s="26"/>
      <c r="E111" s="26"/>
      <c r="F111" s="21" t="str">
        <f>IF(E15="","",E15)</f>
        <v xml:space="preserve"> </v>
      </c>
      <c r="G111" s="26"/>
      <c r="H111" s="26"/>
      <c r="I111" s="26"/>
      <c r="J111" s="26"/>
      <c r="K111" s="23" t="s">
        <v>33</v>
      </c>
      <c r="L111" s="26"/>
      <c r="M111" s="569" t="str">
        <f>E21</f>
        <v xml:space="preserve"> </v>
      </c>
      <c r="N111" s="569"/>
      <c r="O111" s="569"/>
      <c r="P111" s="569"/>
      <c r="Q111" s="569"/>
      <c r="R111" s="27"/>
    </row>
    <row r="112" spans="2:18" s="1" customFormat="1" ht="10.35" customHeight="1">
      <c r="B112" s="25"/>
      <c r="C112" s="26"/>
      <c r="D112" s="26"/>
      <c r="E112" s="26"/>
      <c r="F112" s="26"/>
      <c r="G112" s="26"/>
      <c r="H112" s="26"/>
      <c r="I112" s="26"/>
      <c r="J112" s="26"/>
      <c r="K112" s="26"/>
      <c r="L112" s="26"/>
      <c r="M112" s="26"/>
      <c r="N112" s="26"/>
      <c r="O112" s="26"/>
      <c r="P112" s="26"/>
      <c r="Q112" s="26"/>
      <c r="R112" s="27"/>
    </row>
    <row r="113" spans="2:27" s="4" customFormat="1" ht="29.25" customHeight="1">
      <c r="B113" s="80"/>
      <c r="C113" s="81" t="s">
        <v>162</v>
      </c>
      <c r="D113" s="82" t="s">
        <v>163</v>
      </c>
      <c r="E113" s="82" t="s">
        <v>56</v>
      </c>
      <c r="F113" s="570" t="s">
        <v>164</v>
      </c>
      <c r="G113" s="570"/>
      <c r="H113" s="570"/>
      <c r="I113" s="570"/>
      <c r="J113" s="82" t="s">
        <v>165</v>
      </c>
      <c r="K113" s="82" t="s">
        <v>166</v>
      </c>
      <c r="L113" s="570" t="s">
        <v>167</v>
      </c>
      <c r="M113" s="570"/>
      <c r="N113" s="570" t="s">
        <v>146</v>
      </c>
      <c r="O113" s="570"/>
      <c r="P113" s="570"/>
      <c r="Q113" s="571"/>
      <c r="R113" s="83"/>
      <c r="T113" s="48" t="s">
        <v>168</v>
      </c>
      <c r="U113" s="49" t="s">
        <v>38</v>
      </c>
      <c r="V113" s="49" t="s">
        <v>169</v>
      </c>
      <c r="W113" s="49" t="s">
        <v>170</v>
      </c>
      <c r="X113" s="49" t="s">
        <v>171</v>
      </c>
      <c r="Y113" s="49" t="s">
        <v>172</v>
      </c>
      <c r="Z113" s="49" t="s">
        <v>173</v>
      </c>
      <c r="AA113" s="50" t="s">
        <v>174</v>
      </c>
    </row>
    <row r="114" spans="2:63" s="1" customFormat="1" ht="29.25" customHeight="1">
      <c r="B114" s="25"/>
      <c r="C114" s="52" t="s">
        <v>143</v>
      </c>
      <c r="D114" s="26"/>
      <c r="E114" s="26"/>
      <c r="F114" s="26"/>
      <c r="G114" s="26"/>
      <c r="H114" s="26"/>
      <c r="I114" s="26"/>
      <c r="J114" s="26"/>
      <c r="K114" s="26"/>
      <c r="L114" s="26"/>
      <c r="M114" s="26"/>
      <c r="N114" s="555">
        <f>BK114</f>
        <v>0</v>
      </c>
      <c r="O114" s="556"/>
      <c r="P114" s="556"/>
      <c r="Q114" s="556"/>
      <c r="R114" s="27"/>
      <c r="T114" s="51"/>
      <c r="U114" s="32"/>
      <c r="V114" s="32"/>
      <c r="W114" s="84">
        <f>W115</f>
        <v>361.88445799999994</v>
      </c>
      <c r="X114" s="32"/>
      <c r="Y114" s="84">
        <f>Y115</f>
        <v>95.36291999999999</v>
      </c>
      <c r="Z114" s="32"/>
      <c r="AA114" s="85">
        <f>AA115</f>
        <v>103.43</v>
      </c>
      <c r="AT114" s="14" t="s">
        <v>73</v>
      </c>
      <c r="AU114" s="14" t="s">
        <v>148</v>
      </c>
      <c r="BK114" s="86">
        <f>BK115</f>
        <v>0</v>
      </c>
    </row>
    <row r="115" spans="2:63" s="5" customFormat="1" ht="37.35" customHeight="1">
      <c r="B115" s="87"/>
      <c r="C115" s="88"/>
      <c r="D115" s="89" t="s">
        <v>149</v>
      </c>
      <c r="E115" s="89"/>
      <c r="F115" s="89"/>
      <c r="G115" s="89"/>
      <c r="H115" s="89"/>
      <c r="I115" s="89"/>
      <c r="J115" s="89"/>
      <c r="K115" s="89"/>
      <c r="L115" s="89"/>
      <c r="M115" s="89"/>
      <c r="N115" s="557">
        <f>BK115</f>
        <v>0</v>
      </c>
      <c r="O115" s="558"/>
      <c r="P115" s="558"/>
      <c r="Q115" s="558"/>
      <c r="R115" s="90"/>
      <c r="T115" s="91"/>
      <c r="U115" s="88"/>
      <c r="V115" s="88"/>
      <c r="W115" s="92">
        <f>W116+W166+W173+W180</f>
        <v>361.88445799999994</v>
      </c>
      <c r="X115" s="88"/>
      <c r="Y115" s="92">
        <f>Y116+Y166+Y173+Y180</f>
        <v>95.36291999999999</v>
      </c>
      <c r="Z115" s="88"/>
      <c r="AA115" s="93">
        <f>AA116+AA166+AA173+AA180</f>
        <v>103.43</v>
      </c>
      <c r="AR115" s="94" t="s">
        <v>82</v>
      </c>
      <c r="AT115" s="95" t="s">
        <v>73</v>
      </c>
      <c r="AU115" s="95" t="s">
        <v>74</v>
      </c>
      <c r="AY115" s="94" t="s">
        <v>175</v>
      </c>
      <c r="BK115" s="96">
        <f>BK116+BK166+BK173+BK180</f>
        <v>0</v>
      </c>
    </row>
    <row r="116" spans="2:63" s="5" customFormat="1" ht="19.95" customHeight="1">
      <c r="B116" s="87"/>
      <c r="C116" s="88"/>
      <c r="D116" s="97" t="s">
        <v>150</v>
      </c>
      <c r="E116" s="97"/>
      <c r="F116" s="97"/>
      <c r="G116" s="97"/>
      <c r="H116" s="97"/>
      <c r="I116" s="97"/>
      <c r="J116" s="97"/>
      <c r="K116" s="97"/>
      <c r="L116" s="97"/>
      <c r="M116" s="97"/>
      <c r="N116" s="559">
        <f>BK116</f>
        <v>0</v>
      </c>
      <c r="O116" s="560"/>
      <c r="P116" s="560"/>
      <c r="Q116" s="560"/>
      <c r="R116" s="90"/>
      <c r="T116" s="91"/>
      <c r="U116" s="88"/>
      <c r="V116" s="88"/>
      <c r="W116" s="92">
        <f>SUM(W117:W165)</f>
        <v>325.51349999999996</v>
      </c>
      <c r="X116" s="88"/>
      <c r="Y116" s="92">
        <f>SUM(Y117:Y165)</f>
        <v>0.01125</v>
      </c>
      <c r="Z116" s="88"/>
      <c r="AA116" s="93">
        <f>SUM(AA117:AA165)</f>
        <v>103.43</v>
      </c>
      <c r="AR116" s="94" t="s">
        <v>82</v>
      </c>
      <c r="AT116" s="95" t="s">
        <v>73</v>
      </c>
      <c r="AU116" s="95" t="s">
        <v>82</v>
      </c>
      <c r="AY116" s="94" t="s">
        <v>175</v>
      </c>
      <c r="BK116" s="96">
        <f>SUM(BK117:BK165)</f>
        <v>0</v>
      </c>
    </row>
    <row r="117" spans="2:65" s="1" customFormat="1" ht="25.5" customHeight="1">
      <c r="B117" s="25"/>
      <c r="C117" s="98" t="s">
        <v>82</v>
      </c>
      <c r="D117" s="98" t="s">
        <v>176</v>
      </c>
      <c r="E117" s="99" t="s">
        <v>1510</v>
      </c>
      <c r="F117" s="576" t="s">
        <v>1511</v>
      </c>
      <c r="G117" s="576"/>
      <c r="H117" s="576"/>
      <c r="I117" s="576"/>
      <c r="J117" s="100" t="s">
        <v>113</v>
      </c>
      <c r="K117" s="101">
        <v>176</v>
      </c>
      <c r="L117" s="507"/>
      <c r="M117" s="507"/>
      <c r="N117" s="562">
        <f>ROUND(L117*K117,2)</f>
        <v>0</v>
      </c>
      <c r="O117" s="562"/>
      <c r="P117" s="562"/>
      <c r="Q117" s="562"/>
      <c r="R117" s="27"/>
      <c r="T117" s="102" t="s">
        <v>19</v>
      </c>
      <c r="U117" s="30" t="s">
        <v>39</v>
      </c>
      <c r="V117" s="103">
        <v>0.086</v>
      </c>
      <c r="W117" s="103">
        <f>V117*K117</f>
        <v>15.136</v>
      </c>
      <c r="X117" s="103">
        <v>0</v>
      </c>
      <c r="Y117" s="103">
        <f>X117*K117</f>
        <v>0</v>
      </c>
      <c r="Z117" s="103">
        <v>0.355</v>
      </c>
      <c r="AA117" s="104">
        <f>Z117*K117</f>
        <v>62.48</v>
      </c>
      <c r="AR117" s="14" t="s">
        <v>179</v>
      </c>
      <c r="AT117" s="14" t="s">
        <v>176</v>
      </c>
      <c r="AU117" s="14" t="s">
        <v>115</v>
      </c>
      <c r="AY117" s="14" t="s">
        <v>175</v>
      </c>
      <c r="BE117" s="105">
        <f>IF(U117="základní",N117,0)</f>
        <v>0</v>
      </c>
      <c r="BF117" s="105">
        <f>IF(U117="snížená",N117,0)</f>
        <v>0</v>
      </c>
      <c r="BG117" s="105">
        <f>IF(U117="zákl. přenesená",N117,0)</f>
        <v>0</v>
      </c>
      <c r="BH117" s="105">
        <f>IF(U117="sníž. přenesená",N117,0)</f>
        <v>0</v>
      </c>
      <c r="BI117" s="105">
        <f>IF(U117="nulová",N117,0)</f>
        <v>0</v>
      </c>
      <c r="BJ117" s="14" t="s">
        <v>82</v>
      </c>
      <c r="BK117" s="105">
        <f>ROUND(L117*K117,2)</f>
        <v>0</v>
      </c>
      <c r="BL117" s="14" t="s">
        <v>179</v>
      </c>
      <c r="BM117" s="14" t="s">
        <v>1512</v>
      </c>
    </row>
    <row r="118" spans="2:65" s="1" customFormat="1" ht="25.5" customHeight="1">
      <c r="B118" s="25"/>
      <c r="C118" s="98" t="s">
        <v>115</v>
      </c>
      <c r="D118" s="98" t="s">
        <v>176</v>
      </c>
      <c r="E118" s="99" t="s">
        <v>1513</v>
      </c>
      <c r="F118" s="576" t="s">
        <v>1514</v>
      </c>
      <c r="G118" s="576"/>
      <c r="H118" s="576"/>
      <c r="I118" s="576"/>
      <c r="J118" s="100" t="s">
        <v>127</v>
      </c>
      <c r="K118" s="101">
        <v>31.5</v>
      </c>
      <c r="L118" s="507"/>
      <c r="M118" s="507"/>
      <c r="N118" s="562">
        <f>ROUND(L118*K118,2)</f>
        <v>0</v>
      </c>
      <c r="O118" s="562"/>
      <c r="P118" s="562"/>
      <c r="Q118" s="562"/>
      <c r="R118" s="27"/>
      <c r="T118" s="102" t="s">
        <v>19</v>
      </c>
      <c r="U118" s="30" t="s">
        <v>39</v>
      </c>
      <c r="V118" s="103">
        <v>0.51</v>
      </c>
      <c r="W118" s="103">
        <f>V118*K118</f>
        <v>16.065</v>
      </c>
      <c r="X118" s="103">
        <v>0</v>
      </c>
      <c r="Y118" s="103">
        <f>X118*K118</f>
        <v>0</v>
      </c>
      <c r="Z118" s="103">
        <v>1.3</v>
      </c>
      <c r="AA118" s="104">
        <f>Z118*K118</f>
        <v>40.95</v>
      </c>
      <c r="AR118" s="14" t="s">
        <v>179</v>
      </c>
      <c r="AT118" s="14" t="s">
        <v>176</v>
      </c>
      <c r="AU118" s="14" t="s">
        <v>115</v>
      </c>
      <c r="AY118" s="14" t="s">
        <v>175</v>
      </c>
      <c r="BE118" s="105">
        <f>IF(U118="základní",N118,0)</f>
        <v>0</v>
      </c>
      <c r="BF118" s="105">
        <f>IF(U118="snížená",N118,0)</f>
        <v>0</v>
      </c>
      <c r="BG118" s="105">
        <f>IF(U118="zákl. přenesená",N118,0)</f>
        <v>0</v>
      </c>
      <c r="BH118" s="105">
        <f>IF(U118="sníž. přenesená",N118,0)</f>
        <v>0</v>
      </c>
      <c r="BI118" s="105">
        <f>IF(U118="nulová",N118,0)</f>
        <v>0</v>
      </c>
      <c r="BJ118" s="14" t="s">
        <v>82</v>
      </c>
      <c r="BK118" s="105">
        <f>ROUND(L118*K118,2)</f>
        <v>0</v>
      </c>
      <c r="BL118" s="14" t="s">
        <v>179</v>
      </c>
      <c r="BM118" s="14" t="s">
        <v>1515</v>
      </c>
    </row>
    <row r="119" spans="2:51" s="6" customFormat="1" ht="16.5" customHeight="1">
      <c r="B119" s="106"/>
      <c r="C119" s="107"/>
      <c r="D119" s="107"/>
      <c r="E119" s="108" t="s">
        <v>19</v>
      </c>
      <c r="F119" s="577" t="s">
        <v>1516</v>
      </c>
      <c r="G119" s="578"/>
      <c r="H119" s="578"/>
      <c r="I119" s="578"/>
      <c r="J119" s="107"/>
      <c r="K119" s="109">
        <v>31.5</v>
      </c>
      <c r="L119" s="107"/>
      <c r="M119" s="107"/>
      <c r="N119" s="107"/>
      <c r="O119" s="107"/>
      <c r="P119" s="107"/>
      <c r="Q119" s="107"/>
      <c r="R119" s="110"/>
      <c r="T119" s="111"/>
      <c r="U119" s="107"/>
      <c r="V119" s="107"/>
      <c r="W119" s="107"/>
      <c r="X119" s="107"/>
      <c r="Y119" s="107"/>
      <c r="Z119" s="107"/>
      <c r="AA119" s="112"/>
      <c r="AT119" s="113" t="s">
        <v>182</v>
      </c>
      <c r="AU119" s="113" t="s">
        <v>115</v>
      </c>
      <c r="AV119" s="6" t="s">
        <v>115</v>
      </c>
      <c r="AW119" s="6" t="s">
        <v>32</v>
      </c>
      <c r="AX119" s="6" t="s">
        <v>82</v>
      </c>
      <c r="AY119" s="113" t="s">
        <v>175</v>
      </c>
    </row>
    <row r="120" spans="2:65" s="1" customFormat="1" ht="25.5" customHeight="1">
      <c r="B120" s="25"/>
      <c r="C120" s="98" t="s">
        <v>186</v>
      </c>
      <c r="D120" s="98" t="s">
        <v>176</v>
      </c>
      <c r="E120" s="99" t="s">
        <v>270</v>
      </c>
      <c r="F120" s="576" t="s">
        <v>271</v>
      </c>
      <c r="G120" s="576"/>
      <c r="H120" s="576"/>
      <c r="I120" s="576"/>
      <c r="J120" s="100" t="s">
        <v>127</v>
      </c>
      <c r="K120" s="101">
        <v>135</v>
      </c>
      <c r="L120" s="507"/>
      <c r="M120" s="507"/>
      <c r="N120" s="562">
        <f>ROUND(L120*K120,2)</f>
        <v>0</v>
      </c>
      <c r="O120" s="562"/>
      <c r="P120" s="562"/>
      <c r="Q120" s="562"/>
      <c r="R120" s="27"/>
      <c r="T120" s="102" t="s">
        <v>19</v>
      </c>
      <c r="U120" s="30" t="s">
        <v>39</v>
      </c>
      <c r="V120" s="103">
        <v>0.013</v>
      </c>
      <c r="W120" s="103">
        <f>V120*K120</f>
        <v>1.755</v>
      </c>
      <c r="X120" s="103">
        <v>0</v>
      </c>
      <c r="Y120" s="103">
        <f>X120*K120</f>
        <v>0</v>
      </c>
      <c r="Z120" s="103">
        <v>0</v>
      </c>
      <c r="AA120" s="104">
        <f>Z120*K120</f>
        <v>0</v>
      </c>
      <c r="AR120" s="14" t="s">
        <v>179</v>
      </c>
      <c r="AT120" s="14" t="s">
        <v>176</v>
      </c>
      <c r="AU120" s="14" t="s">
        <v>115</v>
      </c>
      <c r="AY120" s="14" t="s">
        <v>175</v>
      </c>
      <c r="BE120" s="105">
        <f>IF(U120="základní",N120,0)</f>
        <v>0</v>
      </c>
      <c r="BF120" s="105">
        <f>IF(U120="snížená",N120,0)</f>
        <v>0</v>
      </c>
      <c r="BG120" s="105">
        <f>IF(U120="zákl. přenesená",N120,0)</f>
        <v>0</v>
      </c>
      <c r="BH120" s="105">
        <f>IF(U120="sníž. přenesená",N120,0)</f>
        <v>0</v>
      </c>
      <c r="BI120" s="105">
        <f>IF(U120="nulová",N120,0)</f>
        <v>0</v>
      </c>
      <c r="BJ120" s="14" t="s">
        <v>82</v>
      </c>
      <c r="BK120" s="105">
        <f>ROUND(L120*K120,2)</f>
        <v>0</v>
      </c>
      <c r="BL120" s="14" t="s">
        <v>179</v>
      </c>
      <c r="BM120" s="14" t="s">
        <v>1517</v>
      </c>
    </row>
    <row r="121" spans="2:51" s="6" customFormat="1" ht="16.5" customHeight="1">
      <c r="B121" s="106"/>
      <c r="C121" s="107"/>
      <c r="D121" s="107"/>
      <c r="E121" s="108" t="s">
        <v>19</v>
      </c>
      <c r="F121" s="577" t="s">
        <v>1518</v>
      </c>
      <c r="G121" s="578"/>
      <c r="H121" s="578"/>
      <c r="I121" s="578"/>
      <c r="J121" s="107"/>
      <c r="K121" s="109">
        <v>135</v>
      </c>
      <c r="L121" s="107"/>
      <c r="M121" s="107"/>
      <c r="N121" s="107"/>
      <c r="O121" s="107"/>
      <c r="P121" s="107"/>
      <c r="Q121" s="107"/>
      <c r="R121" s="110"/>
      <c r="T121" s="111"/>
      <c r="U121" s="107"/>
      <c r="V121" s="107"/>
      <c r="W121" s="107"/>
      <c r="X121" s="107"/>
      <c r="Y121" s="107"/>
      <c r="Z121" s="107"/>
      <c r="AA121" s="112"/>
      <c r="AT121" s="113" t="s">
        <v>182</v>
      </c>
      <c r="AU121" s="113" t="s">
        <v>115</v>
      </c>
      <c r="AV121" s="6" t="s">
        <v>115</v>
      </c>
      <c r="AW121" s="6" t="s">
        <v>32</v>
      </c>
      <c r="AX121" s="6" t="s">
        <v>82</v>
      </c>
      <c r="AY121" s="113" t="s">
        <v>175</v>
      </c>
    </row>
    <row r="122" spans="2:65" s="1" customFormat="1" ht="25.5" customHeight="1">
      <c r="B122" s="25"/>
      <c r="C122" s="98" t="s">
        <v>179</v>
      </c>
      <c r="D122" s="98" t="s">
        <v>176</v>
      </c>
      <c r="E122" s="99" t="s">
        <v>1519</v>
      </c>
      <c r="F122" s="576" t="s">
        <v>1520</v>
      </c>
      <c r="G122" s="576"/>
      <c r="H122" s="576"/>
      <c r="I122" s="576"/>
      <c r="J122" s="100" t="s">
        <v>127</v>
      </c>
      <c r="K122" s="101">
        <v>50</v>
      </c>
      <c r="L122" s="507"/>
      <c r="M122" s="507"/>
      <c r="N122" s="562">
        <f>ROUND(L122*K122,2)</f>
        <v>0</v>
      </c>
      <c r="O122" s="562"/>
      <c r="P122" s="562"/>
      <c r="Q122" s="562"/>
      <c r="R122" s="27"/>
      <c r="T122" s="102" t="s">
        <v>19</v>
      </c>
      <c r="U122" s="30" t="s">
        <v>39</v>
      </c>
      <c r="V122" s="103">
        <v>0.368</v>
      </c>
      <c r="W122" s="103">
        <f>V122*K122</f>
        <v>18.4</v>
      </c>
      <c r="X122" s="103">
        <v>0</v>
      </c>
      <c r="Y122" s="103">
        <f>X122*K122</f>
        <v>0</v>
      </c>
      <c r="Z122" s="103">
        <v>0</v>
      </c>
      <c r="AA122" s="104">
        <f>Z122*K122</f>
        <v>0</v>
      </c>
      <c r="AR122" s="14" t="s">
        <v>179</v>
      </c>
      <c r="AT122" s="14" t="s">
        <v>176</v>
      </c>
      <c r="AU122" s="14" t="s">
        <v>115</v>
      </c>
      <c r="AY122" s="14" t="s">
        <v>175</v>
      </c>
      <c r="BE122" s="105">
        <f>IF(U122="základní",N122,0)</f>
        <v>0</v>
      </c>
      <c r="BF122" s="105">
        <f>IF(U122="snížená",N122,0)</f>
        <v>0</v>
      </c>
      <c r="BG122" s="105">
        <f>IF(U122="zákl. přenesená",N122,0)</f>
        <v>0</v>
      </c>
      <c r="BH122" s="105">
        <f>IF(U122="sníž. přenesená",N122,0)</f>
        <v>0</v>
      </c>
      <c r="BI122" s="105">
        <f>IF(U122="nulová",N122,0)</f>
        <v>0</v>
      </c>
      <c r="BJ122" s="14" t="s">
        <v>82</v>
      </c>
      <c r="BK122" s="105">
        <f>ROUND(L122*K122,2)</f>
        <v>0</v>
      </c>
      <c r="BL122" s="14" t="s">
        <v>179</v>
      </c>
      <c r="BM122" s="14" t="s">
        <v>1521</v>
      </c>
    </row>
    <row r="123" spans="2:51" s="6" customFormat="1" ht="16.5" customHeight="1">
      <c r="B123" s="106"/>
      <c r="C123" s="107"/>
      <c r="D123" s="107"/>
      <c r="E123" s="108" t="s">
        <v>19</v>
      </c>
      <c r="F123" s="577" t="s">
        <v>1522</v>
      </c>
      <c r="G123" s="578"/>
      <c r="H123" s="578"/>
      <c r="I123" s="578"/>
      <c r="J123" s="107"/>
      <c r="K123" s="109">
        <v>50</v>
      </c>
      <c r="L123" s="107"/>
      <c r="M123" s="107"/>
      <c r="N123" s="107"/>
      <c r="O123" s="107"/>
      <c r="P123" s="107"/>
      <c r="Q123" s="107"/>
      <c r="R123" s="110"/>
      <c r="T123" s="111"/>
      <c r="U123" s="107"/>
      <c r="V123" s="107"/>
      <c r="W123" s="107"/>
      <c r="X123" s="107"/>
      <c r="Y123" s="107"/>
      <c r="Z123" s="107"/>
      <c r="AA123" s="112"/>
      <c r="AT123" s="113" t="s">
        <v>182</v>
      </c>
      <c r="AU123" s="113" t="s">
        <v>115</v>
      </c>
      <c r="AV123" s="6" t="s">
        <v>115</v>
      </c>
      <c r="AW123" s="6" t="s">
        <v>32</v>
      </c>
      <c r="AX123" s="6" t="s">
        <v>82</v>
      </c>
      <c r="AY123" s="113" t="s">
        <v>175</v>
      </c>
    </row>
    <row r="124" spans="2:65" s="1" customFormat="1" ht="25.5" customHeight="1">
      <c r="B124" s="25"/>
      <c r="C124" s="98" t="s">
        <v>196</v>
      </c>
      <c r="D124" s="98" t="s">
        <v>176</v>
      </c>
      <c r="E124" s="99" t="s">
        <v>282</v>
      </c>
      <c r="F124" s="576" t="s">
        <v>283</v>
      </c>
      <c r="G124" s="576"/>
      <c r="H124" s="576"/>
      <c r="I124" s="576"/>
      <c r="J124" s="100" t="s">
        <v>127</v>
      </c>
      <c r="K124" s="101">
        <v>15</v>
      </c>
      <c r="L124" s="507"/>
      <c r="M124" s="507"/>
      <c r="N124" s="562">
        <f>ROUND(L124*K124,2)</f>
        <v>0</v>
      </c>
      <c r="O124" s="562"/>
      <c r="P124" s="562"/>
      <c r="Q124" s="562"/>
      <c r="R124" s="27"/>
      <c r="T124" s="102" t="s">
        <v>19</v>
      </c>
      <c r="U124" s="30" t="s">
        <v>39</v>
      </c>
      <c r="V124" s="103">
        <v>0.058</v>
      </c>
      <c r="W124" s="103">
        <f>V124*K124</f>
        <v>0.87</v>
      </c>
      <c r="X124" s="103">
        <v>0</v>
      </c>
      <c r="Y124" s="103">
        <f>X124*K124</f>
        <v>0</v>
      </c>
      <c r="Z124" s="103">
        <v>0</v>
      </c>
      <c r="AA124" s="104">
        <f>Z124*K124</f>
        <v>0</v>
      </c>
      <c r="AR124" s="14" t="s">
        <v>179</v>
      </c>
      <c r="AT124" s="14" t="s">
        <v>176</v>
      </c>
      <c r="AU124" s="14" t="s">
        <v>115</v>
      </c>
      <c r="AY124" s="14" t="s">
        <v>175</v>
      </c>
      <c r="BE124" s="105">
        <f>IF(U124="základní",N124,0)</f>
        <v>0</v>
      </c>
      <c r="BF124" s="105">
        <f>IF(U124="snížená",N124,0)</f>
        <v>0</v>
      </c>
      <c r="BG124" s="105">
        <f>IF(U124="zákl. přenesená",N124,0)</f>
        <v>0</v>
      </c>
      <c r="BH124" s="105">
        <f>IF(U124="sníž. přenesená",N124,0)</f>
        <v>0</v>
      </c>
      <c r="BI124" s="105">
        <f>IF(U124="nulová",N124,0)</f>
        <v>0</v>
      </c>
      <c r="BJ124" s="14" t="s">
        <v>82</v>
      </c>
      <c r="BK124" s="105">
        <f>ROUND(L124*K124,2)</f>
        <v>0</v>
      </c>
      <c r="BL124" s="14" t="s">
        <v>179</v>
      </c>
      <c r="BM124" s="14" t="s">
        <v>1523</v>
      </c>
    </row>
    <row r="125" spans="2:51" s="6" customFormat="1" ht="16.5" customHeight="1">
      <c r="B125" s="106"/>
      <c r="C125" s="107"/>
      <c r="D125" s="107"/>
      <c r="E125" s="108" t="s">
        <v>19</v>
      </c>
      <c r="F125" s="577" t="s">
        <v>1524</v>
      </c>
      <c r="G125" s="578"/>
      <c r="H125" s="578"/>
      <c r="I125" s="578"/>
      <c r="J125" s="107"/>
      <c r="K125" s="109">
        <v>15</v>
      </c>
      <c r="L125" s="107"/>
      <c r="M125" s="107"/>
      <c r="N125" s="107"/>
      <c r="O125" s="107"/>
      <c r="P125" s="107"/>
      <c r="Q125" s="107"/>
      <c r="R125" s="110"/>
      <c r="T125" s="111"/>
      <c r="U125" s="107"/>
      <c r="V125" s="107"/>
      <c r="W125" s="107"/>
      <c r="X125" s="107"/>
      <c r="Y125" s="107"/>
      <c r="Z125" s="107"/>
      <c r="AA125" s="112"/>
      <c r="AT125" s="113" t="s">
        <v>182</v>
      </c>
      <c r="AU125" s="113" t="s">
        <v>115</v>
      </c>
      <c r="AV125" s="6" t="s">
        <v>115</v>
      </c>
      <c r="AW125" s="6" t="s">
        <v>32</v>
      </c>
      <c r="AX125" s="6" t="s">
        <v>82</v>
      </c>
      <c r="AY125" s="113" t="s">
        <v>175</v>
      </c>
    </row>
    <row r="126" spans="2:65" s="1" customFormat="1" ht="25.5" customHeight="1">
      <c r="B126" s="25"/>
      <c r="C126" s="98" t="s">
        <v>201</v>
      </c>
      <c r="D126" s="98" t="s">
        <v>176</v>
      </c>
      <c r="E126" s="99" t="s">
        <v>1525</v>
      </c>
      <c r="F126" s="576" t="s">
        <v>1526</v>
      </c>
      <c r="G126" s="576"/>
      <c r="H126" s="576"/>
      <c r="I126" s="576"/>
      <c r="J126" s="100" t="s">
        <v>127</v>
      </c>
      <c r="K126" s="101">
        <v>135</v>
      </c>
      <c r="L126" s="507"/>
      <c r="M126" s="507"/>
      <c r="N126" s="562">
        <f>ROUND(L126*K126,2)</f>
        <v>0</v>
      </c>
      <c r="O126" s="562"/>
      <c r="P126" s="562"/>
      <c r="Q126" s="562"/>
      <c r="R126" s="27"/>
      <c r="T126" s="102" t="s">
        <v>19</v>
      </c>
      <c r="U126" s="30" t="s">
        <v>39</v>
      </c>
      <c r="V126" s="103">
        <v>0.044</v>
      </c>
      <c r="W126" s="103">
        <f>V126*K126</f>
        <v>5.9399999999999995</v>
      </c>
      <c r="X126" s="103">
        <v>0</v>
      </c>
      <c r="Y126" s="103">
        <f>X126*K126</f>
        <v>0</v>
      </c>
      <c r="Z126" s="103">
        <v>0</v>
      </c>
      <c r="AA126" s="104">
        <f>Z126*K126</f>
        <v>0</v>
      </c>
      <c r="AR126" s="14" t="s">
        <v>179</v>
      </c>
      <c r="AT126" s="14" t="s">
        <v>176</v>
      </c>
      <c r="AU126" s="14" t="s">
        <v>115</v>
      </c>
      <c r="AY126" s="14" t="s">
        <v>175</v>
      </c>
      <c r="BE126" s="105">
        <f>IF(U126="základní",N126,0)</f>
        <v>0</v>
      </c>
      <c r="BF126" s="105">
        <f>IF(U126="snížená",N126,0)</f>
        <v>0</v>
      </c>
      <c r="BG126" s="105">
        <f>IF(U126="zákl. přenesená",N126,0)</f>
        <v>0</v>
      </c>
      <c r="BH126" s="105">
        <f>IF(U126="sníž. přenesená",N126,0)</f>
        <v>0</v>
      </c>
      <c r="BI126" s="105">
        <f>IF(U126="nulová",N126,0)</f>
        <v>0</v>
      </c>
      <c r="BJ126" s="14" t="s">
        <v>82</v>
      </c>
      <c r="BK126" s="105">
        <f>ROUND(L126*K126,2)</f>
        <v>0</v>
      </c>
      <c r="BL126" s="14" t="s">
        <v>179</v>
      </c>
      <c r="BM126" s="14" t="s">
        <v>1527</v>
      </c>
    </row>
    <row r="127" spans="2:51" s="6" customFormat="1" ht="16.5" customHeight="1">
      <c r="B127" s="106"/>
      <c r="C127" s="107"/>
      <c r="D127" s="107"/>
      <c r="E127" s="108" t="s">
        <v>19</v>
      </c>
      <c r="F127" s="577" t="s">
        <v>1528</v>
      </c>
      <c r="G127" s="578"/>
      <c r="H127" s="578"/>
      <c r="I127" s="578"/>
      <c r="J127" s="107"/>
      <c r="K127" s="109">
        <v>135</v>
      </c>
      <c r="L127" s="107"/>
      <c r="M127" s="107"/>
      <c r="N127" s="107"/>
      <c r="O127" s="107"/>
      <c r="P127" s="107"/>
      <c r="Q127" s="107"/>
      <c r="R127" s="110"/>
      <c r="T127" s="111"/>
      <c r="U127" s="107"/>
      <c r="V127" s="107"/>
      <c r="W127" s="107"/>
      <c r="X127" s="107"/>
      <c r="Y127" s="107"/>
      <c r="Z127" s="107"/>
      <c r="AA127" s="112"/>
      <c r="AT127" s="113" t="s">
        <v>182</v>
      </c>
      <c r="AU127" s="113" t="s">
        <v>115</v>
      </c>
      <c r="AV127" s="6" t="s">
        <v>115</v>
      </c>
      <c r="AW127" s="6" t="s">
        <v>32</v>
      </c>
      <c r="AX127" s="6" t="s">
        <v>82</v>
      </c>
      <c r="AY127" s="113" t="s">
        <v>175</v>
      </c>
    </row>
    <row r="128" spans="2:65" s="1" customFormat="1" ht="25.5" customHeight="1">
      <c r="B128" s="25"/>
      <c r="C128" s="98" t="s">
        <v>205</v>
      </c>
      <c r="D128" s="98" t="s">
        <v>176</v>
      </c>
      <c r="E128" s="99" t="s">
        <v>340</v>
      </c>
      <c r="F128" s="576" t="s">
        <v>341</v>
      </c>
      <c r="G128" s="576"/>
      <c r="H128" s="576"/>
      <c r="I128" s="576"/>
      <c r="J128" s="100" t="s">
        <v>127</v>
      </c>
      <c r="K128" s="101">
        <v>220</v>
      </c>
      <c r="L128" s="507"/>
      <c r="M128" s="507"/>
      <c r="N128" s="562">
        <f>ROUND(L128*K128,2)</f>
        <v>0</v>
      </c>
      <c r="O128" s="562"/>
      <c r="P128" s="562"/>
      <c r="Q128" s="562"/>
      <c r="R128" s="27"/>
      <c r="T128" s="102" t="s">
        <v>19</v>
      </c>
      <c r="U128" s="30" t="s">
        <v>39</v>
      </c>
      <c r="V128" s="103">
        <v>0.055</v>
      </c>
      <c r="W128" s="103">
        <f>V128*K128</f>
        <v>12.1</v>
      </c>
      <c r="X128" s="103">
        <v>0</v>
      </c>
      <c r="Y128" s="103">
        <f>X128*K128</f>
        <v>0</v>
      </c>
      <c r="Z128" s="103">
        <v>0</v>
      </c>
      <c r="AA128" s="104">
        <f>Z128*K128</f>
        <v>0</v>
      </c>
      <c r="AR128" s="14" t="s">
        <v>179</v>
      </c>
      <c r="AT128" s="14" t="s">
        <v>176</v>
      </c>
      <c r="AU128" s="14" t="s">
        <v>115</v>
      </c>
      <c r="AY128" s="14" t="s">
        <v>175</v>
      </c>
      <c r="BE128" s="105">
        <f>IF(U128="základní",N128,0)</f>
        <v>0</v>
      </c>
      <c r="BF128" s="105">
        <f>IF(U128="snížená",N128,0)</f>
        <v>0</v>
      </c>
      <c r="BG128" s="105">
        <f>IF(U128="zákl. přenesená",N128,0)</f>
        <v>0</v>
      </c>
      <c r="BH128" s="105">
        <f>IF(U128="sníž. přenesená",N128,0)</f>
        <v>0</v>
      </c>
      <c r="BI128" s="105">
        <f>IF(U128="nulová",N128,0)</f>
        <v>0</v>
      </c>
      <c r="BJ128" s="14" t="s">
        <v>82</v>
      </c>
      <c r="BK128" s="105">
        <f>ROUND(L128*K128,2)</f>
        <v>0</v>
      </c>
      <c r="BL128" s="14" t="s">
        <v>179</v>
      </c>
      <c r="BM128" s="14" t="s">
        <v>1529</v>
      </c>
    </row>
    <row r="129" spans="2:51" s="6" customFormat="1" ht="25.5" customHeight="1">
      <c r="B129" s="106"/>
      <c r="C129" s="107"/>
      <c r="D129" s="107"/>
      <c r="E129" s="108" t="s">
        <v>19</v>
      </c>
      <c r="F129" s="577" t="s">
        <v>1530</v>
      </c>
      <c r="G129" s="578"/>
      <c r="H129" s="578"/>
      <c r="I129" s="578"/>
      <c r="J129" s="107"/>
      <c r="K129" s="109">
        <v>220</v>
      </c>
      <c r="L129" s="107"/>
      <c r="M129" s="107"/>
      <c r="N129" s="107"/>
      <c r="O129" s="107"/>
      <c r="P129" s="107"/>
      <c r="Q129" s="107"/>
      <c r="R129" s="110"/>
      <c r="T129" s="111"/>
      <c r="U129" s="107"/>
      <c r="V129" s="107"/>
      <c r="W129" s="107"/>
      <c r="X129" s="107"/>
      <c r="Y129" s="107"/>
      <c r="Z129" s="107"/>
      <c r="AA129" s="112"/>
      <c r="AT129" s="113" t="s">
        <v>182</v>
      </c>
      <c r="AU129" s="113" t="s">
        <v>115</v>
      </c>
      <c r="AV129" s="6" t="s">
        <v>115</v>
      </c>
      <c r="AW129" s="6" t="s">
        <v>32</v>
      </c>
      <c r="AX129" s="6" t="s">
        <v>82</v>
      </c>
      <c r="AY129" s="113" t="s">
        <v>175</v>
      </c>
    </row>
    <row r="130" spans="2:65" s="1" customFormat="1" ht="25.5" customHeight="1">
      <c r="B130" s="25"/>
      <c r="C130" s="98" t="s">
        <v>210</v>
      </c>
      <c r="D130" s="98" t="s">
        <v>176</v>
      </c>
      <c r="E130" s="99" t="s">
        <v>346</v>
      </c>
      <c r="F130" s="576" t="s">
        <v>347</v>
      </c>
      <c r="G130" s="576"/>
      <c r="H130" s="576"/>
      <c r="I130" s="576"/>
      <c r="J130" s="100" t="s">
        <v>127</v>
      </c>
      <c r="K130" s="101">
        <v>50</v>
      </c>
      <c r="L130" s="507"/>
      <c r="M130" s="507"/>
      <c r="N130" s="562">
        <f>ROUND(L130*K130,2)</f>
        <v>0</v>
      </c>
      <c r="O130" s="562"/>
      <c r="P130" s="562"/>
      <c r="Q130" s="562"/>
      <c r="R130" s="27"/>
      <c r="T130" s="102" t="s">
        <v>19</v>
      </c>
      <c r="U130" s="30" t="s">
        <v>39</v>
      </c>
      <c r="V130" s="103">
        <v>0.083</v>
      </c>
      <c r="W130" s="103">
        <f>V130*K130</f>
        <v>4.15</v>
      </c>
      <c r="X130" s="103">
        <v>0</v>
      </c>
      <c r="Y130" s="103">
        <f>X130*K130</f>
        <v>0</v>
      </c>
      <c r="Z130" s="103">
        <v>0</v>
      </c>
      <c r="AA130" s="104">
        <f>Z130*K130</f>
        <v>0</v>
      </c>
      <c r="AR130" s="14" t="s">
        <v>179</v>
      </c>
      <c r="AT130" s="14" t="s">
        <v>176</v>
      </c>
      <c r="AU130" s="14" t="s">
        <v>115</v>
      </c>
      <c r="AY130" s="14" t="s">
        <v>175</v>
      </c>
      <c r="BE130" s="105">
        <f>IF(U130="základní",N130,0)</f>
        <v>0</v>
      </c>
      <c r="BF130" s="105">
        <f>IF(U130="snížená",N130,0)</f>
        <v>0</v>
      </c>
      <c r="BG130" s="105">
        <f>IF(U130="zákl. přenesená",N130,0)</f>
        <v>0</v>
      </c>
      <c r="BH130" s="105">
        <f>IF(U130="sníž. přenesená",N130,0)</f>
        <v>0</v>
      </c>
      <c r="BI130" s="105">
        <f>IF(U130="nulová",N130,0)</f>
        <v>0</v>
      </c>
      <c r="BJ130" s="14" t="s">
        <v>82</v>
      </c>
      <c r="BK130" s="105">
        <f>ROUND(L130*K130,2)</f>
        <v>0</v>
      </c>
      <c r="BL130" s="14" t="s">
        <v>179</v>
      </c>
      <c r="BM130" s="14" t="s">
        <v>1531</v>
      </c>
    </row>
    <row r="131" spans="2:51" s="6" customFormat="1" ht="16.5" customHeight="1">
      <c r="B131" s="106"/>
      <c r="C131" s="107"/>
      <c r="D131" s="107"/>
      <c r="E131" s="108" t="s">
        <v>19</v>
      </c>
      <c r="F131" s="577" t="s">
        <v>1522</v>
      </c>
      <c r="G131" s="578"/>
      <c r="H131" s="578"/>
      <c r="I131" s="578"/>
      <c r="J131" s="107"/>
      <c r="K131" s="109">
        <v>50</v>
      </c>
      <c r="L131" s="107"/>
      <c r="M131" s="107"/>
      <c r="N131" s="107"/>
      <c r="O131" s="107"/>
      <c r="P131" s="107"/>
      <c r="Q131" s="107"/>
      <c r="R131" s="110"/>
      <c r="T131" s="111"/>
      <c r="U131" s="107"/>
      <c r="V131" s="107"/>
      <c r="W131" s="107"/>
      <c r="X131" s="107"/>
      <c r="Y131" s="107"/>
      <c r="Z131" s="107"/>
      <c r="AA131" s="112"/>
      <c r="AT131" s="113" t="s">
        <v>182</v>
      </c>
      <c r="AU131" s="113" t="s">
        <v>115</v>
      </c>
      <c r="AV131" s="6" t="s">
        <v>115</v>
      </c>
      <c r="AW131" s="6" t="s">
        <v>32</v>
      </c>
      <c r="AX131" s="6" t="s">
        <v>82</v>
      </c>
      <c r="AY131" s="113" t="s">
        <v>175</v>
      </c>
    </row>
    <row r="132" spans="2:65" s="1" customFormat="1" ht="25.5" customHeight="1">
      <c r="B132" s="25"/>
      <c r="C132" s="98" t="s">
        <v>214</v>
      </c>
      <c r="D132" s="98" t="s">
        <v>176</v>
      </c>
      <c r="E132" s="99" t="s">
        <v>351</v>
      </c>
      <c r="F132" s="576" t="s">
        <v>352</v>
      </c>
      <c r="G132" s="576"/>
      <c r="H132" s="576"/>
      <c r="I132" s="576"/>
      <c r="J132" s="100" t="s">
        <v>127</v>
      </c>
      <c r="K132" s="101">
        <v>231.5</v>
      </c>
      <c r="L132" s="507"/>
      <c r="M132" s="507"/>
      <c r="N132" s="562">
        <f>ROUND(L132*K132,2)</f>
        <v>0</v>
      </c>
      <c r="O132" s="562"/>
      <c r="P132" s="562"/>
      <c r="Q132" s="562"/>
      <c r="R132" s="27"/>
      <c r="T132" s="102" t="s">
        <v>19</v>
      </c>
      <c r="U132" s="30" t="s">
        <v>39</v>
      </c>
      <c r="V132" s="103">
        <v>0.106</v>
      </c>
      <c r="W132" s="103">
        <f>V132*K132</f>
        <v>24.538999999999998</v>
      </c>
      <c r="X132" s="103">
        <v>0</v>
      </c>
      <c r="Y132" s="103">
        <f>X132*K132</f>
        <v>0</v>
      </c>
      <c r="Z132" s="103">
        <v>0</v>
      </c>
      <c r="AA132" s="104">
        <f>Z132*K132</f>
        <v>0</v>
      </c>
      <c r="AR132" s="14" t="s">
        <v>179</v>
      </c>
      <c r="AT132" s="14" t="s">
        <v>176</v>
      </c>
      <c r="AU132" s="14" t="s">
        <v>115</v>
      </c>
      <c r="AY132" s="14" t="s">
        <v>175</v>
      </c>
      <c r="BE132" s="105">
        <f>IF(U132="základní",N132,0)</f>
        <v>0</v>
      </c>
      <c r="BF132" s="105">
        <f>IF(U132="snížená",N132,0)</f>
        <v>0</v>
      </c>
      <c r="BG132" s="105">
        <f>IF(U132="zákl. přenesená",N132,0)</f>
        <v>0</v>
      </c>
      <c r="BH132" s="105">
        <f>IF(U132="sníž. přenesená",N132,0)</f>
        <v>0</v>
      </c>
      <c r="BI132" s="105">
        <f>IF(U132="nulová",N132,0)</f>
        <v>0</v>
      </c>
      <c r="BJ132" s="14" t="s">
        <v>82</v>
      </c>
      <c r="BK132" s="105">
        <f>ROUND(L132*K132,2)</f>
        <v>0</v>
      </c>
      <c r="BL132" s="14" t="s">
        <v>179</v>
      </c>
      <c r="BM132" s="14" t="s">
        <v>1532</v>
      </c>
    </row>
    <row r="133" spans="2:51" s="6" customFormat="1" ht="16.5" customHeight="1">
      <c r="B133" s="106"/>
      <c r="C133" s="107"/>
      <c r="D133" s="107"/>
      <c r="E133" s="108" t="s">
        <v>19</v>
      </c>
      <c r="F133" s="577" t="s">
        <v>1533</v>
      </c>
      <c r="G133" s="578"/>
      <c r="H133" s="578"/>
      <c r="I133" s="578"/>
      <c r="J133" s="107"/>
      <c r="K133" s="109">
        <v>200</v>
      </c>
      <c r="L133" s="107"/>
      <c r="M133" s="107"/>
      <c r="N133" s="107"/>
      <c r="O133" s="107"/>
      <c r="P133" s="107"/>
      <c r="Q133" s="107"/>
      <c r="R133" s="110"/>
      <c r="T133" s="111"/>
      <c r="U133" s="107"/>
      <c r="V133" s="107"/>
      <c r="W133" s="107"/>
      <c r="X133" s="107"/>
      <c r="Y133" s="107"/>
      <c r="Z133" s="107"/>
      <c r="AA133" s="112"/>
      <c r="AT133" s="113" t="s">
        <v>182</v>
      </c>
      <c r="AU133" s="113" t="s">
        <v>115</v>
      </c>
      <c r="AV133" s="6" t="s">
        <v>115</v>
      </c>
      <c r="AW133" s="6" t="s">
        <v>32</v>
      </c>
      <c r="AX133" s="6" t="s">
        <v>74</v>
      </c>
      <c r="AY133" s="113" t="s">
        <v>175</v>
      </c>
    </row>
    <row r="134" spans="2:51" s="6" customFormat="1" ht="25.5" customHeight="1">
      <c r="B134" s="106"/>
      <c r="C134" s="107"/>
      <c r="D134" s="107"/>
      <c r="E134" s="108" t="s">
        <v>19</v>
      </c>
      <c r="F134" s="579" t="s">
        <v>1534</v>
      </c>
      <c r="G134" s="580"/>
      <c r="H134" s="580"/>
      <c r="I134" s="580"/>
      <c r="J134" s="107"/>
      <c r="K134" s="109">
        <v>31.5</v>
      </c>
      <c r="L134" s="107"/>
      <c r="M134" s="107"/>
      <c r="N134" s="107"/>
      <c r="O134" s="107"/>
      <c r="P134" s="107"/>
      <c r="Q134" s="107"/>
      <c r="R134" s="110"/>
      <c r="T134" s="111"/>
      <c r="U134" s="107"/>
      <c r="V134" s="107"/>
      <c r="W134" s="107"/>
      <c r="X134" s="107"/>
      <c r="Y134" s="107"/>
      <c r="Z134" s="107"/>
      <c r="AA134" s="112"/>
      <c r="AT134" s="113" t="s">
        <v>182</v>
      </c>
      <c r="AU134" s="113" t="s">
        <v>115</v>
      </c>
      <c r="AV134" s="6" t="s">
        <v>115</v>
      </c>
      <c r="AW134" s="6" t="s">
        <v>32</v>
      </c>
      <c r="AX134" s="6" t="s">
        <v>74</v>
      </c>
      <c r="AY134" s="113" t="s">
        <v>175</v>
      </c>
    </row>
    <row r="135" spans="2:51" s="7" customFormat="1" ht="16.5" customHeight="1">
      <c r="B135" s="114"/>
      <c r="C135" s="115"/>
      <c r="D135" s="115"/>
      <c r="E135" s="116" t="s">
        <v>19</v>
      </c>
      <c r="F135" s="581" t="s">
        <v>247</v>
      </c>
      <c r="G135" s="582"/>
      <c r="H135" s="582"/>
      <c r="I135" s="582"/>
      <c r="J135" s="115"/>
      <c r="K135" s="117">
        <v>231.5</v>
      </c>
      <c r="L135" s="115"/>
      <c r="M135" s="115"/>
      <c r="N135" s="115"/>
      <c r="O135" s="115"/>
      <c r="P135" s="115"/>
      <c r="Q135" s="115"/>
      <c r="R135" s="118"/>
      <c r="T135" s="119"/>
      <c r="U135" s="115"/>
      <c r="V135" s="115"/>
      <c r="W135" s="115"/>
      <c r="X135" s="115"/>
      <c r="Y135" s="115"/>
      <c r="Z135" s="115"/>
      <c r="AA135" s="120"/>
      <c r="AT135" s="121" t="s">
        <v>182</v>
      </c>
      <c r="AU135" s="121" t="s">
        <v>115</v>
      </c>
      <c r="AV135" s="7" t="s">
        <v>179</v>
      </c>
      <c r="AW135" s="7" t="s">
        <v>32</v>
      </c>
      <c r="AX135" s="7" t="s">
        <v>82</v>
      </c>
      <c r="AY135" s="121" t="s">
        <v>175</v>
      </c>
    </row>
    <row r="136" spans="2:65" s="1" customFormat="1" ht="25.5" customHeight="1">
      <c r="B136" s="25"/>
      <c r="C136" s="98" t="s">
        <v>219</v>
      </c>
      <c r="D136" s="98" t="s">
        <v>176</v>
      </c>
      <c r="E136" s="99" t="s">
        <v>1535</v>
      </c>
      <c r="F136" s="576" t="s">
        <v>1536</v>
      </c>
      <c r="G136" s="576"/>
      <c r="H136" s="576"/>
      <c r="I136" s="576"/>
      <c r="J136" s="100" t="s">
        <v>127</v>
      </c>
      <c r="K136" s="101">
        <v>420</v>
      </c>
      <c r="L136" s="507"/>
      <c r="M136" s="507"/>
      <c r="N136" s="562">
        <f>ROUND(L136*K136,2)</f>
        <v>0</v>
      </c>
      <c r="O136" s="562"/>
      <c r="P136" s="562"/>
      <c r="Q136" s="562"/>
      <c r="R136" s="27"/>
      <c r="T136" s="102" t="s">
        <v>19</v>
      </c>
      <c r="U136" s="30" t="s">
        <v>39</v>
      </c>
      <c r="V136" s="103">
        <v>0.142</v>
      </c>
      <c r="W136" s="103">
        <f>V136*K136</f>
        <v>59.63999999999999</v>
      </c>
      <c r="X136" s="103">
        <v>0</v>
      </c>
      <c r="Y136" s="103">
        <f>X136*K136</f>
        <v>0</v>
      </c>
      <c r="Z136" s="103">
        <v>0</v>
      </c>
      <c r="AA136" s="104">
        <f>Z136*K136</f>
        <v>0</v>
      </c>
      <c r="AR136" s="14" t="s">
        <v>179</v>
      </c>
      <c r="AT136" s="14" t="s">
        <v>176</v>
      </c>
      <c r="AU136" s="14" t="s">
        <v>115</v>
      </c>
      <c r="AY136" s="14" t="s">
        <v>175</v>
      </c>
      <c r="BE136" s="105">
        <f>IF(U136="základní",N136,0)</f>
        <v>0</v>
      </c>
      <c r="BF136" s="105">
        <f>IF(U136="snížená",N136,0)</f>
        <v>0</v>
      </c>
      <c r="BG136" s="105">
        <f>IF(U136="zákl. přenesená",N136,0)</f>
        <v>0</v>
      </c>
      <c r="BH136" s="105">
        <f>IF(U136="sníž. přenesená",N136,0)</f>
        <v>0</v>
      </c>
      <c r="BI136" s="105">
        <f>IF(U136="nulová",N136,0)</f>
        <v>0</v>
      </c>
      <c r="BJ136" s="14" t="s">
        <v>82</v>
      </c>
      <c r="BK136" s="105">
        <f>ROUND(L136*K136,2)</f>
        <v>0</v>
      </c>
      <c r="BL136" s="14" t="s">
        <v>179</v>
      </c>
      <c r="BM136" s="14" t="s">
        <v>1537</v>
      </c>
    </row>
    <row r="137" spans="2:51" s="6" customFormat="1" ht="25.5" customHeight="1">
      <c r="B137" s="106"/>
      <c r="C137" s="107"/>
      <c r="D137" s="107"/>
      <c r="E137" s="108" t="s">
        <v>19</v>
      </c>
      <c r="F137" s="577" t="s">
        <v>1530</v>
      </c>
      <c r="G137" s="578"/>
      <c r="H137" s="578"/>
      <c r="I137" s="578"/>
      <c r="J137" s="107"/>
      <c r="K137" s="109">
        <v>220</v>
      </c>
      <c r="L137" s="107"/>
      <c r="M137" s="107"/>
      <c r="N137" s="107"/>
      <c r="O137" s="107"/>
      <c r="P137" s="107"/>
      <c r="Q137" s="107"/>
      <c r="R137" s="110"/>
      <c r="T137" s="111"/>
      <c r="U137" s="107"/>
      <c r="V137" s="107"/>
      <c r="W137" s="107"/>
      <c r="X137" s="107"/>
      <c r="Y137" s="107"/>
      <c r="Z137" s="107"/>
      <c r="AA137" s="112"/>
      <c r="AT137" s="113" t="s">
        <v>182</v>
      </c>
      <c r="AU137" s="113" t="s">
        <v>115</v>
      </c>
      <c r="AV137" s="6" t="s">
        <v>115</v>
      </c>
      <c r="AW137" s="6" t="s">
        <v>32</v>
      </c>
      <c r="AX137" s="6" t="s">
        <v>74</v>
      </c>
      <c r="AY137" s="113" t="s">
        <v>175</v>
      </c>
    </row>
    <row r="138" spans="2:51" s="6" customFormat="1" ht="16.5" customHeight="1">
      <c r="B138" s="106"/>
      <c r="C138" s="107"/>
      <c r="D138" s="107"/>
      <c r="E138" s="108" t="s">
        <v>19</v>
      </c>
      <c r="F138" s="579" t="s">
        <v>1538</v>
      </c>
      <c r="G138" s="580"/>
      <c r="H138" s="580"/>
      <c r="I138" s="580"/>
      <c r="J138" s="107"/>
      <c r="K138" s="109">
        <v>200</v>
      </c>
      <c r="L138" s="107"/>
      <c r="M138" s="107"/>
      <c r="N138" s="107"/>
      <c r="O138" s="107"/>
      <c r="P138" s="107"/>
      <c r="Q138" s="107"/>
      <c r="R138" s="110"/>
      <c r="T138" s="111"/>
      <c r="U138" s="107"/>
      <c r="V138" s="107"/>
      <c r="W138" s="107"/>
      <c r="X138" s="107"/>
      <c r="Y138" s="107"/>
      <c r="Z138" s="107"/>
      <c r="AA138" s="112"/>
      <c r="AT138" s="113" t="s">
        <v>182</v>
      </c>
      <c r="AU138" s="113" t="s">
        <v>115</v>
      </c>
      <c r="AV138" s="6" t="s">
        <v>115</v>
      </c>
      <c r="AW138" s="6" t="s">
        <v>32</v>
      </c>
      <c r="AX138" s="6" t="s">
        <v>74</v>
      </c>
      <c r="AY138" s="113" t="s">
        <v>175</v>
      </c>
    </row>
    <row r="139" spans="2:51" s="7" customFormat="1" ht="16.5" customHeight="1">
      <c r="B139" s="114"/>
      <c r="C139" s="115"/>
      <c r="D139" s="115"/>
      <c r="E139" s="116" t="s">
        <v>19</v>
      </c>
      <c r="F139" s="581" t="s">
        <v>247</v>
      </c>
      <c r="G139" s="582"/>
      <c r="H139" s="582"/>
      <c r="I139" s="582"/>
      <c r="J139" s="115"/>
      <c r="K139" s="117">
        <v>420</v>
      </c>
      <c r="L139" s="115"/>
      <c r="M139" s="115"/>
      <c r="N139" s="115"/>
      <c r="O139" s="115"/>
      <c r="P139" s="115"/>
      <c r="Q139" s="115"/>
      <c r="R139" s="118"/>
      <c r="T139" s="119"/>
      <c r="U139" s="115"/>
      <c r="V139" s="115"/>
      <c r="W139" s="115"/>
      <c r="X139" s="115"/>
      <c r="Y139" s="115"/>
      <c r="Z139" s="115"/>
      <c r="AA139" s="120"/>
      <c r="AT139" s="121" t="s">
        <v>182</v>
      </c>
      <c r="AU139" s="121" t="s">
        <v>115</v>
      </c>
      <c r="AV139" s="7" t="s">
        <v>179</v>
      </c>
      <c r="AW139" s="7" t="s">
        <v>32</v>
      </c>
      <c r="AX139" s="7" t="s">
        <v>82</v>
      </c>
      <c r="AY139" s="121" t="s">
        <v>175</v>
      </c>
    </row>
    <row r="140" spans="2:65" s="1" customFormat="1" ht="25.5" customHeight="1">
      <c r="B140" s="25"/>
      <c r="C140" s="98" t="s">
        <v>224</v>
      </c>
      <c r="D140" s="98" t="s">
        <v>176</v>
      </c>
      <c r="E140" s="99" t="s">
        <v>1539</v>
      </c>
      <c r="F140" s="576" t="s">
        <v>1540</v>
      </c>
      <c r="G140" s="576"/>
      <c r="H140" s="576"/>
      <c r="I140" s="576"/>
      <c r="J140" s="100" t="s">
        <v>127</v>
      </c>
      <c r="K140" s="101">
        <v>135</v>
      </c>
      <c r="L140" s="507"/>
      <c r="M140" s="507"/>
      <c r="N140" s="562">
        <f>ROUND(L140*K140,2)</f>
        <v>0</v>
      </c>
      <c r="O140" s="562"/>
      <c r="P140" s="562"/>
      <c r="Q140" s="562"/>
      <c r="R140" s="27"/>
      <c r="T140" s="102" t="s">
        <v>19</v>
      </c>
      <c r="U140" s="30" t="s">
        <v>39</v>
      </c>
      <c r="V140" s="103">
        <v>0.072</v>
      </c>
      <c r="W140" s="103">
        <f>V140*K140</f>
        <v>9.719999999999999</v>
      </c>
      <c r="X140" s="103">
        <v>0</v>
      </c>
      <c r="Y140" s="103">
        <f>X140*K140</f>
        <v>0</v>
      </c>
      <c r="Z140" s="103">
        <v>0</v>
      </c>
      <c r="AA140" s="104">
        <f>Z140*K140</f>
        <v>0</v>
      </c>
      <c r="AR140" s="14" t="s">
        <v>179</v>
      </c>
      <c r="AT140" s="14" t="s">
        <v>176</v>
      </c>
      <c r="AU140" s="14" t="s">
        <v>115</v>
      </c>
      <c r="AY140" s="14" t="s">
        <v>175</v>
      </c>
      <c r="BE140" s="105">
        <f>IF(U140="základní",N140,0)</f>
        <v>0</v>
      </c>
      <c r="BF140" s="105">
        <f>IF(U140="snížená",N140,0)</f>
        <v>0</v>
      </c>
      <c r="BG140" s="105">
        <f>IF(U140="zákl. přenesená",N140,0)</f>
        <v>0</v>
      </c>
      <c r="BH140" s="105">
        <f>IF(U140="sníž. přenesená",N140,0)</f>
        <v>0</v>
      </c>
      <c r="BI140" s="105">
        <f>IF(U140="nulová",N140,0)</f>
        <v>0</v>
      </c>
      <c r="BJ140" s="14" t="s">
        <v>82</v>
      </c>
      <c r="BK140" s="105">
        <f>ROUND(L140*K140,2)</f>
        <v>0</v>
      </c>
      <c r="BL140" s="14" t="s">
        <v>179</v>
      </c>
      <c r="BM140" s="14" t="s">
        <v>1541</v>
      </c>
    </row>
    <row r="141" spans="2:51" s="6" customFormat="1" ht="16.5" customHeight="1">
      <c r="B141" s="106"/>
      <c r="C141" s="107"/>
      <c r="D141" s="107"/>
      <c r="E141" s="108" t="s">
        <v>19</v>
      </c>
      <c r="F141" s="577" t="s">
        <v>1528</v>
      </c>
      <c r="G141" s="578"/>
      <c r="H141" s="578"/>
      <c r="I141" s="578"/>
      <c r="J141" s="107"/>
      <c r="K141" s="109">
        <v>135</v>
      </c>
      <c r="L141" s="107"/>
      <c r="M141" s="107"/>
      <c r="N141" s="107"/>
      <c r="O141" s="107"/>
      <c r="P141" s="107"/>
      <c r="Q141" s="107"/>
      <c r="R141" s="110"/>
      <c r="T141" s="111"/>
      <c r="U141" s="107"/>
      <c r="V141" s="107"/>
      <c r="W141" s="107"/>
      <c r="X141" s="107"/>
      <c r="Y141" s="107"/>
      <c r="Z141" s="107"/>
      <c r="AA141" s="112"/>
      <c r="AT141" s="113" t="s">
        <v>182</v>
      </c>
      <c r="AU141" s="113" t="s">
        <v>115</v>
      </c>
      <c r="AV141" s="6" t="s">
        <v>115</v>
      </c>
      <c r="AW141" s="6" t="s">
        <v>32</v>
      </c>
      <c r="AX141" s="6" t="s">
        <v>82</v>
      </c>
      <c r="AY141" s="113" t="s">
        <v>175</v>
      </c>
    </row>
    <row r="142" spans="2:65" s="1" customFormat="1" ht="25.5" customHeight="1">
      <c r="B142" s="25"/>
      <c r="C142" s="98" t="s">
        <v>229</v>
      </c>
      <c r="D142" s="98" t="s">
        <v>176</v>
      </c>
      <c r="E142" s="99" t="s">
        <v>1542</v>
      </c>
      <c r="F142" s="576" t="s">
        <v>1543</v>
      </c>
      <c r="G142" s="576"/>
      <c r="H142" s="576"/>
      <c r="I142" s="576"/>
      <c r="J142" s="100" t="s">
        <v>127</v>
      </c>
      <c r="K142" s="101">
        <v>200</v>
      </c>
      <c r="L142" s="507"/>
      <c r="M142" s="507"/>
      <c r="N142" s="562">
        <f>ROUND(L142*K142,2)</f>
        <v>0</v>
      </c>
      <c r="O142" s="562"/>
      <c r="P142" s="562"/>
      <c r="Q142" s="562"/>
      <c r="R142" s="27"/>
      <c r="T142" s="102" t="s">
        <v>19</v>
      </c>
      <c r="U142" s="30" t="s">
        <v>39</v>
      </c>
      <c r="V142" s="103">
        <v>0.05</v>
      </c>
      <c r="W142" s="103">
        <f>V142*K142</f>
        <v>10</v>
      </c>
      <c r="X142" s="103">
        <v>0</v>
      </c>
      <c r="Y142" s="103">
        <f>X142*K142</f>
        <v>0</v>
      </c>
      <c r="Z142" s="103">
        <v>0</v>
      </c>
      <c r="AA142" s="104">
        <f>Z142*K142</f>
        <v>0</v>
      </c>
      <c r="AR142" s="14" t="s">
        <v>179</v>
      </c>
      <c r="AT142" s="14" t="s">
        <v>176</v>
      </c>
      <c r="AU142" s="14" t="s">
        <v>115</v>
      </c>
      <c r="AY142" s="14" t="s">
        <v>175</v>
      </c>
      <c r="BE142" s="105">
        <f>IF(U142="základní",N142,0)</f>
        <v>0</v>
      </c>
      <c r="BF142" s="105">
        <f>IF(U142="snížená",N142,0)</f>
        <v>0</v>
      </c>
      <c r="BG142" s="105">
        <f>IF(U142="zákl. přenesená",N142,0)</f>
        <v>0</v>
      </c>
      <c r="BH142" s="105">
        <f>IF(U142="sníž. přenesená",N142,0)</f>
        <v>0</v>
      </c>
      <c r="BI142" s="105">
        <f>IF(U142="nulová",N142,0)</f>
        <v>0</v>
      </c>
      <c r="BJ142" s="14" t="s">
        <v>82</v>
      </c>
      <c r="BK142" s="105">
        <f>ROUND(L142*K142,2)</f>
        <v>0</v>
      </c>
      <c r="BL142" s="14" t="s">
        <v>179</v>
      </c>
      <c r="BM142" s="14" t="s">
        <v>1544</v>
      </c>
    </row>
    <row r="143" spans="2:51" s="6" customFormat="1" ht="25.5" customHeight="1">
      <c r="B143" s="106"/>
      <c r="C143" s="107"/>
      <c r="D143" s="107"/>
      <c r="E143" s="108" t="s">
        <v>19</v>
      </c>
      <c r="F143" s="577" t="s">
        <v>1545</v>
      </c>
      <c r="G143" s="578"/>
      <c r="H143" s="578"/>
      <c r="I143" s="578"/>
      <c r="J143" s="107"/>
      <c r="K143" s="109">
        <v>200</v>
      </c>
      <c r="L143" s="107"/>
      <c r="M143" s="107"/>
      <c r="N143" s="107"/>
      <c r="O143" s="107"/>
      <c r="P143" s="107"/>
      <c r="Q143" s="107"/>
      <c r="R143" s="110"/>
      <c r="T143" s="111"/>
      <c r="U143" s="107"/>
      <c r="V143" s="107"/>
      <c r="W143" s="107"/>
      <c r="X143" s="107"/>
      <c r="Y143" s="107"/>
      <c r="Z143" s="107"/>
      <c r="AA143" s="112"/>
      <c r="AT143" s="113" t="s">
        <v>182</v>
      </c>
      <c r="AU143" s="113" t="s">
        <v>115</v>
      </c>
      <c r="AV143" s="6" t="s">
        <v>115</v>
      </c>
      <c r="AW143" s="6" t="s">
        <v>32</v>
      </c>
      <c r="AX143" s="6" t="s">
        <v>82</v>
      </c>
      <c r="AY143" s="113" t="s">
        <v>175</v>
      </c>
    </row>
    <row r="144" spans="2:65" s="1" customFormat="1" ht="16.5" customHeight="1">
      <c r="B144" s="25"/>
      <c r="C144" s="98" t="s">
        <v>233</v>
      </c>
      <c r="D144" s="98" t="s">
        <v>176</v>
      </c>
      <c r="E144" s="99" t="s">
        <v>362</v>
      </c>
      <c r="F144" s="576" t="s">
        <v>363</v>
      </c>
      <c r="G144" s="576"/>
      <c r="H144" s="576"/>
      <c r="I144" s="576"/>
      <c r="J144" s="100" t="s">
        <v>127</v>
      </c>
      <c r="K144" s="101">
        <v>281.5</v>
      </c>
      <c r="L144" s="507"/>
      <c r="M144" s="507"/>
      <c r="N144" s="562">
        <f>ROUND(L144*K144,2)</f>
        <v>0</v>
      </c>
      <c r="O144" s="562"/>
      <c r="P144" s="562"/>
      <c r="Q144" s="562"/>
      <c r="R144" s="27"/>
      <c r="T144" s="102" t="s">
        <v>19</v>
      </c>
      <c r="U144" s="30" t="s">
        <v>39</v>
      </c>
      <c r="V144" s="103">
        <v>0.009</v>
      </c>
      <c r="W144" s="103">
        <f>V144*K144</f>
        <v>2.5334999999999996</v>
      </c>
      <c r="X144" s="103">
        <v>0</v>
      </c>
      <c r="Y144" s="103">
        <f>X144*K144</f>
        <v>0</v>
      </c>
      <c r="Z144" s="103">
        <v>0</v>
      </c>
      <c r="AA144" s="104">
        <f>Z144*K144</f>
        <v>0</v>
      </c>
      <c r="AR144" s="14" t="s">
        <v>179</v>
      </c>
      <c r="AT144" s="14" t="s">
        <v>176</v>
      </c>
      <c r="AU144" s="14" t="s">
        <v>115</v>
      </c>
      <c r="AY144" s="14" t="s">
        <v>175</v>
      </c>
      <c r="BE144" s="105">
        <f>IF(U144="základní",N144,0)</f>
        <v>0</v>
      </c>
      <c r="BF144" s="105">
        <f>IF(U144="snížená",N144,0)</f>
        <v>0</v>
      </c>
      <c r="BG144" s="105">
        <f>IF(U144="zákl. přenesená",N144,0)</f>
        <v>0</v>
      </c>
      <c r="BH144" s="105">
        <f>IF(U144="sníž. přenesená",N144,0)</f>
        <v>0</v>
      </c>
      <c r="BI144" s="105">
        <f>IF(U144="nulová",N144,0)</f>
        <v>0</v>
      </c>
      <c r="BJ144" s="14" t="s">
        <v>82</v>
      </c>
      <c r="BK144" s="105">
        <f>ROUND(L144*K144,2)</f>
        <v>0</v>
      </c>
      <c r="BL144" s="14" t="s">
        <v>179</v>
      </c>
      <c r="BM144" s="14" t="s">
        <v>1546</v>
      </c>
    </row>
    <row r="145" spans="2:51" s="6" customFormat="1" ht="16.5" customHeight="1">
      <c r="B145" s="106"/>
      <c r="C145" s="107"/>
      <c r="D145" s="107"/>
      <c r="E145" s="108" t="s">
        <v>19</v>
      </c>
      <c r="F145" s="577" t="s">
        <v>1547</v>
      </c>
      <c r="G145" s="578"/>
      <c r="H145" s="578"/>
      <c r="I145" s="578"/>
      <c r="J145" s="107"/>
      <c r="K145" s="109">
        <v>200</v>
      </c>
      <c r="L145" s="107"/>
      <c r="M145" s="107"/>
      <c r="N145" s="107"/>
      <c r="O145" s="107"/>
      <c r="P145" s="107"/>
      <c r="Q145" s="107"/>
      <c r="R145" s="110"/>
      <c r="T145" s="111"/>
      <c r="U145" s="107"/>
      <c r="V145" s="107"/>
      <c r="W145" s="107"/>
      <c r="X145" s="107"/>
      <c r="Y145" s="107"/>
      <c r="Z145" s="107"/>
      <c r="AA145" s="112"/>
      <c r="AT145" s="113" t="s">
        <v>182</v>
      </c>
      <c r="AU145" s="113" t="s">
        <v>115</v>
      </c>
      <c r="AV145" s="6" t="s">
        <v>115</v>
      </c>
      <c r="AW145" s="6" t="s">
        <v>32</v>
      </c>
      <c r="AX145" s="6" t="s">
        <v>74</v>
      </c>
      <c r="AY145" s="113" t="s">
        <v>175</v>
      </c>
    </row>
    <row r="146" spans="2:51" s="6" customFormat="1" ht="16.5" customHeight="1">
      <c r="B146" s="106"/>
      <c r="C146" s="107"/>
      <c r="D146" s="107"/>
      <c r="E146" s="108" t="s">
        <v>19</v>
      </c>
      <c r="F146" s="579" t="s">
        <v>1548</v>
      </c>
      <c r="G146" s="580"/>
      <c r="H146" s="580"/>
      <c r="I146" s="580"/>
      <c r="J146" s="107"/>
      <c r="K146" s="109">
        <v>31.5</v>
      </c>
      <c r="L146" s="107"/>
      <c r="M146" s="107"/>
      <c r="N146" s="107"/>
      <c r="O146" s="107"/>
      <c r="P146" s="107"/>
      <c r="Q146" s="107"/>
      <c r="R146" s="110"/>
      <c r="T146" s="111"/>
      <c r="U146" s="107"/>
      <c r="V146" s="107"/>
      <c r="W146" s="107"/>
      <c r="X146" s="107"/>
      <c r="Y146" s="107"/>
      <c r="Z146" s="107"/>
      <c r="AA146" s="112"/>
      <c r="AT146" s="113" t="s">
        <v>182</v>
      </c>
      <c r="AU146" s="113" t="s">
        <v>115</v>
      </c>
      <c r="AV146" s="6" t="s">
        <v>115</v>
      </c>
      <c r="AW146" s="6" t="s">
        <v>32</v>
      </c>
      <c r="AX146" s="6" t="s">
        <v>74</v>
      </c>
      <c r="AY146" s="113" t="s">
        <v>175</v>
      </c>
    </row>
    <row r="147" spans="2:51" s="6" customFormat="1" ht="16.5" customHeight="1">
      <c r="B147" s="106"/>
      <c r="C147" s="107"/>
      <c r="D147" s="107"/>
      <c r="E147" s="108" t="s">
        <v>19</v>
      </c>
      <c r="F147" s="579" t="s">
        <v>1522</v>
      </c>
      <c r="G147" s="580"/>
      <c r="H147" s="580"/>
      <c r="I147" s="580"/>
      <c r="J147" s="107"/>
      <c r="K147" s="109">
        <v>50</v>
      </c>
      <c r="L147" s="107"/>
      <c r="M147" s="107"/>
      <c r="N147" s="107"/>
      <c r="O147" s="107"/>
      <c r="P147" s="107"/>
      <c r="Q147" s="107"/>
      <c r="R147" s="110"/>
      <c r="T147" s="111"/>
      <c r="U147" s="107"/>
      <c r="V147" s="107"/>
      <c r="W147" s="107"/>
      <c r="X147" s="107"/>
      <c r="Y147" s="107"/>
      <c r="Z147" s="107"/>
      <c r="AA147" s="112"/>
      <c r="AT147" s="113" t="s">
        <v>182</v>
      </c>
      <c r="AU147" s="113" t="s">
        <v>115</v>
      </c>
      <c r="AV147" s="6" t="s">
        <v>115</v>
      </c>
      <c r="AW147" s="6" t="s">
        <v>32</v>
      </c>
      <c r="AX147" s="6" t="s">
        <v>74</v>
      </c>
      <c r="AY147" s="113" t="s">
        <v>175</v>
      </c>
    </row>
    <row r="148" spans="2:51" s="7" customFormat="1" ht="16.5" customHeight="1">
      <c r="B148" s="114"/>
      <c r="C148" s="115"/>
      <c r="D148" s="115"/>
      <c r="E148" s="116" t="s">
        <v>19</v>
      </c>
      <c r="F148" s="581" t="s">
        <v>247</v>
      </c>
      <c r="G148" s="582"/>
      <c r="H148" s="582"/>
      <c r="I148" s="582"/>
      <c r="J148" s="115"/>
      <c r="K148" s="117">
        <v>281.5</v>
      </c>
      <c r="L148" s="115"/>
      <c r="M148" s="115"/>
      <c r="N148" s="115"/>
      <c r="O148" s="115"/>
      <c r="P148" s="115"/>
      <c r="Q148" s="115"/>
      <c r="R148" s="118"/>
      <c r="T148" s="119"/>
      <c r="U148" s="115"/>
      <c r="V148" s="115"/>
      <c r="W148" s="115"/>
      <c r="X148" s="115"/>
      <c r="Y148" s="115"/>
      <c r="Z148" s="115"/>
      <c r="AA148" s="120"/>
      <c r="AT148" s="121" t="s">
        <v>182</v>
      </c>
      <c r="AU148" s="121" t="s">
        <v>115</v>
      </c>
      <c r="AV148" s="7" t="s">
        <v>179</v>
      </c>
      <c r="AW148" s="7" t="s">
        <v>32</v>
      </c>
      <c r="AX148" s="7" t="s">
        <v>82</v>
      </c>
      <c r="AY148" s="121" t="s">
        <v>175</v>
      </c>
    </row>
    <row r="149" spans="2:65" s="1" customFormat="1" ht="25.5" customHeight="1">
      <c r="B149" s="25"/>
      <c r="C149" s="98" t="s">
        <v>237</v>
      </c>
      <c r="D149" s="98" t="s">
        <v>176</v>
      </c>
      <c r="E149" s="99" t="s">
        <v>367</v>
      </c>
      <c r="F149" s="576" t="s">
        <v>368</v>
      </c>
      <c r="G149" s="576"/>
      <c r="H149" s="576"/>
      <c r="I149" s="576"/>
      <c r="J149" s="100" t="s">
        <v>369</v>
      </c>
      <c r="K149" s="101">
        <v>549.85</v>
      </c>
      <c r="L149" s="507"/>
      <c r="M149" s="507"/>
      <c r="N149" s="562">
        <f>ROUND(L149*K149,2)</f>
        <v>0</v>
      </c>
      <c r="O149" s="562"/>
      <c r="P149" s="562"/>
      <c r="Q149" s="562"/>
      <c r="R149" s="27"/>
      <c r="T149" s="102" t="s">
        <v>19</v>
      </c>
      <c r="U149" s="30" t="s">
        <v>39</v>
      </c>
      <c r="V149" s="103">
        <v>0</v>
      </c>
      <c r="W149" s="103">
        <f>V149*K149</f>
        <v>0</v>
      </c>
      <c r="X149" s="103">
        <v>0</v>
      </c>
      <c r="Y149" s="103">
        <f>X149*K149</f>
        <v>0</v>
      </c>
      <c r="Z149" s="103">
        <v>0</v>
      </c>
      <c r="AA149" s="104">
        <f>Z149*K149</f>
        <v>0</v>
      </c>
      <c r="AR149" s="14" t="s">
        <v>179</v>
      </c>
      <c r="AT149" s="14" t="s">
        <v>176</v>
      </c>
      <c r="AU149" s="14" t="s">
        <v>115</v>
      </c>
      <c r="AY149" s="14" t="s">
        <v>175</v>
      </c>
      <c r="BE149" s="105">
        <f>IF(U149="základní",N149,0)</f>
        <v>0</v>
      </c>
      <c r="BF149" s="105">
        <f>IF(U149="snížená",N149,0)</f>
        <v>0</v>
      </c>
      <c r="BG149" s="105">
        <f>IF(U149="zákl. přenesená",N149,0)</f>
        <v>0</v>
      </c>
      <c r="BH149" s="105">
        <f>IF(U149="sníž. přenesená",N149,0)</f>
        <v>0</v>
      </c>
      <c r="BI149" s="105">
        <f>IF(U149="nulová",N149,0)</f>
        <v>0</v>
      </c>
      <c r="BJ149" s="14" t="s">
        <v>82</v>
      </c>
      <c r="BK149" s="105">
        <f>ROUND(L149*K149,2)</f>
        <v>0</v>
      </c>
      <c r="BL149" s="14" t="s">
        <v>179</v>
      </c>
      <c r="BM149" s="14" t="s">
        <v>1549</v>
      </c>
    </row>
    <row r="150" spans="2:51" s="6" customFormat="1" ht="16.5" customHeight="1">
      <c r="B150" s="106"/>
      <c r="C150" s="107"/>
      <c r="D150" s="107"/>
      <c r="E150" s="108" t="s">
        <v>19</v>
      </c>
      <c r="F150" s="577" t="s">
        <v>1550</v>
      </c>
      <c r="G150" s="578"/>
      <c r="H150" s="578"/>
      <c r="I150" s="578"/>
      <c r="J150" s="107"/>
      <c r="K150" s="109">
        <v>400</v>
      </c>
      <c r="L150" s="107"/>
      <c r="M150" s="107"/>
      <c r="N150" s="107"/>
      <c r="O150" s="107"/>
      <c r="P150" s="107"/>
      <c r="Q150" s="107"/>
      <c r="R150" s="110"/>
      <c r="T150" s="111"/>
      <c r="U150" s="107"/>
      <c r="V150" s="107"/>
      <c r="W150" s="107"/>
      <c r="X150" s="107"/>
      <c r="Y150" s="107"/>
      <c r="Z150" s="107"/>
      <c r="AA150" s="112"/>
      <c r="AT150" s="113" t="s">
        <v>182</v>
      </c>
      <c r="AU150" s="113" t="s">
        <v>115</v>
      </c>
      <c r="AV150" s="6" t="s">
        <v>115</v>
      </c>
      <c r="AW150" s="6" t="s">
        <v>32</v>
      </c>
      <c r="AX150" s="6" t="s">
        <v>74</v>
      </c>
      <c r="AY150" s="113" t="s">
        <v>175</v>
      </c>
    </row>
    <row r="151" spans="2:51" s="6" customFormat="1" ht="16.5" customHeight="1">
      <c r="B151" s="106"/>
      <c r="C151" s="107"/>
      <c r="D151" s="107"/>
      <c r="E151" s="108" t="s">
        <v>19</v>
      </c>
      <c r="F151" s="579" t="s">
        <v>1551</v>
      </c>
      <c r="G151" s="580"/>
      <c r="H151" s="580"/>
      <c r="I151" s="580"/>
      <c r="J151" s="107"/>
      <c r="K151" s="109">
        <v>59.85</v>
      </c>
      <c r="L151" s="107"/>
      <c r="M151" s="107"/>
      <c r="N151" s="107"/>
      <c r="O151" s="107"/>
      <c r="P151" s="107"/>
      <c r="Q151" s="107"/>
      <c r="R151" s="110"/>
      <c r="T151" s="111"/>
      <c r="U151" s="107"/>
      <c r="V151" s="107"/>
      <c r="W151" s="107"/>
      <c r="X151" s="107"/>
      <c r="Y151" s="107"/>
      <c r="Z151" s="107"/>
      <c r="AA151" s="112"/>
      <c r="AT151" s="113" t="s">
        <v>182</v>
      </c>
      <c r="AU151" s="113" t="s">
        <v>115</v>
      </c>
      <c r="AV151" s="6" t="s">
        <v>115</v>
      </c>
      <c r="AW151" s="6" t="s">
        <v>32</v>
      </c>
      <c r="AX151" s="6" t="s">
        <v>74</v>
      </c>
      <c r="AY151" s="113" t="s">
        <v>175</v>
      </c>
    </row>
    <row r="152" spans="2:51" s="6" customFormat="1" ht="16.5" customHeight="1">
      <c r="B152" s="106"/>
      <c r="C152" s="107"/>
      <c r="D152" s="107"/>
      <c r="E152" s="108" t="s">
        <v>19</v>
      </c>
      <c r="F152" s="579" t="s">
        <v>1552</v>
      </c>
      <c r="G152" s="580"/>
      <c r="H152" s="580"/>
      <c r="I152" s="580"/>
      <c r="J152" s="107"/>
      <c r="K152" s="109">
        <v>90</v>
      </c>
      <c r="L152" s="107"/>
      <c r="M152" s="107"/>
      <c r="N152" s="107"/>
      <c r="O152" s="107"/>
      <c r="P152" s="107"/>
      <c r="Q152" s="107"/>
      <c r="R152" s="110"/>
      <c r="T152" s="111"/>
      <c r="U152" s="107"/>
      <c r="V152" s="107"/>
      <c r="W152" s="107"/>
      <c r="X152" s="107"/>
      <c r="Y152" s="107"/>
      <c r="Z152" s="107"/>
      <c r="AA152" s="112"/>
      <c r="AT152" s="113" t="s">
        <v>182</v>
      </c>
      <c r="AU152" s="113" t="s">
        <v>115</v>
      </c>
      <c r="AV152" s="6" t="s">
        <v>115</v>
      </c>
      <c r="AW152" s="6" t="s">
        <v>32</v>
      </c>
      <c r="AX152" s="6" t="s">
        <v>74</v>
      </c>
      <c r="AY152" s="113" t="s">
        <v>175</v>
      </c>
    </row>
    <row r="153" spans="2:51" s="7" customFormat="1" ht="16.5" customHeight="1">
      <c r="B153" s="114"/>
      <c r="C153" s="115"/>
      <c r="D153" s="115"/>
      <c r="E153" s="116" t="s">
        <v>19</v>
      </c>
      <c r="F153" s="581" t="s">
        <v>247</v>
      </c>
      <c r="G153" s="582"/>
      <c r="H153" s="582"/>
      <c r="I153" s="582"/>
      <c r="J153" s="115"/>
      <c r="K153" s="117">
        <v>549.85</v>
      </c>
      <c r="L153" s="115"/>
      <c r="M153" s="115"/>
      <c r="N153" s="115"/>
      <c r="O153" s="115"/>
      <c r="P153" s="115"/>
      <c r="Q153" s="115"/>
      <c r="R153" s="118"/>
      <c r="T153" s="119"/>
      <c r="U153" s="115"/>
      <c r="V153" s="115"/>
      <c r="W153" s="115"/>
      <c r="X153" s="115"/>
      <c r="Y153" s="115"/>
      <c r="Z153" s="115"/>
      <c r="AA153" s="120"/>
      <c r="AT153" s="121" t="s">
        <v>182</v>
      </c>
      <c r="AU153" s="121" t="s">
        <v>115</v>
      </c>
      <c r="AV153" s="7" t="s">
        <v>179</v>
      </c>
      <c r="AW153" s="7" t="s">
        <v>32</v>
      </c>
      <c r="AX153" s="7" t="s">
        <v>82</v>
      </c>
      <c r="AY153" s="121" t="s">
        <v>175</v>
      </c>
    </row>
    <row r="154" spans="2:65" s="1" customFormat="1" ht="38.25" customHeight="1">
      <c r="B154" s="25"/>
      <c r="C154" s="98" t="s">
        <v>11</v>
      </c>
      <c r="D154" s="98" t="s">
        <v>176</v>
      </c>
      <c r="E154" s="99" t="s">
        <v>1553</v>
      </c>
      <c r="F154" s="576" t="s">
        <v>1554</v>
      </c>
      <c r="G154" s="576"/>
      <c r="H154" s="576"/>
      <c r="I154" s="576"/>
      <c r="J154" s="100" t="s">
        <v>113</v>
      </c>
      <c r="K154" s="101">
        <v>225</v>
      </c>
      <c r="L154" s="507"/>
      <c r="M154" s="507"/>
      <c r="N154" s="562">
        <f>ROUND(L154*K154,2)</f>
        <v>0</v>
      </c>
      <c r="O154" s="562"/>
      <c r="P154" s="562"/>
      <c r="Q154" s="562"/>
      <c r="R154" s="27"/>
      <c r="T154" s="102" t="s">
        <v>19</v>
      </c>
      <c r="U154" s="30" t="s">
        <v>39</v>
      </c>
      <c r="V154" s="103">
        <v>0.05</v>
      </c>
      <c r="W154" s="103">
        <f>V154*K154</f>
        <v>11.25</v>
      </c>
      <c r="X154" s="103">
        <v>0</v>
      </c>
      <c r="Y154" s="103">
        <f>X154*K154</f>
        <v>0</v>
      </c>
      <c r="Z154" s="103">
        <v>0</v>
      </c>
      <c r="AA154" s="104">
        <f>Z154*K154</f>
        <v>0</v>
      </c>
      <c r="AR154" s="14" t="s">
        <v>179</v>
      </c>
      <c r="AT154" s="14" t="s">
        <v>176</v>
      </c>
      <c r="AU154" s="14" t="s">
        <v>115</v>
      </c>
      <c r="AY154" s="14" t="s">
        <v>175</v>
      </c>
      <c r="BE154" s="105">
        <f>IF(U154="základní",N154,0)</f>
        <v>0</v>
      </c>
      <c r="BF154" s="105">
        <f>IF(U154="snížená",N154,0)</f>
        <v>0</v>
      </c>
      <c r="BG154" s="105">
        <f>IF(U154="zákl. přenesená",N154,0)</f>
        <v>0</v>
      </c>
      <c r="BH154" s="105">
        <f>IF(U154="sníž. přenesená",N154,0)</f>
        <v>0</v>
      </c>
      <c r="BI154" s="105">
        <f>IF(U154="nulová",N154,0)</f>
        <v>0</v>
      </c>
      <c r="BJ154" s="14" t="s">
        <v>82</v>
      </c>
      <c r="BK154" s="105">
        <f>ROUND(L154*K154,2)</f>
        <v>0</v>
      </c>
      <c r="BL154" s="14" t="s">
        <v>179</v>
      </c>
      <c r="BM154" s="14" t="s">
        <v>1555</v>
      </c>
    </row>
    <row r="155" spans="2:51" s="6" customFormat="1" ht="16.5" customHeight="1">
      <c r="B155" s="106"/>
      <c r="C155" s="107"/>
      <c r="D155" s="107"/>
      <c r="E155" s="108" t="s">
        <v>19</v>
      </c>
      <c r="F155" s="577" t="s">
        <v>1556</v>
      </c>
      <c r="G155" s="578"/>
      <c r="H155" s="578"/>
      <c r="I155" s="578"/>
      <c r="J155" s="107"/>
      <c r="K155" s="109">
        <v>225</v>
      </c>
      <c r="L155" s="107"/>
      <c r="M155" s="107"/>
      <c r="N155" s="107"/>
      <c r="O155" s="107"/>
      <c r="P155" s="107"/>
      <c r="Q155" s="107"/>
      <c r="R155" s="110"/>
      <c r="T155" s="111"/>
      <c r="U155" s="107"/>
      <c r="V155" s="107"/>
      <c r="W155" s="107"/>
      <c r="X155" s="107"/>
      <c r="Y155" s="107"/>
      <c r="Z155" s="107"/>
      <c r="AA155" s="112"/>
      <c r="AT155" s="113" t="s">
        <v>182</v>
      </c>
      <c r="AU155" s="113" t="s">
        <v>115</v>
      </c>
      <c r="AV155" s="6" t="s">
        <v>115</v>
      </c>
      <c r="AW155" s="6" t="s">
        <v>32</v>
      </c>
      <c r="AX155" s="6" t="s">
        <v>82</v>
      </c>
      <c r="AY155" s="113" t="s">
        <v>175</v>
      </c>
    </row>
    <row r="156" spans="2:65" s="1" customFormat="1" ht="25.5" customHeight="1">
      <c r="B156" s="25"/>
      <c r="C156" s="98" t="s">
        <v>248</v>
      </c>
      <c r="D156" s="98" t="s">
        <v>176</v>
      </c>
      <c r="E156" s="99" t="s">
        <v>409</v>
      </c>
      <c r="F156" s="576" t="s">
        <v>410</v>
      </c>
      <c r="G156" s="576"/>
      <c r="H156" s="576"/>
      <c r="I156" s="576"/>
      <c r="J156" s="100" t="s">
        <v>113</v>
      </c>
      <c r="K156" s="101">
        <v>225</v>
      </c>
      <c r="L156" s="507"/>
      <c r="M156" s="507"/>
      <c r="N156" s="562">
        <f>ROUND(L156*K156,2)</f>
        <v>0</v>
      </c>
      <c r="O156" s="562"/>
      <c r="P156" s="562"/>
      <c r="Q156" s="562"/>
      <c r="R156" s="27"/>
      <c r="T156" s="102" t="s">
        <v>19</v>
      </c>
      <c r="U156" s="30" t="s">
        <v>39</v>
      </c>
      <c r="V156" s="103">
        <v>0.007</v>
      </c>
      <c r="W156" s="103">
        <f>V156*K156</f>
        <v>1.575</v>
      </c>
      <c r="X156" s="103">
        <v>0</v>
      </c>
      <c r="Y156" s="103">
        <f>X156*K156</f>
        <v>0</v>
      </c>
      <c r="Z156" s="103">
        <v>0</v>
      </c>
      <c r="AA156" s="104">
        <f>Z156*K156</f>
        <v>0</v>
      </c>
      <c r="AR156" s="14" t="s">
        <v>179</v>
      </c>
      <c r="AT156" s="14" t="s">
        <v>176</v>
      </c>
      <c r="AU156" s="14" t="s">
        <v>115</v>
      </c>
      <c r="AY156" s="14" t="s">
        <v>175</v>
      </c>
      <c r="BE156" s="105">
        <f>IF(U156="základní",N156,0)</f>
        <v>0</v>
      </c>
      <c r="BF156" s="105">
        <f>IF(U156="snížená",N156,0)</f>
        <v>0</v>
      </c>
      <c r="BG156" s="105">
        <f>IF(U156="zákl. přenesená",N156,0)</f>
        <v>0</v>
      </c>
      <c r="BH156" s="105">
        <f>IF(U156="sníž. přenesená",N156,0)</f>
        <v>0</v>
      </c>
      <c r="BI156" s="105">
        <f>IF(U156="nulová",N156,0)</f>
        <v>0</v>
      </c>
      <c r="BJ156" s="14" t="s">
        <v>82</v>
      </c>
      <c r="BK156" s="105">
        <f>ROUND(L156*K156,2)</f>
        <v>0</v>
      </c>
      <c r="BL156" s="14" t="s">
        <v>179</v>
      </c>
      <c r="BM156" s="14" t="s">
        <v>1557</v>
      </c>
    </row>
    <row r="157" spans="2:51" s="6" customFormat="1" ht="16.5" customHeight="1">
      <c r="B157" s="106"/>
      <c r="C157" s="107"/>
      <c r="D157" s="107"/>
      <c r="E157" s="108" t="s">
        <v>19</v>
      </c>
      <c r="F157" s="577" t="s">
        <v>1558</v>
      </c>
      <c r="G157" s="578"/>
      <c r="H157" s="578"/>
      <c r="I157" s="578"/>
      <c r="J157" s="107"/>
      <c r="K157" s="109">
        <v>225</v>
      </c>
      <c r="L157" s="107"/>
      <c r="M157" s="107"/>
      <c r="N157" s="107"/>
      <c r="O157" s="107"/>
      <c r="P157" s="107"/>
      <c r="Q157" s="107"/>
      <c r="R157" s="110"/>
      <c r="T157" s="111"/>
      <c r="U157" s="107"/>
      <c r="V157" s="107"/>
      <c r="W157" s="107"/>
      <c r="X157" s="107"/>
      <c r="Y157" s="107"/>
      <c r="Z157" s="107"/>
      <c r="AA157" s="112"/>
      <c r="AT157" s="113" t="s">
        <v>182</v>
      </c>
      <c r="AU157" s="113" t="s">
        <v>115</v>
      </c>
      <c r="AV157" s="6" t="s">
        <v>115</v>
      </c>
      <c r="AW157" s="6" t="s">
        <v>32</v>
      </c>
      <c r="AX157" s="6" t="s">
        <v>82</v>
      </c>
      <c r="AY157" s="113" t="s">
        <v>175</v>
      </c>
    </row>
    <row r="158" spans="2:65" s="1" customFormat="1" ht="16.5" customHeight="1">
      <c r="B158" s="25"/>
      <c r="C158" s="129" t="s">
        <v>254</v>
      </c>
      <c r="D158" s="129" t="s">
        <v>334</v>
      </c>
      <c r="E158" s="130" t="s">
        <v>417</v>
      </c>
      <c r="F158" s="583" t="s">
        <v>418</v>
      </c>
      <c r="G158" s="583"/>
      <c r="H158" s="583"/>
      <c r="I158" s="583"/>
      <c r="J158" s="131" t="s">
        <v>419</v>
      </c>
      <c r="K158" s="132">
        <v>11.25</v>
      </c>
      <c r="L158" s="534"/>
      <c r="M158" s="534"/>
      <c r="N158" s="561">
        <f>ROUND(L158*K158,2)</f>
        <v>0</v>
      </c>
      <c r="O158" s="562"/>
      <c r="P158" s="562"/>
      <c r="Q158" s="562"/>
      <c r="R158" s="27"/>
      <c r="T158" s="102" t="s">
        <v>19</v>
      </c>
      <c r="U158" s="30" t="s">
        <v>39</v>
      </c>
      <c r="V158" s="103">
        <v>0</v>
      </c>
      <c r="W158" s="103">
        <f>V158*K158</f>
        <v>0</v>
      </c>
      <c r="X158" s="103">
        <v>0.001</v>
      </c>
      <c r="Y158" s="103">
        <f>X158*K158</f>
        <v>0.01125</v>
      </c>
      <c r="Z158" s="103">
        <v>0</v>
      </c>
      <c r="AA158" s="104">
        <f>Z158*K158</f>
        <v>0</v>
      </c>
      <c r="AR158" s="14" t="s">
        <v>210</v>
      </c>
      <c r="AT158" s="14" t="s">
        <v>334</v>
      </c>
      <c r="AU158" s="14" t="s">
        <v>115</v>
      </c>
      <c r="AY158" s="14" t="s">
        <v>175</v>
      </c>
      <c r="BE158" s="105">
        <f>IF(U158="základní",N158,0)</f>
        <v>0</v>
      </c>
      <c r="BF158" s="105">
        <f>IF(U158="snížená",N158,0)</f>
        <v>0</v>
      </c>
      <c r="BG158" s="105">
        <f>IF(U158="zákl. přenesená",N158,0)</f>
        <v>0</v>
      </c>
      <c r="BH158" s="105">
        <f>IF(U158="sníž. přenesená",N158,0)</f>
        <v>0</v>
      </c>
      <c r="BI158" s="105">
        <f>IF(U158="nulová",N158,0)</f>
        <v>0</v>
      </c>
      <c r="BJ158" s="14" t="s">
        <v>82</v>
      </c>
      <c r="BK158" s="105">
        <f>ROUND(L158*K158,2)</f>
        <v>0</v>
      </c>
      <c r="BL158" s="14" t="s">
        <v>179</v>
      </c>
      <c r="BM158" s="14" t="s">
        <v>1559</v>
      </c>
    </row>
    <row r="159" spans="2:51" s="6" customFormat="1" ht="16.5" customHeight="1">
      <c r="B159" s="106"/>
      <c r="C159" s="107"/>
      <c r="D159" s="107"/>
      <c r="E159" s="108" t="s">
        <v>19</v>
      </c>
      <c r="F159" s="577" t="s">
        <v>1560</v>
      </c>
      <c r="G159" s="578"/>
      <c r="H159" s="578"/>
      <c r="I159" s="578"/>
      <c r="J159" s="107"/>
      <c r="K159" s="109">
        <v>11.25</v>
      </c>
      <c r="L159" s="107"/>
      <c r="M159" s="107"/>
      <c r="N159" s="107"/>
      <c r="O159" s="107"/>
      <c r="P159" s="107"/>
      <c r="Q159" s="107"/>
      <c r="R159" s="110"/>
      <c r="T159" s="111"/>
      <c r="U159" s="107"/>
      <c r="V159" s="107"/>
      <c r="W159" s="107"/>
      <c r="X159" s="107"/>
      <c r="Y159" s="107"/>
      <c r="Z159" s="107"/>
      <c r="AA159" s="112"/>
      <c r="AT159" s="113" t="s">
        <v>182</v>
      </c>
      <c r="AU159" s="113" t="s">
        <v>115</v>
      </c>
      <c r="AV159" s="6" t="s">
        <v>115</v>
      </c>
      <c r="AW159" s="6" t="s">
        <v>32</v>
      </c>
      <c r="AX159" s="6" t="s">
        <v>82</v>
      </c>
      <c r="AY159" s="113" t="s">
        <v>175</v>
      </c>
    </row>
    <row r="160" spans="2:65" s="1" customFormat="1" ht="25.5" customHeight="1">
      <c r="B160" s="25"/>
      <c r="C160" s="98" t="s">
        <v>258</v>
      </c>
      <c r="D160" s="98" t="s">
        <v>176</v>
      </c>
      <c r="E160" s="99" t="s">
        <v>1561</v>
      </c>
      <c r="F160" s="576" t="s">
        <v>1562</v>
      </c>
      <c r="G160" s="576"/>
      <c r="H160" s="576"/>
      <c r="I160" s="576"/>
      <c r="J160" s="100" t="s">
        <v>113</v>
      </c>
      <c r="K160" s="101">
        <v>225</v>
      </c>
      <c r="L160" s="507"/>
      <c r="M160" s="507"/>
      <c r="N160" s="562">
        <f>ROUND(L160*K160,2)</f>
        <v>0</v>
      </c>
      <c r="O160" s="562"/>
      <c r="P160" s="562"/>
      <c r="Q160" s="562"/>
      <c r="R160" s="27"/>
      <c r="T160" s="102" t="s">
        <v>19</v>
      </c>
      <c r="U160" s="30" t="s">
        <v>39</v>
      </c>
      <c r="V160" s="103">
        <v>0.012</v>
      </c>
      <c r="W160" s="103">
        <f>V160*K160</f>
        <v>2.7</v>
      </c>
      <c r="X160" s="103">
        <v>0</v>
      </c>
      <c r="Y160" s="103">
        <f>X160*K160</f>
        <v>0</v>
      </c>
      <c r="Z160" s="103">
        <v>0</v>
      </c>
      <c r="AA160" s="104">
        <f>Z160*K160</f>
        <v>0</v>
      </c>
      <c r="AR160" s="14" t="s">
        <v>179</v>
      </c>
      <c r="AT160" s="14" t="s">
        <v>176</v>
      </c>
      <c r="AU160" s="14" t="s">
        <v>115</v>
      </c>
      <c r="AY160" s="14" t="s">
        <v>175</v>
      </c>
      <c r="BE160" s="105">
        <f>IF(U160="základní",N160,0)</f>
        <v>0</v>
      </c>
      <c r="BF160" s="105">
        <f>IF(U160="snížená",N160,0)</f>
        <v>0</v>
      </c>
      <c r="BG160" s="105">
        <f>IF(U160="zákl. přenesená",N160,0)</f>
        <v>0</v>
      </c>
      <c r="BH160" s="105">
        <f>IF(U160="sníž. přenesená",N160,0)</f>
        <v>0</v>
      </c>
      <c r="BI160" s="105">
        <f>IF(U160="nulová",N160,0)</f>
        <v>0</v>
      </c>
      <c r="BJ160" s="14" t="s">
        <v>82</v>
      </c>
      <c r="BK160" s="105">
        <f>ROUND(L160*K160,2)</f>
        <v>0</v>
      </c>
      <c r="BL160" s="14" t="s">
        <v>179</v>
      </c>
      <c r="BM160" s="14" t="s">
        <v>1563</v>
      </c>
    </row>
    <row r="161" spans="2:51" s="6" customFormat="1" ht="16.5" customHeight="1">
      <c r="B161" s="106"/>
      <c r="C161" s="107"/>
      <c r="D161" s="107"/>
      <c r="E161" s="108" t="s">
        <v>19</v>
      </c>
      <c r="F161" s="577" t="s">
        <v>1558</v>
      </c>
      <c r="G161" s="578"/>
      <c r="H161" s="578"/>
      <c r="I161" s="578"/>
      <c r="J161" s="107"/>
      <c r="K161" s="109">
        <v>225</v>
      </c>
      <c r="L161" s="107"/>
      <c r="M161" s="107"/>
      <c r="N161" s="107"/>
      <c r="O161" s="107"/>
      <c r="P161" s="107"/>
      <c r="Q161" s="107"/>
      <c r="R161" s="110"/>
      <c r="T161" s="111"/>
      <c r="U161" s="107"/>
      <c r="V161" s="107"/>
      <c r="W161" s="107"/>
      <c r="X161" s="107"/>
      <c r="Y161" s="107"/>
      <c r="Z161" s="107"/>
      <c r="AA161" s="112"/>
      <c r="AT161" s="113" t="s">
        <v>182</v>
      </c>
      <c r="AU161" s="113" t="s">
        <v>115</v>
      </c>
      <c r="AV161" s="6" t="s">
        <v>115</v>
      </c>
      <c r="AW161" s="6" t="s">
        <v>32</v>
      </c>
      <c r="AX161" s="6" t="s">
        <v>82</v>
      </c>
      <c r="AY161" s="113" t="s">
        <v>175</v>
      </c>
    </row>
    <row r="162" spans="2:65" s="1" customFormat="1" ht="25.5" customHeight="1">
      <c r="B162" s="25"/>
      <c r="C162" s="98" t="s">
        <v>264</v>
      </c>
      <c r="D162" s="98" t="s">
        <v>176</v>
      </c>
      <c r="E162" s="99" t="s">
        <v>423</v>
      </c>
      <c r="F162" s="576" t="s">
        <v>424</v>
      </c>
      <c r="G162" s="576"/>
      <c r="H162" s="576"/>
      <c r="I162" s="576"/>
      <c r="J162" s="100" t="s">
        <v>113</v>
      </c>
      <c r="K162" s="101">
        <v>130</v>
      </c>
      <c r="L162" s="507"/>
      <c r="M162" s="507"/>
      <c r="N162" s="562">
        <f>ROUND(L162*K162,2)</f>
        <v>0</v>
      </c>
      <c r="O162" s="562"/>
      <c r="P162" s="562"/>
      <c r="Q162" s="562"/>
      <c r="R162" s="27"/>
      <c r="T162" s="102" t="s">
        <v>19</v>
      </c>
      <c r="U162" s="30" t="s">
        <v>39</v>
      </c>
      <c r="V162" s="103">
        <v>0.128</v>
      </c>
      <c r="W162" s="103">
        <f>V162*K162</f>
        <v>16.64</v>
      </c>
      <c r="X162" s="103">
        <v>0</v>
      </c>
      <c r="Y162" s="103">
        <f>X162*K162</f>
        <v>0</v>
      </c>
      <c r="Z162" s="103">
        <v>0</v>
      </c>
      <c r="AA162" s="104">
        <f>Z162*K162</f>
        <v>0</v>
      </c>
      <c r="AR162" s="14" t="s">
        <v>179</v>
      </c>
      <c r="AT162" s="14" t="s">
        <v>176</v>
      </c>
      <c r="AU162" s="14" t="s">
        <v>115</v>
      </c>
      <c r="AY162" s="14" t="s">
        <v>175</v>
      </c>
      <c r="BE162" s="105">
        <f>IF(U162="základní",N162,0)</f>
        <v>0</v>
      </c>
      <c r="BF162" s="105">
        <f>IF(U162="snížená",N162,0)</f>
        <v>0</v>
      </c>
      <c r="BG162" s="105">
        <f>IF(U162="zákl. přenesená",N162,0)</f>
        <v>0</v>
      </c>
      <c r="BH162" s="105">
        <f>IF(U162="sníž. přenesená",N162,0)</f>
        <v>0</v>
      </c>
      <c r="BI162" s="105">
        <f>IF(U162="nulová",N162,0)</f>
        <v>0</v>
      </c>
      <c r="BJ162" s="14" t="s">
        <v>82</v>
      </c>
      <c r="BK162" s="105">
        <f>ROUND(L162*K162,2)</f>
        <v>0</v>
      </c>
      <c r="BL162" s="14" t="s">
        <v>179</v>
      </c>
      <c r="BM162" s="14" t="s">
        <v>1564</v>
      </c>
    </row>
    <row r="163" spans="2:51" s="6" customFormat="1" ht="16.5" customHeight="1">
      <c r="B163" s="106"/>
      <c r="C163" s="107"/>
      <c r="D163" s="107"/>
      <c r="E163" s="108" t="s">
        <v>19</v>
      </c>
      <c r="F163" s="577" t="s">
        <v>1565</v>
      </c>
      <c r="G163" s="578"/>
      <c r="H163" s="578"/>
      <c r="I163" s="578"/>
      <c r="J163" s="107"/>
      <c r="K163" s="109">
        <v>130</v>
      </c>
      <c r="L163" s="107"/>
      <c r="M163" s="107"/>
      <c r="N163" s="107"/>
      <c r="O163" s="107"/>
      <c r="P163" s="107"/>
      <c r="Q163" s="107"/>
      <c r="R163" s="110"/>
      <c r="T163" s="111"/>
      <c r="U163" s="107"/>
      <c r="V163" s="107"/>
      <c r="W163" s="107"/>
      <c r="X163" s="107"/>
      <c r="Y163" s="107"/>
      <c r="Z163" s="107"/>
      <c r="AA163" s="112"/>
      <c r="AT163" s="113" t="s">
        <v>182</v>
      </c>
      <c r="AU163" s="113" t="s">
        <v>115</v>
      </c>
      <c r="AV163" s="6" t="s">
        <v>115</v>
      </c>
      <c r="AW163" s="6" t="s">
        <v>32</v>
      </c>
      <c r="AX163" s="6" t="s">
        <v>82</v>
      </c>
      <c r="AY163" s="113" t="s">
        <v>175</v>
      </c>
    </row>
    <row r="164" spans="2:65" s="1" customFormat="1" ht="25.5" customHeight="1">
      <c r="B164" s="25"/>
      <c r="C164" s="98" t="s">
        <v>269</v>
      </c>
      <c r="D164" s="98" t="s">
        <v>176</v>
      </c>
      <c r="E164" s="99" t="s">
        <v>1566</v>
      </c>
      <c r="F164" s="576" t="s">
        <v>1567</v>
      </c>
      <c r="G164" s="576"/>
      <c r="H164" s="576"/>
      <c r="I164" s="576"/>
      <c r="J164" s="100" t="s">
        <v>113</v>
      </c>
      <c r="K164" s="101">
        <v>225</v>
      </c>
      <c r="L164" s="507"/>
      <c r="M164" s="507"/>
      <c r="N164" s="562">
        <f>ROUND(L164*K164,2)</f>
        <v>0</v>
      </c>
      <c r="O164" s="562"/>
      <c r="P164" s="562"/>
      <c r="Q164" s="562"/>
      <c r="R164" s="27"/>
      <c r="T164" s="102" t="s">
        <v>19</v>
      </c>
      <c r="U164" s="30" t="s">
        <v>39</v>
      </c>
      <c r="V164" s="103">
        <v>0.5</v>
      </c>
      <c r="W164" s="103">
        <f>V164*K164</f>
        <v>112.5</v>
      </c>
      <c r="X164" s="103">
        <v>0</v>
      </c>
      <c r="Y164" s="103">
        <f>X164*K164</f>
        <v>0</v>
      </c>
      <c r="Z164" s="103">
        <v>0</v>
      </c>
      <c r="AA164" s="104">
        <f>Z164*K164</f>
        <v>0</v>
      </c>
      <c r="AR164" s="14" t="s">
        <v>179</v>
      </c>
      <c r="AT164" s="14" t="s">
        <v>176</v>
      </c>
      <c r="AU164" s="14" t="s">
        <v>115</v>
      </c>
      <c r="AY164" s="14" t="s">
        <v>175</v>
      </c>
      <c r="BE164" s="105">
        <f>IF(U164="základní",N164,0)</f>
        <v>0</v>
      </c>
      <c r="BF164" s="105">
        <f>IF(U164="snížená",N164,0)</f>
        <v>0</v>
      </c>
      <c r="BG164" s="105">
        <f>IF(U164="zákl. přenesená",N164,0)</f>
        <v>0</v>
      </c>
      <c r="BH164" s="105">
        <f>IF(U164="sníž. přenesená",N164,0)</f>
        <v>0</v>
      </c>
      <c r="BI164" s="105">
        <f>IF(U164="nulová",N164,0)</f>
        <v>0</v>
      </c>
      <c r="BJ164" s="14" t="s">
        <v>82</v>
      </c>
      <c r="BK164" s="105">
        <f>ROUND(L164*K164,2)</f>
        <v>0</v>
      </c>
      <c r="BL164" s="14" t="s">
        <v>179</v>
      </c>
      <c r="BM164" s="14" t="s">
        <v>1568</v>
      </c>
    </row>
    <row r="165" spans="2:51" s="6" customFormat="1" ht="16.5" customHeight="1">
      <c r="B165" s="106"/>
      <c r="C165" s="107"/>
      <c r="D165" s="107"/>
      <c r="E165" s="108" t="s">
        <v>19</v>
      </c>
      <c r="F165" s="577" t="s">
        <v>1556</v>
      </c>
      <c r="G165" s="578"/>
      <c r="H165" s="578"/>
      <c r="I165" s="578"/>
      <c r="J165" s="107"/>
      <c r="K165" s="109">
        <v>225</v>
      </c>
      <c r="L165" s="107"/>
      <c r="M165" s="107"/>
      <c r="N165" s="107"/>
      <c r="O165" s="107"/>
      <c r="P165" s="107"/>
      <c r="Q165" s="107"/>
      <c r="R165" s="110"/>
      <c r="T165" s="111"/>
      <c r="U165" s="107"/>
      <c r="V165" s="107"/>
      <c r="W165" s="107"/>
      <c r="X165" s="107"/>
      <c r="Y165" s="107"/>
      <c r="Z165" s="107"/>
      <c r="AA165" s="112"/>
      <c r="AT165" s="113" t="s">
        <v>182</v>
      </c>
      <c r="AU165" s="113" t="s">
        <v>115</v>
      </c>
      <c r="AV165" s="6" t="s">
        <v>115</v>
      </c>
      <c r="AW165" s="6" t="s">
        <v>32</v>
      </c>
      <c r="AX165" s="6" t="s">
        <v>82</v>
      </c>
      <c r="AY165" s="113" t="s">
        <v>175</v>
      </c>
    </row>
    <row r="166" spans="2:63" s="5" customFormat="1" ht="29.85" customHeight="1">
      <c r="B166" s="87"/>
      <c r="C166" s="88"/>
      <c r="D166" s="97" t="s">
        <v>151</v>
      </c>
      <c r="E166" s="97"/>
      <c r="F166" s="97"/>
      <c r="G166" s="97"/>
      <c r="H166" s="97"/>
      <c r="I166" s="97"/>
      <c r="J166" s="97"/>
      <c r="K166" s="97"/>
      <c r="L166" s="97"/>
      <c r="M166" s="97"/>
      <c r="N166" s="559">
        <f>BK166</f>
        <v>0</v>
      </c>
      <c r="O166" s="560"/>
      <c r="P166" s="560"/>
      <c r="Q166" s="560"/>
      <c r="R166" s="90"/>
      <c r="T166" s="91"/>
      <c r="U166" s="88"/>
      <c r="V166" s="88"/>
      <c r="W166" s="92">
        <f>SUM(W167:W172)</f>
        <v>27.1235</v>
      </c>
      <c r="X166" s="88"/>
      <c r="Y166" s="92">
        <f>SUM(Y167:Y172)</f>
        <v>95.35166999999998</v>
      </c>
      <c r="Z166" s="88"/>
      <c r="AA166" s="93">
        <f>SUM(AA167:AA172)</f>
        <v>0</v>
      </c>
      <c r="AR166" s="94" t="s">
        <v>82</v>
      </c>
      <c r="AT166" s="95" t="s">
        <v>73</v>
      </c>
      <c r="AU166" s="95" t="s">
        <v>82</v>
      </c>
      <c r="AY166" s="94" t="s">
        <v>175</v>
      </c>
      <c r="BK166" s="96">
        <f>SUM(BK167:BK172)</f>
        <v>0</v>
      </c>
    </row>
    <row r="167" spans="2:65" s="1" customFormat="1" ht="25.5" customHeight="1">
      <c r="B167" s="25"/>
      <c r="C167" s="98" t="s">
        <v>10</v>
      </c>
      <c r="D167" s="98" t="s">
        <v>176</v>
      </c>
      <c r="E167" s="99" t="s">
        <v>1569</v>
      </c>
      <c r="F167" s="576" t="s">
        <v>1570</v>
      </c>
      <c r="G167" s="576"/>
      <c r="H167" s="576"/>
      <c r="I167" s="576"/>
      <c r="J167" s="100" t="s">
        <v>127</v>
      </c>
      <c r="K167" s="101">
        <v>31.5</v>
      </c>
      <c r="L167" s="507"/>
      <c r="M167" s="507"/>
      <c r="N167" s="562">
        <f>ROUND(L167*K167,2)</f>
        <v>0</v>
      </c>
      <c r="O167" s="562"/>
      <c r="P167" s="562"/>
      <c r="Q167" s="562"/>
      <c r="R167" s="27"/>
      <c r="T167" s="102" t="s">
        <v>19</v>
      </c>
      <c r="U167" s="30" t="s">
        <v>39</v>
      </c>
      <c r="V167" s="103">
        <v>0.185</v>
      </c>
      <c r="W167" s="103">
        <f>V167*K167</f>
        <v>5.8275</v>
      </c>
      <c r="X167" s="103">
        <v>1.93125</v>
      </c>
      <c r="Y167" s="103">
        <f>X167*K167</f>
        <v>60.834374999999994</v>
      </c>
      <c r="Z167" s="103">
        <v>0</v>
      </c>
      <c r="AA167" s="104">
        <f>Z167*K167</f>
        <v>0</v>
      </c>
      <c r="AR167" s="14" t="s">
        <v>179</v>
      </c>
      <c r="AT167" s="14" t="s">
        <v>176</v>
      </c>
      <c r="AU167" s="14" t="s">
        <v>115</v>
      </c>
      <c r="AY167" s="14" t="s">
        <v>175</v>
      </c>
      <c r="BE167" s="105">
        <f>IF(U167="základní",N167,0)</f>
        <v>0</v>
      </c>
      <c r="BF167" s="105">
        <f>IF(U167="snížená",N167,0)</f>
        <v>0</v>
      </c>
      <c r="BG167" s="105">
        <f>IF(U167="zákl. přenesená",N167,0)</f>
        <v>0</v>
      </c>
      <c r="BH167" s="105">
        <f>IF(U167="sníž. přenesená",N167,0)</f>
        <v>0</v>
      </c>
      <c r="BI167" s="105">
        <f>IF(U167="nulová",N167,0)</f>
        <v>0</v>
      </c>
      <c r="BJ167" s="14" t="s">
        <v>82</v>
      </c>
      <c r="BK167" s="105">
        <f>ROUND(L167*K167,2)</f>
        <v>0</v>
      </c>
      <c r="BL167" s="14" t="s">
        <v>179</v>
      </c>
      <c r="BM167" s="14" t="s">
        <v>1571</v>
      </c>
    </row>
    <row r="168" spans="2:51" s="6" customFormat="1" ht="16.5" customHeight="1">
      <c r="B168" s="106"/>
      <c r="C168" s="107"/>
      <c r="D168" s="107"/>
      <c r="E168" s="108" t="s">
        <v>19</v>
      </c>
      <c r="F168" s="577" t="s">
        <v>1572</v>
      </c>
      <c r="G168" s="578"/>
      <c r="H168" s="578"/>
      <c r="I168" s="578"/>
      <c r="J168" s="107"/>
      <c r="K168" s="109">
        <v>31.5</v>
      </c>
      <c r="L168" s="107"/>
      <c r="M168" s="107"/>
      <c r="N168" s="107"/>
      <c r="O168" s="107"/>
      <c r="P168" s="107"/>
      <c r="Q168" s="107"/>
      <c r="R168" s="110"/>
      <c r="T168" s="111"/>
      <c r="U168" s="107"/>
      <c r="V168" s="107"/>
      <c r="W168" s="107"/>
      <c r="X168" s="107"/>
      <c r="Y168" s="107"/>
      <c r="Z168" s="107"/>
      <c r="AA168" s="112"/>
      <c r="AT168" s="113" t="s">
        <v>182</v>
      </c>
      <c r="AU168" s="113" t="s">
        <v>115</v>
      </c>
      <c r="AV168" s="6" t="s">
        <v>115</v>
      </c>
      <c r="AW168" s="6" t="s">
        <v>32</v>
      </c>
      <c r="AX168" s="6" t="s">
        <v>82</v>
      </c>
      <c r="AY168" s="113" t="s">
        <v>175</v>
      </c>
    </row>
    <row r="169" spans="2:65" s="1" customFormat="1" ht="25.5" customHeight="1">
      <c r="B169" s="25"/>
      <c r="C169" s="98" t="s">
        <v>281</v>
      </c>
      <c r="D169" s="98" t="s">
        <v>176</v>
      </c>
      <c r="E169" s="99" t="s">
        <v>1573</v>
      </c>
      <c r="F169" s="576" t="s">
        <v>1574</v>
      </c>
      <c r="G169" s="576"/>
      <c r="H169" s="576"/>
      <c r="I169" s="576"/>
      <c r="J169" s="100" t="s">
        <v>113</v>
      </c>
      <c r="K169" s="101">
        <v>176</v>
      </c>
      <c r="L169" s="507"/>
      <c r="M169" s="507"/>
      <c r="N169" s="562">
        <f>ROUND(L169*K169,2)</f>
        <v>0</v>
      </c>
      <c r="O169" s="562"/>
      <c r="P169" s="562"/>
      <c r="Q169" s="562"/>
      <c r="R169" s="27"/>
      <c r="T169" s="102" t="s">
        <v>19</v>
      </c>
      <c r="U169" s="30" t="s">
        <v>39</v>
      </c>
      <c r="V169" s="103">
        <v>0.121</v>
      </c>
      <c r="W169" s="103">
        <f>V169*K169</f>
        <v>21.296</v>
      </c>
      <c r="X169" s="103">
        <v>0.108</v>
      </c>
      <c r="Y169" s="103">
        <f>X169*K169</f>
        <v>19.008</v>
      </c>
      <c r="Z169" s="103">
        <v>0</v>
      </c>
      <c r="AA169" s="104">
        <f>Z169*K169</f>
        <v>0</v>
      </c>
      <c r="AR169" s="14" t="s">
        <v>179</v>
      </c>
      <c r="AT169" s="14" t="s">
        <v>176</v>
      </c>
      <c r="AU169" s="14" t="s">
        <v>115</v>
      </c>
      <c r="AY169" s="14" t="s">
        <v>175</v>
      </c>
      <c r="BE169" s="105">
        <f>IF(U169="základní",N169,0)</f>
        <v>0</v>
      </c>
      <c r="BF169" s="105">
        <f>IF(U169="snížená",N169,0)</f>
        <v>0</v>
      </c>
      <c r="BG169" s="105">
        <f>IF(U169="zákl. přenesená",N169,0)</f>
        <v>0</v>
      </c>
      <c r="BH169" s="105">
        <f>IF(U169="sníž. přenesená",N169,0)</f>
        <v>0</v>
      </c>
      <c r="BI169" s="105">
        <f>IF(U169="nulová",N169,0)</f>
        <v>0</v>
      </c>
      <c r="BJ169" s="14" t="s">
        <v>82</v>
      </c>
      <c r="BK169" s="105">
        <f>ROUND(L169*K169,2)</f>
        <v>0</v>
      </c>
      <c r="BL169" s="14" t="s">
        <v>179</v>
      </c>
      <c r="BM169" s="14" t="s">
        <v>1575</v>
      </c>
    </row>
    <row r="170" spans="2:65" s="1" customFormat="1" ht="16.5" customHeight="1">
      <c r="B170" s="25"/>
      <c r="C170" s="129" t="s">
        <v>286</v>
      </c>
      <c r="D170" s="129" t="s">
        <v>334</v>
      </c>
      <c r="E170" s="130" t="s">
        <v>1576</v>
      </c>
      <c r="F170" s="583" t="s">
        <v>1577</v>
      </c>
      <c r="G170" s="583"/>
      <c r="H170" s="583"/>
      <c r="I170" s="583"/>
      <c r="J170" s="131" t="s">
        <v>189</v>
      </c>
      <c r="K170" s="132">
        <v>7.333</v>
      </c>
      <c r="L170" s="534"/>
      <c r="M170" s="534"/>
      <c r="N170" s="561">
        <f>ROUND(L170*K170,2)</f>
        <v>0</v>
      </c>
      <c r="O170" s="562"/>
      <c r="P170" s="562"/>
      <c r="Q170" s="562"/>
      <c r="R170" s="27"/>
      <c r="T170" s="102" t="s">
        <v>19</v>
      </c>
      <c r="U170" s="30" t="s">
        <v>39</v>
      </c>
      <c r="V170" s="103">
        <v>0</v>
      </c>
      <c r="W170" s="103">
        <f>V170*K170</f>
        <v>0</v>
      </c>
      <c r="X170" s="103">
        <v>2.115</v>
      </c>
      <c r="Y170" s="103">
        <f>X170*K170</f>
        <v>15.509295000000002</v>
      </c>
      <c r="Z170" s="103">
        <v>0</v>
      </c>
      <c r="AA170" s="104">
        <f>Z170*K170</f>
        <v>0</v>
      </c>
      <c r="AR170" s="14" t="s">
        <v>210</v>
      </c>
      <c r="AT170" s="14" t="s">
        <v>334</v>
      </c>
      <c r="AU170" s="14" t="s">
        <v>115</v>
      </c>
      <c r="AY170" s="14" t="s">
        <v>175</v>
      </c>
      <c r="BE170" s="105">
        <f>IF(U170="základní",N170,0)</f>
        <v>0</v>
      </c>
      <c r="BF170" s="105">
        <f>IF(U170="snížená",N170,0)</f>
        <v>0</v>
      </c>
      <c r="BG170" s="105">
        <f>IF(U170="zákl. přenesená",N170,0)</f>
        <v>0</v>
      </c>
      <c r="BH170" s="105">
        <f>IF(U170="sníž. přenesená",N170,0)</f>
        <v>0</v>
      </c>
      <c r="BI170" s="105">
        <f>IF(U170="nulová",N170,0)</f>
        <v>0</v>
      </c>
      <c r="BJ170" s="14" t="s">
        <v>82</v>
      </c>
      <c r="BK170" s="105">
        <f>ROUND(L170*K170,2)</f>
        <v>0</v>
      </c>
      <c r="BL170" s="14" t="s">
        <v>179</v>
      </c>
      <c r="BM170" s="14" t="s">
        <v>1578</v>
      </c>
    </row>
    <row r="171" spans="2:51" s="8" customFormat="1" ht="38.25" customHeight="1">
      <c r="B171" s="122"/>
      <c r="C171" s="123"/>
      <c r="D171" s="123"/>
      <c r="E171" s="124" t="s">
        <v>19</v>
      </c>
      <c r="F171" s="584" t="s">
        <v>1579</v>
      </c>
      <c r="G171" s="585"/>
      <c r="H171" s="585"/>
      <c r="I171" s="585"/>
      <c r="J171" s="123"/>
      <c r="K171" s="124" t="s">
        <v>19</v>
      </c>
      <c r="L171" s="123"/>
      <c r="M171" s="123"/>
      <c r="N171" s="123"/>
      <c r="O171" s="123"/>
      <c r="P171" s="123"/>
      <c r="Q171" s="123"/>
      <c r="R171" s="125"/>
      <c r="T171" s="126"/>
      <c r="U171" s="123"/>
      <c r="V171" s="123"/>
      <c r="W171" s="123"/>
      <c r="X171" s="123"/>
      <c r="Y171" s="123"/>
      <c r="Z171" s="123"/>
      <c r="AA171" s="127"/>
      <c r="AT171" s="128" t="s">
        <v>182</v>
      </c>
      <c r="AU171" s="128" t="s">
        <v>115</v>
      </c>
      <c r="AV171" s="8" t="s">
        <v>82</v>
      </c>
      <c r="AW171" s="8" t="s">
        <v>32</v>
      </c>
      <c r="AX171" s="8" t="s">
        <v>74</v>
      </c>
      <c r="AY171" s="128" t="s">
        <v>175</v>
      </c>
    </row>
    <row r="172" spans="2:51" s="6" customFormat="1" ht="16.5" customHeight="1">
      <c r="B172" s="106"/>
      <c r="C172" s="107"/>
      <c r="D172" s="107"/>
      <c r="E172" s="108" t="s">
        <v>19</v>
      </c>
      <c r="F172" s="579" t="s">
        <v>1580</v>
      </c>
      <c r="G172" s="580"/>
      <c r="H172" s="580"/>
      <c r="I172" s="580"/>
      <c r="J172" s="107"/>
      <c r="K172" s="109">
        <v>7.333</v>
      </c>
      <c r="L172" s="107"/>
      <c r="M172" s="107"/>
      <c r="N172" s="107"/>
      <c r="O172" s="107"/>
      <c r="P172" s="107"/>
      <c r="Q172" s="107"/>
      <c r="R172" s="110"/>
      <c r="T172" s="111"/>
      <c r="U172" s="107"/>
      <c r="V172" s="107"/>
      <c r="W172" s="107"/>
      <c r="X172" s="107"/>
      <c r="Y172" s="107"/>
      <c r="Z172" s="107"/>
      <c r="AA172" s="112"/>
      <c r="AT172" s="113" t="s">
        <v>182</v>
      </c>
      <c r="AU172" s="113" t="s">
        <v>115</v>
      </c>
      <c r="AV172" s="6" t="s">
        <v>115</v>
      </c>
      <c r="AW172" s="6" t="s">
        <v>32</v>
      </c>
      <c r="AX172" s="6" t="s">
        <v>82</v>
      </c>
      <c r="AY172" s="113" t="s">
        <v>175</v>
      </c>
    </row>
    <row r="173" spans="2:63" s="5" customFormat="1" ht="29.85" customHeight="1">
      <c r="B173" s="87"/>
      <c r="C173" s="88"/>
      <c r="D173" s="97" t="s">
        <v>156</v>
      </c>
      <c r="E173" s="97"/>
      <c r="F173" s="97"/>
      <c r="G173" s="97"/>
      <c r="H173" s="97"/>
      <c r="I173" s="97"/>
      <c r="J173" s="97"/>
      <c r="K173" s="97"/>
      <c r="L173" s="97"/>
      <c r="M173" s="97"/>
      <c r="N173" s="559">
        <f>BK173</f>
        <v>0</v>
      </c>
      <c r="O173" s="560"/>
      <c r="P173" s="560"/>
      <c r="Q173" s="560"/>
      <c r="R173" s="90"/>
      <c r="T173" s="91"/>
      <c r="U173" s="88"/>
      <c r="V173" s="88"/>
      <c r="W173" s="92">
        <f>SUM(W174:W179)</f>
        <v>2.9535</v>
      </c>
      <c r="X173" s="88"/>
      <c r="Y173" s="92">
        <f>SUM(Y174:Y179)</f>
        <v>0</v>
      </c>
      <c r="Z173" s="88"/>
      <c r="AA173" s="93">
        <f>SUM(AA174:AA179)</f>
        <v>0</v>
      </c>
      <c r="AR173" s="94" t="s">
        <v>82</v>
      </c>
      <c r="AT173" s="95" t="s">
        <v>73</v>
      </c>
      <c r="AU173" s="95" t="s">
        <v>82</v>
      </c>
      <c r="AY173" s="94" t="s">
        <v>175</v>
      </c>
      <c r="BK173" s="96">
        <f>SUM(BK174:BK179)</f>
        <v>0</v>
      </c>
    </row>
    <row r="174" spans="2:65" s="1" customFormat="1" ht="38.25" customHeight="1">
      <c r="B174" s="25"/>
      <c r="C174" s="98" t="s">
        <v>291</v>
      </c>
      <c r="D174" s="98" t="s">
        <v>176</v>
      </c>
      <c r="E174" s="99" t="s">
        <v>868</v>
      </c>
      <c r="F174" s="576" t="s">
        <v>869</v>
      </c>
      <c r="G174" s="576"/>
      <c r="H174" s="576"/>
      <c r="I174" s="576"/>
      <c r="J174" s="100" t="s">
        <v>369</v>
      </c>
      <c r="K174" s="101">
        <v>16.5</v>
      </c>
      <c r="L174" s="507"/>
      <c r="M174" s="507"/>
      <c r="N174" s="562">
        <f>ROUND(L174*K174,2)</f>
        <v>0</v>
      </c>
      <c r="O174" s="562"/>
      <c r="P174" s="562"/>
      <c r="Q174" s="562"/>
      <c r="R174" s="27"/>
      <c r="T174" s="102" t="s">
        <v>19</v>
      </c>
      <c r="U174" s="30" t="s">
        <v>39</v>
      </c>
      <c r="V174" s="103">
        <v>0.125</v>
      </c>
      <c r="W174" s="103">
        <f>V174*K174</f>
        <v>2.0625</v>
      </c>
      <c r="X174" s="103">
        <v>0</v>
      </c>
      <c r="Y174" s="103">
        <f>X174*K174</f>
        <v>0</v>
      </c>
      <c r="Z174" s="103">
        <v>0</v>
      </c>
      <c r="AA174" s="104">
        <f>Z174*K174</f>
        <v>0</v>
      </c>
      <c r="AR174" s="14" t="s">
        <v>179</v>
      </c>
      <c r="AT174" s="14" t="s">
        <v>176</v>
      </c>
      <c r="AU174" s="14" t="s">
        <v>115</v>
      </c>
      <c r="AY174" s="14" t="s">
        <v>175</v>
      </c>
      <c r="BE174" s="105">
        <f>IF(U174="základní",N174,0)</f>
        <v>0</v>
      </c>
      <c r="BF174" s="105">
        <f>IF(U174="snížená",N174,0)</f>
        <v>0</v>
      </c>
      <c r="BG174" s="105">
        <f>IF(U174="zákl. přenesená",N174,0)</f>
        <v>0</v>
      </c>
      <c r="BH174" s="105">
        <f>IF(U174="sníž. přenesená",N174,0)</f>
        <v>0</v>
      </c>
      <c r="BI174" s="105">
        <f>IF(U174="nulová",N174,0)</f>
        <v>0</v>
      </c>
      <c r="BJ174" s="14" t="s">
        <v>82</v>
      </c>
      <c r="BK174" s="105">
        <f>ROUND(L174*K174,2)</f>
        <v>0</v>
      </c>
      <c r="BL174" s="14" t="s">
        <v>179</v>
      </c>
      <c r="BM174" s="14" t="s">
        <v>1581</v>
      </c>
    </row>
    <row r="175" spans="2:51" s="6" customFormat="1" ht="25.5" customHeight="1">
      <c r="B175" s="106"/>
      <c r="C175" s="107"/>
      <c r="D175" s="107"/>
      <c r="E175" s="108" t="s">
        <v>19</v>
      </c>
      <c r="F175" s="577" t="s">
        <v>1582</v>
      </c>
      <c r="G175" s="578"/>
      <c r="H175" s="578"/>
      <c r="I175" s="578"/>
      <c r="J175" s="107"/>
      <c r="K175" s="109">
        <v>16.5</v>
      </c>
      <c r="L175" s="107"/>
      <c r="M175" s="107"/>
      <c r="N175" s="107"/>
      <c r="O175" s="107"/>
      <c r="P175" s="107"/>
      <c r="Q175" s="107"/>
      <c r="R175" s="110"/>
      <c r="T175" s="111"/>
      <c r="U175" s="107"/>
      <c r="V175" s="107"/>
      <c r="W175" s="107"/>
      <c r="X175" s="107"/>
      <c r="Y175" s="107"/>
      <c r="Z175" s="107"/>
      <c r="AA175" s="112"/>
      <c r="AT175" s="113" t="s">
        <v>182</v>
      </c>
      <c r="AU175" s="113" t="s">
        <v>115</v>
      </c>
      <c r="AV175" s="6" t="s">
        <v>115</v>
      </c>
      <c r="AW175" s="6" t="s">
        <v>32</v>
      </c>
      <c r="AX175" s="6" t="s">
        <v>82</v>
      </c>
      <c r="AY175" s="113" t="s">
        <v>175</v>
      </c>
    </row>
    <row r="176" spans="2:65" s="1" customFormat="1" ht="25.5" customHeight="1">
      <c r="B176" s="25"/>
      <c r="C176" s="98" t="s">
        <v>296</v>
      </c>
      <c r="D176" s="98" t="s">
        <v>176</v>
      </c>
      <c r="E176" s="99" t="s">
        <v>880</v>
      </c>
      <c r="F176" s="576" t="s">
        <v>881</v>
      </c>
      <c r="G176" s="576"/>
      <c r="H176" s="576"/>
      <c r="I176" s="576"/>
      <c r="J176" s="100" t="s">
        <v>369</v>
      </c>
      <c r="K176" s="101">
        <v>148.5</v>
      </c>
      <c r="L176" s="507"/>
      <c r="M176" s="507"/>
      <c r="N176" s="562">
        <f>ROUND(L176*K176,2)</f>
        <v>0</v>
      </c>
      <c r="O176" s="562"/>
      <c r="P176" s="562"/>
      <c r="Q176" s="562"/>
      <c r="R176" s="27"/>
      <c r="T176" s="102" t="s">
        <v>19</v>
      </c>
      <c r="U176" s="30" t="s">
        <v>39</v>
      </c>
      <c r="V176" s="103">
        <v>0.006</v>
      </c>
      <c r="W176" s="103">
        <f>V176*K176</f>
        <v>0.891</v>
      </c>
      <c r="X176" s="103">
        <v>0</v>
      </c>
      <c r="Y176" s="103">
        <f>X176*K176</f>
        <v>0</v>
      </c>
      <c r="Z176" s="103">
        <v>0</v>
      </c>
      <c r="AA176" s="104">
        <f>Z176*K176</f>
        <v>0</v>
      </c>
      <c r="AR176" s="14" t="s">
        <v>179</v>
      </c>
      <c r="AT176" s="14" t="s">
        <v>176</v>
      </c>
      <c r="AU176" s="14" t="s">
        <v>115</v>
      </c>
      <c r="AY176" s="14" t="s">
        <v>175</v>
      </c>
      <c r="BE176" s="105">
        <f>IF(U176="základní",N176,0)</f>
        <v>0</v>
      </c>
      <c r="BF176" s="105">
        <f>IF(U176="snížená",N176,0)</f>
        <v>0</v>
      </c>
      <c r="BG176" s="105">
        <f>IF(U176="zákl. přenesená",N176,0)</f>
        <v>0</v>
      </c>
      <c r="BH176" s="105">
        <f>IF(U176="sníž. přenesená",N176,0)</f>
        <v>0</v>
      </c>
      <c r="BI176" s="105">
        <f>IF(U176="nulová",N176,0)</f>
        <v>0</v>
      </c>
      <c r="BJ176" s="14" t="s">
        <v>82</v>
      </c>
      <c r="BK176" s="105">
        <f>ROUND(L176*K176,2)</f>
        <v>0</v>
      </c>
      <c r="BL176" s="14" t="s">
        <v>179</v>
      </c>
      <c r="BM176" s="14" t="s">
        <v>1583</v>
      </c>
    </row>
    <row r="177" spans="2:51" s="6" customFormat="1" ht="25.5" customHeight="1">
      <c r="B177" s="106"/>
      <c r="C177" s="107"/>
      <c r="D177" s="107"/>
      <c r="E177" s="108" t="s">
        <v>19</v>
      </c>
      <c r="F177" s="577" t="s">
        <v>1584</v>
      </c>
      <c r="G177" s="578"/>
      <c r="H177" s="578"/>
      <c r="I177" s="578"/>
      <c r="J177" s="107"/>
      <c r="K177" s="109">
        <v>148.5</v>
      </c>
      <c r="L177" s="107"/>
      <c r="M177" s="107"/>
      <c r="N177" s="107"/>
      <c r="O177" s="107"/>
      <c r="P177" s="107"/>
      <c r="Q177" s="107"/>
      <c r="R177" s="110"/>
      <c r="T177" s="111"/>
      <c r="U177" s="107"/>
      <c r="V177" s="107"/>
      <c r="W177" s="107"/>
      <c r="X177" s="107"/>
      <c r="Y177" s="107"/>
      <c r="Z177" s="107"/>
      <c r="AA177" s="112"/>
      <c r="AT177" s="113" t="s">
        <v>182</v>
      </c>
      <c r="AU177" s="113" t="s">
        <v>115</v>
      </c>
      <c r="AV177" s="6" t="s">
        <v>115</v>
      </c>
      <c r="AW177" s="6" t="s">
        <v>32</v>
      </c>
      <c r="AX177" s="6" t="s">
        <v>82</v>
      </c>
      <c r="AY177" s="113" t="s">
        <v>175</v>
      </c>
    </row>
    <row r="178" spans="2:65" s="1" customFormat="1" ht="38.25" customHeight="1">
      <c r="B178" s="25"/>
      <c r="C178" s="98" t="s">
        <v>306</v>
      </c>
      <c r="D178" s="98" t="s">
        <v>176</v>
      </c>
      <c r="E178" s="99" t="s">
        <v>1441</v>
      </c>
      <c r="F178" s="576" t="s">
        <v>1442</v>
      </c>
      <c r="G178" s="576"/>
      <c r="H178" s="576"/>
      <c r="I178" s="576"/>
      <c r="J178" s="100" t="s">
        <v>369</v>
      </c>
      <c r="K178" s="101">
        <v>16.5</v>
      </c>
      <c r="L178" s="507"/>
      <c r="M178" s="507"/>
      <c r="N178" s="562">
        <f>ROUND(L178*K178,2)</f>
        <v>0</v>
      </c>
      <c r="O178" s="562"/>
      <c r="P178" s="562"/>
      <c r="Q178" s="562"/>
      <c r="R178" s="27"/>
      <c r="T178" s="102" t="s">
        <v>19</v>
      </c>
      <c r="U178" s="30" t="s">
        <v>39</v>
      </c>
      <c r="V178" s="103">
        <v>0</v>
      </c>
      <c r="W178" s="103">
        <f>V178*K178</f>
        <v>0</v>
      </c>
      <c r="X178" s="103">
        <v>0</v>
      </c>
      <c r="Y178" s="103">
        <f>X178*K178</f>
        <v>0</v>
      </c>
      <c r="Z178" s="103">
        <v>0</v>
      </c>
      <c r="AA178" s="104">
        <f>Z178*K178</f>
        <v>0</v>
      </c>
      <c r="AR178" s="14" t="s">
        <v>179</v>
      </c>
      <c r="AT178" s="14" t="s">
        <v>176</v>
      </c>
      <c r="AU178" s="14" t="s">
        <v>115</v>
      </c>
      <c r="AY178" s="14" t="s">
        <v>175</v>
      </c>
      <c r="BE178" s="105">
        <f>IF(U178="základní",N178,0)</f>
        <v>0</v>
      </c>
      <c r="BF178" s="105">
        <f>IF(U178="snížená",N178,0)</f>
        <v>0</v>
      </c>
      <c r="BG178" s="105">
        <f>IF(U178="zákl. přenesená",N178,0)</f>
        <v>0</v>
      </c>
      <c r="BH178" s="105">
        <f>IF(U178="sníž. přenesená",N178,0)</f>
        <v>0</v>
      </c>
      <c r="BI178" s="105">
        <f>IF(U178="nulová",N178,0)</f>
        <v>0</v>
      </c>
      <c r="BJ178" s="14" t="s">
        <v>82</v>
      </c>
      <c r="BK178" s="105">
        <f>ROUND(L178*K178,2)</f>
        <v>0</v>
      </c>
      <c r="BL178" s="14" t="s">
        <v>179</v>
      </c>
      <c r="BM178" s="14" t="s">
        <v>1585</v>
      </c>
    </row>
    <row r="179" spans="2:51" s="6" customFormat="1" ht="25.5" customHeight="1">
      <c r="B179" s="106"/>
      <c r="C179" s="107"/>
      <c r="D179" s="107"/>
      <c r="E179" s="108" t="s">
        <v>19</v>
      </c>
      <c r="F179" s="577" t="s">
        <v>1582</v>
      </c>
      <c r="G179" s="578"/>
      <c r="H179" s="578"/>
      <c r="I179" s="578"/>
      <c r="J179" s="107"/>
      <c r="K179" s="109">
        <v>16.5</v>
      </c>
      <c r="L179" s="107"/>
      <c r="M179" s="107"/>
      <c r="N179" s="107"/>
      <c r="O179" s="107"/>
      <c r="P179" s="107"/>
      <c r="Q179" s="107"/>
      <c r="R179" s="110"/>
      <c r="T179" s="111"/>
      <c r="U179" s="107"/>
      <c r="V179" s="107"/>
      <c r="W179" s="107"/>
      <c r="X179" s="107"/>
      <c r="Y179" s="107"/>
      <c r="Z179" s="107"/>
      <c r="AA179" s="112"/>
      <c r="AT179" s="113" t="s">
        <v>182</v>
      </c>
      <c r="AU179" s="113" t="s">
        <v>115</v>
      </c>
      <c r="AV179" s="6" t="s">
        <v>115</v>
      </c>
      <c r="AW179" s="6" t="s">
        <v>32</v>
      </c>
      <c r="AX179" s="6" t="s">
        <v>82</v>
      </c>
      <c r="AY179" s="113" t="s">
        <v>175</v>
      </c>
    </row>
    <row r="180" spans="2:63" s="5" customFormat="1" ht="29.85" customHeight="1">
      <c r="B180" s="87"/>
      <c r="C180" s="88"/>
      <c r="D180" s="97" t="s">
        <v>157</v>
      </c>
      <c r="E180" s="97"/>
      <c r="F180" s="97"/>
      <c r="G180" s="97"/>
      <c r="H180" s="97"/>
      <c r="I180" s="97"/>
      <c r="J180" s="97"/>
      <c r="K180" s="97"/>
      <c r="L180" s="97"/>
      <c r="M180" s="97"/>
      <c r="N180" s="559">
        <f>BK180</f>
        <v>0</v>
      </c>
      <c r="O180" s="560"/>
      <c r="P180" s="560"/>
      <c r="Q180" s="560"/>
      <c r="R180" s="90"/>
      <c r="T180" s="91"/>
      <c r="U180" s="88"/>
      <c r="V180" s="88"/>
      <c r="W180" s="92">
        <f>W181</f>
        <v>6.293958</v>
      </c>
      <c r="X180" s="88"/>
      <c r="Y180" s="92">
        <f>Y181</f>
        <v>0</v>
      </c>
      <c r="Z180" s="88"/>
      <c r="AA180" s="93">
        <f>AA181</f>
        <v>0</v>
      </c>
      <c r="AR180" s="94" t="s">
        <v>82</v>
      </c>
      <c r="AT180" s="95" t="s">
        <v>73</v>
      </c>
      <c r="AU180" s="95" t="s">
        <v>82</v>
      </c>
      <c r="AY180" s="94" t="s">
        <v>175</v>
      </c>
      <c r="BK180" s="96">
        <f>BK181</f>
        <v>0</v>
      </c>
    </row>
    <row r="181" spans="2:65" s="1" customFormat="1" ht="38.25" customHeight="1">
      <c r="B181" s="25"/>
      <c r="C181" s="98" t="s">
        <v>315</v>
      </c>
      <c r="D181" s="98" t="s">
        <v>176</v>
      </c>
      <c r="E181" s="99" t="s">
        <v>1586</v>
      </c>
      <c r="F181" s="576" t="s">
        <v>1587</v>
      </c>
      <c r="G181" s="576"/>
      <c r="H181" s="576"/>
      <c r="I181" s="576"/>
      <c r="J181" s="100" t="s">
        <v>369</v>
      </c>
      <c r="K181" s="101">
        <v>95.363</v>
      </c>
      <c r="L181" s="507"/>
      <c r="M181" s="507"/>
      <c r="N181" s="562">
        <f>ROUND(L181*K181,2)</f>
        <v>0</v>
      </c>
      <c r="O181" s="562"/>
      <c r="P181" s="562"/>
      <c r="Q181" s="562"/>
      <c r="R181" s="27"/>
      <c r="T181" s="102" t="s">
        <v>19</v>
      </c>
      <c r="U181" s="136" t="s">
        <v>39</v>
      </c>
      <c r="V181" s="137">
        <v>0.066</v>
      </c>
      <c r="W181" s="137">
        <f>V181*K181</f>
        <v>6.293958</v>
      </c>
      <c r="X181" s="137">
        <v>0</v>
      </c>
      <c r="Y181" s="137">
        <f>X181*K181</f>
        <v>0</v>
      </c>
      <c r="Z181" s="137">
        <v>0</v>
      </c>
      <c r="AA181" s="138">
        <f>Z181*K181</f>
        <v>0</v>
      </c>
      <c r="AR181" s="14" t="s">
        <v>179</v>
      </c>
      <c r="AT181" s="14" t="s">
        <v>176</v>
      </c>
      <c r="AU181" s="14" t="s">
        <v>115</v>
      </c>
      <c r="AY181" s="14" t="s">
        <v>175</v>
      </c>
      <c r="BE181" s="105">
        <f>IF(U181="základní",N181,0)</f>
        <v>0</v>
      </c>
      <c r="BF181" s="105">
        <f>IF(U181="snížená",N181,0)</f>
        <v>0</v>
      </c>
      <c r="BG181" s="105">
        <f>IF(U181="zákl. přenesená",N181,0)</f>
        <v>0</v>
      </c>
      <c r="BH181" s="105">
        <f>IF(U181="sníž. přenesená",N181,0)</f>
        <v>0</v>
      </c>
      <c r="BI181" s="105">
        <f>IF(U181="nulová",N181,0)</f>
        <v>0</v>
      </c>
      <c r="BJ181" s="14" t="s">
        <v>82</v>
      </c>
      <c r="BK181" s="105">
        <f>ROUND(L181*K181,2)</f>
        <v>0</v>
      </c>
      <c r="BL181" s="14" t="s">
        <v>179</v>
      </c>
      <c r="BM181" s="14" t="s">
        <v>1588</v>
      </c>
    </row>
    <row r="182" spans="2:18" s="1" customFormat="1" ht="6.9" customHeight="1">
      <c r="B182" s="40"/>
      <c r="C182" s="41"/>
      <c r="D182" s="41"/>
      <c r="E182" s="41"/>
      <c r="F182" s="41"/>
      <c r="G182" s="41"/>
      <c r="H182" s="41"/>
      <c r="I182" s="41"/>
      <c r="J182" s="41"/>
      <c r="K182" s="41"/>
      <c r="L182" s="41"/>
      <c r="M182" s="41"/>
      <c r="N182" s="41"/>
      <c r="O182" s="41"/>
      <c r="P182" s="41"/>
      <c r="Q182" s="41"/>
      <c r="R182" s="42"/>
    </row>
  </sheetData>
  <sheetProtection password="EC4F" sheet="1" objects="1" scenarios="1" selectLockedCells="1"/>
  <mergeCells count="177">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5:Q95"/>
    <mergeCell ref="L97:Q97"/>
    <mergeCell ref="C103:Q103"/>
    <mergeCell ref="F105:P105"/>
    <mergeCell ref="F106:P106"/>
    <mergeCell ref="M108:P108"/>
    <mergeCell ref="M110:Q110"/>
    <mergeCell ref="M111:Q111"/>
    <mergeCell ref="F113:I113"/>
    <mergeCell ref="L113:M113"/>
    <mergeCell ref="N113:Q113"/>
    <mergeCell ref="F117:I117"/>
    <mergeCell ref="L117:M117"/>
    <mergeCell ref="N117:Q117"/>
    <mergeCell ref="F118:I118"/>
    <mergeCell ref="L118:M118"/>
    <mergeCell ref="N118:Q118"/>
    <mergeCell ref="F119:I119"/>
    <mergeCell ref="F120:I120"/>
    <mergeCell ref="L120:M120"/>
    <mergeCell ref="N120:Q120"/>
    <mergeCell ref="F121:I121"/>
    <mergeCell ref="F122:I122"/>
    <mergeCell ref="L122:M122"/>
    <mergeCell ref="N122:Q122"/>
    <mergeCell ref="F123:I123"/>
    <mergeCell ref="F124:I124"/>
    <mergeCell ref="L124:M124"/>
    <mergeCell ref="N124:Q124"/>
    <mergeCell ref="F125:I125"/>
    <mergeCell ref="F126:I126"/>
    <mergeCell ref="L126:M126"/>
    <mergeCell ref="N126:Q126"/>
    <mergeCell ref="F127:I127"/>
    <mergeCell ref="F128:I128"/>
    <mergeCell ref="L128:M128"/>
    <mergeCell ref="N128:Q128"/>
    <mergeCell ref="F129:I129"/>
    <mergeCell ref="F130:I130"/>
    <mergeCell ref="L130:M130"/>
    <mergeCell ref="N130:Q130"/>
    <mergeCell ref="F131:I131"/>
    <mergeCell ref="F132:I132"/>
    <mergeCell ref="L132:M132"/>
    <mergeCell ref="N132:Q132"/>
    <mergeCell ref="F133:I133"/>
    <mergeCell ref="F134:I134"/>
    <mergeCell ref="F135:I135"/>
    <mergeCell ref="F136:I136"/>
    <mergeCell ref="L136:M136"/>
    <mergeCell ref="N136:Q136"/>
    <mergeCell ref="F137:I137"/>
    <mergeCell ref="F138:I138"/>
    <mergeCell ref="F139:I139"/>
    <mergeCell ref="F140:I140"/>
    <mergeCell ref="L140:M140"/>
    <mergeCell ref="N140:Q140"/>
    <mergeCell ref="F141:I141"/>
    <mergeCell ref="F142:I142"/>
    <mergeCell ref="L142:M142"/>
    <mergeCell ref="N142:Q142"/>
    <mergeCell ref="F143:I143"/>
    <mergeCell ref="F144:I144"/>
    <mergeCell ref="L144:M144"/>
    <mergeCell ref="N144:Q144"/>
    <mergeCell ref="F145:I145"/>
    <mergeCell ref="F146:I146"/>
    <mergeCell ref="F147:I147"/>
    <mergeCell ref="F148:I148"/>
    <mergeCell ref="F149:I149"/>
    <mergeCell ref="L149:M149"/>
    <mergeCell ref="N149:Q149"/>
    <mergeCell ref="F150:I150"/>
    <mergeCell ref="F151:I151"/>
    <mergeCell ref="F152:I152"/>
    <mergeCell ref="F153:I153"/>
    <mergeCell ref="F154:I154"/>
    <mergeCell ref="L154:M154"/>
    <mergeCell ref="N154:Q154"/>
    <mergeCell ref="F155:I155"/>
    <mergeCell ref="F156:I156"/>
    <mergeCell ref="L156:M156"/>
    <mergeCell ref="N156:Q156"/>
    <mergeCell ref="F157:I157"/>
    <mergeCell ref="F158:I158"/>
    <mergeCell ref="L158:M158"/>
    <mergeCell ref="N158:Q158"/>
    <mergeCell ref="F159:I159"/>
    <mergeCell ref="F160:I160"/>
    <mergeCell ref="L160:M160"/>
    <mergeCell ref="N160:Q160"/>
    <mergeCell ref="F161:I161"/>
    <mergeCell ref="F169:I169"/>
    <mergeCell ref="L169:M169"/>
    <mergeCell ref="N169:Q169"/>
    <mergeCell ref="F170:I170"/>
    <mergeCell ref="L170:M170"/>
    <mergeCell ref="N170:Q170"/>
    <mergeCell ref="F171:I171"/>
    <mergeCell ref="F172:I172"/>
    <mergeCell ref="F162:I162"/>
    <mergeCell ref="L162:M162"/>
    <mergeCell ref="N162:Q162"/>
    <mergeCell ref="F163:I163"/>
    <mergeCell ref="F164:I164"/>
    <mergeCell ref="L164:M164"/>
    <mergeCell ref="N164:Q164"/>
    <mergeCell ref="F165:I165"/>
    <mergeCell ref="F167:I167"/>
    <mergeCell ref="L167:M167"/>
    <mergeCell ref="N167:Q167"/>
    <mergeCell ref="H1:K1"/>
    <mergeCell ref="S2:AC2"/>
    <mergeCell ref="F179:I179"/>
    <mergeCell ref="F181:I181"/>
    <mergeCell ref="L181:M181"/>
    <mergeCell ref="N181:Q181"/>
    <mergeCell ref="N114:Q114"/>
    <mergeCell ref="N115:Q115"/>
    <mergeCell ref="N116:Q116"/>
    <mergeCell ref="N166:Q166"/>
    <mergeCell ref="N173:Q173"/>
    <mergeCell ref="N180:Q180"/>
    <mergeCell ref="F174:I174"/>
    <mergeCell ref="L174:M174"/>
    <mergeCell ref="N174:Q174"/>
    <mergeCell ref="F175:I175"/>
    <mergeCell ref="F176:I176"/>
    <mergeCell ref="L176:M176"/>
    <mergeCell ref="N176:Q176"/>
    <mergeCell ref="F177:I177"/>
    <mergeCell ref="F178:I178"/>
    <mergeCell ref="L178:M178"/>
    <mergeCell ref="N178:Q178"/>
    <mergeCell ref="F168:I168"/>
  </mergeCells>
  <hyperlinks>
    <hyperlink ref="F1:G1" location="C2" display="1) Krycí list rozpočtu"/>
    <hyperlink ref="H1:K1" location="C86" display="2) Rekapitulace rozpočtu"/>
    <hyperlink ref="L1" location="C113"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55"/>
  <sheetViews>
    <sheetView showGridLines="0" workbookViewId="0" topLeftCell="A1">
      <pane ySplit="1" topLeftCell="A111" activePane="bottomLeft" state="frozen"/>
      <selection pane="bottomLeft" activeCell="L119" sqref="L119:M11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4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98</v>
      </c>
    </row>
    <row r="3" spans="2:46" ht="6.9" customHeight="1">
      <c r="B3" s="15"/>
      <c r="C3" s="16"/>
      <c r="D3" s="16"/>
      <c r="E3" s="16"/>
      <c r="F3" s="16"/>
      <c r="G3" s="16"/>
      <c r="H3" s="16"/>
      <c r="I3" s="16"/>
      <c r="J3" s="16"/>
      <c r="K3" s="16"/>
      <c r="L3" s="16"/>
      <c r="M3" s="16"/>
      <c r="N3" s="16"/>
      <c r="O3" s="16"/>
      <c r="P3" s="16"/>
      <c r="Q3" s="16"/>
      <c r="R3" s="17"/>
      <c r="AT3" s="14" t="s">
        <v>115</v>
      </c>
    </row>
    <row r="4" spans="2:46" ht="36.9" customHeight="1">
      <c r="B4" s="18"/>
      <c r="C4" s="563" t="s">
        <v>118</v>
      </c>
      <c r="D4" s="589"/>
      <c r="E4" s="589"/>
      <c r="F4" s="589"/>
      <c r="G4" s="589"/>
      <c r="H4" s="589"/>
      <c r="I4" s="589"/>
      <c r="J4" s="589"/>
      <c r="K4" s="589"/>
      <c r="L4" s="589"/>
      <c r="M4" s="589"/>
      <c r="N4" s="589"/>
      <c r="O4" s="589"/>
      <c r="P4" s="589"/>
      <c r="Q4" s="589"/>
      <c r="R4" s="19"/>
      <c r="T4" s="13" t="s">
        <v>13</v>
      </c>
      <c r="AT4" s="14" t="s">
        <v>6</v>
      </c>
    </row>
    <row r="5" spans="2:18" ht="6.9" customHeight="1">
      <c r="B5" s="18"/>
      <c r="C5" s="20"/>
      <c r="D5" s="20"/>
      <c r="E5" s="20"/>
      <c r="F5" s="20"/>
      <c r="G5" s="20"/>
      <c r="H5" s="20"/>
      <c r="I5" s="20"/>
      <c r="J5" s="20"/>
      <c r="K5" s="20"/>
      <c r="L5" s="20"/>
      <c r="M5" s="20"/>
      <c r="N5" s="20"/>
      <c r="O5" s="20"/>
      <c r="P5" s="20"/>
      <c r="Q5" s="20"/>
      <c r="R5" s="19"/>
    </row>
    <row r="6" spans="2:18"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row>
    <row r="7" spans="2:18" s="1" customFormat="1" ht="32.85" customHeight="1">
      <c r="B7" s="25"/>
      <c r="C7" s="26"/>
      <c r="D7" s="22" t="s">
        <v>129</v>
      </c>
      <c r="E7" s="26"/>
      <c r="F7" s="601" t="s">
        <v>1589</v>
      </c>
      <c r="G7" s="564"/>
      <c r="H7" s="564"/>
      <c r="I7" s="564"/>
      <c r="J7" s="564"/>
      <c r="K7" s="564"/>
      <c r="L7" s="564"/>
      <c r="M7" s="564"/>
      <c r="N7" s="564"/>
      <c r="O7" s="564"/>
      <c r="P7" s="564"/>
      <c r="Q7" s="26"/>
      <c r="R7" s="27"/>
    </row>
    <row r="8" spans="2:18" s="1" customFormat="1" ht="14.4" customHeight="1">
      <c r="B8" s="25"/>
      <c r="C8" s="26"/>
      <c r="D8" s="23" t="s">
        <v>18</v>
      </c>
      <c r="E8" s="26"/>
      <c r="F8" s="21" t="s">
        <v>19</v>
      </c>
      <c r="G8" s="26"/>
      <c r="H8" s="26"/>
      <c r="I8" s="26"/>
      <c r="J8" s="26"/>
      <c r="K8" s="26"/>
      <c r="L8" s="26"/>
      <c r="M8" s="23" t="s">
        <v>20</v>
      </c>
      <c r="N8" s="26"/>
      <c r="O8" s="21" t="s">
        <v>19</v>
      </c>
      <c r="P8" s="26"/>
      <c r="Q8" s="26"/>
      <c r="R8" s="27"/>
    </row>
    <row r="9" spans="2:18" s="1" customFormat="1" ht="14.4" customHeight="1">
      <c r="B9" s="25"/>
      <c r="C9" s="26"/>
      <c r="D9" s="23" t="s">
        <v>21</v>
      </c>
      <c r="E9" s="26"/>
      <c r="F9" s="21" t="s">
        <v>29</v>
      </c>
      <c r="G9" s="26"/>
      <c r="H9" s="26"/>
      <c r="I9" s="26"/>
      <c r="J9" s="26"/>
      <c r="K9" s="26"/>
      <c r="L9" s="26"/>
      <c r="M9" s="23" t="s">
        <v>23</v>
      </c>
      <c r="N9" s="26"/>
      <c r="O9" s="568"/>
      <c r="P9" s="568"/>
      <c r="Q9" s="26"/>
      <c r="R9" s="27"/>
    </row>
    <row r="10" spans="2:18" s="1" customFormat="1" ht="10.95" customHeight="1">
      <c r="B10" s="25"/>
      <c r="C10" s="26"/>
      <c r="D10" s="26"/>
      <c r="E10" s="26"/>
      <c r="F10" s="26"/>
      <c r="G10" s="26"/>
      <c r="H10" s="26"/>
      <c r="I10" s="26"/>
      <c r="J10" s="26"/>
      <c r="K10" s="26"/>
      <c r="L10" s="26"/>
      <c r="M10" s="26"/>
      <c r="N10" s="26"/>
      <c r="O10" s="26"/>
      <c r="P10" s="26"/>
      <c r="Q10" s="26"/>
      <c r="R10" s="27"/>
    </row>
    <row r="11" spans="2:18"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row>
    <row r="12" spans="2:18"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row>
    <row r="13" spans="2:18" s="1" customFormat="1" ht="6.9" customHeight="1">
      <c r="B13" s="25"/>
      <c r="C13" s="26"/>
      <c r="D13" s="26"/>
      <c r="E13" s="26"/>
      <c r="F13" s="26"/>
      <c r="G13" s="26"/>
      <c r="H13" s="26"/>
      <c r="I13" s="26"/>
      <c r="J13" s="26"/>
      <c r="K13" s="26"/>
      <c r="L13" s="26"/>
      <c r="M13" s="26"/>
      <c r="N13" s="26"/>
      <c r="O13" s="26"/>
      <c r="P13" s="26"/>
      <c r="Q13" s="26"/>
      <c r="R13" s="27"/>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N95</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ROUND((SUM(BE95:BE96)+SUM(BE114:BE154)),2)</f>
        <v>0</v>
      </c>
      <c r="I32" s="564"/>
      <c r="J32" s="564"/>
      <c r="K32" s="26"/>
      <c r="L32" s="26"/>
      <c r="M32" s="593">
        <f>ROUND(ROUND((SUM(BE95:BE96)+SUM(BE114:BE154)),2)*F32,2)</f>
        <v>0</v>
      </c>
      <c r="N32" s="564"/>
      <c r="O32" s="564"/>
      <c r="P32" s="564"/>
      <c r="Q32" s="26"/>
      <c r="R32" s="27"/>
    </row>
    <row r="33" spans="2:18" s="1" customFormat="1" ht="14.4" customHeight="1">
      <c r="B33" s="25"/>
      <c r="C33" s="26"/>
      <c r="D33" s="26"/>
      <c r="E33" s="28" t="s">
        <v>41</v>
      </c>
      <c r="F33" s="29">
        <v>0.15</v>
      </c>
      <c r="G33" s="59" t="s">
        <v>40</v>
      </c>
      <c r="H33" s="593">
        <f>ROUND((SUM(BF95:BF96)+SUM(BF114:BF154)),2)</f>
        <v>0</v>
      </c>
      <c r="I33" s="564"/>
      <c r="J33" s="564"/>
      <c r="K33" s="26"/>
      <c r="L33" s="26"/>
      <c r="M33" s="593">
        <f>ROUND(ROUND((SUM(BF95:BF96)+SUM(BF114:BF154)),2)*F33,2)</f>
        <v>0</v>
      </c>
      <c r="N33" s="564"/>
      <c r="O33" s="564"/>
      <c r="P33" s="564"/>
      <c r="Q33" s="26"/>
      <c r="R33" s="27"/>
    </row>
    <row r="34" spans="2:18" s="1" customFormat="1" ht="14.4" customHeight="1" hidden="1">
      <c r="B34" s="25"/>
      <c r="C34" s="26"/>
      <c r="D34" s="26"/>
      <c r="E34" s="28" t="s">
        <v>42</v>
      </c>
      <c r="F34" s="29">
        <v>0.21</v>
      </c>
      <c r="G34" s="59" t="s">
        <v>40</v>
      </c>
      <c r="H34" s="593">
        <f>ROUND((SUM(BG95:BG96)+SUM(BG114:BG154)),2)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ROUND((SUM(BH95:BH96)+SUM(BH114:BH154)),2)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ROUND((SUM(BI95:BI96)+SUM(BI114:BI154)),2)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2508_6 - SO 06 Přístupová cesta k bezpečnostnímu přelivu</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t="str">
        <f>IF(O9="","",O9)</f>
        <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N114</f>
        <v>0</v>
      </c>
      <c r="O88" s="586"/>
      <c r="P88" s="586"/>
      <c r="Q88" s="586"/>
      <c r="R88" s="27"/>
      <c r="T88" s="66"/>
      <c r="U88" s="66"/>
      <c r="AU88" s="14" t="s">
        <v>148</v>
      </c>
    </row>
    <row r="89" spans="2:21" s="2" customFormat="1" ht="24.9" customHeight="1">
      <c r="B89" s="68"/>
      <c r="C89" s="69"/>
      <c r="D89" s="70" t="s">
        <v>149</v>
      </c>
      <c r="E89" s="69"/>
      <c r="F89" s="69"/>
      <c r="G89" s="69"/>
      <c r="H89" s="69"/>
      <c r="I89" s="69"/>
      <c r="J89" s="69"/>
      <c r="K89" s="69"/>
      <c r="L89" s="69"/>
      <c r="M89" s="69"/>
      <c r="N89" s="558">
        <f>N115</f>
        <v>0</v>
      </c>
      <c r="O89" s="572"/>
      <c r="P89" s="572"/>
      <c r="Q89" s="572"/>
      <c r="R89" s="71"/>
      <c r="T89" s="72"/>
      <c r="U89" s="72"/>
    </row>
    <row r="90" spans="2:21" s="3" customFormat="1" ht="19.95" customHeight="1">
      <c r="B90" s="73"/>
      <c r="C90" s="74"/>
      <c r="D90" s="75" t="s">
        <v>150</v>
      </c>
      <c r="E90" s="74"/>
      <c r="F90" s="74"/>
      <c r="G90" s="74"/>
      <c r="H90" s="74"/>
      <c r="I90" s="74"/>
      <c r="J90" s="74"/>
      <c r="K90" s="74"/>
      <c r="L90" s="74"/>
      <c r="M90" s="74"/>
      <c r="N90" s="573">
        <f>N116</f>
        <v>0</v>
      </c>
      <c r="O90" s="574"/>
      <c r="P90" s="574"/>
      <c r="Q90" s="574"/>
      <c r="R90" s="76"/>
      <c r="T90" s="77"/>
      <c r="U90" s="77"/>
    </row>
    <row r="91" spans="2:21" s="3" customFormat="1" ht="19.95" customHeight="1">
      <c r="B91" s="73"/>
      <c r="C91" s="74"/>
      <c r="D91" s="75" t="s">
        <v>151</v>
      </c>
      <c r="E91" s="74"/>
      <c r="F91" s="74"/>
      <c r="G91" s="74"/>
      <c r="H91" s="74"/>
      <c r="I91" s="74"/>
      <c r="J91" s="74"/>
      <c r="K91" s="74"/>
      <c r="L91" s="74"/>
      <c r="M91" s="74"/>
      <c r="N91" s="573">
        <f>N138</f>
        <v>0</v>
      </c>
      <c r="O91" s="574"/>
      <c r="P91" s="574"/>
      <c r="Q91" s="574"/>
      <c r="R91" s="76"/>
      <c r="T91" s="77"/>
      <c r="U91" s="77"/>
    </row>
    <row r="92" spans="2:21" s="3" customFormat="1" ht="19.95" customHeight="1">
      <c r="B92" s="73"/>
      <c r="C92" s="74"/>
      <c r="D92" s="75" t="s">
        <v>156</v>
      </c>
      <c r="E92" s="74"/>
      <c r="F92" s="74"/>
      <c r="G92" s="74"/>
      <c r="H92" s="74"/>
      <c r="I92" s="74"/>
      <c r="J92" s="74"/>
      <c r="K92" s="74"/>
      <c r="L92" s="74"/>
      <c r="M92" s="74"/>
      <c r="N92" s="573">
        <f>N146</f>
        <v>0</v>
      </c>
      <c r="O92" s="574"/>
      <c r="P92" s="574"/>
      <c r="Q92" s="574"/>
      <c r="R92" s="76"/>
      <c r="T92" s="77"/>
      <c r="U92" s="77"/>
    </row>
    <row r="93" spans="2:21" s="3" customFormat="1" ht="19.95" customHeight="1">
      <c r="B93" s="73"/>
      <c r="C93" s="74"/>
      <c r="D93" s="75" t="s">
        <v>157</v>
      </c>
      <c r="E93" s="74"/>
      <c r="F93" s="74"/>
      <c r="G93" s="74"/>
      <c r="H93" s="74"/>
      <c r="I93" s="74"/>
      <c r="J93" s="74"/>
      <c r="K93" s="74"/>
      <c r="L93" s="74"/>
      <c r="M93" s="74"/>
      <c r="N93" s="573">
        <f>N153</f>
        <v>0</v>
      </c>
      <c r="O93" s="574"/>
      <c r="P93" s="574"/>
      <c r="Q93" s="574"/>
      <c r="R93" s="76"/>
      <c r="T93" s="77"/>
      <c r="U93" s="77"/>
    </row>
    <row r="94" spans="2:21" s="1" customFormat="1" ht="21.75" customHeight="1">
      <c r="B94" s="25"/>
      <c r="C94" s="26"/>
      <c r="D94" s="26"/>
      <c r="E94" s="26"/>
      <c r="F94" s="26"/>
      <c r="G94" s="26"/>
      <c r="H94" s="26"/>
      <c r="I94" s="26"/>
      <c r="J94" s="26"/>
      <c r="K94" s="26"/>
      <c r="L94" s="26"/>
      <c r="M94" s="26"/>
      <c r="N94" s="26"/>
      <c r="O94" s="26"/>
      <c r="P94" s="26"/>
      <c r="Q94" s="26"/>
      <c r="R94" s="27"/>
      <c r="T94" s="66"/>
      <c r="U94" s="66"/>
    </row>
    <row r="95" spans="2:21" s="1" customFormat="1" ht="29.25" customHeight="1">
      <c r="B95" s="25"/>
      <c r="C95" s="67" t="s">
        <v>160</v>
      </c>
      <c r="D95" s="26"/>
      <c r="E95" s="26"/>
      <c r="F95" s="26"/>
      <c r="G95" s="26"/>
      <c r="H95" s="26"/>
      <c r="I95" s="26"/>
      <c r="J95" s="26"/>
      <c r="K95" s="26"/>
      <c r="L95" s="26"/>
      <c r="M95" s="26"/>
      <c r="N95" s="586">
        <v>0</v>
      </c>
      <c r="O95" s="587"/>
      <c r="P95" s="587"/>
      <c r="Q95" s="587"/>
      <c r="R95" s="27"/>
      <c r="T95" s="78"/>
      <c r="U95" s="79" t="s">
        <v>38</v>
      </c>
    </row>
    <row r="96" spans="2:21" s="1" customFormat="1" ht="18" customHeight="1">
      <c r="B96" s="25"/>
      <c r="C96" s="26"/>
      <c r="D96" s="26"/>
      <c r="E96" s="26"/>
      <c r="F96" s="26"/>
      <c r="G96" s="26"/>
      <c r="H96" s="26"/>
      <c r="I96" s="26"/>
      <c r="J96" s="26"/>
      <c r="K96" s="26"/>
      <c r="L96" s="26"/>
      <c r="M96" s="26"/>
      <c r="N96" s="26"/>
      <c r="O96" s="26"/>
      <c r="P96" s="26"/>
      <c r="Q96" s="26"/>
      <c r="R96" s="27"/>
      <c r="T96" s="66"/>
      <c r="U96" s="66"/>
    </row>
    <row r="97" spans="2:21" s="1" customFormat="1" ht="29.25" customHeight="1">
      <c r="B97" s="25"/>
      <c r="C97" s="53" t="s">
        <v>105</v>
      </c>
      <c r="D97" s="54"/>
      <c r="E97" s="54"/>
      <c r="F97" s="54"/>
      <c r="G97" s="54"/>
      <c r="H97" s="54"/>
      <c r="I97" s="54"/>
      <c r="J97" s="54"/>
      <c r="K97" s="54"/>
      <c r="L97" s="588">
        <f>ROUND(SUM(N88+N95),2)</f>
        <v>0</v>
      </c>
      <c r="M97" s="588"/>
      <c r="N97" s="588"/>
      <c r="O97" s="588"/>
      <c r="P97" s="588"/>
      <c r="Q97" s="588"/>
      <c r="R97" s="27"/>
      <c r="T97" s="66"/>
      <c r="U97" s="66"/>
    </row>
    <row r="98" spans="2:21" s="1" customFormat="1" ht="6.9" customHeight="1">
      <c r="B98" s="40"/>
      <c r="C98" s="41"/>
      <c r="D98" s="41"/>
      <c r="E98" s="41"/>
      <c r="F98" s="41"/>
      <c r="G98" s="41"/>
      <c r="H98" s="41"/>
      <c r="I98" s="41"/>
      <c r="J98" s="41"/>
      <c r="K98" s="41"/>
      <c r="L98" s="41"/>
      <c r="M98" s="41"/>
      <c r="N98" s="41"/>
      <c r="O98" s="41"/>
      <c r="P98" s="41"/>
      <c r="Q98" s="41"/>
      <c r="R98" s="42"/>
      <c r="T98" s="66"/>
      <c r="U98" s="66"/>
    </row>
    <row r="102" spans="2:18" s="1" customFormat="1" ht="6.9" customHeight="1">
      <c r="B102" s="43"/>
      <c r="C102" s="44"/>
      <c r="D102" s="44"/>
      <c r="E102" s="44"/>
      <c r="F102" s="44"/>
      <c r="G102" s="44"/>
      <c r="H102" s="44"/>
      <c r="I102" s="44"/>
      <c r="J102" s="44"/>
      <c r="K102" s="44"/>
      <c r="L102" s="44"/>
      <c r="M102" s="44"/>
      <c r="N102" s="44"/>
      <c r="O102" s="44"/>
      <c r="P102" s="44"/>
      <c r="Q102" s="44"/>
      <c r="R102" s="45"/>
    </row>
    <row r="103" spans="2:18" s="1" customFormat="1" ht="36.9" customHeight="1">
      <c r="B103" s="25"/>
      <c r="C103" s="563" t="s">
        <v>161</v>
      </c>
      <c r="D103" s="564"/>
      <c r="E103" s="564"/>
      <c r="F103" s="564"/>
      <c r="G103" s="564"/>
      <c r="H103" s="564"/>
      <c r="I103" s="564"/>
      <c r="J103" s="564"/>
      <c r="K103" s="564"/>
      <c r="L103" s="564"/>
      <c r="M103" s="564"/>
      <c r="N103" s="564"/>
      <c r="O103" s="564"/>
      <c r="P103" s="564"/>
      <c r="Q103" s="564"/>
      <c r="R103" s="27"/>
    </row>
    <row r="104" spans="2:18" s="1" customFormat="1" ht="6.9" customHeight="1">
      <c r="B104" s="25"/>
      <c r="C104" s="26"/>
      <c r="D104" s="26"/>
      <c r="E104" s="26"/>
      <c r="F104" s="26"/>
      <c r="G104" s="26"/>
      <c r="H104" s="26"/>
      <c r="I104" s="26"/>
      <c r="J104" s="26"/>
      <c r="K104" s="26"/>
      <c r="L104" s="26"/>
      <c r="M104" s="26"/>
      <c r="N104" s="26"/>
      <c r="O104" s="26"/>
      <c r="P104" s="26"/>
      <c r="Q104" s="26"/>
      <c r="R104" s="27"/>
    </row>
    <row r="105" spans="2:18" s="1" customFormat="1" ht="30" customHeight="1">
      <c r="B105" s="25"/>
      <c r="C105" s="23" t="s">
        <v>17</v>
      </c>
      <c r="D105" s="26"/>
      <c r="E105" s="26"/>
      <c r="F105" s="565" t="str">
        <f>F6</f>
        <v>VD Plumlov – rekonstrukce bezp. přelivu a oprava dlažeb</v>
      </c>
      <c r="G105" s="566"/>
      <c r="H105" s="566"/>
      <c r="I105" s="566"/>
      <c r="J105" s="566"/>
      <c r="K105" s="566"/>
      <c r="L105" s="566"/>
      <c r="M105" s="566"/>
      <c r="N105" s="566"/>
      <c r="O105" s="566"/>
      <c r="P105" s="566"/>
      <c r="Q105" s="26"/>
      <c r="R105" s="27"/>
    </row>
    <row r="106" spans="2:18" s="1" customFormat="1" ht="36.9" customHeight="1">
      <c r="B106" s="25"/>
      <c r="C106" s="46" t="s">
        <v>129</v>
      </c>
      <c r="D106" s="26"/>
      <c r="E106" s="26"/>
      <c r="F106" s="567" t="str">
        <f>F7</f>
        <v>2508_6 - SO 06 Přístupová cesta k bezpečnostnímu přelivu</v>
      </c>
      <c r="G106" s="564"/>
      <c r="H106" s="564"/>
      <c r="I106" s="564"/>
      <c r="J106" s="564"/>
      <c r="K106" s="564"/>
      <c r="L106" s="564"/>
      <c r="M106" s="564"/>
      <c r="N106" s="564"/>
      <c r="O106" s="564"/>
      <c r="P106" s="564"/>
      <c r="Q106" s="26"/>
      <c r="R106" s="27"/>
    </row>
    <row r="107" spans="2:18" s="1" customFormat="1" ht="6.9" customHeight="1">
      <c r="B107" s="25"/>
      <c r="C107" s="26"/>
      <c r="D107" s="26"/>
      <c r="E107" s="26"/>
      <c r="F107" s="26"/>
      <c r="G107" s="26"/>
      <c r="H107" s="26"/>
      <c r="I107" s="26"/>
      <c r="J107" s="26"/>
      <c r="K107" s="26"/>
      <c r="L107" s="26"/>
      <c r="M107" s="26"/>
      <c r="N107" s="26"/>
      <c r="O107" s="26"/>
      <c r="P107" s="26"/>
      <c r="Q107" s="26"/>
      <c r="R107" s="27"/>
    </row>
    <row r="108" spans="2:18" s="1" customFormat="1" ht="18" customHeight="1">
      <c r="B108" s="25"/>
      <c r="C108" s="23" t="s">
        <v>21</v>
      </c>
      <c r="D108" s="26"/>
      <c r="E108" s="26"/>
      <c r="F108" s="21" t="str">
        <f>F9</f>
        <v xml:space="preserve"> </v>
      </c>
      <c r="G108" s="26"/>
      <c r="H108" s="26"/>
      <c r="I108" s="26"/>
      <c r="J108" s="26"/>
      <c r="K108" s="23" t="s">
        <v>23</v>
      </c>
      <c r="L108" s="26"/>
      <c r="M108" s="568" t="str">
        <f>IF(O9="","",O9)</f>
        <v/>
      </c>
      <c r="N108" s="568"/>
      <c r="O108" s="568"/>
      <c r="P108" s="568"/>
      <c r="Q108" s="26"/>
      <c r="R108" s="27"/>
    </row>
    <row r="109" spans="2:18" s="1" customFormat="1" ht="6.9" customHeight="1">
      <c r="B109" s="25"/>
      <c r="C109" s="26"/>
      <c r="D109" s="26"/>
      <c r="E109" s="26"/>
      <c r="F109" s="26"/>
      <c r="G109" s="26"/>
      <c r="H109" s="26"/>
      <c r="I109" s="26"/>
      <c r="J109" s="26"/>
      <c r="K109" s="26"/>
      <c r="L109" s="26"/>
      <c r="M109" s="26"/>
      <c r="N109" s="26"/>
      <c r="O109" s="26"/>
      <c r="P109" s="26"/>
      <c r="Q109" s="26"/>
      <c r="R109" s="27"/>
    </row>
    <row r="110" spans="2:18" s="1" customFormat="1" ht="13.2">
      <c r="B110" s="25"/>
      <c r="C110" s="23" t="s">
        <v>24</v>
      </c>
      <c r="D110" s="26"/>
      <c r="E110" s="26"/>
      <c r="F110" s="21" t="str">
        <f>E12</f>
        <v>Povodí Moravy s.p.</v>
      </c>
      <c r="G110" s="26"/>
      <c r="H110" s="26"/>
      <c r="I110" s="26"/>
      <c r="J110" s="26"/>
      <c r="K110" s="23" t="s">
        <v>30</v>
      </c>
      <c r="L110" s="26"/>
      <c r="M110" s="569" t="str">
        <f>E18</f>
        <v/>
      </c>
      <c r="N110" s="569"/>
      <c r="O110" s="569"/>
      <c r="P110" s="569"/>
      <c r="Q110" s="569"/>
      <c r="R110" s="27"/>
    </row>
    <row r="111" spans="2:18" s="1" customFormat="1" ht="14.4" customHeight="1">
      <c r="B111" s="25"/>
      <c r="C111" s="23" t="s">
        <v>28</v>
      </c>
      <c r="D111" s="26"/>
      <c r="E111" s="26"/>
      <c r="F111" s="21" t="str">
        <f>IF(E15="","",E15)</f>
        <v xml:space="preserve"> </v>
      </c>
      <c r="G111" s="26"/>
      <c r="H111" s="26"/>
      <c r="I111" s="26"/>
      <c r="J111" s="26"/>
      <c r="K111" s="23" t="s">
        <v>33</v>
      </c>
      <c r="L111" s="26"/>
      <c r="M111" s="569" t="str">
        <f>E21</f>
        <v xml:space="preserve"> </v>
      </c>
      <c r="N111" s="569"/>
      <c r="O111" s="569"/>
      <c r="P111" s="569"/>
      <c r="Q111" s="569"/>
      <c r="R111" s="27"/>
    </row>
    <row r="112" spans="2:18" s="1" customFormat="1" ht="10.35" customHeight="1">
      <c r="B112" s="25"/>
      <c r="C112" s="26"/>
      <c r="D112" s="26"/>
      <c r="E112" s="26"/>
      <c r="F112" s="26"/>
      <c r="G112" s="26"/>
      <c r="H112" s="26"/>
      <c r="I112" s="26"/>
      <c r="J112" s="26"/>
      <c r="K112" s="26"/>
      <c r="L112" s="26"/>
      <c r="M112" s="26"/>
      <c r="N112" s="26"/>
      <c r="O112" s="26"/>
      <c r="P112" s="26"/>
      <c r="Q112" s="26"/>
      <c r="R112" s="27"/>
    </row>
    <row r="113" spans="2:27" s="4" customFormat="1" ht="29.25" customHeight="1">
      <c r="B113" s="80"/>
      <c r="C113" s="81" t="s">
        <v>162</v>
      </c>
      <c r="D113" s="82" t="s">
        <v>163</v>
      </c>
      <c r="E113" s="82" t="s">
        <v>56</v>
      </c>
      <c r="F113" s="570" t="s">
        <v>164</v>
      </c>
      <c r="G113" s="570"/>
      <c r="H113" s="570"/>
      <c r="I113" s="570"/>
      <c r="J113" s="82" t="s">
        <v>165</v>
      </c>
      <c r="K113" s="82" t="s">
        <v>166</v>
      </c>
      <c r="L113" s="570" t="s">
        <v>167</v>
      </c>
      <c r="M113" s="570"/>
      <c r="N113" s="570" t="s">
        <v>146</v>
      </c>
      <c r="O113" s="570"/>
      <c r="P113" s="570"/>
      <c r="Q113" s="571"/>
      <c r="R113" s="83"/>
      <c r="T113" s="48" t="s">
        <v>168</v>
      </c>
      <c r="U113" s="49" t="s">
        <v>38</v>
      </c>
      <c r="V113" s="49" t="s">
        <v>169</v>
      </c>
      <c r="W113" s="49" t="s">
        <v>170</v>
      </c>
      <c r="X113" s="49" t="s">
        <v>171</v>
      </c>
      <c r="Y113" s="49" t="s">
        <v>172</v>
      </c>
      <c r="Z113" s="49" t="s">
        <v>173</v>
      </c>
      <c r="AA113" s="50" t="s">
        <v>174</v>
      </c>
    </row>
    <row r="114" spans="2:63" s="1" customFormat="1" ht="29.25" customHeight="1">
      <c r="B114" s="25"/>
      <c r="C114" s="52" t="s">
        <v>143</v>
      </c>
      <c r="D114" s="26"/>
      <c r="E114" s="26"/>
      <c r="F114" s="26"/>
      <c r="G114" s="26"/>
      <c r="H114" s="26"/>
      <c r="I114" s="26"/>
      <c r="J114" s="26"/>
      <c r="K114" s="26"/>
      <c r="L114" s="26"/>
      <c r="M114" s="26"/>
      <c r="N114" s="555">
        <f>BK114</f>
        <v>0</v>
      </c>
      <c r="O114" s="556"/>
      <c r="P114" s="556"/>
      <c r="Q114" s="556"/>
      <c r="R114" s="27"/>
      <c r="T114" s="51"/>
      <c r="U114" s="32"/>
      <c r="V114" s="32"/>
      <c r="W114" s="84">
        <f>W115</f>
        <v>384.13705300000004</v>
      </c>
      <c r="X114" s="32"/>
      <c r="Y114" s="84">
        <f>Y115</f>
        <v>408.675105</v>
      </c>
      <c r="Z114" s="32"/>
      <c r="AA114" s="85">
        <f>AA115</f>
        <v>431.73</v>
      </c>
      <c r="AT114" s="14" t="s">
        <v>73</v>
      </c>
      <c r="AU114" s="14" t="s">
        <v>148</v>
      </c>
      <c r="BK114" s="86">
        <f>BK115</f>
        <v>0</v>
      </c>
    </row>
    <row r="115" spans="2:63" s="5" customFormat="1" ht="37.35" customHeight="1">
      <c r="B115" s="87"/>
      <c r="C115" s="88"/>
      <c r="D115" s="89" t="s">
        <v>149</v>
      </c>
      <c r="E115" s="89"/>
      <c r="F115" s="89"/>
      <c r="G115" s="89"/>
      <c r="H115" s="89"/>
      <c r="I115" s="89"/>
      <c r="J115" s="89"/>
      <c r="K115" s="89"/>
      <c r="L115" s="89"/>
      <c r="M115" s="89"/>
      <c r="N115" s="557">
        <f>BK115</f>
        <v>0</v>
      </c>
      <c r="O115" s="558"/>
      <c r="P115" s="558"/>
      <c r="Q115" s="558"/>
      <c r="R115" s="90"/>
      <c r="T115" s="91"/>
      <c r="U115" s="88"/>
      <c r="V115" s="88"/>
      <c r="W115" s="92">
        <f>W116+W138+W146+W153</f>
        <v>384.13705300000004</v>
      </c>
      <c r="X115" s="88"/>
      <c r="Y115" s="92">
        <f>Y116+Y138+Y146+Y153</f>
        <v>408.675105</v>
      </c>
      <c r="Z115" s="88"/>
      <c r="AA115" s="93">
        <f>AA116+AA138+AA146+AA153</f>
        <v>431.73</v>
      </c>
      <c r="AR115" s="94" t="s">
        <v>82</v>
      </c>
      <c r="AT115" s="95" t="s">
        <v>73</v>
      </c>
      <c r="AU115" s="95" t="s">
        <v>74</v>
      </c>
      <c r="AY115" s="94" t="s">
        <v>175</v>
      </c>
      <c r="BK115" s="96">
        <f>BK116+BK138+BK146+BK153</f>
        <v>0</v>
      </c>
    </row>
    <row r="116" spans="2:63" s="5" customFormat="1" ht="19.95" customHeight="1">
      <c r="B116" s="87"/>
      <c r="C116" s="88"/>
      <c r="D116" s="97" t="s">
        <v>150</v>
      </c>
      <c r="E116" s="97"/>
      <c r="F116" s="97"/>
      <c r="G116" s="97"/>
      <c r="H116" s="97"/>
      <c r="I116" s="97"/>
      <c r="J116" s="97"/>
      <c r="K116" s="97"/>
      <c r="L116" s="97"/>
      <c r="M116" s="97"/>
      <c r="N116" s="559">
        <f>BK116</f>
        <v>0</v>
      </c>
      <c r="O116" s="560"/>
      <c r="P116" s="560"/>
      <c r="Q116" s="560"/>
      <c r="R116" s="90"/>
      <c r="T116" s="91"/>
      <c r="U116" s="88"/>
      <c r="V116" s="88"/>
      <c r="W116" s="92">
        <f>SUM(W117:W137)</f>
        <v>234.468</v>
      </c>
      <c r="X116" s="88"/>
      <c r="Y116" s="92">
        <f>SUM(Y117:Y137)</f>
        <v>0.0234</v>
      </c>
      <c r="Z116" s="88"/>
      <c r="AA116" s="93">
        <f>SUM(AA117:AA137)</f>
        <v>431.73</v>
      </c>
      <c r="AR116" s="94" t="s">
        <v>82</v>
      </c>
      <c r="AT116" s="95" t="s">
        <v>73</v>
      </c>
      <c r="AU116" s="95" t="s">
        <v>82</v>
      </c>
      <c r="AY116" s="94" t="s">
        <v>175</v>
      </c>
      <c r="BK116" s="96">
        <f>SUM(BK117:BK137)</f>
        <v>0</v>
      </c>
    </row>
    <row r="117" spans="2:65" s="1" customFormat="1" ht="25.5" customHeight="1">
      <c r="B117" s="25"/>
      <c r="C117" s="98" t="s">
        <v>82</v>
      </c>
      <c r="D117" s="98" t="s">
        <v>176</v>
      </c>
      <c r="E117" s="99" t="s">
        <v>1510</v>
      </c>
      <c r="F117" s="576" t="s">
        <v>1511</v>
      </c>
      <c r="G117" s="576"/>
      <c r="H117" s="576"/>
      <c r="I117" s="576"/>
      <c r="J117" s="100" t="s">
        <v>113</v>
      </c>
      <c r="K117" s="101">
        <v>702</v>
      </c>
      <c r="L117" s="507"/>
      <c r="M117" s="507"/>
      <c r="N117" s="562">
        <f>ROUND(L117*K117,2)</f>
        <v>0</v>
      </c>
      <c r="O117" s="562"/>
      <c r="P117" s="562"/>
      <c r="Q117" s="562"/>
      <c r="R117" s="27"/>
      <c r="T117" s="102" t="s">
        <v>19</v>
      </c>
      <c r="U117" s="30" t="s">
        <v>39</v>
      </c>
      <c r="V117" s="103">
        <v>0.086</v>
      </c>
      <c r="W117" s="103">
        <f>V117*K117</f>
        <v>60.37199999999999</v>
      </c>
      <c r="X117" s="103">
        <v>0</v>
      </c>
      <c r="Y117" s="103">
        <f>X117*K117</f>
        <v>0</v>
      </c>
      <c r="Z117" s="103">
        <v>0.355</v>
      </c>
      <c r="AA117" s="104">
        <f>Z117*K117</f>
        <v>249.20999999999998</v>
      </c>
      <c r="AR117" s="14" t="s">
        <v>179</v>
      </c>
      <c r="AT117" s="14" t="s">
        <v>176</v>
      </c>
      <c r="AU117" s="14" t="s">
        <v>115</v>
      </c>
      <c r="AY117" s="14" t="s">
        <v>175</v>
      </c>
      <c r="BE117" s="105">
        <f>IF(U117="základní",N117,0)</f>
        <v>0</v>
      </c>
      <c r="BF117" s="105">
        <f>IF(U117="snížená",N117,0)</f>
        <v>0</v>
      </c>
      <c r="BG117" s="105">
        <f>IF(U117="zákl. přenesená",N117,0)</f>
        <v>0</v>
      </c>
      <c r="BH117" s="105">
        <f>IF(U117="sníž. přenesená",N117,0)</f>
        <v>0</v>
      </c>
      <c r="BI117" s="105">
        <f>IF(U117="nulová",N117,0)</f>
        <v>0</v>
      </c>
      <c r="BJ117" s="14" t="s">
        <v>82</v>
      </c>
      <c r="BK117" s="105">
        <f>ROUND(L117*K117,2)</f>
        <v>0</v>
      </c>
      <c r="BL117" s="14" t="s">
        <v>179</v>
      </c>
      <c r="BM117" s="14" t="s">
        <v>1590</v>
      </c>
    </row>
    <row r="118" spans="2:51" s="6" customFormat="1" ht="16.5" customHeight="1">
      <c r="B118" s="106"/>
      <c r="C118" s="107"/>
      <c r="D118" s="107"/>
      <c r="E118" s="108" t="s">
        <v>19</v>
      </c>
      <c r="F118" s="577" t="s">
        <v>1591</v>
      </c>
      <c r="G118" s="578"/>
      <c r="H118" s="578"/>
      <c r="I118" s="578"/>
      <c r="J118" s="107"/>
      <c r="K118" s="109">
        <v>702</v>
      </c>
      <c r="L118" s="107"/>
      <c r="M118" s="107"/>
      <c r="N118" s="107"/>
      <c r="O118" s="107"/>
      <c r="P118" s="107"/>
      <c r="Q118" s="107"/>
      <c r="R118" s="110"/>
      <c r="T118" s="111"/>
      <c r="U118" s="107"/>
      <c r="V118" s="107"/>
      <c r="W118" s="107"/>
      <c r="X118" s="107"/>
      <c r="Y118" s="107"/>
      <c r="Z118" s="107"/>
      <c r="AA118" s="112"/>
      <c r="AT118" s="113" t="s">
        <v>182</v>
      </c>
      <c r="AU118" s="113" t="s">
        <v>115</v>
      </c>
      <c r="AV118" s="6" t="s">
        <v>115</v>
      </c>
      <c r="AW118" s="6" t="s">
        <v>32</v>
      </c>
      <c r="AX118" s="6" t="s">
        <v>82</v>
      </c>
      <c r="AY118" s="113" t="s">
        <v>175</v>
      </c>
    </row>
    <row r="119" spans="2:65" s="1" customFormat="1" ht="25.5" customHeight="1">
      <c r="B119" s="25"/>
      <c r="C119" s="98" t="s">
        <v>115</v>
      </c>
      <c r="D119" s="98" t="s">
        <v>176</v>
      </c>
      <c r="E119" s="99" t="s">
        <v>1513</v>
      </c>
      <c r="F119" s="576" t="s">
        <v>1514</v>
      </c>
      <c r="G119" s="576"/>
      <c r="H119" s="576"/>
      <c r="I119" s="576"/>
      <c r="J119" s="100" t="s">
        <v>127</v>
      </c>
      <c r="K119" s="101">
        <v>140.4</v>
      </c>
      <c r="L119" s="507"/>
      <c r="M119" s="507"/>
      <c r="N119" s="562">
        <f>ROUND(L119*K119,2)</f>
        <v>0</v>
      </c>
      <c r="O119" s="562"/>
      <c r="P119" s="562"/>
      <c r="Q119" s="562"/>
      <c r="R119" s="27"/>
      <c r="T119" s="102" t="s">
        <v>19</v>
      </c>
      <c r="U119" s="30" t="s">
        <v>39</v>
      </c>
      <c r="V119" s="103">
        <v>0.51</v>
      </c>
      <c r="W119" s="103">
        <f>V119*K119</f>
        <v>71.604</v>
      </c>
      <c r="X119" s="103">
        <v>0</v>
      </c>
      <c r="Y119" s="103">
        <f>X119*K119</f>
        <v>0</v>
      </c>
      <c r="Z119" s="103">
        <v>1.3</v>
      </c>
      <c r="AA119" s="104">
        <f>Z119*K119</f>
        <v>182.52</v>
      </c>
      <c r="AR119" s="14" t="s">
        <v>179</v>
      </c>
      <c r="AT119" s="14" t="s">
        <v>176</v>
      </c>
      <c r="AU119" s="14" t="s">
        <v>115</v>
      </c>
      <c r="AY119" s="14" t="s">
        <v>175</v>
      </c>
      <c r="BE119" s="105">
        <f>IF(U119="základní",N119,0)</f>
        <v>0</v>
      </c>
      <c r="BF119" s="105">
        <f>IF(U119="snížená",N119,0)</f>
        <v>0</v>
      </c>
      <c r="BG119" s="105">
        <f>IF(U119="zákl. přenesená",N119,0)</f>
        <v>0</v>
      </c>
      <c r="BH119" s="105">
        <f>IF(U119="sníž. přenesená",N119,0)</f>
        <v>0</v>
      </c>
      <c r="BI119" s="105">
        <f>IF(U119="nulová",N119,0)</f>
        <v>0</v>
      </c>
      <c r="BJ119" s="14" t="s">
        <v>82</v>
      </c>
      <c r="BK119" s="105">
        <f>ROUND(L119*K119,2)</f>
        <v>0</v>
      </c>
      <c r="BL119" s="14" t="s">
        <v>179</v>
      </c>
      <c r="BM119" s="14" t="s">
        <v>1592</v>
      </c>
    </row>
    <row r="120" spans="2:51" s="6" customFormat="1" ht="16.5" customHeight="1">
      <c r="B120" s="106"/>
      <c r="C120" s="107"/>
      <c r="D120" s="107"/>
      <c r="E120" s="108" t="s">
        <v>19</v>
      </c>
      <c r="F120" s="577" t="s">
        <v>1593</v>
      </c>
      <c r="G120" s="578"/>
      <c r="H120" s="578"/>
      <c r="I120" s="578"/>
      <c r="J120" s="107"/>
      <c r="K120" s="109">
        <v>140.4</v>
      </c>
      <c r="L120" s="107"/>
      <c r="M120" s="107"/>
      <c r="N120" s="107"/>
      <c r="O120" s="107"/>
      <c r="P120" s="107"/>
      <c r="Q120" s="107"/>
      <c r="R120" s="110"/>
      <c r="T120" s="111"/>
      <c r="U120" s="107"/>
      <c r="V120" s="107"/>
      <c r="W120" s="107"/>
      <c r="X120" s="107"/>
      <c r="Y120" s="107"/>
      <c r="Z120" s="107"/>
      <c r="AA120" s="112"/>
      <c r="AT120" s="113" t="s">
        <v>182</v>
      </c>
      <c r="AU120" s="113" t="s">
        <v>115</v>
      </c>
      <c r="AV120" s="6" t="s">
        <v>115</v>
      </c>
      <c r="AW120" s="6" t="s">
        <v>32</v>
      </c>
      <c r="AX120" s="6" t="s">
        <v>82</v>
      </c>
      <c r="AY120" s="113" t="s">
        <v>175</v>
      </c>
    </row>
    <row r="121" spans="2:65" s="1" customFormat="1" ht="25.5" customHeight="1">
      <c r="B121" s="25"/>
      <c r="C121" s="98" t="s">
        <v>186</v>
      </c>
      <c r="D121" s="98" t="s">
        <v>176</v>
      </c>
      <c r="E121" s="99" t="s">
        <v>270</v>
      </c>
      <c r="F121" s="576" t="s">
        <v>271</v>
      </c>
      <c r="G121" s="576"/>
      <c r="H121" s="576"/>
      <c r="I121" s="576"/>
      <c r="J121" s="100" t="s">
        <v>127</v>
      </c>
      <c r="K121" s="101">
        <v>280.8</v>
      </c>
      <c r="L121" s="507"/>
      <c r="M121" s="507"/>
      <c r="N121" s="562">
        <f>ROUND(L121*K121,2)</f>
        <v>0</v>
      </c>
      <c r="O121" s="562"/>
      <c r="P121" s="562"/>
      <c r="Q121" s="562"/>
      <c r="R121" s="27"/>
      <c r="T121" s="102" t="s">
        <v>19</v>
      </c>
      <c r="U121" s="30" t="s">
        <v>39</v>
      </c>
      <c r="V121" s="103">
        <v>0.013</v>
      </c>
      <c r="W121" s="103">
        <f>V121*K121</f>
        <v>3.6504</v>
      </c>
      <c r="X121" s="103">
        <v>0</v>
      </c>
      <c r="Y121" s="103">
        <f>X121*K121</f>
        <v>0</v>
      </c>
      <c r="Z121" s="103">
        <v>0</v>
      </c>
      <c r="AA121" s="104">
        <f>Z121*K121</f>
        <v>0</v>
      </c>
      <c r="AR121" s="14" t="s">
        <v>179</v>
      </c>
      <c r="AT121" s="14" t="s">
        <v>176</v>
      </c>
      <c r="AU121" s="14" t="s">
        <v>115</v>
      </c>
      <c r="AY121" s="14" t="s">
        <v>175</v>
      </c>
      <c r="BE121" s="105">
        <f>IF(U121="základní",N121,0)</f>
        <v>0</v>
      </c>
      <c r="BF121" s="105">
        <f>IF(U121="snížená",N121,0)</f>
        <v>0</v>
      </c>
      <c r="BG121" s="105">
        <f>IF(U121="zákl. přenesená",N121,0)</f>
        <v>0</v>
      </c>
      <c r="BH121" s="105">
        <f>IF(U121="sníž. přenesená",N121,0)</f>
        <v>0</v>
      </c>
      <c r="BI121" s="105">
        <f>IF(U121="nulová",N121,0)</f>
        <v>0</v>
      </c>
      <c r="BJ121" s="14" t="s">
        <v>82</v>
      </c>
      <c r="BK121" s="105">
        <f>ROUND(L121*K121,2)</f>
        <v>0</v>
      </c>
      <c r="BL121" s="14" t="s">
        <v>179</v>
      </c>
      <c r="BM121" s="14" t="s">
        <v>1594</v>
      </c>
    </row>
    <row r="122" spans="2:51" s="6" customFormat="1" ht="25.5" customHeight="1">
      <c r="B122" s="106"/>
      <c r="C122" s="107"/>
      <c r="D122" s="107"/>
      <c r="E122" s="108" t="s">
        <v>19</v>
      </c>
      <c r="F122" s="577" t="s">
        <v>1595</v>
      </c>
      <c r="G122" s="578"/>
      <c r="H122" s="578"/>
      <c r="I122" s="578"/>
      <c r="J122" s="107"/>
      <c r="K122" s="109">
        <v>280.8</v>
      </c>
      <c r="L122" s="107"/>
      <c r="M122" s="107"/>
      <c r="N122" s="107"/>
      <c r="O122" s="107"/>
      <c r="P122" s="107"/>
      <c r="Q122" s="107"/>
      <c r="R122" s="110"/>
      <c r="T122" s="111"/>
      <c r="U122" s="107"/>
      <c r="V122" s="107"/>
      <c r="W122" s="107"/>
      <c r="X122" s="107"/>
      <c r="Y122" s="107"/>
      <c r="Z122" s="107"/>
      <c r="AA122" s="112"/>
      <c r="AT122" s="113" t="s">
        <v>182</v>
      </c>
      <c r="AU122" s="113" t="s">
        <v>115</v>
      </c>
      <c r="AV122" s="6" t="s">
        <v>115</v>
      </c>
      <c r="AW122" s="6" t="s">
        <v>32</v>
      </c>
      <c r="AX122" s="6" t="s">
        <v>82</v>
      </c>
      <c r="AY122" s="113" t="s">
        <v>175</v>
      </c>
    </row>
    <row r="123" spans="2:65" s="1" customFormat="1" ht="25.5" customHeight="1">
      <c r="B123" s="25"/>
      <c r="C123" s="98" t="s">
        <v>179</v>
      </c>
      <c r="D123" s="98" t="s">
        <v>176</v>
      </c>
      <c r="E123" s="99" t="s">
        <v>1525</v>
      </c>
      <c r="F123" s="576" t="s">
        <v>1526</v>
      </c>
      <c r="G123" s="576"/>
      <c r="H123" s="576"/>
      <c r="I123" s="576"/>
      <c r="J123" s="100" t="s">
        <v>127</v>
      </c>
      <c r="K123" s="101">
        <v>280.8</v>
      </c>
      <c r="L123" s="507"/>
      <c r="M123" s="507"/>
      <c r="N123" s="562">
        <f>ROUND(L123*K123,2)</f>
        <v>0</v>
      </c>
      <c r="O123" s="562"/>
      <c r="P123" s="562"/>
      <c r="Q123" s="562"/>
      <c r="R123" s="27"/>
      <c r="T123" s="102" t="s">
        <v>19</v>
      </c>
      <c r="U123" s="30" t="s">
        <v>39</v>
      </c>
      <c r="V123" s="103">
        <v>0.044</v>
      </c>
      <c r="W123" s="103">
        <f>V123*K123</f>
        <v>12.3552</v>
      </c>
      <c r="X123" s="103">
        <v>0</v>
      </c>
      <c r="Y123" s="103">
        <f>X123*K123</f>
        <v>0</v>
      </c>
      <c r="Z123" s="103">
        <v>0</v>
      </c>
      <c r="AA123" s="104">
        <f>Z123*K123</f>
        <v>0</v>
      </c>
      <c r="AR123" s="14" t="s">
        <v>179</v>
      </c>
      <c r="AT123" s="14" t="s">
        <v>176</v>
      </c>
      <c r="AU123" s="14" t="s">
        <v>115</v>
      </c>
      <c r="AY123" s="14" t="s">
        <v>175</v>
      </c>
      <c r="BE123" s="105">
        <f>IF(U123="základní",N123,0)</f>
        <v>0</v>
      </c>
      <c r="BF123" s="105">
        <f>IF(U123="snížená",N123,0)</f>
        <v>0</v>
      </c>
      <c r="BG123" s="105">
        <f>IF(U123="zákl. přenesená",N123,0)</f>
        <v>0</v>
      </c>
      <c r="BH123" s="105">
        <f>IF(U123="sníž. přenesená",N123,0)</f>
        <v>0</v>
      </c>
      <c r="BI123" s="105">
        <f>IF(U123="nulová",N123,0)</f>
        <v>0</v>
      </c>
      <c r="BJ123" s="14" t="s">
        <v>82</v>
      </c>
      <c r="BK123" s="105">
        <f>ROUND(L123*K123,2)</f>
        <v>0</v>
      </c>
      <c r="BL123" s="14" t="s">
        <v>179</v>
      </c>
      <c r="BM123" s="14" t="s">
        <v>1596</v>
      </c>
    </row>
    <row r="124" spans="2:51" s="6" customFormat="1" ht="16.5" customHeight="1">
      <c r="B124" s="106"/>
      <c r="C124" s="107"/>
      <c r="D124" s="107"/>
      <c r="E124" s="108" t="s">
        <v>19</v>
      </c>
      <c r="F124" s="577" t="s">
        <v>1597</v>
      </c>
      <c r="G124" s="578"/>
      <c r="H124" s="578"/>
      <c r="I124" s="578"/>
      <c r="J124" s="107"/>
      <c r="K124" s="109">
        <v>280.8</v>
      </c>
      <c r="L124" s="107"/>
      <c r="M124" s="107"/>
      <c r="N124" s="107"/>
      <c r="O124" s="107"/>
      <c r="P124" s="107"/>
      <c r="Q124" s="107"/>
      <c r="R124" s="110"/>
      <c r="T124" s="111"/>
      <c r="U124" s="107"/>
      <c r="V124" s="107"/>
      <c r="W124" s="107"/>
      <c r="X124" s="107"/>
      <c r="Y124" s="107"/>
      <c r="Z124" s="107"/>
      <c r="AA124" s="112"/>
      <c r="AT124" s="113" t="s">
        <v>182</v>
      </c>
      <c r="AU124" s="113" t="s">
        <v>115</v>
      </c>
      <c r="AV124" s="6" t="s">
        <v>115</v>
      </c>
      <c r="AW124" s="6" t="s">
        <v>32</v>
      </c>
      <c r="AX124" s="6" t="s">
        <v>82</v>
      </c>
      <c r="AY124" s="113" t="s">
        <v>175</v>
      </c>
    </row>
    <row r="125" spans="2:65" s="1" customFormat="1" ht="25.5" customHeight="1">
      <c r="B125" s="25"/>
      <c r="C125" s="98" t="s">
        <v>196</v>
      </c>
      <c r="D125" s="98" t="s">
        <v>176</v>
      </c>
      <c r="E125" s="99" t="s">
        <v>346</v>
      </c>
      <c r="F125" s="576" t="s">
        <v>347</v>
      </c>
      <c r="G125" s="576"/>
      <c r="H125" s="576"/>
      <c r="I125" s="576"/>
      <c r="J125" s="100" t="s">
        <v>127</v>
      </c>
      <c r="K125" s="101">
        <v>140.4</v>
      </c>
      <c r="L125" s="507"/>
      <c r="M125" s="507"/>
      <c r="N125" s="562">
        <f>ROUND(L125*K125,2)</f>
        <v>0</v>
      </c>
      <c r="O125" s="562"/>
      <c r="P125" s="562"/>
      <c r="Q125" s="562"/>
      <c r="R125" s="27"/>
      <c r="T125" s="102" t="s">
        <v>19</v>
      </c>
      <c r="U125" s="30" t="s">
        <v>39</v>
      </c>
      <c r="V125" s="103">
        <v>0.083</v>
      </c>
      <c r="W125" s="103">
        <f>V125*K125</f>
        <v>11.653200000000002</v>
      </c>
      <c r="X125" s="103">
        <v>0</v>
      </c>
      <c r="Y125" s="103">
        <f>X125*K125</f>
        <v>0</v>
      </c>
      <c r="Z125" s="103">
        <v>0</v>
      </c>
      <c r="AA125" s="104">
        <f>Z125*K125</f>
        <v>0</v>
      </c>
      <c r="AR125" s="14" t="s">
        <v>179</v>
      </c>
      <c r="AT125" s="14" t="s">
        <v>176</v>
      </c>
      <c r="AU125" s="14" t="s">
        <v>115</v>
      </c>
      <c r="AY125" s="14" t="s">
        <v>175</v>
      </c>
      <c r="BE125" s="105">
        <f>IF(U125="základní",N125,0)</f>
        <v>0</v>
      </c>
      <c r="BF125" s="105">
        <f>IF(U125="snížená",N125,0)</f>
        <v>0</v>
      </c>
      <c r="BG125" s="105">
        <f>IF(U125="zákl. přenesená",N125,0)</f>
        <v>0</v>
      </c>
      <c r="BH125" s="105">
        <f>IF(U125="sníž. přenesená",N125,0)</f>
        <v>0</v>
      </c>
      <c r="BI125" s="105">
        <f>IF(U125="nulová",N125,0)</f>
        <v>0</v>
      </c>
      <c r="BJ125" s="14" t="s">
        <v>82</v>
      </c>
      <c r="BK125" s="105">
        <f>ROUND(L125*K125,2)</f>
        <v>0</v>
      </c>
      <c r="BL125" s="14" t="s">
        <v>179</v>
      </c>
      <c r="BM125" s="14" t="s">
        <v>1598</v>
      </c>
    </row>
    <row r="126" spans="2:51" s="6" customFormat="1" ht="16.5" customHeight="1">
      <c r="B126" s="106"/>
      <c r="C126" s="107"/>
      <c r="D126" s="107"/>
      <c r="E126" s="108" t="s">
        <v>19</v>
      </c>
      <c r="F126" s="577" t="s">
        <v>1599</v>
      </c>
      <c r="G126" s="578"/>
      <c r="H126" s="578"/>
      <c r="I126" s="578"/>
      <c r="J126" s="107"/>
      <c r="K126" s="109">
        <v>140.4</v>
      </c>
      <c r="L126" s="107"/>
      <c r="M126" s="107"/>
      <c r="N126" s="107"/>
      <c r="O126" s="107"/>
      <c r="P126" s="107"/>
      <c r="Q126" s="107"/>
      <c r="R126" s="110"/>
      <c r="T126" s="111"/>
      <c r="U126" s="107"/>
      <c r="V126" s="107"/>
      <c r="W126" s="107"/>
      <c r="X126" s="107"/>
      <c r="Y126" s="107"/>
      <c r="Z126" s="107"/>
      <c r="AA126" s="112"/>
      <c r="AT126" s="113" t="s">
        <v>182</v>
      </c>
      <c r="AU126" s="113" t="s">
        <v>115</v>
      </c>
      <c r="AV126" s="6" t="s">
        <v>115</v>
      </c>
      <c r="AW126" s="6" t="s">
        <v>32</v>
      </c>
      <c r="AX126" s="6" t="s">
        <v>82</v>
      </c>
      <c r="AY126" s="113" t="s">
        <v>175</v>
      </c>
    </row>
    <row r="127" spans="2:65" s="1" customFormat="1" ht="25.5" customHeight="1">
      <c r="B127" s="25"/>
      <c r="C127" s="98" t="s">
        <v>201</v>
      </c>
      <c r="D127" s="98" t="s">
        <v>176</v>
      </c>
      <c r="E127" s="99" t="s">
        <v>1539</v>
      </c>
      <c r="F127" s="576" t="s">
        <v>1540</v>
      </c>
      <c r="G127" s="576"/>
      <c r="H127" s="576"/>
      <c r="I127" s="576"/>
      <c r="J127" s="100" t="s">
        <v>127</v>
      </c>
      <c r="K127" s="101">
        <v>280.8</v>
      </c>
      <c r="L127" s="507"/>
      <c r="M127" s="507"/>
      <c r="N127" s="562">
        <f>ROUND(L127*K127,2)</f>
        <v>0</v>
      </c>
      <c r="O127" s="562"/>
      <c r="P127" s="562"/>
      <c r="Q127" s="562"/>
      <c r="R127" s="27"/>
      <c r="T127" s="102" t="s">
        <v>19</v>
      </c>
      <c r="U127" s="30" t="s">
        <v>39</v>
      </c>
      <c r="V127" s="103">
        <v>0.072</v>
      </c>
      <c r="W127" s="103">
        <f>V127*K127</f>
        <v>20.2176</v>
      </c>
      <c r="X127" s="103">
        <v>0</v>
      </c>
      <c r="Y127" s="103">
        <f>X127*K127</f>
        <v>0</v>
      </c>
      <c r="Z127" s="103">
        <v>0</v>
      </c>
      <c r="AA127" s="104">
        <f>Z127*K127</f>
        <v>0</v>
      </c>
      <c r="AR127" s="14" t="s">
        <v>179</v>
      </c>
      <c r="AT127" s="14" t="s">
        <v>176</v>
      </c>
      <c r="AU127" s="14" t="s">
        <v>115</v>
      </c>
      <c r="AY127" s="14" t="s">
        <v>175</v>
      </c>
      <c r="BE127" s="105">
        <f>IF(U127="základní",N127,0)</f>
        <v>0</v>
      </c>
      <c r="BF127" s="105">
        <f>IF(U127="snížená",N127,0)</f>
        <v>0</v>
      </c>
      <c r="BG127" s="105">
        <f>IF(U127="zákl. přenesená",N127,0)</f>
        <v>0</v>
      </c>
      <c r="BH127" s="105">
        <f>IF(U127="sníž. přenesená",N127,0)</f>
        <v>0</v>
      </c>
      <c r="BI127" s="105">
        <f>IF(U127="nulová",N127,0)</f>
        <v>0</v>
      </c>
      <c r="BJ127" s="14" t="s">
        <v>82</v>
      </c>
      <c r="BK127" s="105">
        <f>ROUND(L127*K127,2)</f>
        <v>0</v>
      </c>
      <c r="BL127" s="14" t="s">
        <v>179</v>
      </c>
      <c r="BM127" s="14" t="s">
        <v>1600</v>
      </c>
    </row>
    <row r="128" spans="2:51" s="6" customFormat="1" ht="16.5" customHeight="1">
      <c r="B128" s="106"/>
      <c r="C128" s="107"/>
      <c r="D128" s="107"/>
      <c r="E128" s="108" t="s">
        <v>19</v>
      </c>
      <c r="F128" s="577" t="s">
        <v>1597</v>
      </c>
      <c r="G128" s="578"/>
      <c r="H128" s="578"/>
      <c r="I128" s="578"/>
      <c r="J128" s="107"/>
      <c r="K128" s="109">
        <v>280.8</v>
      </c>
      <c r="L128" s="107"/>
      <c r="M128" s="107"/>
      <c r="N128" s="107"/>
      <c r="O128" s="107"/>
      <c r="P128" s="107"/>
      <c r="Q128" s="107"/>
      <c r="R128" s="110"/>
      <c r="T128" s="111"/>
      <c r="U128" s="107"/>
      <c r="V128" s="107"/>
      <c r="W128" s="107"/>
      <c r="X128" s="107"/>
      <c r="Y128" s="107"/>
      <c r="Z128" s="107"/>
      <c r="AA128" s="112"/>
      <c r="AT128" s="113" t="s">
        <v>182</v>
      </c>
      <c r="AU128" s="113" t="s">
        <v>115</v>
      </c>
      <c r="AV128" s="6" t="s">
        <v>115</v>
      </c>
      <c r="AW128" s="6" t="s">
        <v>32</v>
      </c>
      <c r="AX128" s="6" t="s">
        <v>82</v>
      </c>
      <c r="AY128" s="113" t="s">
        <v>175</v>
      </c>
    </row>
    <row r="129" spans="2:65" s="1" customFormat="1" ht="16.5" customHeight="1">
      <c r="B129" s="25"/>
      <c r="C129" s="98" t="s">
        <v>205</v>
      </c>
      <c r="D129" s="98" t="s">
        <v>176</v>
      </c>
      <c r="E129" s="99" t="s">
        <v>362</v>
      </c>
      <c r="F129" s="576" t="s">
        <v>363</v>
      </c>
      <c r="G129" s="576"/>
      <c r="H129" s="576"/>
      <c r="I129" s="576"/>
      <c r="J129" s="100" t="s">
        <v>127</v>
      </c>
      <c r="K129" s="101">
        <v>140.4</v>
      </c>
      <c r="L129" s="507"/>
      <c r="M129" s="507"/>
      <c r="N129" s="562">
        <f>ROUND(L129*K129,2)</f>
        <v>0</v>
      </c>
      <c r="O129" s="562"/>
      <c r="P129" s="562"/>
      <c r="Q129" s="562"/>
      <c r="R129" s="27"/>
      <c r="T129" s="102" t="s">
        <v>19</v>
      </c>
      <c r="U129" s="30" t="s">
        <v>39</v>
      </c>
      <c r="V129" s="103">
        <v>0.009</v>
      </c>
      <c r="W129" s="103">
        <f>V129*K129</f>
        <v>1.2636</v>
      </c>
      <c r="X129" s="103">
        <v>0</v>
      </c>
      <c r="Y129" s="103">
        <f>X129*K129</f>
        <v>0</v>
      </c>
      <c r="Z129" s="103">
        <v>0</v>
      </c>
      <c r="AA129" s="104">
        <f>Z129*K129</f>
        <v>0</v>
      </c>
      <c r="AR129" s="14" t="s">
        <v>179</v>
      </c>
      <c r="AT129" s="14" t="s">
        <v>176</v>
      </c>
      <c r="AU129" s="14" t="s">
        <v>115</v>
      </c>
      <c r="AY129" s="14" t="s">
        <v>175</v>
      </c>
      <c r="BE129" s="105">
        <f>IF(U129="základní",N129,0)</f>
        <v>0</v>
      </c>
      <c r="BF129" s="105">
        <f>IF(U129="snížená",N129,0)</f>
        <v>0</v>
      </c>
      <c r="BG129" s="105">
        <f>IF(U129="zákl. přenesená",N129,0)</f>
        <v>0</v>
      </c>
      <c r="BH129" s="105">
        <f>IF(U129="sníž. přenesená",N129,0)</f>
        <v>0</v>
      </c>
      <c r="BI129" s="105">
        <f>IF(U129="nulová",N129,0)</f>
        <v>0</v>
      </c>
      <c r="BJ129" s="14" t="s">
        <v>82</v>
      </c>
      <c r="BK129" s="105">
        <f>ROUND(L129*K129,2)</f>
        <v>0</v>
      </c>
      <c r="BL129" s="14" t="s">
        <v>179</v>
      </c>
      <c r="BM129" s="14" t="s">
        <v>1601</v>
      </c>
    </row>
    <row r="130" spans="2:51" s="6" customFormat="1" ht="16.5" customHeight="1">
      <c r="B130" s="106"/>
      <c r="C130" s="107"/>
      <c r="D130" s="107"/>
      <c r="E130" s="108" t="s">
        <v>19</v>
      </c>
      <c r="F130" s="577" t="s">
        <v>1599</v>
      </c>
      <c r="G130" s="578"/>
      <c r="H130" s="578"/>
      <c r="I130" s="578"/>
      <c r="J130" s="107"/>
      <c r="K130" s="109">
        <v>140.4</v>
      </c>
      <c r="L130" s="107"/>
      <c r="M130" s="107"/>
      <c r="N130" s="107"/>
      <c r="O130" s="107"/>
      <c r="P130" s="107"/>
      <c r="Q130" s="107"/>
      <c r="R130" s="110"/>
      <c r="T130" s="111"/>
      <c r="U130" s="107"/>
      <c r="V130" s="107"/>
      <c r="W130" s="107"/>
      <c r="X130" s="107"/>
      <c r="Y130" s="107"/>
      <c r="Z130" s="107"/>
      <c r="AA130" s="112"/>
      <c r="AT130" s="113" t="s">
        <v>182</v>
      </c>
      <c r="AU130" s="113" t="s">
        <v>115</v>
      </c>
      <c r="AV130" s="6" t="s">
        <v>115</v>
      </c>
      <c r="AW130" s="6" t="s">
        <v>32</v>
      </c>
      <c r="AX130" s="6" t="s">
        <v>82</v>
      </c>
      <c r="AY130" s="113" t="s">
        <v>175</v>
      </c>
    </row>
    <row r="131" spans="2:65" s="1" customFormat="1" ht="25.5" customHeight="1">
      <c r="B131" s="25"/>
      <c r="C131" s="98" t="s">
        <v>210</v>
      </c>
      <c r="D131" s="98" t="s">
        <v>176</v>
      </c>
      <c r="E131" s="99" t="s">
        <v>367</v>
      </c>
      <c r="F131" s="576" t="s">
        <v>368</v>
      </c>
      <c r="G131" s="576"/>
      <c r="H131" s="576"/>
      <c r="I131" s="576"/>
      <c r="J131" s="100" t="s">
        <v>369</v>
      </c>
      <c r="K131" s="101">
        <v>252.72</v>
      </c>
      <c r="L131" s="507"/>
      <c r="M131" s="507"/>
      <c r="N131" s="562">
        <f>ROUND(L131*K131,2)</f>
        <v>0</v>
      </c>
      <c r="O131" s="562"/>
      <c r="P131" s="562"/>
      <c r="Q131" s="562"/>
      <c r="R131" s="27"/>
      <c r="T131" s="102" t="s">
        <v>19</v>
      </c>
      <c r="U131" s="30" t="s">
        <v>39</v>
      </c>
      <c r="V131" s="103">
        <v>0</v>
      </c>
      <c r="W131" s="103">
        <f>V131*K131</f>
        <v>0</v>
      </c>
      <c r="X131" s="103">
        <v>0</v>
      </c>
      <c r="Y131" s="103">
        <f>X131*K131</f>
        <v>0</v>
      </c>
      <c r="Z131" s="103">
        <v>0</v>
      </c>
      <c r="AA131" s="104">
        <f>Z131*K131</f>
        <v>0</v>
      </c>
      <c r="AR131" s="14" t="s">
        <v>179</v>
      </c>
      <c r="AT131" s="14" t="s">
        <v>176</v>
      </c>
      <c r="AU131" s="14" t="s">
        <v>115</v>
      </c>
      <c r="AY131" s="14" t="s">
        <v>175</v>
      </c>
      <c r="BE131" s="105">
        <f>IF(U131="základní",N131,0)</f>
        <v>0</v>
      </c>
      <c r="BF131" s="105">
        <f>IF(U131="snížená",N131,0)</f>
        <v>0</v>
      </c>
      <c r="BG131" s="105">
        <f>IF(U131="zákl. přenesená",N131,0)</f>
        <v>0</v>
      </c>
      <c r="BH131" s="105">
        <f>IF(U131="sníž. přenesená",N131,0)</f>
        <v>0</v>
      </c>
      <c r="BI131" s="105">
        <f>IF(U131="nulová",N131,0)</f>
        <v>0</v>
      </c>
      <c r="BJ131" s="14" t="s">
        <v>82</v>
      </c>
      <c r="BK131" s="105">
        <f>ROUND(L131*K131,2)</f>
        <v>0</v>
      </c>
      <c r="BL131" s="14" t="s">
        <v>179</v>
      </c>
      <c r="BM131" s="14" t="s">
        <v>1602</v>
      </c>
    </row>
    <row r="132" spans="2:51" s="6" customFormat="1" ht="16.5" customHeight="1">
      <c r="B132" s="106"/>
      <c r="C132" s="107"/>
      <c r="D132" s="107"/>
      <c r="E132" s="108" t="s">
        <v>19</v>
      </c>
      <c r="F132" s="577" t="s">
        <v>1603</v>
      </c>
      <c r="G132" s="578"/>
      <c r="H132" s="578"/>
      <c r="I132" s="578"/>
      <c r="J132" s="107"/>
      <c r="K132" s="109">
        <v>252.72</v>
      </c>
      <c r="L132" s="107"/>
      <c r="M132" s="107"/>
      <c r="N132" s="107"/>
      <c r="O132" s="107"/>
      <c r="P132" s="107"/>
      <c r="Q132" s="107"/>
      <c r="R132" s="110"/>
      <c r="T132" s="111"/>
      <c r="U132" s="107"/>
      <c r="V132" s="107"/>
      <c r="W132" s="107"/>
      <c r="X132" s="107"/>
      <c r="Y132" s="107"/>
      <c r="Z132" s="107"/>
      <c r="AA132" s="112"/>
      <c r="AT132" s="113" t="s">
        <v>182</v>
      </c>
      <c r="AU132" s="113" t="s">
        <v>115</v>
      </c>
      <c r="AV132" s="6" t="s">
        <v>115</v>
      </c>
      <c r="AW132" s="6" t="s">
        <v>32</v>
      </c>
      <c r="AX132" s="6" t="s">
        <v>82</v>
      </c>
      <c r="AY132" s="113" t="s">
        <v>175</v>
      </c>
    </row>
    <row r="133" spans="2:65" s="1" customFormat="1" ht="38.25" customHeight="1">
      <c r="B133" s="25"/>
      <c r="C133" s="98" t="s">
        <v>214</v>
      </c>
      <c r="D133" s="98" t="s">
        <v>176</v>
      </c>
      <c r="E133" s="99" t="s">
        <v>1553</v>
      </c>
      <c r="F133" s="576" t="s">
        <v>1554</v>
      </c>
      <c r="G133" s="576"/>
      <c r="H133" s="576"/>
      <c r="I133" s="576"/>
      <c r="J133" s="100" t="s">
        <v>113</v>
      </c>
      <c r="K133" s="101">
        <v>936</v>
      </c>
      <c r="L133" s="507"/>
      <c r="M133" s="507"/>
      <c r="N133" s="562">
        <f>ROUND(L133*K133,2)</f>
        <v>0</v>
      </c>
      <c r="O133" s="562"/>
      <c r="P133" s="562"/>
      <c r="Q133" s="562"/>
      <c r="R133" s="27"/>
      <c r="T133" s="102" t="s">
        <v>19</v>
      </c>
      <c r="U133" s="30" t="s">
        <v>39</v>
      </c>
      <c r="V133" s="103">
        <v>0.05</v>
      </c>
      <c r="W133" s="103">
        <f>V133*K133</f>
        <v>46.800000000000004</v>
      </c>
      <c r="X133" s="103">
        <v>0</v>
      </c>
      <c r="Y133" s="103">
        <f>X133*K133</f>
        <v>0</v>
      </c>
      <c r="Z133" s="103">
        <v>0</v>
      </c>
      <c r="AA133" s="104">
        <f>Z133*K133</f>
        <v>0</v>
      </c>
      <c r="AR133" s="14" t="s">
        <v>179</v>
      </c>
      <c r="AT133" s="14" t="s">
        <v>176</v>
      </c>
      <c r="AU133" s="14" t="s">
        <v>115</v>
      </c>
      <c r="AY133" s="14" t="s">
        <v>175</v>
      </c>
      <c r="BE133" s="105">
        <f>IF(U133="základní",N133,0)</f>
        <v>0</v>
      </c>
      <c r="BF133" s="105">
        <f>IF(U133="snížená",N133,0)</f>
        <v>0</v>
      </c>
      <c r="BG133" s="105">
        <f>IF(U133="zákl. přenesená",N133,0)</f>
        <v>0</v>
      </c>
      <c r="BH133" s="105">
        <f>IF(U133="sníž. přenesená",N133,0)</f>
        <v>0</v>
      </c>
      <c r="BI133" s="105">
        <f>IF(U133="nulová",N133,0)</f>
        <v>0</v>
      </c>
      <c r="BJ133" s="14" t="s">
        <v>82</v>
      </c>
      <c r="BK133" s="105">
        <f>ROUND(L133*K133,2)</f>
        <v>0</v>
      </c>
      <c r="BL133" s="14" t="s">
        <v>179</v>
      </c>
      <c r="BM133" s="14" t="s">
        <v>1604</v>
      </c>
    </row>
    <row r="134" spans="2:51" s="6" customFormat="1" ht="16.5" customHeight="1">
      <c r="B134" s="106"/>
      <c r="C134" s="107"/>
      <c r="D134" s="107"/>
      <c r="E134" s="108" t="s">
        <v>19</v>
      </c>
      <c r="F134" s="577" t="s">
        <v>1605</v>
      </c>
      <c r="G134" s="578"/>
      <c r="H134" s="578"/>
      <c r="I134" s="578"/>
      <c r="J134" s="107"/>
      <c r="K134" s="109">
        <v>936</v>
      </c>
      <c r="L134" s="107"/>
      <c r="M134" s="107"/>
      <c r="N134" s="107"/>
      <c r="O134" s="107"/>
      <c r="P134" s="107"/>
      <c r="Q134" s="107"/>
      <c r="R134" s="110"/>
      <c r="T134" s="111"/>
      <c r="U134" s="107"/>
      <c r="V134" s="107"/>
      <c r="W134" s="107"/>
      <c r="X134" s="107"/>
      <c r="Y134" s="107"/>
      <c r="Z134" s="107"/>
      <c r="AA134" s="112"/>
      <c r="AT134" s="113" t="s">
        <v>182</v>
      </c>
      <c r="AU134" s="113" t="s">
        <v>115</v>
      </c>
      <c r="AV134" s="6" t="s">
        <v>115</v>
      </c>
      <c r="AW134" s="6" t="s">
        <v>32</v>
      </c>
      <c r="AX134" s="6" t="s">
        <v>82</v>
      </c>
      <c r="AY134" s="113" t="s">
        <v>175</v>
      </c>
    </row>
    <row r="135" spans="2:65" s="1" customFormat="1" ht="25.5" customHeight="1">
      <c r="B135" s="25"/>
      <c r="C135" s="98" t="s">
        <v>219</v>
      </c>
      <c r="D135" s="98" t="s">
        <v>176</v>
      </c>
      <c r="E135" s="99" t="s">
        <v>409</v>
      </c>
      <c r="F135" s="576" t="s">
        <v>410</v>
      </c>
      <c r="G135" s="576"/>
      <c r="H135" s="576"/>
      <c r="I135" s="576"/>
      <c r="J135" s="100" t="s">
        <v>113</v>
      </c>
      <c r="K135" s="101">
        <v>936</v>
      </c>
      <c r="L135" s="507"/>
      <c r="M135" s="507"/>
      <c r="N135" s="562">
        <f>ROUND(L135*K135,2)</f>
        <v>0</v>
      </c>
      <c r="O135" s="562"/>
      <c r="P135" s="562"/>
      <c r="Q135" s="562"/>
      <c r="R135" s="27"/>
      <c r="T135" s="102" t="s">
        <v>19</v>
      </c>
      <c r="U135" s="30" t="s">
        <v>39</v>
      </c>
      <c r="V135" s="103">
        <v>0.007</v>
      </c>
      <c r="W135" s="103">
        <f>V135*K135</f>
        <v>6.5520000000000005</v>
      </c>
      <c r="X135" s="103">
        <v>0</v>
      </c>
      <c r="Y135" s="103">
        <f>X135*K135</f>
        <v>0</v>
      </c>
      <c r="Z135" s="103">
        <v>0</v>
      </c>
      <c r="AA135" s="104">
        <f>Z135*K135</f>
        <v>0</v>
      </c>
      <c r="AR135" s="14" t="s">
        <v>179</v>
      </c>
      <c r="AT135" s="14" t="s">
        <v>176</v>
      </c>
      <c r="AU135" s="14" t="s">
        <v>115</v>
      </c>
      <c r="AY135" s="14" t="s">
        <v>175</v>
      </c>
      <c r="BE135" s="105">
        <f>IF(U135="základní",N135,0)</f>
        <v>0</v>
      </c>
      <c r="BF135" s="105">
        <f>IF(U135="snížená",N135,0)</f>
        <v>0</v>
      </c>
      <c r="BG135" s="105">
        <f>IF(U135="zákl. přenesená",N135,0)</f>
        <v>0</v>
      </c>
      <c r="BH135" s="105">
        <f>IF(U135="sníž. přenesená",N135,0)</f>
        <v>0</v>
      </c>
      <c r="BI135" s="105">
        <f>IF(U135="nulová",N135,0)</f>
        <v>0</v>
      </c>
      <c r="BJ135" s="14" t="s">
        <v>82</v>
      </c>
      <c r="BK135" s="105">
        <f>ROUND(L135*K135,2)</f>
        <v>0</v>
      </c>
      <c r="BL135" s="14" t="s">
        <v>179</v>
      </c>
      <c r="BM135" s="14" t="s">
        <v>1606</v>
      </c>
    </row>
    <row r="136" spans="2:65" s="1" customFormat="1" ht="16.5" customHeight="1">
      <c r="B136" s="25"/>
      <c r="C136" s="129" t="s">
        <v>224</v>
      </c>
      <c r="D136" s="129" t="s">
        <v>334</v>
      </c>
      <c r="E136" s="130" t="s">
        <v>417</v>
      </c>
      <c r="F136" s="583" t="s">
        <v>418</v>
      </c>
      <c r="G136" s="583"/>
      <c r="H136" s="583"/>
      <c r="I136" s="583"/>
      <c r="J136" s="131" t="s">
        <v>419</v>
      </c>
      <c r="K136" s="132">
        <v>23.4</v>
      </c>
      <c r="L136" s="534"/>
      <c r="M136" s="534"/>
      <c r="N136" s="561">
        <f>ROUND(L136*K136,2)</f>
        <v>0</v>
      </c>
      <c r="O136" s="562"/>
      <c r="P136" s="562"/>
      <c r="Q136" s="562"/>
      <c r="R136" s="27"/>
      <c r="T136" s="102" t="s">
        <v>19</v>
      </c>
      <c r="U136" s="30" t="s">
        <v>39</v>
      </c>
      <c r="V136" s="103">
        <v>0</v>
      </c>
      <c r="W136" s="103">
        <f>V136*K136</f>
        <v>0</v>
      </c>
      <c r="X136" s="103">
        <v>0.001</v>
      </c>
      <c r="Y136" s="103">
        <f>X136*K136</f>
        <v>0.0234</v>
      </c>
      <c r="Z136" s="103">
        <v>0</v>
      </c>
      <c r="AA136" s="104">
        <f>Z136*K136</f>
        <v>0</v>
      </c>
      <c r="AR136" s="14" t="s">
        <v>210</v>
      </c>
      <c r="AT136" s="14" t="s">
        <v>334</v>
      </c>
      <c r="AU136" s="14" t="s">
        <v>115</v>
      </c>
      <c r="AY136" s="14" t="s">
        <v>175</v>
      </c>
      <c r="BE136" s="105">
        <f>IF(U136="základní",N136,0)</f>
        <v>0</v>
      </c>
      <c r="BF136" s="105">
        <f>IF(U136="snížená",N136,0)</f>
        <v>0</v>
      </c>
      <c r="BG136" s="105">
        <f>IF(U136="zákl. přenesená",N136,0)</f>
        <v>0</v>
      </c>
      <c r="BH136" s="105">
        <f>IF(U136="sníž. přenesená",N136,0)</f>
        <v>0</v>
      </c>
      <c r="BI136" s="105">
        <f>IF(U136="nulová",N136,0)</f>
        <v>0</v>
      </c>
      <c r="BJ136" s="14" t="s">
        <v>82</v>
      </c>
      <c r="BK136" s="105">
        <f>ROUND(L136*K136,2)</f>
        <v>0</v>
      </c>
      <c r="BL136" s="14" t="s">
        <v>179</v>
      </c>
      <c r="BM136" s="14" t="s">
        <v>1607</v>
      </c>
    </row>
    <row r="137" spans="2:51" s="6" customFormat="1" ht="16.5" customHeight="1">
      <c r="B137" s="106"/>
      <c r="C137" s="107"/>
      <c r="D137" s="107"/>
      <c r="E137" s="108" t="s">
        <v>19</v>
      </c>
      <c r="F137" s="577" t="s">
        <v>1608</v>
      </c>
      <c r="G137" s="578"/>
      <c r="H137" s="578"/>
      <c r="I137" s="578"/>
      <c r="J137" s="107"/>
      <c r="K137" s="109">
        <v>23.4</v>
      </c>
      <c r="L137" s="107"/>
      <c r="M137" s="107"/>
      <c r="N137" s="107"/>
      <c r="O137" s="107"/>
      <c r="P137" s="107"/>
      <c r="Q137" s="107"/>
      <c r="R137" s="110"/>
      <c r="T137" s="111"/>
      <c r="U137" s="107"/>
      <c r="V137" s="107"/>
      <c r="W137" s="107"/>
      <c r="X137" s="107"/>
      <c r="Y137" s="107"/>
      <c r="Z137" s="107"/>
      <c r="AA137" s="112"/>
      <c r="AT137" s="113" t="s">
        <v>182</v>
      </c>
      <c r="AU137" s="113" t="s">
        <v>115</v>
      </c>
      <c r="AV137" s="6" t="s">
        <v>115</v>
      </c>
      <c r="AW137" s="6" t="s">
        <v>32</v>
      </c>
      <c r="AX137" s="6" t="s">
        <v>82</v>
      </c>
      <c r="AY137" s="113" t="s">
        <v>175</v>
      </c>
    </row>
    <row r="138" spans="2:63" s="5" customFormat="1" ht="29.85" customHeight="1">
      <c r="B138" s="87"/>
      <c r="C138" s="88"/>
      <c r="D138" s="97" t="s">
        <v>151</v>
      </c>
      <c r="E138" s="97"/>
      <c r="F138" s="97"/>
      <c r="G138" s="97"/>
      <c r="H138" s="97"/>
      <c r="I138" s="97"/>
      <c r="J138" s="97"/>
      <c r="K138" s="97"/>
      <c r="L138" s="97"/>
      <c r="M138" s="97"/>
      <c r="N138" s="559">
        <f>BK138</f>
        <v>0</v>
      </c>
      <c r="O138" s="560"/>
      <c r="P138" s="560"/>
      <c r="Q138" s="560"/>
      <c r="R138" s="90"/>
      <c r="T138" s="91"/>
      <c r="U138" s="88"/>
      <c r="V138" s="88"/>
      <c r="W138" s="92">
        <f>SUM(W139:W145)</f>
        <v>110.916</v>
      </c>
      <c r="X138" s="88"/>
      <c r="Y138" s="92">
        <f>SUM(Y139:Y145)</f>
        <v>408.651705</v>
      </c>
      <c r="Z138" s="88"/>
      <c r="AA138" s="93">
        <f>SUM(AA139:AA145)</f>
        <v>0</v>
      </c>
      <c r="AR138" s="94" t="s">
        <v>82</v>
      </c>
      <c r="AT138" s="95" t="s">
        <v>73</v>
      </c>
      <c r="AU138" s="95" t="s">
        <v>82</v>
      </c>
      <c r="AY138" s="94" t="s">
        <v>175</v>
      </c>
      <c r="BK138" s="96">
        <f>SUM(BK139:BK145)</f>
        <v>0</v>
      </c>
    </row>
    <row r="139" spans="2:65" s="1" customFormat="1" ht="25.5" customHeight="1">
      <c r="B139" s="25"/>
      <c r="C139" s="98" t="s">
        <v>229</v>
      </c>
      <c r="D139" s="98" t="s">
        <v>176</v>
      </c>
      <c r="E139" s="99" t="s">
        <v>1569</v>
      </c>
      <c r="F139" s="576" t="s">
        <v>1570</v>
      </c>
      <c r="G139" s="576"/>
      <c r="H139" s="576"/>
      <c r="I139" s="576"/>
      <c r="J139" s="100" t="s">
        <v>127</v>
      </c>
      <c r="K139" s="101">
        <v>140.4</v>
      </c>
      <c r="L139" s="507"/>
      <c r="M139" s="507"/>
      <c r="N139" s="562">
        <f>ROUND(L139*K139,2)</f>
        <v>0</v>
      </c>
      <c r="O139" s="562"/>
      <c r="P139" s="562"/>
      <c r="Q139" s="562"/>
      <c r="R139" s="27"/>
      <c r="T139" s="102" t="s">
        <v>19</v>
      </c>
      <c r="U139" s="30" t="s">
        <v>39</v>
      </c>
      <c r="V139" s="103">
        <v>0.185</v>
      </c>
      <c r="W139" s="103">
        <f>V139*K139</f>
        <v>25.974</v>
      </c>
      <c r="X139" s="103">
        <v>1.93125</v>
      </c>
      <c r="Y139" s="103">
        <f>X139*K139</f>
        <v>271.1475</v>
      </c>
      <c r="Z139" s="103">
        <v>0</v>
      </c>
      <c r="AA139" s="104">
        <f>Z139*K139</f>
        <v>0</v>
      </c>
      <c r="AR139" s="14" t="s">
        <v>179</v>
      </c>
      <c r="AT139" s="14" t="s">
        <v>176</v>
      </c>
      <c r="AU139" s="14" t="s">
        <v>115</v>
      </c>
      <c r="AY139" s="14" t="s">
        <v>175</v>
      </c>
      <c r="BE139" s="105">
        <f>IF(U139="základní",N139,0)</f>
        <v>0</v>
      </c>
      <c r="BF139" s="105">
        <f>IF(U139="snížená",N139,0)</f>
        <v>0</v>
      </c>
      <c r="BG139" s="105">
        <f>IF(U139="zákl. přenesená",N139,0)</f>
        <v>0</v>
      </c>
      <c r="BH139" s="105">
        <f>IF(U139="sníž. přenesená",N139,0)</f>
        <v>0</v>
      </c>
      <c r="BI139" s="105">
        <f>IF(U139="nulová",N139,0)</f>
        <v>0</v>
      </c>
      <c r="BJ139" s="14" t="s">
        <v>82</v>
      </c>
      <c r="BK139" s="105">
        <f>ROUND(L139*K139,2)</f>
        <v>0</v>
      </c>
      <c r="BL139" s="14" t="s">
        <v>179</v>
      </c>
      <c r="BM139" s="14" t="s">
        <v>1609</v>
      </c>
    </row>
    <row r="140" spans="2:51" s="6" customFormat="1" ht="16.5" customHeight="1">
      <c r="B140" s="106"/>
      <c r="C140" s="107"/>
      <c r="D140" s="107"/>
      <c r="E140" s="108" t="s">
        <v>19</v>
      </c>
      <c r="F140" s="577" t="s">
        <v>1593</v>
      </c>
      <c r="G140" s="578"/>
      <c r="H140" s="578"/>
      <c r="I140" s="578"/>
      <c r="J140" s="107"/>
      <c r="K140" s="109">
        <v>140.4</v>
      </c>
      <c r="L140" s="107"/>
      <c r="M140" s="107"/>
      <c r="N140" s="107"/>
      <c r="O140" s="107"/>
      <c r="P140" s="107"/>
      <c r="Q140" s="107"/>
      <c r="R140" s="110"/>
      <c r="T140" s="111"/>
      <c r="U140" s="107"/>
      <c r="V140" s="107"/>
      <c r="W140" s="107"/>
      <c r="X140" s="107"/>
      <c r="Y140" s="107"/>
      <c r="Z140" s="107"/>
      <c r="AA140" s="112"/>
      <c r="AT140" s="113" t="s">
        <v>182</v>
      </c>
      <c r="AU140" s="113" t="s">
        <v>115</v>
      </c>
      <c r="AV140" s="6" t="s">
        <v>115</v>
      </c>
      <c r="AW140" s="6" t="s">
        <v>32</v>
      </c>
      <c r="AX140" s="6" t="s">
        <v>82</v>
      </c>
      <c r="AY140" s="113" t="s">
        <v>175</v>
      </c>
    </row>
    <row r="141" spans="2:65" s="1" customFormat="1" ht="25.5" customHeight="1">
      <c r="B141" s="25"/>
      <c r="C141" s="98" t="s">
        <v>233</v>
      </c>
      <c r="D141" s="98" t="s">
        <v>176</v>
      </c>
      <c r="E141" s="99" t="s">
        <v>1573</v>
      </c>
      <c r="F141" s="576" t="s">
        <v>1574</v>
      </c>
      <c r="G141" s="576"/>
      <c r="H141" s="576"/>
      <c r="I141" s="576"/>
      <c r="J141" s="100" t="s">
        <v>113</v>
      </c>
      <c r="K141" s="101">
        <v>702</v>
      </c>
      <c r="L141" s="507"/>
      <c r="M141" s="507"/>
      <c r="N141" s="562">
        <f>ROUND(L141*K141,2)</f>
        <v>0</v>
      </c>
      <c r="O141" s="562"/>
      <c r="P141" s="562"/>
      <c r="Q141" s="562"/>
      <c r="R141" s="27"/>
      <c r="T141" s="102" t="s">
        <v>19</v>
      </c>
      <c r="U141" s="30" t="s">
        <v>39</v>
      </c>
      <c r="V141" s="103">
        <v>0.121</v>
      </c>
      <c r="W141" s="103">
        <f>V141*K141</f>
        <v>84.942</v>
      </c>
      <c r="X141" s="103">
        <v>0.108</v>
      </c>
      <c r="Y141" s="103">
        <f>X141*K141</f>
        <v>75.816</v>
      </c>
      <c r="Z141" s="103">
        <v>0</v>
      </c>
      <c r="AA141" s="104">
        <f>Z141*K141</f>
        <v>0</v>
      </c>
      <c r="AR141" s="14" t="s">
        <v>179</v>
      </c>
      <c r="AT141" s="14" t="s">
        <v>176</v>
      </c>
      <c r="AU141" s="14" t="s">
        <v>115</v>
      </c>
      <c r="AY141" s="14" t="s">
        <v>175</v>
      </c>
      <c r="BE141" s="105">
        <f>IF(U141="základní",N141,0)</f>
        <v>0</v>
      </c>
      <c r="BF141" s="105">
        <f>IF(U141="snížená",N141,0)</f>
        <v>0</v>
      </c>
      <c r="BG141" s="105">
        <f>IF(U141="zákl. přenesená",N141,0)</f>
        <v>0</v>
      </c>
      <c r="BH141" s="105">
        <f>IF(U141="sníž. přenesená",N141,0)</f>
        <v>0</v>
      </c>
      <c r="BI141" s="105">
        <f>IF(U141="nulová",N141,0)</f>
        <v>0</v>
      </c>
      <c r="BJ141" s="14" t="s">
        <v>82</v>
      </c>
      <c r="BK141" s="105">
        <f>ROUND(L141*K141,2)</f>
        <v>0</v>
      </c>
      <c r="BL141" s="14" t="s">
        <v>179</v>
      </c>
      <c r="BM141" s="14" t="s">
        <v>1610</v>
      </c>
    </row>
    <row r="142" spans="2:51" s="6" customFormat="1" ht="16.5" customHeight="1">
      <c r="B142" s="106"/>
      <c r="C142" s="107"/>
      <c r="D142" s="107"/>
      <c r="E142" s="108" t="s">
        <v>19</v>
      </c>
      <c r="F142" s="577" t="s">
        <v>1591</v>
      </c>
      <c r="G142" s="578"/>
      <c r="H142" s="578"/>
      <c r="I142" s="578"/>
      <c r="J142" s="107"/>
      <c r="K142" s="109">
        <v>702</v>
      </c>
      <c r="L142" s="107"/>
      <c r="M142" s="107"/>
      <c r="N142" s="107"/>
      <c r="O142" s="107"/>
      <c r="P142" s="107"/>
      <c r="Q142" s="107"/>
      <c r="R142" s="110"/>
      <c r="T142" s="111"/>
      <c r="U142" s="107"/>
      <c r="V142" s="107"/>
      <c r="W142" s="107"/>
      <c r="X142" s="107"/>
      <c r="Y142" s="107"/>
      <c r="Z142" s="107"/>
      <c r="AA142" s="112"/>
      <c r="AT142" s="113" t="s">
        <v>182</v>
      </c>
      <c r="AU142" s="113" t="s">
        <v>115</v>
      </c>
      <c r="AV142" s="6" t="s">
        <v>115</v>
      </c>
      <c r="AW142" s="6" t="s">
        <v>32</v>
      </c>
      <c r="AX142" s="6" t="s">
        <v>82</v>
      </c>
      <c r="AY142" s="113" t="s">
        <v>175</v>
      </c>
    </row>
    <row r="143" spans="2:65" s="1" customFormat="1" ht="16.5" customHeight="1">
      <c r="B143" s="25"/>
      <c r="C143" s="129" t="s">
        <v>237</v>
      </c>
      <c r="D143" s="129" t="s">
        <v>334</v>
      </c>
      <c r="E143" s="130" t="s">
        <v>1576</v>
      </c>
      <c r="F143" s="583" t="s">
        <v>1577</v>
      </c>
      <c r="G143" s="583"/>
      <c r="H143" s="583"/>
      <c r="I143" s="583"/>
      <c r="J143" s="131" t="s">
        <v>189</v>
      </c>
      <c r="K143" s="132">
        <v>29.167</v>
      </c>
      <c r="L143" s="534"/>
      <c r="M143" s="534"/>
      <c r="N143" s="561">
        <f>ROUND(L143*K143,2)</f>
        <v>0</v>
      </c>
      <c r="O143" s="562"/>
      <c r="P143" s="562"/>
      <c r="Q143" s="562"/>
      <c r="R143" s="27"/>
      <c r="T143" s="102" t="s">
        <v>19</v>
      </c>
      <c r="U143" s="30" t="s">
        <v>39</v>
      </c>
      <c r="V143" s="103">
        <v>0</v>
      </c>
      <c r="W143" s="103">
        <f>V143*K143</f>
        <v>0</v>
      </c>
      <c r="X143" s="103">
        <v>2.115</v>
      </c>
      <c r="Y143" s="103">
        <f>X143*K143</f>
        <v>61.68820500000001</v>
      </c>
      <c r="Z143" s="103">
        <v>0</v>
      </c>
      <c r="AA143" s="104">
        <f>Z143*K143</f>
        <v>0</v>
      </c>
      <c r="AR143" s="14" t="s">
        <v>210</v>
      </c>
      <c r="AT143" s="14" t="s">
        <v>334</v>
      </c>
      <c r="AU143" s="14" t="s">
        <v>115</v>
      </c>
      <c r="AY143" s="14" t="s">
        <v>175</v>
      </c>
      <c r="BE143" s="105">
        <f>IF(U143="základní",N143,0)</f>
        <v>0</v>
      </c>
      <c r="BF143" s="105">
        <f>IF(U143="snížená",N143,0)</f>
        <v>0</v>
      </c>
      <c r="BG143" s="105">
        <f>IF(U143="zákl. přenesená",N143,0)</f>
        <v>0</v>
      </c>
      <c r="BH143" s="105">
        <f>IF(U143="sníž. přenesená",N143,0)</f>
        <v>0</v>
      </c>
      <c r="BI143" s="105">
        <f>IF(U143="nulová",N143,0)</f>
        <v>0</v>
      </c>
      <c r="BJ143" s="14" t="s">
        <v>82</v>
      </c>
      <c r="BK143" s="105">
        <f>ROUND(L143*K143,2)</f>
        <v>0</v>
      </c>
      <c r="BL143" s="14" t="s">
        <v>179</v>
      </c>
      <c r="BM143" s="14" t="s">
        <v>1611</v>
      </c>
    </row>
    <row r="144" spans="2:51" s="8" customFormat="1" ht="38.25" customHeight="1">
      <c r="B144" s="122"/>
      <c r="C144" s="123"/>
      <c r="D144" s="123"/>
      <c r="E144" s="124" t="s">
        <v>19</v>
      </c>
      <c r="F144" s="584" t="s">
        <v>1579</v>
      </c>
      <c r="G144" s="585"/>
      <c r="H144" s="585"/>
      <c r="I144" s="585"/>
      <c r="J144" s="123"/>
      <c r="K144" s="124" t="s">
        <v>19</v>
      </c>
      <c r="L144" s="123"/>
      <c r="M144" s="123"/>
      <c r="N144" s="123"/>
      <c r="O144" s="123"/>
      <c r="P144" s="123"/>
      <c r="Q144" s="123"/>
      <c r="R144" s="125"/>
      <c r="T144" s="126"/>
      <c r="U144" s="123"/>
      <c r="V144" s="123"/>
      <c r="W144" s="123"/>
      <c r="X144" s="123"/>
      <c r="Y144" s="123"/>
      <c r="Z144" s="123"/>
      <c r="AA144" s="127"/>
      <c r="AT144" s="128" t="s">
        <v>182</v>
      </c>
      <c r="AU144" s="128" t="s">
        <v>115</v>
      </c>
      <c r="AV144" s="8" t="s">
        <v>82</v>
      </c>
      <c r="AW144" s="8" t="s">
        <v>32</v>
      </c>
      <c r="AX144" s="8" t="s">
        <v>74</v>
      </c>
      <c r="AY144" s="128" t="s">
        <v>175</v>
      </c>
    </row>
    <row r="145" spans="2:51" s="6" customFormat="1" ht="16.5" customHeight="1">
      <c r="B145" s="106"/>
      <c r="C145" s="107"/>
      <c r="D145" s="107"/>
      <c r="E145" s="108" t="s">
        <v>19</v>
      </c>
      <c r="F145" s="579" t="s">
        <v>1612</v>
      </c>
      <c r="G145" s="580"/>
      <c r="H145" s="580"/>
      <c r="I145" s="580"/>
      <c r="J145" s="107"/>
      <c r="K145" s="109">
        <v>29.167</v>
      </c>
      <c r="L145" s="107"/>
      <c r="M145" s="107"/>
      <c r="N145" s="107"/>
      <c r="O145" s="107"/>
      <c r="P145" s="107"/>
      <c r="Q145" s="107"/>
      <c r="R145" s="110"/>
      <c r="T145" s="111"/>
      <c r="U145" s="107"/>
      <c r="V145" s="107"/>
      <c r="W145" s="107"/>
      <c r="X145" s="107"/>
      <c r="Y145" s="107"/>
      <c r="Z145" s="107"/>
      <c r="AA145" s="112"/>
      <c r="AT145" s="113" t="s">
        <v>182</v>
      </c>
      <c r="AU145" s="113" t="s">
        <v>115</v>
      </c>
      <c r="AV145" s="6" t="s">
        <v>115</v>
      </c>
      <c r="AW145" s="6" t="s">
        <v>32</v>
      </c>
      <c r="AX145" s="6" t="s">
        <v>82</v>
      </c>
      <c r="AY145" s="113" t="s">
        <v>175</v>
      </c>
    </row>
    <row r="146" spans="2:63" s="5" customFormat="1" ht="29.85" customHeight="1">
      <c r="B146" s="87"/>
      <c r="C146" s="88"/>
      <c r="D146" s="97" t="s">
        <v>156</v>
      </c>
      <c r="E146" s="97"/>
      <c r="F146" s="97"/>
      <c r="G146" s="97"/>
      <c r="H146" s="97"/>
      <c r="I146" s="97"/>
      <c r="J146" s="97"/>
      <c r="K146" s="97"/>
      <c r="L146" s="97"/>
      <c r="M146" s="97"/>
      <c r="N146" s="559">
        <f>BK146</f>
        <v>0</v>
      </c>
      <c r="O146" s="560"/>
      <c r="P146" s="560"/>
      <c r="Q146" s="560"/>
      <c r="R146" s="90"/>
      <c r="T146" s="91"/>
      <c r="U146" s="88"/>
      <c r="V146" s="88"/>
      <c r="W146" s="92">
        <f>SUM(W147:W152)</f>
        <v>11.780503</v>
      </c>
      <c r="X146" s="88"/>
      <c r="Y146" s="92">
        <f>SUM(Y147:Y152)</f>
        <v>0</v>
      </c>
      <c r="Z146" s="88"/>
      <c r="AA146" s="93">
        <f>SUM(AA147:AA152)</f>
        <v>0</v>
      </c>
      <c r="AR146" s="94" t="s">
        <v>82</v>
      </c>
      <c r="AT146" s="95" t="s">
        <v>73</v>
      </c>
      <c r="AU146" s="95" t="s">
        <v>82</v>
      </c>
      <c r="AY146" s="94" t="s">
        <v>175</v>
      </c>
      <c r="BK146" s="96">
        <f>SUM(BK147:BK152)</f>
        <v>0</v>
      </c>
    </row>
    <row r="147" spans="2:65" s="1" customFormat="1" ht="38.25" customHeight="1">
      <c r="B147" s="25"/>
      <c r="C147" s="98" t="s">
        <v>11</v>
      </c>
      <c r="D147" s="98" t="s">
        <v>176</v>
      </c>
      <c r="E147" s="99" t="s">
        <v>868</v>
      </c>
      <c r="F147" s="576" t="s">
        <v>869</v>
      </c>
      <c r="G147" s="576"/>
      <c r="H147" s="576"/>
      <c r="I147" s="576"/>
      <c r="J147" s="100" t="s">
        <v>369</v>
      </c>
      <c r="K147" s="101">
        <v>65.813</v>
      </c>
      <c r="L147" s="507"/>
      <c r="M147" s="507"/>
      <c r="N147" s="562">
        <f>ROUND(L147*K147,2)</f>
        <v>0</v>
      </c>
      <c r="O147" s="562"/>
      <c r="P147" s="562"/>
      <c r="Q147" s="562"/>
      <c r="R147" s="27"/>
      <c r="T147" s="102" t="s">
        <v>19</v>
      </c>
      <c r="U147" s="30" t="s">
        <v>39</v>
      </c>
      <c r="V147" s="103">
        <v>0.125</v>
      </c>
      <c r="W147" s="103">
        <f>V147*K147</f>
        <v>8.226625</v>
      </c>
      <c r="X147" s="103">
        <v>0</v>
      </c>
      <c r="Y147" s="103">
        <f>X147*K147</f>
        <v>0</v>
      </c>
      <c r="Z147" s="103">
        <v>0</v>
      </c>
      <c r="AA147" s="104">
        <f>Z147*K147</f>
        <v>0</v>
      </c>
      <c r="AR147" s="14" t="s">
        <v>179</v>
      </c>
      <c r="AT147" s="14" t="s">
        <v>176</v>
      </c>
      <c r="AU147" s="14" t="s">
        <v>115</v>
      </c>
      <c r="AY147" s="14" t="s">
        <v>175</v>
      </c>
      <c r="BE147" s="105">
        <f>IF(U147="základní",N147,0)</f>
        <v>0</v>
      </c>
      <c r="BF147" s="105">
        <f>IF(U147="snížená",N147,0)</f>
        <v>0</v>
      </c>
      <c r="BG147" s="105">
        <f>IF(U147="zákl. přenesená",N147,0)</f>
        <v>0</v>
      </c>
      <c r="BH147" s="105">
        <f>IF(U147="sníž. přenesená",N147,0)</f>
        <v>0</v>
      </c>
      <c r="BI147" s="105">
        <f>IF(U147="nulová",N147,0)</f>
        <v>0</v>
      </c>
      <c r="BJ147" s="14" t="s">
        <v>82</v>
      </c>
      <c r="BK147" s="105">
        <f>ROUND(L147*K147,2)</f>
        <v>0</v>
      </c>
      <c r="BL147" s="14" t="s">
        <v>179</v>
      </c>
      <c r="BM147" s="14" t="s">
        <v>1613</v>
      </c>
    </row>
    <row r="148" spans="2:51" s="6" customFormat="1" ht="25.5" customHeight="1">
      <c r="B148" s="106"/>
      <c r="C148" s="107"/>
      <c r="D148" s="107"/>
      <c r="E148" s="108" t="s">
        <v>19</v>
      </c>
      <c r="F148" s="577" t="s">
        <v>1614</v>
      </c>
      <c r="G148" s="578"/>
      <c r="H148" s="578"/>
      <c r="I148" s="578"/>
      <c r="J148" s="107"/>
      <c r="K148" s="109">
        <v>65.813</v>
      </c>
      <c r="L148" s="107"/>
      <c r="M148" s="107"/>
      <c r="N148" s="107"/>
      <c r="O148" s="107"/>
      <c r="P148" s="107"/>
      <c r="Q148" s="107"/>
      <c r="R148" s="110"/>
      <c r="T148" s="111"/>
      <c r="U148" s="107"/>
      <c r="V148" s="107"/>
      <c r="W148" s="107"/>
      <c r="X148" s="107"/>
      <c r="Y148" s="107"/>
      <c r="Z148" s="107"/>
      <c r="AA148" s="112"/>
      <c r="AT148" s="113" t="s">
        <v>182</v>
      </c>
      <c r="AU148" s="113" t="s">
        <v>115</v>
      </c>
      <c r="AV148" s="6" t="s">
        <v>115</v>
      </c>
      <c r="AW148" s="6" t="s">
        <v>32</v>
      </c>
      <c r="AX148" s="6" t="s">
        <v>82</v>
      </c>
      <c r="AY148" s="113" t="s">
        <v>175</v>
      </c>
    </row>
    <row r="149" spans="2:65" s="1" customFormat="1" ht="25.5" customHeight="1">
      <c r="B149" s="25"/>
      <c r="C149" s="98" t="s">
        <v>248</v>
      </c>
      <c r="D149" s="98" t="s">
        <v>176</v>
      </c>
      <c r="E149" s="99" t="s">
        <v>880</v>
      </c>
      <c r="F149" s="576" t="s">
        <v>881</v>
      </c>
      <c r="G149" s="576"/>
      <c r="H149" s="576"/>
      <c r="I149" s="576"/>
      <c r="J149" s="100" t="s">
        <v>369</v>
      </c>
      <c r="K149" s="101">
        <v>592.313</v>
      </c>
      <c r="L149" s="507"/>
      <c r="M149" s="507"/>
      <c r="N149" s="562">
        <f>ROUND(L149*K149,2)</f>
        <v>0</v>
      </c>
      <c r="O149" s="562"/>
      <c r="P149" s="562"/>
      <c r="Q149" s="562"/>
      <c r="R149" s="27"/>
      <c r="T149" s="102" t="s">
        <v>19</v>
      </c>
      <c r="U149" s="30" t="s">
        <v>39</v>
      </c>
      <c r="V149" s="103">
        <v>0.006</v>
      </c>
      <c r="W149" s="103">
        <f>V149*K149</f>
        <v>3.553878</v>
      </c>
      <c r="X149" s="103">
        <v>0</v>
      </c>
      <c r="Y149" s="103">
        <f>X149*K149</f>
        <v>0</v>
      </c>
      <c r="Z149" s="103">
        <v>0</v>
      </c>
      <c r="AA149" s="104">
        <f>Z149*K149</f>
        <v>0</v>
      </c>
      <c r="AR149" s="14" t="s">
        <v>179</v>
      </c>
      <c r="AT149" s="14" t="s">
        <v>176</v>
      </c>
      <c r="AU149" s="14" t="s">
        <v>115</v>
      </c>
      <c r="AY149" s="14" t="s">
        <v>175</v>
      </c>
      <c r="BE149" s="105">
        <f>IF(U149="základní",N149,0)</f>
        <v>0</v>
      </c>
      <c r="BF149" s="105">
        <f>IF(U149="snížená",N149,0)</f>
        <v>0</v>
      </c>
      <c r="BG149" s="105">
        <f>IF(U149="zákl. přenesená",N149,0)</f>
        <v>0</v>
      </c>
      <c r="BH149" s="105">
        <f>IF(U149="sníž. přenesená",N149,0)</f>
        <v>0</v>
      </c>
      <c r="BI149" s="105">
        <f>IF(U149="nulová",N149,0)</f>
        <v>0</v>
      </c>
      <c r="BJ149" s="14" t="s">
        <v>82</v>
      </c>
      <c r="BK149" s="105">
        <f>ROUND(L149*K149,2)</f>
        <v>0</v>
      </c>
      <c r="BL149" s="14" t="s">
        <v>179</v>
      </c>
      <c r="BM149" s="14" t="s">
        <v>1615</v>
      </c>
    </row>
    <row r="150" spans="2:51" s="6" customFormat="1" ht="25.5" customHeight="1">
      <c r="B150" s="106"/>
      <c r="C150" s="107"/>
      <c r="D150" s="107"/>
      <c r="E150" s="108" t="s">
        <v>19</v>
      </c>
      <c r="F150" s="577" t="s">
        <v>1616</v>
      </c>
      <c r="G150" s="578"/>
      <c r="H150" s="578"/>
      <c r="I150" s="578"/>
      <c r="J150" s="107"/>
      <c r="K150" s="109">
        <v>592.313</v>
      </c>
      <c r="L150" s="107"/>
      <c r="M150" s="107"/>
      <c r="N150" s="107"/>
      <c r="O150" s="107"/>
      <c r="P150" s="107"/>
      <c r="Q150" s="107"/>
      <c r="R150" s="110"/>
      <c r="T150" s="111"/>
      <c r="U150" s="107"/>
      <c r="V150" s="107"/>
      <c r="W150" s="107"/>
      <c r="X150" s="107"/>
      <c r="Y150" s="107"/>
      <c r="Z150" s="107"/>
      <c r="AA150" s="112"/>
      <c r="AT150" s="113" t="s">
        <v>182</v>
      </c>
      <c r="AU150" s="113" t="s">
        <v>115</v>
      </c>
      <c r="AV150" s="6" t="s">
        <v>115</v>
      </c>
      <c r="AW150" s="6" t="s">
        <v>32</v>
      </c>
      <c r="AX150" s="6" t="s">
        <v>82</v>
      </c>
      <c r="AY150" s="113" t="s">
        <v>175</v>
      </c>
    </row>
    <row r="151" spans="2:65" s="1" customFormat="1" ht="38.25" customHeight="1">
      <c r="B151" s="25"/>
      <c r="C151" s="98" t="s">
        <v>254</v>
      </c>
      <c r="D151" s="98" t="s">
        <v>176</v>
      </c>
      <c r="E151" s="99" t="s">
        <v>1441</v>
      </c>
      <c r="F151" s="576" t="s">
        <v>1442</v>
      </c>
      <c r="G151" s="576"/>
      <c r="H151" s="576"/>
      <c r="I151" s="576"/>
      <c r="J151" s="100" t="s">
        <v>369</v>
      </c>
      <c r="K151" s="101">
        <v>65.813</v>
      </c>
      <c r="L151" s="507"/>
      <c r="M151" s="507"/>
      <c r="N151" s="562">
        <f>ROUND(L151*K151,2)</f>
        <v>0</v>
      </c>
      <c r="O151" s="562"/>
      <c r="P151" s="562"/>
      <c r="Q151" s="562"/>
      <c r="R151" s="27"/>
      <c r="T151" s="102" t="s">
        <v>19</v>
      </c>
      <c r="U151" s="30" t="s">
        <v>39</v>
      </c>
      <c r="V151" s="103">
        <v>0</v>
      </c>
      <c r="W151" s="103">
        <f>V151*K151</f>
        <v>0</v>
      </c>
      <c r="X151" s="103">
        <v>0</v>
      </c>
      <c r="Y151" s="103">
        <f>X151*K151</f>
        <v>0</v>
      </c>
      <c r="Z151" s="103">
        <v>0</v>
      </c>
      <c r="AA151" s="104">
        <f>Z151*K151</f>
        <v>0</v>
      </c>
      <c r="AR151" s="14" t="s">
        <v>179</v>
      </c>
      <c r="AT151" s="14" t="s">
        <v>176</v>
      </c>
      <c r="AU151" s="14" t="s">
        <v>115</v>
      </c>
      <c r="AY151" s="14" t="s">
        <v>175</v>
      </c>
      <c r="BE151" s="105">
        <f>IF(U151="základní",N151,0)</f>
        <v>0</v>
      </c>
      <c r="BF151" s="105">
        <f>IF(U151="snížená",N151,0)</f>
        <v>0</v>
      </c>
      <c r="BG151" s="105">
        <f>IF(U151="zákl. přenesená",N151,0)</f>
        <v>0</v>
      </c>
      <c r="BH151" s="105">
        <f>IF(U151="sníž. přenesená",N151,0)</f>
        <v>0</v>
      </c>
      <c r="BI151" s="105">
        <f>IF(U151="nulová",N151,0)</f>
        <v>0</v>
      </c>
      <c r="BJ151" s="14" t="s">
        <v>82</v>
      </c>
      <c r="BK151" s="105">
        <f>ROUND(L151*K151,2)</f>
        <v>0</v>
      </c>
      <c r="BL151" s="14" t="s">
        <v>179</v>
      </c>
      <c r="BM151" s="14" t="s">
        <v>1617</v>
      </c>
    </row>
    <row r="152" spans="2:51" s="6" customFormat="1" ht="25.5" customHeight="1">
      <c r="B152" s="106"/>
      <c r="C152" s="107"/>
      <c r="D152" s="107"/>
      <c r="E152" s="108" t="s">
        <v>19</v>
      </c>
      <c r="F152" s="577" t="s">
        <v>1614</v>
      </c>
      <c r="G152" s="578"/>
      <c r="H152" s="578"/>
      <c r="I152" s="578"/>
      <c r="J152" s="107"/>
      <c r="K152" s="109">
        <v>65.813</v>
      </c>
      <c r="L152" s="107"/>
      <c r="M152" s="107"/>
      <c r="N152" s="107"/>
      <c r="O152" s="107"/>
      <c r="P152" s="107"/>
      <c r="Q152" s="107"/>
      <c r="R152" s="110"/>
      <c r="T152" s="111"/>
      <c r="U152" s="107"/>
      <c r="V152" s="107"/>
      <c r="W152" s="107"/>
      <c r="X152" s="107"/>
      <c r="Y152" s="107"/>
      <c r="Z152" s="107"/>
      <c r="AA152" s="112"/>
      <c r="AT152" s="113" t="s">
        <v>182</v>
      </c>
      <c r="AU152" s="113" t="s">
        <v>115</v>
      </c>
      <c r="AV152" s="6" t="s">
        <v>115</v>
      </c>
      <c r="AW152" s="6" t="s">
        <v>32</v>
      </c>
      <c r="AX152" s="6" t="s">
        <v>82</v>
      </c>
      <c r="AY152" s="113" t="s">
        <v>175</v>
      </c>
    </row>
    <row r="153" spans="2:63" s="5" customFormat="1" ht="29.85" customHeight="1">
      <c r="B153" s="87"/>
      <c r="C153" s="88"/>
      <c r="D153" s="97" t="s">
        <v>157</v>
      </c>
      <c r="E153" s="97"/>
      <c r="F153" s="97"/>
      <c r="G153" s="97"/>
      <c r="H153" s="97"/>
      <c r="I153" s="97"/>
      <c r="J153" s="97"/>
      <c r="K153" s="97"/>
      <c r="L153" s="97"/>
      <c r="M153" s="97"/>
      <c r="N153" s="559">
        <f>BK153</f>
        <v>0</v>
      </c>
      <c r="O153" s="560"/>
      <c r="P153" s="560"/>
      <c r="Q153" s="560"/>
      <c r="R153" s="90"/>
      <c r="T153" s="91"/>
      <c r="U153" s="88"/>
      <c r="V153" s="88"/>
      <c r="W153" s="92">
        <f>W154</f>
        <v>26.972550000000002</v>
      </c>
      <c r="X153" s="88"/>
      <c r="Y153" s="92">
        <f>Y154</f>
        <v>0</v>
      </c>
      <c r="Z153" s="88"/>
      <c r="AA153" s="93">
        <f>AA154</f>
        <v>0</v>
      </c>
      <c r="AR153" s="94" t="s">
        <v>82</v>
      </c>
      <c r="AT153" s="95" t="s">
        <v>73</v>
      </c>
      <c r="AU153" s="95" t="s">
        <v>82</v>
      </c>
      <c r="AY153" s="94" t="s">
        <v>175</v>
      </c>
      <c r="BK153" s="96">
        <f>BK154</f>
        <v>0</v>
      </c>
    </row>
    <row r="154" spans="2:65" s="1" customFormat="1" ht="38.25" customHeight="1">
      <c r="B154" s="25"/>
      <c r="C154" s="98" t="s">
        <v>258</v>
      </c>
      <c r="D154" s="98" t="s">
        <v>176</v>
      </c>
      <c r="E154" s="99" t="s">
        <v>1586</v>
      </c>
      <c r="F154" s="576" t="s">
        <v>1587</v>
      </c>
      <c r="G154" s="576"/>
      <c r="H154" s="576"/>
      <c r="I154" s="576"/>
      <c r="J154" s="100" t="s">
        <v>369</v>
      </c>
      <c r="K154" s="101">
        <v>408.675</v>
      </c>
      <c r="L154" s="507"/>
      <c r="M154" s="507"/>
      <c r="N154" s="562">
        <f>ROUND(L154*K154,2)</f>
        <v>0</v>
      </c>
      <c r="O154" s="562"/>
      <c r="P154" s="562"/>
      <c r="Q154" s="562"/>
      <c r="R154" s="27"/>
      <c r="T154" s="102" t="s">
        <v>19</v>
      </c>
      <c r="U154" s="136" t="s">
        <v>39</v>
      </c>
      <c r="V154" s="137">
        <v>0.066</v>
      </c>
      <c r="W154" s="137">
        <f>V154*K154</f>
        <v>26.972550000000002</v>
      </c>
      <c r="X154" s="137">
        <v>0</v>
      </c>
      <c r="Y154" s="137">
        <f>X154*K154</f>
        <v>0</v>
      </c>
      <c r="Z154" s="137">
        <v>0</v>
      </c>
      <c r="AA154" s="138">
        <f>Z154*K154</f>
        <v>0</v>
      </c>
      <c r="AR154" s="14" t="s">
        <v>179</v>
      </c>
      <c r="AT154" s="14" t="s">
        <v>176</v>
      </c>
      <c r="AU154" s="14" t="s">
        <v>115</v>
      </c>
      <c r="AY154" s="14" t="s">
        <v>175</v>
      </c>
      <c r="BE154" s="105">
        <f>IF(U154="základní",N154,0)</f>
        <v>0</v>
      </c>
      <c r="BF154" s="105">
        <f>IF(U154="snížená",N154,0)</f>
        <v>0</v>
      </c>
      <c r="BG154" s="105">
        <f>IF(U154="zákl. přenesená",N154,0)</f>
        <v>0</v>
      </c>
      <c r="BH154" s="105">
        <f>IF(U154="sníž. přenesená",N154,0)</f>
        <v>0</v>
      </c>
      <c r="BI154" s="105">
        <f>IF(U154="nulová",N154,0)</f>
        <v>0</v>
      </c>
      <c r="BJ154" s="14" t="s">
        <v>82</v>
      </c>
      <c r="BK154" s="105">
        <f>ROUND(L154*K154,2)</f>
        <v>0</v>
      </c>
      <c r="BL154" s="14" t="s">
        <v>179</v>
      </c>
      <c r="BM154" s="14" t="s">
        <v>1618</v>
      </c>
    </row>
    <row r="155" spans="2:18" s="1" customFormat="1" ht="6.9" customHeight="1">
      <c r="B155" s="40"/>
      <c r="C155" s="41"/>
      <c r="D155" s="41"/>
      <c r="E155" s="41"/>
      <c r="F155" s="41"/>
      <c r="G155" s="41"/>
      <c r="H155" s="41"/>
      <c r="I155" s="41"/>
      <c r="J155" s="41"/>
      <c r="K155" s="41"/>
      <c r="L155" s="41"/>
      <c r="M155" s="41"/>
      <c r="N155" s="41"/>
      <c r="O155" s="41"/>
      <c r="P155" s="41"/>
      <c r="Q155" s="41"/>
      <c r="R155" s="42"/>
    </row>
  </sheetData>
  <sheetProtection password="EC4F" sheet="1" objects="1" scenarios="1" selectLockedCells="1"/>
  <mergeCells count="132">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3:Q93"/>
    <mergeCell ref="N95:Q95"/>
    <mergeCell ref="L97:Q97"/>
    <mergeCell ref="C103:Q103"/>
    <mergeCell ref="F105:P105"/>
    <mergeCell ref="F106:P106"/>
    <mergeCell ref="M108:P108"/>
    <mergeCell ref="M110:Q110"/>
    <mergeCell ref="M111:Q111"/>
    <mergeCell ref="F113:I113"/>
    <mergeCell ref="L113:M113"/>
    <mergeCell ref="N113:Q113"/>
    <mergeCell ref="F117:I117"/>
    <mergeCell ref="L117:M117"/>
    <mergeCell ref="N117:Q117"/>
    <mergeCell ref="N114:Q114"/>
    <mergeCell ref="N115:Q115"/>
    <mergeCell ref="N116:Q116"/>
    <mergeCell ref="F118:I118"/>
    <mergeCell ref="F119:I119"/>
    <mergeCell ref="L119:M119"/>
    <mergeCell ref="N119:Q119"/>
    <mergeCell ref="F120:I120"/>
    <mergeCell ref="F121:I121"/>
    <mergeCell ref="L121:M121"/>
    <mergeCell ref="N121:Q121"/>
    <mergeCell ref="F122:I122"/>
    <mergeCell ref="F123:I123"/>
    <mergeCell ref="L123:M123"/>
    <mergeCell ref="N123:Q123"/>
    <mergeCell ref="F124:I124"/>
    <mergeCell ref="F125:I125"/>
    <mergeCell ref="L125:M125"/>
    <mergeCell ref="N125:Q125"/>
    <mergeCell ref="F126:I126"/>
    <mergeCell ref="F127:I127"/>
    <mergeCell ref="L127:M127"/>
    <mergeCell ref="N127:Q127"/>
    <mergeCell ref="L135:M135"/>
    <mergeCell ref="N135:Q135"/>
    <mergeCell ref="F136:I136"/>
    <mergeCell ref="L136:M136"/>
    <mergeCell ref="N136:Q136"/>
    <mergeCell ref="F128:I128"/>
    <mergeCell ref="F129:I129"/>
    <mergeCell ref="L129:M129"/>
    <mergeCell ref="N129:Q129"/>
    <mergeCell ref="F130:I130"/>
    <mergeCell ref="F131:I131"/>
    <mergeCell ref="L131:M131"/>
    <mergeCell ref="N131:Q131"/>
    <mergeCell ref="F132:I132"/>
    <mergeCell ref="F152:I152"/>
    <mergeCell ref="F154:I154"/>
    <mergeCell ref="L154:M154"/>
    <mergeCell ref="N154:Q154"/>
    <mergeCell ref="N153:Q153"/>
    <mergeCell ref="F143:I143"/>
    <mergeCell ref="L143:M143"/>
    <mergeCell ref="N143:Q143"/>
    <mergeCell ref="F144:I144"/>
    <mergeCell ref="F145:I145"/>
    <mergeCell ref="F147:I147"/>
    <mergeCell ref="L147:M147"/>
    <mergeCell ref="N147:Q147"/>
    <mergeCell ref="F148:I148"/>
    <mergeCell ref="N146:Q146"/>
    <mergeCell ref="H1:K1"/>
    <mergeCell ref="S2:AC2"/>
    <mergeCell ref="F149:I149"/>
    <mergeCell ref="L149:M149"/>
    <mergeCell ref="N149:Q149"/>
    <mergeCell ref="F150:I150"/>
    <mergeCell ref="F151:I151"/>
    <mergeCell ref="L151:M151"/>
    <mergeCell ref="N151:Q151"/>
    <mergeCell ref="F137:I137"/>
    <mergeCell ref="F139:I139"/>
    <mergeCell ref="L139:M139"/>
    <mergeCell ref="N139:Q139"/>
    <mergeCell ref="F140:I140"/>
    <mergeCell ref="F141:I141"/>
    <mergeCell ref="L141:M141"/>
    <mergeCell ref="N141:Q141"/>
    <mergeCell ref="F142:I142"/>
    <mergeCell ref="N138:Q138"/>
    <mergeCell ref="F133:I133"/>
    <mergeCell ref="L133:M133"/>
    <mergeCell ref="N133:Q133"/>
    <mergeCell ref="F134:I134"/>
    <mergeCell ref="F135:I135"/>
  </mergeCells>
  <hyperlinks>
    <hyperlink ref="F1:G1" location="C2" display="1) Krycí list rozpočtu"/>
    <hyperlink ref="H1:K1" location="C86" display="2) Rekapitulace rozpočtu"/>
    <hyperlink ref="L1" location="C113"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42"/>
  <sheetViews>
    <sheetView showGridLines="0" workbookViewId="0" topLeftCell="A1">
      <pane ySplit="1" topLeftCell="A104" activePane="bottomLeft" state="frozen"/>
      <selection pane="bottomLeft" activeCell="L116" sqref="L116:M116"/>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7" width="11.16015625" style="0" customWidth="1"/>
    <col min="8" max="8" width="12.5" style="0" customWidth="1"/>
    <col min="9" max="9" width="7" style="0" customWidth="1"/>
    <col min="10" max="10" width="5.16015625" style="0" customWidth="1"/>
    <col min="11" max="11" width="11.5" style="0" customWidth="1"/>
    <col min="12" max="12" width="12" style="0" customWidth="1"/>
    <col min="13" max="14" width="6" style="0" customWidth="1"/>
    <col min="15" max="15" width="2" style="0" customWidth="1"/>
    <col min="16" max="16" width="12.5" style="0" customWidth="1"/>
    <col min="17" max="17" width="4.16015625" style="0" customWidth="1"/>
    <col min="18" max="18" width="1.66796875" style="0" customWidth="1"/>
    <col min="19" max="19" width="8.16015625" style="0" customWidth="1"/>
    <col min="20" max="20" width="29.66015625" style="0" hidden="1" customWidth="1"/>
    <col min="21" max="21" width="16.33203125" style="0" hidden="1" customWidth="1"/>
    <col min="22" max="22" width="12.33203125" style="0" hidden="1" customWidth="1"/>
    <col min="23" max="23" width="16.33203125" style="0" hidden="1" customWidth="1"/>
    <col min="24" max="24" width="12.16015625" style="0" hidden="1" customWidth="1"/>
    <col min="25" max="25" width="15" style="0" hidden="1" customWidth="1"/>
    <col min="26" max="26" width="11" style="0" hidden="1" customWidth="1"/>
    <col min="27" max="27" width="15" style="0" hidden="1" customWidth="1"/>
    <col min="28" max="28" width="16.33203125" style="0" hidden="1" customWidth="1"/>
    <col min="29" max="29" width="11" style="0" customWidth="1"/>
    <col min="30" max="30" width="15" style="0" customWidth="1"/>
    <col min="31" max="31" width="16.33203125" style="0" customWidth="1"/>
    <col min="44" max="65" width="9.33203125" style="0" hidden="1" customWidth="1"/>
  </cols>
  <sheetData>
    <row r="1" spans="1:66" ht="21.75" customHeight="1">
      <c r="A1" s="55"/>
      <c r="B1" s="9"/>
      <c r="C1" s="9"/>
      <c r="D1" s="10" t="s">
        <v>1</v>
      </c>
      <c r="E1" s="9"/>
      <c r="F1" s="11" t="s">
        <v>106</v>
      </c>
      <c r="G1" s="11"/>
      <c r="H1" s="575" t="s">
        <v>107</v>
      </c>
      <c r="I1" s="575"/>
      <c r="J1" s="575"/>
      <c r="K1" s="575"/>
      <c r="L1" s="11" t="s">
        <v>108</v>
      </c>
      <c r="M1" s="9"/>
      <c r="N1" s="9"/>
      <c r="O1" s="10" t="s">
        <v>109</v>
      </c>
      <c r="P1" s="9"/>
      <c r="Q1" s="9"/>
      <c r="R1" s="9"/>
      <c r="S1" s="11" t="s">
        <v>110</v>
      </c>
      <c r="T1" s="11"/>
      <c r="U1" s="55"/>
      <c r="V1" s="55"/>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row>
    <row r="2" spans="3:46" ht="36.9" customHeight="1">
      <c r="C2" s="599" t="s">
        <v>7</v>
      </c>
      <c r="D2" s="600"/>
      <c r="E2" s="600"/>
      <c r="F2" s="600"/>
      <c r="G2" s="600"/>
      <c r="H2" s="600"/>
      <c r="I2" s="600"/>
      <c r="J2" s="600"/>
      <c r="K2" s="600"/>
      <c r="L2" s="600"/>
      <c r="M2" s="600"/>
      <c r="N2" s="600"/>
      <c r="O2" s="600"/>
      <c r="P2" s="600"/>
      <c r="Q2" s="600"/>
      <c r="S2" s="553" t="s">
        <v>8</v>
      </c>
      <c r="T2" s="554"/>
      <c r="U2" s="554"/>
      <c r="V2" s="554"/>
      <c r="W2" s="554"/>
      <c r="X2" s="554"/>
      <c r="Y2" s="554"/>
      <c r="Z2" s="554"/>
      <c r="AA2" s="554"/>
      <c r="AB2" s="554"/>
      <c r="AC2" s="554"/>
      <c r="AT2" s="14" t="s">
        <v>101</v>
      </c>
    </row>
    <row r="3" spans="2:46" ht="6.9" customHeight="1">
      <c r="B3" s="15"/>
      <c r="C3" s="16"/>
      <c r="D3" s="16"/>
      <c r="E3" s="16"/>
      <c r="F3" s="16"/>
      <c r="G3" s="16"/>
      <c r="H3" s="16"/>
      <c r="I3" s="16"/>
      <c r="J3" s="16"/>
      <c r="K3" s="16"/>
      <c r="L3" s="16"/>
      <c r="M3" s="16"/>
      <c r="N3" s="16"/>
      <c r="O3" s="16"/>
      <c r="P3" s="16"/>
      <c r="Q3" s="16"/>
      <c r="R3" s="17"/>
      <c r="AT3" s="14" t="s">
        <v>115</v>
      </c>
    </row>
    <row r="4" spans="2:46" ht="36.9" customHeight="1">
      <c r="B4" s="18"/>
      <c r="C4" s="563" t="s">
        <v>118</v>
      </c>
      <c r="D4" s="589"/>
      <c r="E4" s="589"/>
      <c r="F4" s="589"/>
      <c r="G4" s="589"/>
      <c r="H4" s="589"/>
      <c r="I4" s="589"/>
      <c r="J4" s="589"/>
      <c r="K4" s="589"/>
      <c r="L4" s="589"/>
      <c r="M4" s="589"/>
      <c r="N4" s="589"/>
      <c r="O4" s="589"/>
      <c r="P4" s="589"/>
      <c r="Q4" s="589"/>
      <c r="R4" s="19"/>
      <c r="T4" s="13" t="s">
        <v>13</v>
      </c>
      <c r="AT4" s="14" t="s">
        <v>6</v>
      </c>
    </row>
    <row r="5" spans="2:18" ht="6.9" customHeight="1">
      <c r="B5" s="18"/>
      <c r="C5" s="20"/>
      <c r="D5" s="20"/>
      <c r="E5" s="20"/>
      <c r="F5" s="20"/>
      <c r="G5" s="20"/>
      <c r="H5" s="20"/>
      <c r="I5" s="20"/>
      <c r="J5" s="20"/>
      <c r="K5" s="20"/>
      <c r="L5" s="20"/>
      <c r="M5" s="20"/>
      <c r="N5" s="20"/>
      <c r="O5" s="20"/>
      <c r="P5" s="20"/>
      <c r="Q5" s="20"/>
      <c r="R5" s="19"/>
    </row>
    <row r="6" spans="2:18" ht="25.35" customHeight="1">
      <c r="B6" s="18"/>
      <c r="C6" s="20"/>
      <c r="D6" s="23" t="s">
        <v>17</v>
      </c>
      <c r="E6" s="20"/>
      <c r="F6" s="565" t="str">
        <f>'Rekapitulace stavby'!K6</f>
        <v>VD Plumlov – rekonstrukce bezp. přelivu a oprava dlažeb</v>
      </c>
      <c r="G6" s="566"/>
      <c r="H6" s="566"/>
      <c r="I6" s="566"/>
      <c r="J6" s="566"/>
      <c r="K6" s="566"/>
      <c r="L6" s="566"/>
      <c r="M6" s="566"/>
      <c r="N6" s="566"/>
      <c r="O6" s="566"/>
      <c r="P6" s="566"/>
      <c r="Q6" s="20"/>
      <c r="R6" s="19"/>
    </row>
    <row r="7" spans="2:18" s="1" customFormat="1" ht="32.85" customHeight="1">
      <c r="B7" s="25"/>
      <c r="C7" s="26"/>
      <c r="D7" s="22" t="s">
        <v>129</v>
      </c>
      <c r="E7" s="26"/>
      <c r="F7" s="601" t="s">
        <v>1619</v>
      </c>
      <c r="G7" s="564"/>
      <c r="H7" s="564"/>
      <c r="I7" s="564"/>
      <c r="J7" s="564"/>
      <c r="K7" s="564"/>
      <c r="L7" s="564"/>
      <c r="M7" s="564"/>
      <c r="N7" s="564"/>
      <c r="O7" s="564"/>
      <c r="P7" s="564"/>
      <c r="Q7" s="26"/>
      <c r="R7" s="27"/>
    </row>
    <row r="8" spans="2:18" s="1" customFormat="1" ht="14.4" customHeight="1">
      <c r="B8" s="25"/>
      <c r="C8" s="26"/>
      <c r="D8" s="23" t="s">
        <v>18</v>
      </c>
      <c r="E8" s="26"/>
      <c r="F8" s="21" t="s">
        <v>19</v>
      </c>
      <c r="G8" s="26"/>
      <c r="H8" s="26"/>
      <c r="I8" s="26"/>
      <c r="J8" s="26"/>
      <c r="K8" s="26"/>
      <c r="L8" s="26"/>
      <c r="M8" s="23" t="s">
        <v>20</v>
      </c>
      <c r="N8" s="26"/>
      <c r="O8" s="21" t="s">
        <v>19</v>
      </c>
      <c r="P8" s="26"/>
      <c r="Q8" s="26"/>
      <c r="R8" s="27"/>
    </row>
    <row r="9" spans="2:18" s="1" customFormat="1" ht="14.4" customHeight="1">
      <c r="B9" s="25"/>
      <c r="C9" s="26"/>
      <c r="D9" s="23" t="s">
        <v>21</v>
      </c>
      <c r="E9" s="26"/>
      <c r="F9" s="21" t="s">
        <v>29</v>
      </c>
      <c r="G9" s="26"/>
      <c r="H9" s="26"/>
      <c r="I9" s="26"/>
      <c r="J9" s="26"/>
      <c r="K9" s="26"/>
      <c r="L9" s="26"/>
      <c r="M9" s="23" t="s">
        <v>23</v>
      </c>
      <c r="N9" s="26"/>
      <c r="O9" s="568">
        <f>'Rekapitulace stavby'!AN8</f>
        <v>0</v>
      </c>
      <c r="P9" s="568"/>
      <c r="Q9" s="26"/>
      <c r="R9" s="27"/>
    </row>
    <row r="10" spans="2:18" s="1" customFormat="1" ht="10.95" customHeight="1">
      <c r="B10" s="25"/>
      <c r="C10" s="26"/>
      <c r="D10" s="26"/>
      <c r="E10" s="26"/>
      <c r="F10" s="26"/>
      <c r="G10" s="26"/>
      <c r="H10" s="26"/>
      <c r="I10" s="26"/>
      <c r="J10" s="26"/>
      <c r="K10" s="26"/>
      <c r="L10" s="26"/>
      <c r="M10" s="26"/>
      <c r="N10" s="26"/>
      <c r="O10" s="26"/>
      <c r="P10" s="26"/>
      <c r="Q10" s="26"/>
      <c r="R10" s="27"/>
    </row>
    <row r="11" spans="2:18" s="1" customFormat="1" ht="14.4" customHeight="1">
      <c r="B11" s="25"/>
      <c r="C11" s="26"/>
      <c r="D11" s="23" t="s">
        <v>24</v>
      </c>
      <c r="E11" s="26"/>
      <c r="F11" s="26"/>
      <c r="G11" s="26"/>
      <c r="H11" s="26"/>
      <c r="I11" s="26"/>
      <c r="J11" s="26"/>
      <c r="K11" s="26"/>
      <c r="L11" s="26"/>
      <c r="M11" s="23" t="s">
        <v>25</v>
      </c>
      <c r="N11" s="26"/>
      <c r="O11" s="569" t="str">
        <f>IF('Rekapitulace stavby'!AN10="","",'Rekapitulace stavby'!AN10)</f>
        <v/>
      </c>
      <c r="P11" s="569"/>
      <c r="Q11" s="26"/>
      <c r="R11" s="27"/>
    </row>
    <row r="12" spans="2:18" s="1" customFormat="1" ht="18" customHeight="1">
      <c r="B12" s="25"/>
      <c r="C12" s="26"/>
      <c r="D12" s="26"/>
      <c r="E12" s="21" t="str">
        <f>IF('Rekapitulace stavby'!E11="","",'Rekapitulace stavby'!E11)</f>
        <v>Povodí Moravy s.p.</v>
      </c>
      <c r="F12" s="26"/>
      <c r="G12" s="26"/>
      <c r="H12" s="26"/>
      <c r="I12" s="26"/>
      <c r="J12" s="26"/>
      <c r="K12" s="26"/>
      <c r="L12" s="26"/>
      <c r="M12" s="23" t="s">
        <v>27</v>
      </c>
      <c r="N12" s="26"/>
      <c r="O12" s="569" t="str">
        <f>IF('Rekapitulace stavby'!AN11="","",'Rekapitulace stavby'!AN11)</f>
        <v/>
      </c>
      <c r="P12" s="569"/>
      <c r="Q12" s="26"/>
      <c r="R12" s="27"/>
    </row>
    <row r="13" spans="2:18" s="1" customFormat="1" ht="6.9" customHeight="1">
      <c r="B13" s="25"/>
      <c r="C13" s="26"/>
      <c r="D13" s="26"/>
      <c r="E13" s="26"/>
      <c r="F13" s="26"/>
      <c r="G13" s="26"/>
      <c r="H13" s="26"/>
      <c r="I13" s="26"/>
      <c r="J13" s="26"/>
      <c r="K13" s="26"/>
      <c r="L13" s="26"/>
      <c r="M13" s="26"/>
      <c r="N13" s="26"/>
      <c r="O13" s="26"/>
      <c r="P13" s="26"/>
      <c r="Q13" s="26"/>
      <c r="R13" s="27"/>
    </row>
    <row r="14" spans="2:18" s="1" customFormat="1" ht="14.4" customHeight="1">
      <c r="B14" s="25"/>
      <c r="C14" s="26"/>
      <c r="D14" s="23" t="s">
        <v>28</v>
      </c>
      <c r="E14" s="26"/>
      <c r="F14" s="26"/>
      <c r="G14" s="26"/>
      <c r="H14" s="26"/>
      <c r="I14" s="26"/>
      <c r="J14" s="26"/>
      <c r="K14" s="26"/>
      <c r="L14" s="26"/>
      <c r="M14" s="23" t="s">
        <v>25</v>
      </c>
      <c r="N14" s="26"/>
      <c r="O14" s="569" t="str">
        <f>IF('Rekapitulace stavby'!AN13="","",'Rekapitulace stavby'!AN13)</f>
        <v/>
      </c>
      <c r="P14" s="569"/>
      <c r="Q14" s="26"/>
      <c r="R14" s="27"/>
    </row>
    <row r="15" spans="2:18" s="1" customFormat="1" ht="18" customHeight="1">
      <c r="B15" s="25"/>
      <c r="C15" s="26"/>
      <c r="D15" s="26"/>
      <c r="E15" s="21" t="str">
        <f>IF('Rekapitulace stavby'!D14="","",'Rekapitulace stavby'!D14)</f>
        <v xml:space="preserve"> </v>
      </c>
      <c r="F15" s="26"/>
      <c r="G15" s="26"/>
      <c r="H15" s="26"/>
      <c r="I15" s="26"/>
      <c r="J15" s="26"/>
      <c r="K15" s="26"/>
      <c r="L15" s="26"/>
      <c r="M15" s="23" t="s">
        <v>27</v>
      </c>
      <c r="N15" s="26"/>
      <c r="O15" s="569" t="str">
        <f>IF('Rekapitulace stavby'!AN14="","",'Rekapitulace stavby'!AN14)</f>
        <v/>
      </c>
      <c r="P15" s="569"/>
      <c r="Q15" s="26"/>
      <c r="R15" s="27"/>
    </row>
    <row r="16" spans="2:18" s="1" customFormat="1" ht="6.9" customHeight="1">
      <c r="B16" s="25"/>
      <c r="C16" s="26"/>
      <c r="D16" s="26"/>
      <c r="E16" s="26"/>
      <c r="F16" s="26"/>
      <c r="G16" s="26"/>
      <c r="H16" s="26"/>
      <c r="I16" s="26"/>
      <c r="J16" s="26"/>
      <c r="K16" s="26"/>
      <c r="L16" s="26"/>
      <c r="M16" s="26"/>
      <c r="N16" s="26"/>
      <c r="O16" s="26"/>
      <c r="P16" s="26"/>
      <c r="Q16" s="26"/>
      <c r="R16" s="27"/>
    </row>
    <row r="17" spans="2:18" s="1" customFormat="1" ht="14.4" customHeight="1">
      <c r="B17" s="25"/>
      <c r="C17" s="26"/>
      <c r="D17" s="23" t="s">
        <v>30</v>
      </c>
      <c r="E17" s="26"/>
      <c r="F17" s="26"/>
      <c r="G17" s="26"/>
      <c r="H17" s="26"/>
      <c r="I17" s="26"/>
      <c r="J17" s="26"/>
      <c r="K17" s="26"/>
      <c r="L17" s="26"/>
      <c r="M17" s="23" t="s">
        <v>25</v>
      </c>
      <c r="N17" s="26"/>
      <c r="O17" s="569" t="str">
        <f>IF('Rekapitulace stavby'!AN16="","",'Rekapitulace stavby'!AN16)</f>
        <v/>
      </c>
      <c r="P17" s="569"/>
      <c r="Q17" s="26"/>
      <c r="R17" s="27"/>
    </row>
    <row r="18" spans="2:18" s="1" customFormat="1" ht="18" customHeight="1">
      <c r="B18" s="25"/>
      <c r="C18" s="26"/>
      <c r="D18" s="26"/>
      <c r="E18" s="21" t="str">
        <f>IF('Rekapitulace stavby'!E17="","",'Rekapitulace stavby'!E17)</f>
        <v/>
      </c>
      <c r="F18" s="26"/>
      <c r="G18" s="26"/>
      <c r="H18" s="26"/>
      <c r="I18" s="26"/>
      <c r="J18" s="26"/>
      <c r="K18" s="26"/>
      <c r="L18" s="26"/>
      <c r="M18" s="23" t="s">
        <v>27</v>
      </c>
      <c r="N18" s="26"/>
      <c r="O18" s="569" t="str">
        <f>IF('Rekapitulace stavby'!AN17="","",'Rekapitulace stavby'!AN17)</f>
        <v/>
      </c>
      <c r="P18" s="569"/>
      <c r="Q18" s="26"/>
      <c r="R18" s="27"/>
    </row>
    <row r="19" spans="2:18" s="1" customFormat="1" ht="6.9" customHeight="1">
      <c r="B19" s="25"/>
      <c r="C19" s="26"/>
      <c r="D19" s="26"/>
      <c r="E19" s="26"/>
      <c r="F19" s="26"/>
      <c r="G19" s="26"/>
      <c r="H19" s="26"/>
      <c r="I19" s="26"/>
      <c r="J19" s="26"/>
      <c r="K19" s="26"/>
      <c r="L19" s="26"/>
      <c r="M19" s="26"/>
      <c r="N19" s="26"/>
      <c r="O19" s="26"/>
      <c r="P19" s="26"/>
      <c r="Q19" s="26"/>
      <c r="R19" s="27"/>
    </row>
    <row r="20" spans="2:18" s="1" customFormat="1" ht="14.4" customHeight="1">
      <c r="B20" s="25"/>
      <c r="C20" s="26"/>
      <c r="D20" s="23" t="s">
        <v>33</v>
      </c>
      <c r="E20" s="26"/>
      <c r="F20" s="26"/>
      <c r="G20" s="26"/>
      <c r="H20" s="26"/>
      <c r="I20" s="26"/>
      <c r="J20" s="26"/>
      <c r="K20" s="26"/>
      <c r="L20" s="26"/>
      <c r="M20" s="23" t="s">
        <v>25</v>
      </c>
      <c r="N20" s="26"/>
      <c r="O20" s="569" t="str">
        <f>IF('Rekapitulace stavby'!AN19="","",'Rekapitulace stavby'!AN19)</f>
        <v/>
      </c>
      <c r="P20" s="569"/>
      <c r="Q20" s="26"/>
      <c r="R20" s="27"/>
    </row>
    <row r="21" spans="2:18" s="1" customFormat="1" ht="18" customHeight="1">
      <c r="B21" s="25"/>
      <c r="C21" s="26"/>
      <c r="D21" s="26"/>
      <c r="E21" s="21" t="str">
        <f>IF('Rekapitulace stavby'!E20="","",'Rekapitulace stavby'!E20)</f>
        <v xml:space="preserve"> </v>
      </c>
      <c r="F21" s="26"/>
      <c r="G21" s="26"/>
      <c r="H21" s="26"/>
      <c r="I21" s="26"/>
      <c r="J21" s="26"/>
      <c r="K21" s="26"/>
      <c r="L21" s="26"/>
      <c r="M21" s="23" t="s">
        <v>27</v>
      </c>
      <c r="N21" s="26"/>
      <c r="O21" s="569" t="str">
        <f>IF('Rekapitulace stavby'!AN20="","",'Rekapitulace stavby'!AN20)</f>
        <v/>
      </c>
      <c r="P21" s="569"/>
      <c r="Q21" s="26"/>
      <c r="R21" s="27"/>
    </row>
    <row r="22" spans="2:18" s="1" customFormat="1" ht="6.9" customHeight="1">
      <c r="B22" s="25"/>
      <c r="C22" s="26"/>
      <c r="D22" s="26"/>
      <c r="E22" s="26"/>
      <c r="F22" s="26"/>
      <c r="G22" s="26"/>
      <c r="H22" s="26"/>
      <c r="I22" s="26"/>
      <c r="J22" s="26"/>
      <c r="K22" s="26"/>
      <c r="L22" s="26"/>
      <c r="M22" s="26"/>
      <c r="N22" s="26"/>
      <c r="O22" s="26"/>
      <c r="P22" s="26"/>
      <c r="Q22" s="26"/>
      <c r="R22" s="27"/>
    </row>
    <row r="23" spans="2:18" s="1" customFormat="1" ht="14.4" customHeight="1">
      <c r="B23" s="25"/>
      <c r="C23" s="26"/>
      <c r="D23" s="23" t="s">
        <v>34</v>
      </c>
      <c r="E23" s="26"/>
      <c r="F23" s="26"/>
      <c r="G23" s="26"/>
      <c r="H23" s="26"/>
      <c r="I23" s="26"/>
      <c r="J23" s="26"/>
      <c r="K23" s="26"/>
      <c r="L23" s="26"/>
      <c r="M23" s="26"/>
      <c r="N23" s="26"/>
      <c r="O23" s="26"/>
      <c r="P23" s="26"/>
      <c r="Q23" s="26"/>
      <c r="R23" s="27"/>
    </row>
    <row r="24" spans="2:18" s="1" customFormat="1" ht="16.5" customHeight="1">
      <c r="B24" s="25"/>
      <c r="C24" s="26"/>
      <c r="D24" s="26"/>
      <c r="E24" s="596" t="s">
        <v>19</v>
      </c>
      <c r="F24" s="596"/>
      <c r="G24" s="596"/>
      <c r="H24" s="596"/>
      <c r="I24" s="596"/>
      <c r="J24" s="596"/>
      <c r="K24" s="596"/>
      <c r="L24" s="596"/>
      <c r="M24" s="26"/>
      <c r="N24" s="26"/>
      <c r="O24" s="26"/>
      <c r="P24" s="26"/>
      <c r="Q24" s="26"/>
      <c r="R24" s="27"/>
    </row>
    <row r="25" spans="2:18" s="1" customFormat="1" ht="6.9" customHeight="1">
      <c r="B25" s="25"/>
      <c r="C25" s="26"/>
      <c r="D25" s="26"/>
      <c r="E25" s="26"/>
      <c r="F25" s="26"/>
      <c r="G25" s="26"/>
      <c r="H25" s="26"/>
      <c r="I25" s="26"/>
      <c r="J25" s="26"/>
      <c r="K25" s="26"/>
      <c r="L25" s="26"/>
      <c r="M25" s="26"/>
      <c r="N25" s="26"/>
      <c r="O25" s="26"/>
      <c r="P25" s="26"/>
      <c r="Q25" s="26"/>
      <c r="R25" s="27"/>
    </row>
    <row r="26" spans="2:18" s="1" customFormat="1" ht="6.9" customHeight="1">
      <c r="B26" s="25"/>
      <c r="C26" s="26"/>
      <c r="D26" s="32"/>
      <c r="E26" s="32"/>
      <c r="F26" s="32"/>
      <c r="G26" s="32"/>
      <c r="H26" s="32"/>
      <c r="I26" s="32"/>
      <c r="J26" s="32"/>
      <c r="K26" s="32"/>
      <c r="L26" s="32"/>
      <c r="M26" s="32"/>
      <c r="N26" s="32"/>
      <c r="O26" s="32"/>
      <c r="P26" s="32"/>
      <c r="Q26" s="26"/>
      <c r="R26" s="27"/>
    </row>
    <row r="27" spans="2:18" s="1" customFormat="1" ht="14.4" customHeight="1">
      <c r="B27" s="25"/>
      <c r="C27" s="26"/>
      <c r="D27" s="57" t="s">
        <v>143</v>
      </c>
      <c r="E27" s="26"/>
      <c r="F27" s="26"/>
      <c r="G27" s="26"/>
      <c r="H27" s="26"/>
      <c r="I27" s="26"/>
      <c r="J27" s="26"/>
      <c r="K27" s="26"/>
      <c r="L27" s="26"/>
      <c r="M27" s="597">
        <f>N88</f>
        <v>0</v>
      </c>
      <c r="N27" s="597"/>
      <c r="O27" s="597"/>
      <c r="P27" s="597"/>
      <c r="Q27" s="26"/>
      <c r="R27" s="27"/>
    </row>
    <row r="28" spans="2:18" s="1" customFormat="1" ht="14.4" customHeight="1">
      <c r="B28" s="25"/>
      <c r="C28" s="26"/>
      <c r="D28" s="24" t="s">
        <v>100</v>
      </c>
      <c r="E28" s="26"/>
      <c r="F28" s="26"/>
      <c r="G28" s="26"/>
      <c r="H28" s="26"/>
      <c r="I28" s="26"/>
      <c r="J28" s="26"/>
      <c r="K28" s="26"/>
      <c r="L28" s="26"/>
      <c r="M28" s="597">
        <f>N94</f>
        <v>0</v>
      </c>
      <c r="N28" s="597"/>
      <c r="O28" s="597"/>
      <c r="P28" s="597"/>
      <c r="Q28" s="26"/>
      <c r="R28" s="27"/>
    </row>
    <row r="29" spans="2:18" s="1" customFormat="1" ht="6.9" customHeight="1">
      <c r="B29" s="25"/>
      <c r="C29" s="26"/>
      <c r="D29" s="26"/>
      <c r="E29" s="26"/>
      <c r="F29" s="26"/>
      <c r="G29" s="26"/>
      <c r="H29" s="26"/>
      <c r="I29" s="26"/>
      <c r="J29" s="26"/>
      <c r="K29" s="26"/>
      <c r="L29" s="26"/>
      <c r="M29" s="26"/>
      <c r="N29" s="26"/>
      <c r="O29" s="26"/>
      <c r="P29" s="26"/>
      <c r="Q29" s="26"/>
      <c r="R29" s="27"/>
    </row>
    <row r="30" spans="2:18" s="1" customFormat="1" ht="25.35" customHeight="1">
      <c r="B30" s="25"/>
      <c r="C30" s="26"/>
      <c r="D30" s="58" t="s">
        <v>37</v>
      </c>
      <c r="E30" s="26"/>
      <c r="F30" s="26"/>
      <c r="G30" s="26"/>
      <c r="H30" s="26"/>
      <c r="I30" s="26"/>
      <c r="J30" s="26"/>
      <c r="K30" s="26"/>
      <c r="L30" s="26"/>
      <c r="M30" s="598">
        <f>ROUND(M27+M28,2)</f>
        <v>0</v>
      </c>
      <c r="N30" s="564"/>
      <c r="O30" s="564"/>
      <c r="P30" s="564"/>
      <c r="Q30" s="26"/>
      <c r="R30" s="27"/>
    </row>
    <row r="31" spans="2:18" s="1" customFormat="1" ht="6.9" customHeight="1">
      <c r="B31" s="25"/>
      <c r="C31" s="26"/>
      <c r="D31" s="32"/>
      <c r="E31" s="32"/>
      <c r="F31" s="32"/>
      <c r="G31" s="32"/>
      <c r="H31" s="32"/>
      <c r="I31" s="32"/>
      <c r="J31" s="32"/>
      <c r="K31" s="32"/>
      <c r="L31" s="32"/>
      <c r="M31" s="32"/>
      <c r="N31" s="32"/>
      <c r="O31" s="32"/>
      <c r="P31" s="32"/>
      <c r="Q31" s="26"/>
      <c r="R31" s="27"/>
    </row>
    <row r="32" spans="2:18" s="1" customFormat="1" ht="14.4" customHeight="1">
      <c r="B32" s="25"/>
      <c r="C32" s="26"/>
      <c r="D32" s="28" t="s">
        <v>38</v>
      </c>
      <c r="E32" s="28" t="s">
        <v>39</v>
      </c>
      <c r="F32" s="29">
        <v>0.21</v>
      </c>
      <c r="G32" s="59" t="s">
        <v>40</v>
      </c>
      <c r="H32" s="593">
        <f>ROUND((SUM(BE94:BE95)+SUM(BE113:BE141)),2)</f>
        <v>0</v>
      </c>
      <c r="I32" s="564"/>
      <c r="J32" s="564"/>
      <c r="K32" s="26"/>
      <c r="L32" s="26"/>
      <c r="M32" s="593">
        <f>ROUND(ROUND((SUM(BE94:BE95)+SUM(BE113:BE141)),2)*F32,2)</f>
        <v>0</v>
      </c>
      <c r="N32" s="564"/>
      <c r="O32" s="564"/>
      <c r="P32" s="564"/>
      <c r="Q32" s="26"/>
      <c r="R32" s="27"/>
    </row>
    <row r="33" spans="2:18" s="1" customFormat="1" ht="14.4" customHeight="1">
      <c r="B33" s="25"/>
      <c r="C33" s="26"/>
      <c r="D33" s="26"/>
      <c r="E33" s="28" t="s">
        <v>41</v>
      </c>
      <c r="F33" s="29">
        <v>0.15</v>
      </c>
      <c r="G33" s="59" t="s">
        <v>40</v>
      </c>
      <c r="H33" s="593">
        <f>ROUND((SUM(BF94:BF95)+SUM(BF113:BF141)),2)</f>
        <v>0</v>
      </c>
      <c r="I33" s="564"/>
      <c r="J33" s="564"/>
      <c r="K33" s="26"/>
      <c r="L33" s="26"/>
      <c r="M33" s="593">
        <f>ROUND(ROUND((SUM(BF94:BF95)+SUM(BF113:BF141)),2)*F33,2)</f>
        <v>0</v>
      </c>
      <c r="N33" s="564"/>
      <c r="O33" s="564"/>
      <c r="P33" s="564"/>
      <c r="Q33" s="26"/>
      <c r="R33" s="27"/>
    </row>
    <row r="34" spans="2:18" s="1" customFormat="1" ht="14.4" customHeight="1" hidden="1">
      <c r="B34" s="25"/>
      <c r="C34" s="26"/>
      <c r="D34" s="26"/>
      <c r="E34" s="28" t="s">
        <v>42</v>
      </c>
      <c r="F34" s="29">
        <v>0.21</v>
      </c>
      <c r="G34" s="59" t="s">
        <v>40</v>
      </c>
      <c r="H34" s="593">
        <f>ROUND((SUM(BG94:BG95)+SUM(BG113:BG141)),2)</f>
        <v>0</v>
      </c>
      <c r="I34" s="564"/>
      <c r="J34" s="564"/>
      <c r="K34" s="26"/>
      <c r="L34" s="26"/>
      <c r="M34" s="593">
        <v>0</v>
      </c>
      <c r="N34" s="564"/>
      <c r="O34" s="564"/>
      <c r="P34" s="564"/>
      <c r="Q34" s="26"/>
      <c r="R34" s="27"/>
    </row>
    <row r="35" spans="2:18" s="1" customFormat="1" ht="14.4" customHeight="1" hidden="1">
      <c r="B35" s="25"/>
      <c r="C35" s="26"/>
      <c r="D35" s="26"/>
      <c r="E35" s="28" t="s">
        <v>43</v>
      </c>
      <c r="F35" s="29">
        <v>0.15</v>
      </c>
      <c r="G35" s="59" t="s">
        <v>40</v>
      </c>
      <c r="H35" s="593">
        <f>ROUND((SUM(BH94:BH95)+SUM(BH113:BH141)),2)</f>
        <v>0</v>
      </c>
      <c r="I35" s="564"/>
      <c r="J35" s="564"/>
      <c r="K35" s="26"/>
      <c r="L35" s="26"/>
      <c r="M35" s="593">
        <v>0</v>
      </c>
      <c r="N35" s="564"/>
      <c r="O35" s="564"/>
      <c r="P35" s="564"/>
      <c r="Q35" s="26"/>
      <c r="R35" s="27"/>
    </row>
    <row r="36" spans="2:18" s="1" customFormat="1" ht="14.4" customHeight="1" hidden="1">
      <c r="B36" s="25"/>
      <c r="C36" s="26"/>
      <c r="D36" s="26"/>
      <c r="E36" s="28" t="s">
        <v>44</v>
      </c>
      <c r="F36" s="29">
        <v>0</v>
      </c>
      <c r="G36" s="59" t="s">
        <v>40</v>
      </c>
      <c r="H36" s="593">
        <f>ROUND((SUM(BI94:BI95)+SUM(BI113:BI141)),2)</f>
        <v>0</v>
      </c>
      <c r="I36" s="564"/>
      <c r="J36" s="564"/>
      <c r="K36" s="26"/>
      <c r="L36" s="26"/>
      <c r="M36" s="593">
        <v>0</v>
      </c>
      <c r="N36" s="564"/>
      <c r="O36" s="564"/>
      <c r="P36" s="564"/>
      <c r="Q36" s="26"/>
      <c r="R36" s="27"/>
    </row>
    <row r="37" spans="2:18" s="1" customFormat="1" ht="6.9" customHeight="1">
      <c r="B37" s="25"/>
      <c r="C37" s="26"/>
      <c r="D37" s="26"/>
      <c r="E37" s="26"/>
      <c r="F37" s="26"/>
      <c r="G37" s="26"/>
      <c r="H37" s="26"/>
      <c r="I37" s="26"/>
      <c r="J37" s="26"/>
      <c r="K37" s="26"/>
      <c r="L37" s="26"/>
      <c r="M37" s="26"/>
      <c r="N37" s="26"/>
      <c r="O37" s="26"/>
      <c r="P37" s="26"/>
      <c r="Q37" s="26"/>
      <c r="R37" s="27"/>
    </row>
    <row r="38" spans="2:18" s="1" customFormat="1" ht="25.35" customHeight="1">
      <c r="B38" s="25"/>
      <c r="C38" s="54"/>
      <c r="D38" s="60" t="s">
        <v>45</v>
      </c>
      <c r="E38" s="47"/>
      <c r="F38" s="47"/>
      <c r="G38" s="61" t="s">
        <v>46</v>
      </c>
      <c r="H38" s="62" t="s">
        <v>47</v>
      </c>
      <c r="I38" s="47"/>
      <c r="J38" s="47"/>
      <c r="K38" s="47"/>
      <c r="L38" s="594">
        <f>SUM(M30:M36)</f>
        <v>0</v>
      </c>
      <c r="M38" s="594"/>
      <c r="N38" s="594"/>
      <c r="O38" s="594"/>
      <c r="P38" s="595"/>
      <c r="Q38" s="54"/>
      <c r="R38" s="27"/>
    </row>
    <row r="39" spans="2:18" s="1" customFormat="1" ht="14.4" customHeight="1">
      <c r="B39" s="25"/>
      <c r="C39" s="26"/>
      <c r="D39" s="26"/>
      <c r="E39" s="26"/>
      <c r="F39" s="26"/>
      <c r="G39" s="26"/>
      <c r="H39" s="26"/>
      <c r="I39" s="26"/>
      <c r="J39" s="26"/>
      <c r="K39" s="26"/>
      <c r="L39" s="26"/>
      <c r="M39" s="26"/>
      <c r="N39" s="26"/>
      <c r="O39" s="26"/>
      <c r="P39" s="26"/>
      <c r="Q39" s="26"/>
      <c r="R39" s="27"/>
    </row>
    <row r="40" spans="2:18" s="1" customFormat="1" ht="14.4" customHeight="1">
      <c r="B40" s="25"/>
      <c r="C40" s="26"/>
      <c r="D40" s="26"/>
      <c r="E40" s="26"/>
      <c r="F40" s="26"/>
      <c r="G40" s="26"/>
      <c r="H40" s="26"/>
      <c r="I40" s="26"/>
      <c r="J40" s="26"/>
      <c r="K40" s="26"/>
      <c r="L40" s="26"/>
      <c r="M40" s="26"/>
      <c r="N40" s="26"/>
      <c r="O40" s="26"/>
      <c r="P40" s="26"/>
      <c r="Q40" s="26"/>
      <c r="R40" s="27"/>
    </row>
    <row r="41" spans="2:18" ht="13.5">
      <c r="B41" s="18"/>
      <c r="C41" s="20"/>
      <c r="D41" s="20"/>
      <c r="E41" s="20"/>
      <c r="F41" s="20"/>
      <c r="G41" s="20"/>
      <c r="H41" s="20"/>
      <c r="I41" s="20"/>
      <c r="J41" s="20"/>
      <c r="K41" s="20"/>
      <c r="L41" s="20"/>
      <c r="M41" s="20"/>
      <c r="N41" s="20"/>
      <c r="O41" s="20"/>
      <c r="P41" s="20"/>
      <c r="Q41" s="20"/>
      <c r="R41" s="19"/>
    </row>
    <row r="42" spans="2:18" ht="13.5">
      <c r="B42" s="18"/>
      <c r="C42" s="20"/>
      <c r="D42" s="20"/>
      <c r="E42" s="20"/>
      <c r="F42" s="20"/>
      <c r="G42" s="20"/>
      <c r="H42" s="20"/>
      <c r="I42" s="20"/>
      <c r="J42" s="20"/>
      <c r="K42" s="20"/>
      <c r="L42" s="20"/>
      <c r="M42" s="20"/>
      <c r="N42" s="20"/>
      <c r="O42" s="20"/>
      <c r="P42" s="20"/>
      <c r="Q42" s="20"/>
      <c r="R42" s="19"/>
    </row>
    <row r="43" spans="2:18" ht="13.5">
      <c r="B43" s="18"/>
      <c r="C43" s="20"/>
      <c r="D43" s="20"/>
      <c r="E43" s="20"/>
      <c r="F43" s="20"/>
      <c r="G43" s="20"/>
      <c r="H43" s="20"/>
      <c r="I43" s="20"/>
      <c r="J43" s="20"/>
      <c r="K43" s="20"/>
      <c r="L43" s="20"/>
      <c r="M43" s="20"/>
      <c r="N43" s="20"/>
      <c r="O43" s="20"/>
      <c r="P43" s="20"/>
      <c r="Q43" s="20"/>
      <c r="R43" s="19"/>
    </row>
    <row r="44" spans="2:18" ht="13.5">
      <c r="B44" s="18"/>
      <c r="C44" s="20"/>
      <c r="D44" s="20"/>
      <c r="E44" s="20"/>
      <c r="F44" s="20"/>
      <c r="G44" s="20"/>
      <c r="H44" s="20"/>
      <c r="I44" s="20"/>
      <c r="J44" s="20"/>
      <c r="K44" s="20"/>
      <c r="L44" s="20"/>
      <c r="M44" s="20"/>
      <c r="N44" s="20"/>
      <c r="O44" s="20"/>
      <c r="P44" s="20"/>
      <c r="Q44" s="20"/>
      <c r="R44" s="19"/>
    </row>
    <row r="45" spans="2:18" ht="13.5">
      <c r="B45" s="18"/>
      <c r="C45" s="20"/>
      <c r="D45" s="20"/>
      <c r="E45" s="20"/>
      <c r="F45" s="20"/>
      <c r="G45" s="20"/>
      <c r="H45" s="20"/>
      <c r="I45" s="20"/>
      <c r="J45" s="20"/>
      <c r="K45" s="20"/>
      <c r="L45" s="20"/>
      <c r="M45" s="20"/>
      <c r="N45" s="20"/>
      <c r="O45" s="20"/>
      <c r="P45" s="20"/>
      <c r="Q45" s="20"/>
      <c r="R45" s="19"/>
    </row>
    <row r="46" spans="2:18" ht="13.5">
      <c r="B46" s="18"/>
      <c r="C46" s="20"/>
      <c r="D46" s="20"/>
      <c r="E46" s="20"/>
      <c r="F46" s="20"/>
      <c r="G46" s="20"/>
      <c r="H46" s="20"/>
      <c r="I46" s="20"/>
      <c r="J46" s="20"/>
      <c r="K46" s="20"/>
      <c r="L46" s="20"/>
      <c r="M46" s="20"/>
      <c r="N46" s="20"/>
      <c r="O46" s="20"/>
      <c r="P46" s="20"/>
      <c r="Q46" s="20"/>
      <c r="R46" s="19"/>
    </row>
    <row r="47" spans="2:18" ht="13.5">
      <c r="B47" s="18"/>
      <c r="C47" s="20"/>
      <c r="D47" s="20"/>
      <c r="E47" s="20"/>
      <c r="F47" s="20"/>
      <c r="G47" s="20"/>
      <c r="H47" s="20"/>
      <c r="I47" s="20"/>
      <c r="J47" s="20"/>
      <c r="K47" s="20"/>
      <c r="L47" s="20"/>
      <c r="M47" s="20"/>
      <c r="N47" s="20"/>
      <c r="O47" s="20"/>
      <c r="P47" s="20"/>
      <c r="Q47" s="20"/>
      <c r="R47" s="19"/>
    </row>
    <row r="48" spans="2:18" ht="13.5">
      <c r="B48" s="18"/>
      <c r="C48" s="20"/>
      <c r="D48" s="20"/>
      <c r="E48" s="20"/>
      <c r="F48" s="20"/>
      <c r="G48" s="20"/>
      <c r="H48" s="20"/>
      <c r="I48" s="20"/>
      <c r="J48" s="20"/>
      <c r="K48" s="20"/>
      <c r="L48" s="20"/>
      <c r="M48" s="20"/>
      <c r="N48" s="20"/>
      <c r="O48" s="20"/>
      <c r="P48" s="20"/>
      <c r="Q48" s="20"/>
      <c r="R48" s="19"/>
    </row>
    <row r="49" spans="2:18" ht="13.5">
      <c r="B49" s="18"/>
      <c r="C49" s="20"/>
      <c r="D49" s="20"/>
      <c r="E49" s="20"/>
      <c r="F49" s="20"/>
      <c r="G49" s="20"/>
      <c r="H49" s="20"/>
      <c r="I49" s="20"/>
      <c r="J49" s="20"/>
      <c r="K49" s="20"/>
      <c r="L49" s="20"/>
      <c r="M49" s="20"/>
      <c r="N49" s="20"/>
      <c r="O49" s="20"/>
      <c r="P49" s="20"/>
      <c r="Q49" s="20"/>
      <c r="R49" s="19"/>
    </row>
    <row r="50" spans="2:18" s="1" customFormat="1" ht="14.4">
      <c r="B50" s="25"/>
      <c r="C50" s="26"/>
      <c r="D50" s="31" t="s">
        <v>48</v>
      </c>
      <c r="E50" s="32"/>
      <c r="F50" s="32"/>
      <c r="G50" s="32"/>
      <c r="H50" s="33"/>
      <c r="I50" s="26"/>
      <c r="J50" s="31" t="s">
        <v>49</v>
      </c>
      <c r="K50" s="32"/>
      <c r="L50" s="32"/>
      <c r="M50" s="32"/>
      <c r="N50" s="32"/>
      <c r="O50" s="32"/>
      <c r="P50" s="33"/>
      <c r="Q50" s="26"/>
      <c r="R50" s="27"/>
    </row>
    <row r="51" spans="2:18" ht="13.5">
      <c r="B51" s="18"/>
      <c r="C51" s="20"/>
      <c r="D51" s="34"/>
      <c r="E51" s="20"/>
      <c r="F51" s="20"/>
      <c r="G51" s="20"/>
      <c r="H51" s="35"/>
      <c r="I51" s="20"/>
      <c r="J51" s="34"/>
      <c r="K51" s="20"/>
      <c r="L51" s="20"/>
      <c r="M51" s="20"/>
      <c r="N51" s="20"/>
      <c r="O51" s="20"/>
      <c r="P51" s="35"/>
      <c r="Q51" s="20"/>
      <c r="R51" s="19"/>
    </row>
    <row r="52" spans="2:18" ht="13.5">
      <c r="B52" s="18"/>
      <c r="C52" s="20"/>
      <c r="D52" s="34"/>
      <c r="E52" s="20"/>
      <c r="F52" s="20"/>
      <c r="G52" s="20"/>
      <c r="H52" s="35"/>
      <c r="I52" s="20"/>
      <c r="J52" s="34"/>
      <c r="K52" s="20"/>
      <c r="L52" s="20"/>
      <c r="M52" s="20"/>
      <c r="N52" s="20"/>
      <c r="O52" s="20"/>
      <c r="P52" s="35"/>
      <c r="Q52" s="20"/>
      <c r="R52" s="19"/>
    </row>
    <row r="53" spans="2:18" ht="13.5">
      <c r="B53" s="18"/>
      <c r="C53" s="20"/>
      <c r="D53" s="34"/>
      <c r="E53" s="20"/>
      <c r="F53" s="20"/>
      <c r="G53" s="20"/>
      <c r="H53" s="35"/>
      <c r="I53" s="20"/>
      <c r="J53" s="34"/>
      <c r="K53" s="20"/>
      <c r="L53" s="20"/>
      <c r="M53" s="20"/>
      <c r="N53" s="20"/>
      <c r="O53" s="20"/>
      <c r="P53" s="35"/>
      <c r="Q53" s="20"/>
      <c r="R53" s="19"/>
    </row>
    <row r="54" spans="2:18" ht="13.5">
      <c r="B54" s="18"/>
      <c r="C54" s="20"/>
      <c r="D54" s="34"/>
      <c r="E54" s="20"/>
      <c r="F54" s="20"/>
      <c r="G54" s="20"/>
      <c r="H54" s="35"/>
      <c r="I54" s="20"/>
      <c r="J54" s="34"/>
      <c r="K54" s="20"/>
      <c r="L54" s="20"/>
      <c r="M54" s="20"/>
      <c r="N54" s="20"/>
      <c r="O54" s="20"/>
      <c r="P54" s="35"/>
      <c r="Q54" s="20"/>
      <c r="R54" s="19"/>
    </row>
    <row r="55" spans="2:18" ht="13.5">
      <c r="B55" s="18"/>
      <c r="C55" s="20"/>
      <c r="D55" s="34"/>
      <c r="E55" s="20"/>
      <c r="F55" s="20"/>
      <c r="G55" s="20"/>
      <c r="H55" s="35"/>
      <c r="I55" s="20"/>
      <c r="J55" s="34"/>
      <c r="K55" s="20"/>
      <c r="L55" s="20"/>
      <c r="M55" s="20"/>
      <c r="N55" s="20"/>
      <c r="O55" s="20"/>
      <c r="P55" s="35"/>
      <c r="Q55" s="20"/>
      <c r="R55" s="19"/>
    </row>
    <row r="56" spans="2:18" ht="13.5">
      <c r="B56" s="18"/>
      <c r="C56" s="20"/>
      <c r="D56" s="34"/>
      <c r="E56" s="20"/>
      <c r="F56" s="20"/>
      <c r="G56" s="20"/>
      <c r="H56" s="35"/>
      <c r="I56" s="20"/>
      <c r="J56" s="34"/>
      <c r="K56" s="20"/>
      <c r="L56" s="20"/>
      <c r="M56" s="20"/>
      <c r="N56" s="20"/>
      <c r="O56" s="20"/>
      <c r="P56" s="35"/>
      <c r="Q56" s="20"/>
      <c r="R56" s="19"/>
    </row>
    <row r="57" spans="2:18" ht="13.5">
      <c r="B57" s="18"/>
      <c r="C57" s="20"/>
      <c r="D57" s="34"/>
      <c r="E57" s="20"/>
      <c r="F57" s="20"/>
      <c r="G57" s="20"/>
      <c r="H57" s="35"/>
      <c r="I57" s="20"/>
      <c r="J57" s="34"/>
      <c r="K57" s="20"/>
      <c r="L57" s="20"/>
      <c r="M57" s="20"/>
      <c r="N57" s="20"/>
      <c r="O57" s="20"/>
      <c r="P57" s="35"/>
      <c r="Q57" s="20"/>
      <c r="R57" s="19"/>
    </row>
    <row r="58" spans="2:18" ht="13.5">
      <c r="B58" s="18"/>
      <c r="C58" s="20"/>
      <c r="D58" s="34"/>
      <c r="E58" s="20"/>
      <c r="F58" s="20"/>
      <c r="G58" s="20"/>
      <c r="H58" s="35"/>
      <c r="I58" s="20"/>
      <c r="J58" s="34"/>
      <c r="K58" s="20"/>
      <c r="L58" s="20"/>
      <c r="M58" s="20"/>
      <c r="N58" s="20"/>
      <c r="O58" s="20"/>
      <c r="P58" s="35"/>
      <c r="Q58" s="20"/>
      <c r="R58" s="19"/>
    </row>
    <row r="59" spans="2:18" s="1" customFormat="1" ht="14.4">
      <c r="B59" s="25"/>
      <c r="C59" s="26"/>
      <c r="D59" s="36" t="s">
        <v>50</v>
      </c>
      <c r="E59" s="37"/>
      <c r="F59" s="37"/>
      <c r="G59" s="38" t="s">
        <v>51</v>
      </c>
      <c r="H59" s="39"/>
      <c r="I59" s="26"/>
      <c r="J59" s="36" t="s">
        <v>50</v>
      </c>
      <c r="K59" s="37"/>
      <c r="L59" s="37"/>
      <c r="M59" s="37"/>
      <c r="N59" s="38" t="s">
        <v>51</v>
      </c>
      <c r="O59" s="37"/>
      <c r="P59" s="39"/>
      <c r="Q59" s="26"/>
      <c r="R59" s="27"/>
    </row>
    <row r="60" spans="2:18" ht="13.5">
      <c r="B60" s="18"/>
      <c r="C60" s="20"/>
      <c r="D60" s="20"/>
      <c r="E60" s="20"/>
      <c r="F60" s="20"/>
      <c r="G60" s="20"/>
      <c r="H60" s="20"/>
      <c r="I60" s="20"/>
      <c r="J60" s="20"/>
      <c r="K60" s="20"/>
      <c r="L60" s="20"/>
      <c r="M60" s="20"/>
      <c r="N60" s="20"/>
      <c r="O60" s="20"/>
      <c r="P60" s="20"/>
      <c r="Q60" s="20"/>
      <c r="R60" s="19"/>
    </row>
    <row r="61" spans="2:18" s="1" customFormat="1" ht="14.4">
      <c r="B61" s="25"/>
      <c r="C61" s="26"/>
      <c r="D61" s="31" t="s">
        <v>52</v>
      </c>
      <c r="E61" s="32"/>
      <c r="F61" s="32"/>
      <c r="G61" s="32"/>
      <c r="H61" s="33"/>
      <c r="I61" s="26"/>
      <c r="J61" s="31" t="s">
        <v>53</v>
      </c>
      <c r="K61" s="32"/>
      <c r="L61" s="32"/>
      <c r="M61" s="32"/>
      <c r="N61" s="32"/>
      <c r="O61" s="32"/>
      <c r="P61" s="33"/>
      <c r="Q61" s="26"/>
      <c r="R61" s="27"/>
    </row>
    <row r="62" spans="2:18" ht="13.5">
      <c r="B62" s="18"/>
      <c r="C62" s="20"/>
      <c r="D62" s="34"/>
      <c r="E62" s="20"/>
      <c r="F62" s="20"/>
      <c r="G62" s="20"/>
      <c r="H62" s="35"/>
      <c r="I62" s="20"/>
      <c r="J62" s="34"/>
      <c r="K62" s="20"/>
      <c r="L62" s="20"/>
      <c r="M62" s="20"/>
      <c r="N62" s="20"/>
      <c r="O62" s="20"/>
      <c r="P62" s="35"/>
      <c r="Q62" s="20"/>
      <c r="R62" s="19"/>
    </row>
    <row r="63" spans="2:18" ht="13.5">
      <c r="B63" s="18"/>
      <c r="C63" s="20"/>
      <c r="D63" s="34"/>
      <c r="E63" s="20"/>
      <c r="F63" s="20"/>
      <c r="G63" s="20"/>
      <c r="H63" s="35"/>
      <c r="I63" s="20"/>
      <c r="J63" s="34"/>
      <c r="K63" s="20"/>
      <c r="L63" s="20"/>
      <c r="M63" s="20"/>
      <c r="N63" s="20"/>
      <c r="O63" s="20"/>
      <c r="P63" s="35"/>
      <c r="Q63" s="20"/>
      <c r="R63" s="19"/>
    </row>
    <row r="64" spans="2:18" ht="13.5">
      <c r="B64" s="18"/>
      <c r="C64" s="20"/>
      <c r="D64" s="34"/>
      <c r="E64" s="20"/>
      <c r="F64" s="20"/>
      <c r="G64" s="20"/>
      <c r="H64" s="35"/>
      <c r="I64" s="20"/>
      <c r="J64" s="34"/>
      <c r="K64" s="20"/>
      <c r="L64" s="20"/>
      <c r="M64" s="20"/>
      <c r="N64" s="20"/>
      <c r="O64" s="20"/>
      <c r="P64" s="35"/>
      <c r="Q64" s="20"/>
      <c r="R64" s="19"/>
    </row>
    <row r="65" spans="2:18" ht="13.5">
      <c r="B65" s="18"/>
      <c r="C65" s="20"/>
      <c r="D65" s="34"/>
      <c r="E65" s="20"/>
      <c r="F65" s="20"/>
      <c r="G65" s="20"/>
      <c r="H65" s="35"/>
      <c r="I65" s="20"/>
      <c r="J65" s="34"/>
      <c r="K65" s="20"/>
      <c r="L65" s="20"/>
      <c r="M65" s="20"/>
      <c r="N65" s="20"/>
      <c r="O65" s="20"/>
      <c r="P65" s="35"/>
      <c r="Q65" s="20"/>
      <c r="R65" s="19"/>
    </row>
    <row r="66" spans="2:18" ht="13.5">
      <c r="B66" s="18"/>
      <c r="C66" s="20"/>
      <c r="D66" s="34"/>
      <c r="E66" s="20"/>
      <c r="F66" s="20"/>
      <c r="G66" s="20"/>
      <c r="H66" s="35"/>
      <c r="I66" s="20"/>
      <c r="J66" s="34"/>
      <c r="K66" s="20"/>
      <c r="L66" s="20"/>
      <c r="M66" s="20"/>
      <c r="N66" s="20"/>
      <c r="O66" s="20"/>
      <c r="P66" s="35"/>
      <c r="Q66" s="20"/>
      <c r="R66" s="19"/>
    </row>
    <row r="67" spans="2:18" ht="13.5">
      <c r="B67" s="18"/>
      <c r="C67" s="20"/>
      <c r="D67" s="34"/>
      <c r="E67" s="20"/>
      <c r="F67" s="20"/>
      <c r="G67" s="20"/>
      <c r="H67" s="35"/>
      <c r="I67" s="20"/>
      <c r="J67" s="34"/>
      <c r="K67" s="20"/>
      <c r="L67" s="20"/>
      <c r="M67" s="20"/>
      <c r="N67" s="20"/>
      <c r="O67" s="20"/>
      <c r="P67" s="35"/>
      <c r="Q67" s="20"/>
      <c r="R67" s="19"/>
    </row>
    <row r="68" spans="2:18" ht="13.5">
      <c r="B68" s="18"/>
      <c r="C68" s="20"/>
      <c r="D68" s="34"/>
      <c r="E68" s="20"/>
      <c r="F68" s="20"/>
      <c r="G68" s="20"/>
      <c r="H68" s="35"/>
      <c r="I68" s="20"/>
      <c r="J68" s="34"/>
      <c r="K68" s="20"/>
      <c r="L68" s="20"/>
      <c r="M68" s="20"/>
      <c r="N68" s="20"/>
      <c r="O68" s="20"/>
      <c r="P68" s="35"/>
      <c r="Q68" s="20"/>
      <c r="R68" s="19"/>
    </row>
    <row r="69" spans="2:18" ht="13.5">
      <c r="B69" s="18"/>
      <c r="C69" s="20"/>
      <c r="D69" s="34"/>
      <c r="E69" s="20"/>
      <c r="F69" s="20"/>
      <c r="G69" s="20"/>
      <c r="H69" s="35"/>
      <c r="I69" s="20"/>
      <c r="J69" s="34"/>
      <c r="K69" s="20"/>
      <c r="L69" s="20"/>
      <c r="M69" s="20"/>
      <c r="N69" s="20"/>
      <c r="O69" s="20"/>
      <c r="P69" s="35"/>
      <c r="Q69" s="20"/>
      <c r="R69" s="19"/>
    </row>
    <row r="70" spans="2:18" s="1" customFormat="1" ht="14.4">
      <c r="B70" s="25"/>
      <c r="C70" s="26"/>
      <c r="D70" s="36" t="s">
        <v>50</v>
      </c>
      <c r="E70" s="37"/>
      <c r="F70" s="37"/>
      <c r="G70" s="38" t="s">
        <v>51</v>
      </c>
      <c r="H70" s="39"/>
      <c r="I70" s="26"/>
      <c r="J70" s="36" t="s">
        <v>50</v>
      </c>
      <c r="K70" s="37"/>
      <c r="L70" s="37"/>
      <c r="M70" s="37"/>
      <c r="N70" s="38" t="s">
        <v>51</v>
      </c>
      <c r="O70" s="37"/>
      <c r="P70" s="39"/>
      <c r="Q70" s="26"/>
      <c r="R70" s="27"/>
    </row>
    <row r="71" spans="2:18" s="1" customFormat="1" ht="14.4" customHeight="1">
      <c r="B71" s="40"/>
      <c r="C71" s="41"/>
      <c r="D71" s="41"/>
      <c r="E71" s="41"/>
      <c r="F71" s="41"/>
      <c r="G71" s="41"/>
      <c r="H71" s="41"/>
      <c r="I71" s="41"/>
      <c r="J71" s="41"/>
      <c r="K71" s="41"/>
      <c r="L71" s="41"/>
      <c r="M71" s="41"/>
      <c r="N71" s="41"/>
      <c r="O71" s="41"/>
      <c r="P71" s="41"/>
      <c r="Q71" s="41"/>
      <c r="R71" s="42"/>
    </row>
    <row r="75" spans="2:18" s="1" customFormat="1" ht="6.9" customHeight="1">
      <c r="B75" s="63"/>
      <c r="C75" s="64"/>
      <c r="D75" s="64"/>
      <c r="E75" s="64"/>
      <c r="F75" s="64"/>
      <c r="G75" s="64"/>
      <c r="H75" s="64"/>
      <c r="I75" s="64"/>
      <c r="J75" s="64"/>
      <c r="K75" s="64"/>
      <c r="L75" s="64"/>
      <c r="M75" s="64"/>
      <c r="N75" s="64"/>
      <c r="O75" s="64"/>
      <c r="P75" s="64"/>
      <c r="Q75" s="64"/>
      <c r="R75" s="65"/>
    </row>
    <row r="76" spans="2:21" s="1" customFormat="1" ht="36.9" customHeight="1">
      <c r="B76" s="25"/>
      <c r="C76" s="563" t="s">
        <v>144</v>
      </c>
      <c r="D76" s="589"/>
      <c r="E76" s="589"/>
      <c r="F76" s="589"/>
      <c r="G76" s="589"/>
      <c r="H76" s="589"/>
      <c r="I76" s="589"/>
      <c r="J76" s="589"/>
      <c r="K76" s="589"/>
      <c r="L76" s="589"/>
      <c r="M76" s="589"/>
      <c r="N76" s="589"/>
      <c r="O76" s="589"/>
      <c r="P76" s="589"/>
      <c r="Q76" s="589"/>
      <c r="R76" s="27"/>
      <c r="T76" s="66"/>
      <c r="U76" s="66"/>
    </row>
    <row r="77" spans="2:21" s="1" customFormat="1" ht="6.9" customHeight="1">
      <c r="B77" s="25"/>
      <c r="C77" s="26"/>
      <c r="D77" s="26"/>
      <c r="E77" s="26"/>
      <c r="F77" s="26"/>
      <c r="G77" s="26"/>
      <c r="H77" s="26"/>
      <c r="I77" s="26"/>
      <c r="J77" s="26"/>
      <c r="K77" s="26"/>
      <c r="L77" s="26"/>
      <c r="M77" s="26"/>
      <c r="N77" s="26"/>
      <c r="O77" s="26"/>
      <c r="P77" s="26"/>
      <c r="Q77" s="26"/>
      <c r="R77" s="27"/>
      <c r="T77" s="66"/>
      <c r="U77" s="66"/>
    </row>
    <row r="78" spans="2:21" s="1" customFormat="1" ht="30" customHeight="1">
      <c r="B78" s="25"/>
      <c r="C78" s="23" t="s">
        <v>17</v>
      </c>
      <c r="D78" s="26"/>
      <c r="E78" s="26"/>
      <c r="F78" s="565" t="str">
        <f>F6</f>
        <v>VD Plumlov – rekonstrukce bezp. přelivu a oprava dlažeb</v>
      </c>
      <c r="G78" s="566"/>
      <c r="H78" s="566"/>
      <c r="I78" s="566"/>
      <c r="J78" s="566"/>
      <c r="K78" s="566"/>
      <c r="L78" s="566"/>
      <c r="M78" s="566"/>
      <c r="N78" s="566"/>
      <c r="O78" s="566"/>
      <c r="P78" s="566"/>
      <c r="Q78" s="26"/>
      <c r="R78" s="27"/>
      <c r="T78" s="66"/>
      <c r="U78" s="66"/>
    </row>
    <row r="79" spans="2:21" s="1" customFormat="1" ht="36.9" customHeight="1">
      <c r="B79" s="25"/>
      <c r="C79" s="46" t="s">
        <v>129</v>
      </c>
      <c r="D79" s="26"/>
      <c r="E79" s="26"/>
      <c r="F79" s="567" t="str">
        <f>F7</f>
        <v>2508_7 - Ostatní náklady</v>
      </c>
      <c r="G79" s="564"/>
      <c r="H79" s="564"/>
      <c r="I79" s="564"/>
      <c r="J79" s="564"/>
      <c r="K79" s="564"/>
      <c r="L79" s="564"/>
      <c r="M79" s="564"/>
      <c r="N79" s="564"/>
      <c r="O79" s="564"/>
      <c r="P79" s="564"/>
      <c r="Q79" s="26"/>
      <c r="R79" s="27"/>
      <c r="T79" s="66"/>
      <c r="U79" s="66"/>
    </row>
    <row r="80" spans="2:21" s="1" customFormat="1" ht="6.9" customHeight="1">
      <c r="B80" s="25"/>
      <c r="C80" s="26"/>
      <c r="D80" s="26"/>
      <c r="E80" s="26"/>
      <c r="F80" s="26"/>
      <c r="G80" s="26"/>
      <c r="H80" s="26"/>
      <c r="I80" s="26"/>
      <c r="J80" s="26"/>
      <c r="K80" s="26"/>
      <c r="L80" s="26"/>
      <c r="M80" s="26"/>
      <c r="N80" s="26"/>
      <c r="O80" s="26"/>
      <c r="P80" s="26"/>
      <c r="Q80" s="26"/>
      <c r="R80" s="27"/>
      <c r="T80" s="66"/>
      <c r="U80" s="66"/>
    </row>
    <row r="81" spans="2:21" s="1" customFormat="1" ht="18" customHeight="1">
      <c r="B81" s="25"/>
      <c r="C81" s="23" t="s">
        <v>21</v>
      </c>
      <c r="D81" s="26"/>
      <c r="E81" s="26"/>
      <c r="F81" s="21" t="str">
        <f>F9</f>
        <v xml:space="preserve"> </v>
      </c>
      <c r="G81" s="26"/>
      <c r="H81" s="26"/>
      <c r="I81" s="26"/>
      <c r="J81" s="26"/>
      <c r="K81" s="23" t="s">
        <v>23</v>
      </c>
      <c r="L81" s="26"/>
      <c r="M81" s="568">
        <f>IF(O9="","",O9)</f>
        <v>0</v>
      </c>
      <c r="N81" s="568"/>
      <c r="O81" s="568"/>
      <c r="P81" s="568"/>
      <c r="Q81" s="26"/>
      <c r="R81" s="27"/>
      <c r="T81" s="66"/>
      <c r="U81" s="66"/>
    </row>
    <row r="82" spans="2:21" s="1" customFormat="1" ht="6.9" customHeight="1">
      <c r="B82" s="25"/>
      <c r="C82" s="26"/>
      <c r="D82" s="26"/>
      <c r="E82" s="26"/>
      <c r="F82" s="26"/>
      <c r="G82" s="26"/>
      <c r="H82" s="26"/>
      <c r="I82" s="26"/>
      <c r="J82" s="26"/>
      <c r="K82" s="26"/>
      <c r="L82" s="26"/>
      <c r="M82" s="26"/>
      <c r="N82" s="26"/>
      <c r="O82" s="26"/>
      <c r="P82" s="26"/>
      <c r="Q82" s="26"/>
      <c r="R82" s="27"/>
      <c r="T82" s="66"/>
      <c r="U82" s="66"/>
    </row>
    <row r="83" spans="2:21" s="1" customFormat="1" ht="13.2">
      <c r="B83" s="25"/>
      <c r="C83" s="23" t="s">
        <v>24</v>
      </c>
      <c r="D83" s="26"/>
      <c r="E83" s="26"/>
      <c r="F83" s="21" t="str">
        <f>E12</f>
        <v>Povodí Moravy s.p.</v>
      </c>
      <c r="G83" s="26"/>
      <c r="H83" s="26"/>
      <c r="I83" s="26"/>
      <c r="J83" s="26"/>
      <c r="K83" s="23" t="s">
        <v>30</v>
      </c>
      <c r="L83" s="26"/>
      <c r="M83" s="569" t="str">
        <f>E18</f>
        <v/>
      </c>
      <c r="N83" s="569"/>
      <c r="O83" s="569"/>
      <c r="P83" s="569"/>
      <c r="Q83" s="569"/>
      <c r="R83" s="27"/>
      <c r="T83" s="66"/>
      <c r="U83" s="66"/>
    </row>
    <row r="84" spans="2:21" s="1" customFormat="1" ht="14.4" customHeight="1">
      <c r="B84" s="25"/>
      <c r="C84" s="23" t="s">
        <v>28</v>
      </c>
      <c r="D84" s="26"/>
      <c r="E84" s="26"/>
      <c r="F84" s="21" t="str">
        <f>IF(E15="","",E15)</f>
        <v xml:space="preserve"> </v>
      </c>
      <c r="G84" s="26"/>
      <c r="H84" s="26"/>
      <c r="I84" s="26"/>
      <c r="J84" s="26"/>
      <c r="K84" s="23" t="s">
        <v>33</v>
      </c>
      <c r="L84" s="26"/>
      <c r="M84" s="569" t="str">
        <f>E21</f>
        <v xml:space="preserve"> </v>
      </c>
      <c r="N84" s="569"/>
      <c r="O84" s="569"/>
      <c r="P84" s="569"/>
      <c r="Q84" s="569"/>
      <c r="R84" s="27"/>
      <c r="T84" s="66"/>
      <c r="U84" s="66"/>
    </row>
    <row r="85" spans="2:21" s="1" customFormat="1" ht="10.35" customHeight="1">
      <c r="B85" s="25"/>
      <c r="C85" s="26"/>
      <c r="D85" s="26"/>
      <c r="E85" s="26"/>
      <c r="F85" s="26"/>
      <c r="G85" s="26"/>
      <c r="H85" s="26"/>
      <c r="I85" s="26"/>
      <c r="J85" s="26"/>
      <c r="K85" s="26"/>
      <c r="L85" s="26"/>
      <c r="M85" s="26"/>
      <c r="N85" s="26"/>
      <c r="O85" s="26"/>
      <c r="P85" s="26"/>
      <c r="Q85" s="26"/>
      <c r="R85" s="27"/>
      <c r="T85" s="66"/>
      <c r="U85" s="66"/>
    </row>
    <row r="86" spans="2:21" s="1" customFormat="1" ht="29.25" customHeight="1">
      <c r="B86" s="25"/>
      <c r="C86" s="590" t="s">
        <v>145</v>
      </c>
      <c r="D86" s="591"/>
      <c r="E86" s="591"/>
      <c r="F86" s="591"/>
      <c r="G86" s="591"/>
      <c r="H86" s="54"/>
      <c r="I86" s="54"/>
      <c r="J86" s="54"/>
      <c r="K86" s="54"/>
      <c r="L86" s="54"/>
      <c r="M86" s="54"/>
      <c r="N86" s="590" t="s">
        <v>146</v>
      </c>
      <c r="O86" s="591"/>
      <c r="P86" s="591"/>
      <c r="Q86" s="591"/>
      <c r="R86" s="27"/>
      <c r="T86" s="66"/>
      <c r="U86" s="66"/>
    </row>
    <row r="87" spans="2:21" s="1" customFormat="1" ht="10.35" customHeight="1">
      <c r="B87" s="25"/>
      <c r="C87" s="26"/>
      <c r="D87" s="26"/>
      <c r="E87" s="26"/>
      <c r="F87" s="26"/>
      <c r="G87" s="26"/>
      <c r="H87" s="26"/>
      <c r="I87" s="26"/>
      <c r="J87" s="26"/>
      <c r="K87" s="26"/>
      <c r="L87" s="26"/>
      <c r="M87" s="26"/>
      <c r="N87" s="26"/>
      <c r="O87" s="26"/>
      <c r="P87" s="26"/>
      <c r="Q87" s="26"/>
      <c r="R87" s="27"/>
      <c r="T87" s="66"/>
      <c r="U87" s="66"/>
    </row>
    <row r="88" spans="2:47" s="1" customFormat="1" ht="29.25" customHeight="1">
      <c r="B88" s="25"/>
      <c r="C88" s="67" t="s">
        <v>147</v>
      </c>
      <c r="D88" s="26"/>
      <c r="E88" s="26"/>
      <c r="F88" s="26"/>
      <c r="G88" s="26"/>
      <c r="H88" s="26"/>
      <c r="I88" s="26"/>
      <c r="J88" s="26"/>
      <c r="K88" s="26"/>
      <c r="L88" s="26"/>
      <c r="M88" s="26"/>
      <c r="N88" s="592">
        <f>N113</f>
        <v>0</v>
      </c>
      <c r="O88" s="586"/>
      <c r="P88" s="586"/>
      <c r="Q88" s="586"/>
      <c r="R88" s="27"/>
      <c r="T88" s="66"/>
      <c r="U88" s="66"/>
      <c r="AU88" s="14" t="s">
        <v>148</v>
      </c>
    </row>
    <row r="89" spans="2:21" s="2" customFormat="1" ht="24.9" customHeight="1">
      <c r="B89" s="68"/>
      <c r="C89" s="69"/>
      <c r="D89" s="70" t="s">
        <v>1620</v>
      </c>
      <c r="E89" s="69"/>
      <c r="F89" s="69"/>
      <c r="G89" s="69"/>
      <c r="H89" s="69"/>
      <c r="I89" s="69"/>
      <c r="J89" s="69"/>
      <c r="K89" s="69"/>
      <c r="L89" s="69"/>
      <c r="M89" s="69"/>
      <c r="N89" s="558">
        <f>N114</f>
        <v>0</v>
      </c>
      <c r="O89" s="572"/>
      <c r="P89" s="572"/>
      <c r="Q89" s="572"/>
      <c r="R89" s="71"/>
      <c r="T89" s="72"/>
      <c r="U89" s="72"/>
    </row>
    <row r="90" spans="2:21" s="3" customFormat="1" ht="19.95" customHeight="1">
      <c r="B90" s="73"/>
      <c r="C90" s="74"/>
      <c r="D90" s="75" t="s">
        <v>1621</v>
      </c>
      <c r="E90" s="74"/>
      <c r="F90" s="74"/>
      <c r="G90" s="74"/>
      <c r="H90" s="74"/>
      <c r="I90" s="74"/>
      <c r="J90" s="74"/>
      <c r="K90" s="74"/>
      <c r="L90" s="74"/>
      <c r="M90" s="74"/>
      <c r="N90" s="573">
        <f>N115</f>
        <v>0</v>
      </c>
      <c r="O90" s="574"/>
      <c r="P90" s="574"/>
      <c r="Q90" s="574"/>
      <c r="R90" s="76"/>
      <c r="T90" s="77"/>
      <c r="U90" s="77"/>
    </row>
    <row r="91" spans="2:21" s="3" customFormat="1" ht="19.95" customHeight="1">
      <c r="B91" s="73"/>
      <c r="C91" s="74"/>
      <c r="D91" s="75" t="s">
        <v>1622</v>
      </c>
      <c r="E91" s="74"/>
      <c r="F91" s="74"/>
      <c r="G91" s="74"/>
      <c r="H91" s="74"/>
      <c r="I91" s="74"/>
      <c r="J91" s="74"/>
      <c r="K91" s="74"/>
      <c r="L91" s="74"/>
      <c r="M91" s="74"/>
      <c r="N91" s="573">
        <f>N129</f>
        <v>0</v>
      </c>
      <c r="O91" s="574"/>
      <c r="P91" s="574"/>
      <c r="Q91" s="574"/>
      <c r="R91" s="76"/>
      <c r="T91" s="77"/>
      <c r="U91" s="77"/>
    </row>
    <row r="92" spans="2:21" s="3" customFormat="1" ht="19.95" customHeight="1">
      <c r="B92" s="73"/>
      <c r="C92" s="74"/>
      <c r="D92" s="75" t="s">
        <v>1623</v>
      </c>
      <c r="E92" s="74"/>
      <c r="F92" s="74"/>
      <c r="G92" s="74"/>
      <c r="H92" s="74"/>
      <c r="I92" s="74"/>
      <c r="J92" s="74"/>
      <c r="K92" s="74"/>
      <c r="L92" s="74"/>
      <c r="M92" s="74"/>
      <c r="N92" s="573">
        <f>N137</f>
        <v>0</v>
      </c>
      <c r="O92" s="574"/>
      <c r="P92" s="574"/>
      <c r="Q92" s="574"/>
      <c r="R92" s="76"/>
      <c r="T92" s="77"/>
      <c r="U92" s="77"/>
    </row>
    <row r="93" spans="2:21" s="1" customFormat="1" ht="21.75" customHeight="1">
      <c r="B93" s="25"/>
      <c r="C93" s="26"/>
      <c r="D93" s="26"/>
      <c r="E93" s="26"/>
      <c r="F93" s="26"/>
      <c r="G93" s="26"/>
      <c r="H93" s="26"/>
      <c r="I93" s="26"/>
      <c r="J93" s="26"/>
      <c r="K93" s="26"/>
      <c r="L93" s="26"/>
      <c r="M93" s="26"/>
      <c r="N93" s="26"/>
      <c r="O93" s="26"/>
      <c r="P93" s="26"/>
      <c r="Q93" s="26"/>
      <c r="R93" s="27"/>
      <c r="T93" s="66"/>
      <c r="U93" s="66"/>
    </row>
    <row r="94" spans="2:21" s="1" customFormat="1" ht="29.25" customHeight="1">
      <c r="B94" s="25"/>
      <c r="C94" s="67" t="s">
        <v>160</v>
      </c>
      <c r="D94" s="26"/>
      <c r="E94" s="26"/>
      <c r="F94" s="26"/>
      <c r="G94" s="26"/>
      <c r="H94" s="26"/>
      <c r="I94" s="26"/>
      <c r="J94" s="26"/>
      <c r="K94" s="26"/>
      <c r="L94" s="26"/>
      <c r="M94" s="26"/>
      <c r="N94" s="586">
        <v>0</v>
      </c>
      <c r="O94" s="587"/>
      <c r="P94" s="587"/>
      <c r="Q94" s="587"/>
      <c r="R94" s="27"/>
      <c r="T94" s="78"/>
      <c r="U94" s="79" t="s">
        <v>38</v>
      </c>
    </row>
    <row r="95" spans="2:21" s="1" customFormat="1" ht="18" customHeight="1">
      <c r="B95" s="25"/>
      <c r="C95" s="26"/>
      <c r="D95" s="26"/>
      <c r="E95" s="26"/>
      <c r="F95" s="26"/>
      <c r="G95" s="26"/>
      <c r="H95" s="26"/>
      <c r="I95" s="26"/>
      <c r="J95" s="26"/>
      <c r="K95" s="26"/>
      <c r="L95" s="26"/>
      <c r="M95" s="26"/>
      <c r="N95" s="26"/>
      <c r="O95" s="26"/>
      <c r="P95" s="26"/>
      <c r="Q95" s="26"/>
      <c r="R95" s="27"/>
      <c r="T95" s="66"/>
      <c r="U95" s="66"/>
    </row>
    <row r="96" spans="2:21" s="1" customFormat="1" ht="29.25" customHeight="1">
      <c r="B96" s="25"/>
      <c r="C96" s="53" t="s">
        <v>105</v>
      </c>
      <c r="D96" s="54"/>
      <c r="E96" s="54"/>
      <c r="F96" s="54"/>
      <c r="G96" s="54"/>
      <c r="H96" s="54"/>
      <c r="I96" s="54"/>
      <c r="J96" s="54"/>
      <c r="K96" s="54"/>
      <c r="L96" s="588">
        <f>ROUND(SUM(N88+N94),2)</f>
        <v>0</v>
      </c>
      <c r="M96" s="588"/>
      <c r="N96" s="588"/>
      <c r="O96" s="588"/>
      <c r="P96" s="588"/>
      <c r="Q96" s="588"/>
      <c r="R96" s="27"/>
      <c r="T96" s="66"/>
      <c r="U96" s="66"/>
    </row>
    <row r="97" spans="2:21" s="1" customFormat="1" ht="6.9" customHeight="1">
      <c r="B97" s="40"/>
      <c r="C97" s="41"/>
      <c r="D97" s="41"/>
      <c r="E97" s="41"/>
      <c r="F97" s="41"/>
      <c r="G97" s="41"/>
      <c r="H97" s="41"/>
      <c r="I97" s="41"/>
      <c r="J97" s="41"/>
      <c r="K97" s="41"/>
      <c r="L97" s="41"/>
      <c r="M97" s="41"/>
      <c r="N97" s="41"/>
      <c r="O97" s="41"/>
      <c r="P97" s="41"/>
      <c r="Q97" s="41"/>
      <c r="R97" s="42"/>
      <c r="T97" s="66"/>
      <c r="U97" s="66"/>
    </row>
    <row r="101" spans="2:18" s="1" customFormat="1" ht="6.9" customHeight="1">
      <c r="B101" s="43"/>
      <c r="C101" s="44"/>
      <c r="D101" s="44"/>
      <c r="E101" s="44"/>
      <c r="F101" s="44"/>
      <c r="G101" s="44"/>
      <c r="H101" s="44"/>
      <c r="I101" s="44"/>
      <c r="J101" s="44"/>
      <c r="K101" s="44"/>
      <c r="L101" s="44"/>
      <c r="M101" s="44"/>
      <c r="N101" s="44"/>
      <c r="O101" s="44"/>
      <c r="P101" s="44"/>
      <c r="Q101" s="44"/>
      <c r="R101" s="45"/>
    </row>
    <row r="102" spans="2:18" s="1" customFormat="1" ht="36.9" customHeight="1">
      <c r="B102" s="25"/>
      <c r="C102" s="563" t="s">
        <v>161</v>
      </c>
      <c r="D102" s="564"/>
      <c r="E102" s="564"/>
      <c r="F102" s="564"/>
      <c r="G102" s="564"/>
      <c r="H102" s="564"/>
      <c r="I102" s="564"/>
      <c r="J102" s="564"/>
      <c r="K102" s="564"/>
      <c r="L102" s="564"/>
      <c r="M102" s="564"/>
      <c r="N102" s="564"/>
      <c r="O102" s="564"/>
      <c r="P102" s="564"/>
      <c r="Q102" s="564"/>
      <c r="R102" s="27"/>
    </row>
    <row r="103" spans="2:18" s="1" customFormat="1" ht="6.9" customHeight="1">
      <c r="B103" s="25"/>
      <c r="C103" s="26"/>
      <c r="D103" s="26"/>
      <c r="E103" s="26"/>
      <c r="F103" s="26"/>
      <c r="G103" s="26"/>
      <c r="H103" s="26"/>
      <c r="I103" s="26"/>
      <c r="J103" s="26"/>
      <c r="K103" s="26"/>
      <c r="L103" s="26"/>
      <c r="M103" s="26"/>
      <c r="N103" s="26"/>
      <c r="O103" s="26"/>
      <c r="P103" s="26"/>
      <c r="Q103" s="26"/>
      <c r="R103" s="27"/>
    </row>
    <row r="104" spans="2:18" s="1" customFormat="1" ht="30" customHeight="1">
      <c r="B104" s="25"/>
      <c r="C104" s="23" t="s">
        <v>17</v>
      </c>
      <c r="D104" s="26"/>
      <c r="E104" s="26"/>
      <c r="F104" s="565" t="str">
        <f>F6</f>
        <v>VD Plumlov – rekonstrukce bezp. přelivu a oprava dlažeb</v>
      </c>
      <c r="G104" s="566"/>
      <c r="H104" s="566"/>
      <c r="I104" s="566"/>
      <c r="J104" s="566"/>
      <c r="K104" s="566"/>
      <c r="L104" s="566"/>
      <c r="M104" s="566"/>
      <c r="N104" s="566"/>
      <c r="O104" s="566"/>
      <c r="P104" s="566"/>
      <c r="Q104" s="26"/>
      <c r="R104" s="27"/>
    </row>
    <row r="105" spans="2:18" s="1" customFormat="1" ht="36.9" customHeight="1">
      <c r="B105" s="25"/>
      <c r="C105" s="46" t="s">
        <v>129</v>
      </c>
      <c r="D105" s="26"/>
      <c r="E105" s="26"/>
      <c r="F105" s="567" t="str">
        <f>F7</f>
        <v>2508_7 - Ostatní náklady</v>
      </c>
      <c r="G105" s="564"/>
      <c r="H105" s="564"/>
      <c r="I105" s="564"/>
      <c r="J105" s="564"/>
      <c r="K105" s="564"/>
      <c r="L105" s="564"/>
      <c r="M105" s="564"/>
      <c r="N105" s="564"/>
      <c r="O105" s="564"/>
      <c r="P105" s="564"/>
      <c r="Q105" s="26"/>
      <c r="R105" s="27"/>
    </row>
    <row r="106" spans="2:18" s="1" customFormat="1" ht="6.9" customHeight="1">
      <c r="B106" s="25"/>
      <c r="C106" s="26"/>
      <c r="D106" s="26"/>
      <c r="E106" s="26"/>
      <c r="F106" s="26"/>
      <c r="G106" s="26"/>
      <c r="H106" s="26"/>
      <c r="I106" s="26"/>
      <c r="J106" s="26"/>
      <c r="K106" s="26"/>
      <c r="L106" s="26"/>
      <c r="M106" s="26"/>
      <c r="N106" s="26"/>
      <c r="O106" s="26"/>
      <c r="P106" s="26"/>
      <c r="Q106" s="26"/>
      <c r="R106" s="27"/>
    </row>
    <row r="107" spans="2:18" s="1" customFormat="1" ht="18" customHeight="1">
      <c r="B107" s="25"/>
      <c r="C107" s="23" t="s">
        <v>21</v>
      </c>
      <c r="D107" s="26"/>
      <c r="E107" s="26"/>
      <c r="F107" s="21" t="str">
        <f>F9</f>
        <v xml:space="preserve"> </v>
      </c>
      <c r="G107" s="26"/>
      <c r="H107" s="26"/>
      <c r="I107" s="26"/>
      <c r="J107" s="26"/>
      <c r="K107" s="23" t="s">
        <v>23</v>
      </c>
      <c r="L107" s="26"/>
      <c r="M107" s="568"/>
      <c r="N107" s="568"/>
      <c r="O107" s="568"/>
      <c r="P107" s="568"/>
      <c r="Q107" s="26"/>
      <c r="R107" s="27"/>
    </row>
    <row r="108" spans="2:18" s="1" customFormat="1" ht="6.9" customHeight="1">
      <c r="B108" s="25"/>
      <c r="C108" s="26"/>
      <c r="D108" s="26"/>
      <c r="E108" s="26"/>
      <c r="F108" s="26"/>
      <c r="G108" s="26"/>
      <c r="H108" s="26"/>
      <c r="I108" s="26"/>
      <c r="J108" s="26"/>
      <c r="K108" s="26"/>
      <c r="L108" s="26"/>
      <c r="M108" s="26"/>
      <c r="N108" s="26"/>
      <c r="O108" s="26"/>
      <c r="P108" s="26"/>
      <c r="Q108" s="26"/>
      <c r="R108" s="27"/>
    </row>
    <row r="109" spans="2:18" s="1" customFormat="1" ht="13.2">
      <c r="B109" s="25"/>
      <c r="C109" s="23" t="s">
        <v>24</v>
      </c>
      <c r="D109" s="26"/>
      <c r="E109" s="26"/>
      <c r="F109" s="21" t="str">
        <f>E12</f>
        <v>Povodí Moravy s.p.</v>
      </c>
      <c r="G109" s="26"/>
      <c r="H109" s="26"/>
      <c r="I109" s="26"/>
      <c r="J109" s="26"/>
      <c r="K109" s="23" t="s">
        <v>30</v>
      </c>
      <c r="L109" s="26"/>
      <c r="M109" s="569" t="str">
        <f>E18</f>
        <v/>
      </c>
      <c r="N109" s="569"/>
      <c r="O109" s="569"/>
      <c r="P109" s="569"/>
      <c r="Q109" s="569"/>
      <c r="R109" s="27"/>
    </row>
    <row r="110" spans="2:18" s="1" customFormat="1" ht="14.4" customHeight="1">
      <c r="B110" s="25"/>
      <c r="C110" s="23" t="s">
        <v>28</v>
      </c>
      <c r="D110" s="26"/>
      <c r="E110" s="26"/>
      <c r="F110" s="21" t="str">
        <f>IF(E15="","",E15)</f>
        <v xml:space="preserve"> </v>
      </c>
      <c r="G110" s="26"/>
      <c r="H110" s="26"/>
      <c r="I110" s="26"/>
      <c r="J110" s="26"/>
      <c r="K110" s="23" t="s">
        <v>33</v>
      </c>
      <c r="L110" s="26"/>
      <c r="M110" s="569" t="str">
        <f>E21</f>
        <v xml:space="preserve"> </v>
      </c>
      <c r="N110" s="569"/>
      <c r="O110" s="569"/>
      <c r="P110" s="569"/>
      <c r="Q110" s="569"/>
      <c r="R110" s="27"/>
    </row>
    <row r="111" spans="2:18" s="1" customFormat="1" ht="10.35" customHeight="1">
      <c r="B111" s="25"/>
      <c r="C111" s="26"/>
      <c r="D111" s="26"/>
      <c r="E111" s="26"/>
      <c r="F111" s="26"/>
      <c r="G111" s="26"/>
      <c r="H111" s="26"/>
      <c r="I111" s="26"/>
      <c r="J111" s="26"/>
      <c r="K111" s="26"/>
      <c r="L111" s="26"/>
      <c r="M111" s="26"/>
      <c r="N111" s="26"/>
      <c r="O111" s="26"/>
      <c r="P111" s="26"/>
      <c r="Q111" s="26"/>
      <c r="R111" s="27"/>
    </row>
    <row r="112" spans="2:27" s="4" customFormat="1" ht="29.25" customHeight="1">
      <c r="B112" s="80"/>
      <c r="C112" s="81" t="s">
        <v>162</v>
      </c>
      <c r="D112" s="82" t="s">
        <v>163</v>
      </c>
      <c r="E112" s="82" t="s">
        <v>56</v>
      </c>
      <c r="F112" s="570" t="s">
        <v>164</v>
      </c>
      <c r="G112" s="570"/>
      <c r="H112" s="570"/>
      <c r="I112" s="570"/>
      <c r="J112" s="82" t="s">
        <v>165</v>
      </c>
      <c r="K112" s="82" t="s">
        <v>166</v>
      </c>
      <c r="L112" s="570" t="s">
        <v>167</v>
      </c>
      <c r="M112" s="570"/>
      <c r="N112" s="570" t="s">
        <v>146</v>
      </c>
      <c r="O112" s="570"/>
      <c r="P112" s="570"/>
      <c r="Q112" s="571"/>
      <c r="R112" s="83"/>
      <c r="T112" s="48" t="s">
        <v>168</v>
      </c>
      <c r="U112" s="49" t="s">
        <v>38</v>
      </c>
      <c r="V112" s="49" t="s">
        <v>169</v>
      </c>
      <c r="W112" s="49" t="s">
        <v>170</v>
      </c>
      <c r="X112" s="49" t="s">
        <v>171</v>
      </c>
      <c r="Y112" s="49" t="s">
        <v>172</v>
      </c>
      <c r="Z112" s="49" t="s">
        <v>173</v>
      </c>
      <c r="AA112" s="50" t="s">
        <v>174</v>
      </c>
    </row>
    <row r="113" spans="2:63" s="1" customFormat="1" ht="29.25" customHeight="1">
      <c r="B113" s="25"/>
      <c r="C113" s="52" t="s">
        <v>143</v>
      </c>
      <c r="D113" s="26"/>
      <c r="E113" s="26"/>
      <c r="F113" s="26"/>
      <c r="G113" s="26"/>
      <c r="H113" s="26"/>
      <c r="I113" s="26"/>
      <c r="J113" s="26"/>
      <c r="K113" s="26"/>
      <c r="L113" s="26"/>
      <c r="M113" s="26"/>
      <c r="N113" s="555">
        <f>BK113</f>
        <v>0</v>
      </c>
      <c r="O113" s="556"/>
      <c r="P113" s="556"/>
      <c r="Q113" s="556"/>
      <c r="R113" s="27"/>
      <c r="T113" s="51"/>
      <c r="U113" s="32"/>
      <c r="V113" s="32"/>
      <c r="W113" s="84">
        <f>W114</f>
        <v>0</v>
      </c>
      <c r="X113" s="32"/>
      <c r="Y113" s="84">
        <f>Y114</f>
        <v>0</v>
      </c>
      <c r="Z113" s="32"/>
      <c r="AA113" s="85">
        <f>AA114</f>
        <v>0</v>
      </c>
      <c r="AT113" s="14" t="s">
        <v>73</v>
      </c>
      <c r="AU113" s="14" t="s">
        <v>148</v>
      </c>
      <c r="BK113" s="86">
        <f>BK114</f>
        <v>0</v>
      </c>
    </row>
    <row r="114" spans="2:63" s="5" customFormat="1" ht="37.35" customHeight="1">
      <c r="B114" s="87"/>
      <c r="C114" s="88"/>
      <c r="D114" s="89" t="s">
        <v>1620</v>
      </c>
      <c r="E114" s="89"/>
      <c r="F114" s="89"/>
      <c r="G114" s="89"/>
      <c r="H114" s="89"/>
      <c r="I114" s="89"/>
      <c r="J114" s="89"/>
      <c r="K114" s="89"/>
      <c r="L114" s="89"/>
      <c r="M114" s="89"/>
      <c r="N114" s="557">
        <f>BK114</f>
        <v>0</v>
      </c>
      <c r="O114" s="558"/>
      <c r="P114" s="558"/>
      <c r="Q114" s="558"/>
      <c r="R114" s="90"/>
      <c r="T114" s="91"/>
      <c r="U114" s="88"/>
      <c r="V114" s="88"/>
      <c r="W114" s="92">
        <f>W115+W129+W137</f>
        <v>0</v>
      </c>
      <c r="X114" s="88"/>
      <c r="Y114" s="92">
        <f>Y115+Y129+Y137</f>
        <v>0</v>
      </c>
      <c r="Z114" s="88"/>
      <c r="AA114" s="93">
        <f>AA115+AA129+AA137</f>
        <v>0</v>
      </c>
      <c r="AR114" s="94" t="s">
        <v>196</v>
      </c>
      <c r="AT114" s="95" t="s">
        <v>73</v>
      </c>
      <c r="AU114" s="95" t="s">
        <v>74</v>
      </c>
      <c r="AY114" s="94" t="s">
        <v>175</v>
      </c>
      <c r="BK114" s="96">
        <f>BK115+BK129+BK137</f>
        <v>0</v>
      </c>
    </row>
    <row r="115" spans="2:63" s="5" customFormat="1" ht="19.95" customHeight="1">
      <c r="B115" s="87"/>
      <c r="C115" s="88"/>
      <c r="D115" s="97" t="s">
        <v>1621</v>
      </c>
      <c r="E115" s="97"/>
      <c r="F115" s="97"/>
      <c r="G115" s="97"/>
      <c r="H115" s="97"/>
      <c r="I115" s="97"/>
      <c r="J115" s="97"/>
      <c r="K115" s="97"/>
      <c r="L115" s="97"/>
      <c r="M115" s="97"/>
      <c r="N115" s="559">
        <f>BK115</f>
        <v>0</v>
      </c>
      <c r="O115" s="560"/>
      <c r="P115" s="560"/>
      <c r="Q115" s="560"/>
      <c r="R115" s="90"/>
      <c r="T115" s="91"/>
      <c r="U115" s="88"/>
      <c r="V115" s="88"/>
      <c r="W115" s="92">
        <f>SUM(W116:W128)</f>
        <v>0</v>
      </c>
      <c r="X115" s="88"/>
      <c r="Y115" s="92">
        <f>SUM(Y116:Y128)</f>
        <v>0</v>
      </c>
      <c r="Z115" s="88"/>
      <c r="AA115" s="93">
        <f>SUM(AA116:AA128)</f>
        <v>0</v>
      </c>
      <c r="AR115" s="94" t="s">
        <v>196</v>
      </c>
      <c r="AT115" s="95" t="s">
        <v>73</v>
      </c>
      <c r="AU115" s="95" t="s">
        <v>82</v>
      </c>
      <c r="AY115" s="94" t="s">
        <v>175</v>
      </c>
      <c r="BK115" s="96">
        <f>SUM(BK116:BK128)</f>
        <v>0</v>
      </c>
    </row>
    <row r="116" spans="2:65" s="1" customFormat="1" ht="16.5" customHeight="1">
      <c r="B116" s="25"/>
      <c r="C116" s="98" t="s">
        <v>82</v>
      </c>
      <c r="D116" s="98" t="s">
        <v>176</v>
      </c>
      <c r="E116" s="99" t="s">
        <v>1624</v>
      </c>
      <c r="F116" s="576" t="s">
        <v>1625</v>
      </c>
      <c r="G116" s="576"/>
      <c r="H116" s="576"/>
      <c r="I116" s="576"/>
      <c r="J116" s="100" t="s">
        <v>1106</v>
      </c>
      <c r="K116" s="101">
        <v>1</v>
      </c>
      <c r="L116" s="507"/>
      <c r="M116" s="507"/>
      <c r="N116" s="562">
        <f>ROUND(L116*K116,2)</f>
        <v>0</v>
      </c>
      <c r="O116" s="562"/>
      <c r="P116" s="562"/>
      <c r="Q116" s="562"/>
      <c r="R116" s="27"/>
      <c r="T116" s="102" t="s">
        <v>19</v>
      </c>
      <c r="U116" s="30" t="s">
        <v>39</v>
      </c>
      <c r="V116" s="103">
        <v>0</v>
      </c>
      <c r="W116" s="103">
        <f>V116*K116</f>
        <v>0</v>
      </c>
      <c r="X116" s="103">
        <v>0</v>
      </c>
      <c r="Y116" s="103">
        <f>X116*K116</f>
        <v>0</v>
      </c>
      <c r="Z116" s="103">
        <v>0</v>
      </c>
      <c r="AA116" s="104">
        <f>Z116*K116</f>
        <v>0</v>
      </c>
      <c r="AR116" s="14" t="s">
        <v>1626</v>
      </c>
      <c r="AT116" s="14" t="s">
        <v>176</v>
      </c>
      <c r="AU116" s="14" t="s">
        <v>115</v>
      </c>
      <c r="AY116" s="14" t="s">
        <v>175</v>
      </c>
      <c r="BE116" s="105">
        <f>IF(U116="základní",N116,0)</f>
        <v>0</v>
      </c>
      <c r="BF116" s="105">
        <f>IF(U116="snížená",N116,0)</f>
        <v>0</v>
      </c>
      <c r="BG116" s="105">
        <f>IF(U116="zákl. přenesená",N116,0)</f>
        <v>0</v>
      </c>
      <c r="BH116" s="105">
        <f>IF(U116="sníž. přenesená",N116,0)</f>
        <v>0</v>
      </c>
      <c r="BI116" s="105">
        <f>IF(U116="nulová",N116,0)</f>
        <v>0</v>
      </c>
      <c r="BJ116" s="14" t="s">
        <v>82</v>
      </c>
      <c r="BK116" s="105">
        <f>ROUND(L116*K116,2)</f>
        <v>0</v>
      </c>
      <c r="BL116" s="14" t="s">
        <v>1626</v>
      </c>
      <c r="BM116" s="14" t="s">
        <v>1627</v>
      </c>
    </row>
    <row r="117" spans="2:51" s="6" customFormat="1" ht="16.5" customHeight="1">
      <c r="B117" s="106"/>
      <c r="C117" s="107"/>
      <c r="D117" s="107"/>
      <c r="E117" s="108" t="s">
        <v>19</v>
      </c>
      <c r="F117" s="577" t="s">
        <v>1628</v>
      </c>
      <c r="G117" s="578"/>
      <c r="H117" s="578"/>
      <c r="I117" s="578"/>
      <c r="J117" s="107"/>
      <c r="K117" s="109">
        <v>1</v>
      </c>
      <c r="L117" s="107"/>
      <c r="M117" s="107"/>
      <c r="N117" s="107"/>
      <c r="O117" s="107"/>
      <c r="P117" s="107"/>
      <c r="Q117" s="107"/>
      <c r="R117" s="110"/>
      <c r="T117" s="111"/>
      <c r="U117" s="107"/>
      <c r="V117" s="107"/>
      <c r="W117" s="107"/>
      <c r="X117" s="107"/>
      <c r="Y117" s="107"/>
      <c r="Z117" s="107"/>
      <c r="AA117" s="112"/>
      <c r="AT117" s="113" t="s">
        <v>182</v>
      </c>
      <c r="AU117" s="113" t="s">
        <v>115</v>
      </c>
      <c r="AV117" s="6" t="s">
        <v>115</v>
      </c>
      <c r="AW117" s="6" t="s">
        <v>32</v>
      </c>
      <c r="AX117" s="6" t="s">
        <v>82</v>
      </c>
      <c r="AY117" s="113" t="s">
        <v>175</v>
      </c>
    </row>
    <row r="118" spans="2:65" s="1" customFormat="1" ht="16.5" customHeight="1">
      <c r="B118" s="25"/>
      <c r="C118" s="98" t="s">
        <v>115</v>
      </c>
      <c r="D118" s="98" t="s">
        <v>176</v>
      </c>
      <c r="E118" s="99" t="s">
        <v>1629</v>
      </c>
      <c r="F118" s="576" t="s">
        <v>1630</v>
      </c>
      <c r="G118" s="576"/>
      <c r="H118" s="576"/>
      <c r="I118" s="576"/>
      <c r="J118" s="100" t="s">
        <v>1106</v>
      </c>
      <c r="K118" s="101">
        <v>1</v>
      </c>
      <c r="L118" s="507"/>
      <c r="M118" s="507"/>
      <c r="N118" s="562">
        <f>ROUND(L118*K118,2)</f>
        <v>0</v>
      </c>
      <c r="O118" s="562"/>
      <c r="P118" s="562"/>
      <c r="Q118" s="562"/>
      <c r="R118" s="27"/>
      <c r="T118" s="102" t="s">
        <v>19</v>
      </c>
      <c r="U118" s="30" t="s">
        <v>39</v>
      </c>
      <c r="V118" s="103">
        <v>0</v>
      </c>
      <c r="W118" s="103">
        <f>V118*K118</f>
        <v>0</v>
      </c>
      <c r="X118" s="103">
        <v>0</v>
      </c>
      <c r="Y118" s="103">
        <f>X118*K118</f>
        <v>0</v>
      </c>
      <c r="Z118" s="103">
        <v>0</v>
      </c>
      <c r="AA118" s="104">
        <f>Z118*K118</f>
        <v>0</v>
      </c>
      <c r="AR118" s="14" t="s">
        <v>1626</v>
      </c>
      <c r="AT118" s="14" t="s">
        <v>176</v>
      </c>
      <c r="AU118" s="14" t="s">
        <v>115</v>
      </c>
      <c r="AY118" s="14" t="s">
        <v>175</v>
      </c>
      <c r="BE118" s="105">
        <f>IF(U118="základní",N118,0)</f>
        <v>0</v>
      </c>
      <c r="BF118" s="105">
        <f>IF(U118="snížená",N118,0)</f>
        <v>0</v>
      </c>
      <c r="BG118" s="105">
        <f>IF(U118="zákl. přenesená",N118,0)</f>
        <v>0</v>
      </c>
      <c r="BH118" s="105">
        <f>IF(U118="sníž. přenesená",N118,0)</f>
        <v>0</v>
      </c>
      <c r="BI118" s="105">
        <f>IF(U118="nulová",N118,0)</f>
        <v>0</v>
      </c>
      <c r="BJ118" s="14" t="s">
        <v>82</v>
      </c>
      <c r="BK118" s="105">
        <f>ROUND(L118*K118,2)</f>
        <v>0</v>
      </c>
      <c r="BL118" s="14" t="s">
        <v>1626</v>
      </c>
      <c r="BM118" s="14" t="s">
        <v>1631</v>
      </c>
    </row>
    <row r="119" spans="2:51" s="6" customFormat="1" ht="16.5" customHeight="1">
      <c r="B119" s="106"/>
      <c r="C119" s="107"/>
      <c r="D119" s="107"/>
      <c r="E119" s="108" t="s">
        <v>19</v>
      </c>
      <c r="F119" s="577" t="s">
        <v>1632</v>
      </c>
      <c r="G119" s="578"/>
      <c r="H119" s="578"/>
      <c r="I119" s="578"/>
      <c r="J119" s="107"/>
      <c r="K119" s="109">
        <v>1</v>
      </c>
      <c r="L119" s="107"/>
      <c r="M119" s="107"/>
      <c r="N119" s="107"/>
      <c r="O119" s="107"/>
      <c r="P119" s="107"/>
      <c r="Q119" s="107"/>
      <c r="R119" s="110"/>
      <c r="T119" s="111"/>
      <c r="U119" s="107"/>
      <c r="V119" s="107"/>
      <c r="W119" s="107"/>
      <c r="X119" s="107"/>
      <c r="Y119" s="107"/>
      <c r="Z119" s="107"/>
      <c r="AA119" s="112"/>
      <c r="AT119" s="113" t="s">
        <v>182</v>
      </c>
      <c r="AU119" s="113" t="s">
        <v>115</v>
      </c>
      <c r="AV119" s="6" t="s">
        <v>115</v>
      </c>
      <c r="AW119" s="6" t="s">
        <v>32</v>
      </c>
      <c r="AX119" s="6" t="s">
        <v>82</v>
      </c>
      <c r="AY119" s="113" t="s">
        <v>175</v>
      </c>
    </row>
    <row r="120" spans="2:65" s="1" customFormat="1" ht="38.25" customHeight="1">
      <c r="B120" s="25"/>
      <c r="C120" s="98" t="s">
        <v>186</v>
      </c>
      <c r="D120" s="98" t="s">
        <v>176</v>
      </c>
      <c r="E120" s="99" t="s">
        <v>1633</v>
      </c>
      <c r="F120" s="576" t="s">
        <v>1634</v>
      </c>
      <c r="G120" s="576"/>
      <c r="H120" s="576"/>
      <c r="I120" s="576"/>
      <c r="J120" s="100" t="s">
        <v>1106</v>
      </c>
      <c r="K120" s="101">
        <v>1</v>
      </c>
      <c r="L120" s="507"/>
      <c r="M120" s="507"/>
      <c r="N120" s="562">
        <f>ROUND(L120*K120,2)</f>
        <v>0</v>
      </c>
      <c r="O120" s="562"/>
      <c r="P120" s="562"/>
      <c r="Q120" s="562"/>
      <c r="R120" s="27"/>
      <c r="T120" s="102" t="s">
        <v>19</v>
      </c>
      <c r="U120" s="30" t="s">
        <v>39</v>
      </c>
      <c r="V120" s="103">
        <v>0</v>
      </c>
      <c r="W120" s="103">
        <f>V120*K120</f>
        <v>0</v>
      </c>
      <c r="X120" s="103">
        <v>0</v>
      </c>
      <c r="Y120" s="103">
        <f>X120*K120</f>
        <v>0</v>
      </c>
      <c r="Z120" s="103">
        <v>0</v>
      </c>
      <c r="AA120" s="104">
        <f>Z120*K120</f>
        <v>0</v>
      </c>
      <c r="AR120" s="14" t="s">
        <v>1626</v>
      </c>
      <c r="AT120" s="14" t="s">
        <v>176</v>
      </c>
      <c r="AU120" s="14" t="s">
        <v>115</v>
      </c>
      <c r="AY120" s="14" t="s">
        <v>175</v>
      </c>
      <c r="BE120" s="105">
        <f>IF(U120="základní",N120,0)</f>
        <v>0</v>
      </c>
      <c r="BF120" s="105">
        <f>IF(U120="snížená",N120,0)</f>
        <v>0</v>
      </c>
      <c r="BG120" s="105">
        <f>IF(U120="zákl. přenesená",N120,0)</f>
        <v>0</v>
      </c>
      <c r="BH120" s="105">
        <f>IF(U120="sníž. přenesená",N120,0)</f>
        <v>0</v>
      </c>
      <c r="BI120" s="105">
        <f>IF(U120="nulová",N120,0)</f>
        <v>0</v>
      </c>
      <c r="BJ120" s="14" t="s">
        <v>82</v>
      </c>
      <c r="BK120" s="105">
        <f>ROUND(L120*K120,2)</f>
        <v>0</v>
      </c>
      <c r="BL120" s="14" t="s">
        <v>1626</v>
      </c>
      <c r="BM120" s="14" t="s">
        <v>1635</v>
      </c>
    </row>
    <row r="121" spans="2:51" s="6" customFormat="1" ht="16.5" customHeight="1">
      <c r="B121" s="106"/>
      <c r="C121" s="107"/>
      <c r="D121" s="107"/>
      <c r="E121" s="108" t="s">
        <v>19</v>
      </c>
      <c r="F121" s="577" t="s">
        <v>1632</v>
      </c>
      <c r="G121" s="578"/>
      <c r="H121" s="578"/>
      <c r="I121" s="578"/>
      <c r="J121" s="107"/>
      <c r="K121" s="109">
        <v>1</v>
      </c>
      <c r="L121" s="107"/>
      <c r="M121" s="107"/>
      <c r="N121" s="107"/>
      <c r="O121" s="107"/>
      <c r="P121" s="107"/>
      <c r="Q121" s="107"/>
      <c r="R121" s="110"/>
      <c r="T121" s="111"/>
      <c r="U121" s="107"/>
      <c r="V121" s="107"/>
      <c r="W121" s="107"/>
      <c r="X121" s="107"/>
      <c r="Y121" s="107"/>
      <c r="Z121" s="107"/>
      <c r="AA121" s="112"/>
      <c r="AT121" s="113" t="s">
        <v>182</v>
      </c>
      <c r="AU121" s="113" t="s">
        <v>115</v>
      </c>
      <c r="AV121" s="6" t="s">
        <v>115</v>
      </c>
      <c r="AW121" s="6" t="s">
        <v>32</v>
      </c>
      <c r="AX121" s="6" t="s">
        <v>82</v>
      </c>
      <c r="AY121" s="113" t="s">
        <v>175</v>
      </c>
    </row>
    <row r="122" spans="2:65" s="1" customFormat="1" ht="16.5" customHeight="1">
      <c r="B122" s="25"/>
      <c r="C122" s="98" t="s">
        <v>179</v>
      </c>
      <c r="D122" s="98" t="s">
        <v>176</v>
      </c>
      <c r="E122" s="99" t="s">
        <v>1636</v>
      </c>
      <c r="F122" s="576" t="s">
        <v>1637</v>
      </c>
      <c r="G122" s="576"/>
      <c r="H122" s="576"/>
      <c r="I122" s="576"/>
      <c r="J122" s="100" t="s">
        <v>1106</v>
      </c>
      <c r="K122" s="101">
        <v>1</v>
      </c>
      <c r="L122" s="507"/>
      <c r="M122" s="507"/>
      <c r="N122" s="562">
        <f aca="true" t="shared" si="0" ref="N122:N128">ROUND(L122*K122,2)</f>
        <v>0</v>
      </c>
      <c r="O122" s="562"/>
      <c r="P122" s="562"/>
      <c r="Q122" s="562"/>
      <c r="R122" s="27"/>
      <c r="T122" s="102" t="s">
        <v>19</v>
      </c>
      <c r="U122" s="30" t="s">
        <v>39</v>
      </c>
      <c r="V122" s="103">
        <v>0</v>
      </c>
      <c r="W122" s="103">
        <f aca="true" t="shared" si="1" ref="W122:W128">V122*K122</f>
        <v>0</v>
      </c>
      <c r="X122" s="103">
        <v>0</v>
      </c>
      <c r="Y122" s="103">
        <f aca="true" t="shared" si="2" ref="Y122:Y128">X122*K122</f>
        <v>0</v>
      </c>
      <c r="Z122" s="103">
        <v>0</v>
      </c>
      <c r="AA122" s="104">
        <f aca="true" t="shared" si="3" ref="AA122:AA128">Z122*K122</f>
        <v>0</v>
      </c>
      <c r="AR122" s="14" t="s">
        <v>1626</v>
      </c>
      <c r="AT122" s="14" t="s">
        <v>176</v>
      </c>
      <c r="AU122" s="14" t="s">
        <v>115</v>
      </c>
      <c r="AY122" s="14" t="s">
        <v>175</v>
      </c>
      <c r="BE122" s="105">
        <f aca="true" t="shared" si="4" ref="BE122:BE128">IF(U122="základní",N122,0)</f>
        <v>0</v>
      </c>
      <c r="BF122" s="105">
        <f aca="true" t="shared" si="5" ref="BF122:BF128">IF(U122="snížená",N122,0)</f>
        <v>0</v>
      </c>
      <c r="BG122" s="105">
        <f aca="true" t="shared" si="6" ref="BG122:BG128">IF(U122="zákl. přenesená",N122,0)</f>
        <v>0</v>
      </c>
      <c r="BH122" s="105">
        <f aca="true" t="shared" si="7" ref="BH122:BH128">IF(U122="sníž. přenesená",N122,0)</f>
        <v>0</v>
      </c>
      <c r="BI122" s="105">
        <f aca="true" t="shared" si="8" ref="BI122:BI128">IF(U122="nulová",N122,0)</f>
        <v>0</v>
      </c>
      <c r="BJ122" s="14" t="s">
        <v>82</v>
      </c>
      <c r="BK122" s="105">
        <f aca="true" t="shared" si="9" ref="BK122:BK128">ROUND(L122*K122,2)</f>
        <v>0</v>
      </c>
      <c r="BL122" s="14" t="s">
        <v>1626</v>
      </c>
      <c r="BM122" s="14" t="s">
        <v>1638</v>
      </c>
    </row>
    <row r="123" spans="2:65" s="1" customFormat="1" ht="16.5" customHeight="1">
      <c r="B123" s="25"/>
      <c r="C123" s="98" t="s">
        <v>196</v>
      </c>
      <c r="D123" s="98" t="s">
        <v>176</v>
      </c>
      <c r="E123" s="99" t="s">
        <v>1639</v>
      </c>
      <c r="F123" s="576" t="s">
        <v>1640</v>
      </c>
      <c r="G123" s="576"/>
      <c r="H123" s="576"/>
      <c r="I123" s="576"/>
      <c r="J123" s="100" t="s">
        <v>1106</v>
      </c>
      <c r="K123" s="101">
        <v>1</v>
      </c>
      <c r="L123" s="507"/>
      <c r="M123" s="507"/>
      <c r="N123" s="562">
        <f t="shared" si="0"/>
        <v>0</v>
      </c>
      <c r="O123" s="562"/>
      <c r="P123" s="562"/>
      <c r="Q123" s="562"/>
      <c r="R123" s="27"/>
      <c r="T123" s="102" t="s">
        <v>19</v>
      </c>
      <c r="U123" s="30" t="s">
        <v>39</v>
      </c>
      <c r="V123" s="103">
        <v>0</v>
      </c>
      <c r="W123" s="103">
        <f t="shared" si="1"/>
        <v>0</v>
      </c>
      <c r="X123" s="103">
        <v>0</v>
      </c>
      <c r="Y123" s="103">
        <f t="shared" si="2"/>
        <v>0</v>
      </c>
      <c r="Z123" s="103">
        <v>0</v>
      </c>
      <c r="AA123" s="104">
        <f t="shared" si="3"/>
        <v>0</v>
      </c>
      <c r="AR123" s="14" t="s">
        <v>1626</v>
      </c>
      <c r="AT123" s="14" t="s">
        <v>176</v>
      </c>
      <c r="AU123" s="14" t="s">
        <v>115</v>
      </c>
      <c r="AY123" s="14" t="s">
        <v>175</v>
      </c>
      <c r="BE123" s="105">
        <f t="shared" si="4"/>
        <v>0</v>
      </c>
      <c r="BF123" s="105">
        <f t="shared" si="5"/>
        <v>0</v>
      </c>
      <c r="BG123" s="105">
        <f t="shared" si="6"/>
        <v>0</v>
      </c>
      <c r="BH123" s="105">
        <f t="shared" si="7"/>
        <v>0</v>
      </c>
      <c r="BI123" s="105">
        <f t="shared" si="8"/>
        <v>0</v>
      </c>
      <c r="BJ123" s="14" t="s">
        <v>82</v>
      </c>
      <c r="BK123" s="105">
        <f t="shared" si="9"/>
        <v>0</v>
      </c>
      <c r="BL123" s="14" t="s">
        <v>1626</v>
      </c>
      <c r="BM123" s="14" t="s">
        <v>1641</v>
      </c>
    </row>
    <row r="124" spans="2:65" s="1" customFormat="1" ht="38.25" customHeight="1">
      <c r="B124" s="25"/>
      <c r="C124" s="98" t="s">
        <v>201</v>
      </c>
      <c r="D124" s="98" t="s">
        <v>176</v>
      </c>
      <c r="E124" s="99" t="s">
        <v>1642</v>
      </c>
      <c r="F124" s="576" t="s">
        <v>1643</v>
      </c>
      <c r="G124" s="576"/>
      <c r="H124" s="576"/>
      <c r="I124" s="576"/>
      <c r="J124" s="100" t="s">
        <v>1106</v>
      </c>
      <c r="K124" s="101">
        <v>1</v>
      </c>
      <c r="L124" s="507"/>
      <c r="M124" s="507"/>
      <c r="N124" s="562">
        <f t="shared" si="0"/>
        <v>0</v>
      </c>
      <c r="O124" s="562"/>
      <c r="P124" s="562"/>
      <c r="Q124" s="562"/>
      <c r="R124" s="27"/>
      <c r="T124" s="102" t="s">
        <v>19</v>
      </c>
      <c r="U124" s="30" t="s">
        <v>39</v>
      </c>
      <c r="V124" s="103">
        <v>0</v>
      </c>
      <c r="W124" s="103">
        <f t="shared" si="1"/>
        <v>0</v>
      </c>
      <c r="X124" s="103">
        <v>0</v>
      </c>
      <c r="Y124" s="103">
        <f t="shared" si="2"/>
        <v>0</v>
      </c>
      <c r="Z124" s="103">
        <v>0</v>
      </c>
      <c r="AA124" s="104">
        <f t="shared" si="3"/>
        <v>0</v>
      </c>
      <c r="AR124" s="14" t="s">
        <v>1626</v>
      </c>
      <c r="AT124" s="14" t="s">
        <v>176</v>
      </c>
      <c r="AU124" s="14" t="s">
        <v>115</v>
      </c>
      <c r="AY124" s="14" t="s">
        <v>175</v>
      </c>
      <c r="BE124" s="105">
        <f t="shared" si="4"/>
        <v>0</v>
      </c>
      <c r="BF124" s="105">
        <f t="shared" si="5"/>
        <v>0</v>
      </c>
      <c r="BG124" s="105">
        <f t="shared" si="6"/>
        <v>0</v>
      </c>
      <c r="BH124" s="105">
        <f t="shared" si="7"/>
        <v>0</v>
      </c>
      <c r="BI124" s="105">
        <f t="shared" si="8"/>
        <v>0</v>
      </c>
      <c r="BJ124" s="14" t="s">
        <v>82</v>
      </c>
      <c r="BK124" s="105">
        <f t="shared" si="9"/>
        <v>0</v>
      </c>
      <c r="BL124" s="14" t="s">
        <v>1626</v>
      </c>
      <c r="BM124" s="14" t="s">
        <v>1644</v>
      </c>
    </row>
    <row r="125" spans="2:65" s="1" customFormat="1" ht="16.5" customHeight="1">
      <c r="B125" s="25"/>
      <c r="C125" s="98" t="s">
        <v>205</v>
      </c>
      <c r="D125" s="98" t="s">
        <v>176</v>
      </c>
      <c r="E125" s="99" t="s">
        <v>1645</v>
      </c>
      <c r="F125" s="576" t="s">
        <v>1646</v>
      </c>
      <c r="G125" s="576"/>
      <c r="H125" s="576"/>
      <c r="I125" s="576"/>
      <c r="J125" s="100" t="s">
        <v>1106</v>
      </c>
      <c r="K125" s="101">
        <v>1</v>
      </c>
      <c r="L125" s="507"/>
      <c r="M125" s="507"/>
      <c r="N125" s="562">
        <f t="shared" si="0"/>
        <v>0</v>
      </c>
      <c r="O125" s="562"/>
      <c r="P125" s="562"/>
      <c r="Q125" s="562"/>
      <c r="R125" s="27"/>
      <c r="T125" s="102" t="s">
        <v>19</v>
      </c>
      <c r="U125" s="30" t="s">
        <v>39</v>
      </c>
      <c r="V125" s="103">
        <v>0</v>
      </c>
      <c r="W125" s="103">
        <f t="shared" si="1"/>
        <v>0</v>
      </c>
      <c r="X125" s="103">
        <v>0</v>
      </c>
      <c r="Y125" s="103">
        <f t="shared" si="2"/>
        <v>0</v>
      </c>
      <c r="Z125" s="103">
        <v>0</v>
      </c>
      <c r="AA125" s="104">
        <f t="shared" si="3"/>
        <v>0</v>
      </c>
      <c r="AR125" s="14" t="s">
        <v>1626</v>
      </c>
      <c r="AT125" s="14" t="s">
        <v>176</v>
      </c>
      <c r="AU125" s="14" t="s">
        <v>115</v>
      </c>
      <c r="AY125" s="14" t="s">
        <v>175</v>
      </c>
      <c r="BE125" s="105">
        <f t="shared" si="4"/>
        <v>0</v>
      </c>
      <c r="BF125" s="105">
        <f t="shared" si="5"/>
        <v>0</v>
      </c>
      <c r="BG125" s="105">
        <f t="shared" si="6"/>
        <v>0</v>
      </c>
      <c r="BH125" s="105">
        <f t="shared" si="7"/>
        <v>0</v>
      </c>
      <c r="BI125" s="105">
        <f t="shared" si="8"/>
        <v>0</v>
      </c>
      <c r="BJ125" s="14" t="s">
        <v>82</v>
      </c>
      <c r="BK125" s="105">
        <f t="shared" si="9"/>
        <v>0</v>
      </c>
      <c r="BL125" s="14" t="s">
        <v>1626</v>
      </c>
      <c r="BM125" s="14" t="s">
        <v>1647</v>
      </c>
    </row>
    <row r="126" spans="2:65" s="1" customFormat="1" ht="16.5" customHeight="1">
      <c r="B126" s="25"/>
      <c r="C126" s="98" t="s">
        <v>210</v>
      </c>
      <c r="D126" s="98" t="s">
        <v>176</v>
      </c>
      <c r="E126" s="99" t="s">
        <v>1648</v>
      </c>
      <c r="F126" s="576" t="s">
        <v>1649</v>
      </c>
      <c r="G126" s="576"/>
      <c r="H126" s="576"/>
      <c r="I126" s="576"/>
      <c r="J126" s="100" t="s">
        <v>1106</v>
      </c>
      <c r="K126" s="101">
        <v>1</v>
      </c>
      <c r="L126" s="507"/>
      <c r="M126" s="507"/>
      <c r="N126" s="562">
        <f t="shared" si="0"/>
        <v>0</v>
      </c>
      <c r="O126" s="562"/>
      <c r="P126" s="562"/>
      <c r="Q126" s="562"/>
      <c r="R126" s="27"/>
      <c r="T126" s="102" t="s">
        <v>19</v>
      </c>
      <c r="U126" s="30" t="s">
        <v>39</v>
      </c>
      <c r="V126" s="103">
        <v>0</v>
      </c>
      <c r="W126" s="103">
        <f t="shared" si="1"/>
        <v>0</v>
      </c>
      <c r="X126" s="103">
        <v>0</v>
      </c>
      <c r="Y126" s="103">
        <f t="shared" si="2"/>
        <v>0</v>
      </c>
      <c r="Z126" s="103">
        <v>0</v>
      </c>
      <c r="AA126" s="104">
        <f t="shared" si="3"/>
        <v>0</v>
      </c>
      <c r="AR126" s="14" t="s">
        <v>1626</v>
      </c>
      <c r="AT126" s="14" t="s">
        <v>176</v>
      </c>
      <c r="AU126" s="14" t="s">
        <v>115</v>
      </c>
      <c r="AY126" s="14" t="s">
        <v>175</v>
      </c>
      <c r="BE126" s="105">
        <f t="shared" si="4"/>
        <v>0</v>
      </c>
      <c r="BF126" s="105">
        <f t="shared" si="5"/>
        <v>0</v>
      </c>
      <c r="BG126" s="105">
        <f t="shared" si="6"/>
        <v>0</v>
      </c>
      <c r="BH126" s="105">
        <f t="shared" si="7"/>
        <v>0</v>
      </c>
      <c r="BI126" s="105">
        <f t="shared" si="8"/>
        <v>0</v>
      </c>
      <c r="BJ126" s="14" t="s">
        <v>82</v>
      </c>
      <c r="BK126" s="105">
        <f t="shared" si="9"/>
        <v>0</v>
      </c>
      <c r="BL126" s="14" t="s">
        <v>1626</v>
      </c>
      <c r="BM126" s="14" t="s">
        <v>1650</v>
      </c>
    </row>
    <row r="127" spans="2:65" s="1" customFormat="1" ht="16.5" customHeight="1">
      <c r="B127" s="25"/>
      <c r="C127" s="98" t="s">
        <v>214</v>
      </c>
      <c r="D127" s="98" t="s">
        <v>176</v>
      </c>
      <c r="E127" s="99" t="s">
        <v>1651</v>
      </c>
      <c r="F127" s="576" t="s">
        <v>1652</v>
      </c>
      <c r="G127" s="576"/>
      <c r="H127" s="576"/>
      <c r="I127" s="576"/>
      <c r="J127" s="100" t="s">
        <v>1106</v>
      </c>
      <c r="K127" s="101">
        <v>1</v>
      </c>
      <c r="L127" s="507"/>
      <c r="M127" s="507"/>
      <c r="N127" s="562">
        <f t="shared" si="0"/>
        <v>0</v>
      </c>
      <c r="O127" s="562"/>
      <c r="P127" s="562"/>
      <c r="Q127" s="562"/>
      <c r="R127" s="27"/>
      <c r="T127" s="102" t="s">
        <v>19</v>
      </c>
      <c r="U127" s="30" t="s">
        <v>39</v>
      </c>
      <c r="V127" s="103">
        <v>0</v>
      </c>
      <c r="W127" s="103">
        <f t="shared" si="1"/>
        <v>0</v>
      </c>
      <c r="X127" s="103">
        <v>0</v>
      </c>
      <c r="Y127" s="103">
        <f t="shared" si="2"/>
        <v>0</v>
      </c>
      <c r="Z127" s="103">
        <v>0</v>
      </c>
      <c r="AA127" s="104">
        <f t="shared" si="3"/>
        <v>0</v>
      </c>
      <c r="AR127" s="14" t="s">
        <v>1626</v>
      </c>
      <c r="AT127" s="14" t="s">
        <v>176</v>
      </c>
      <c r="AU127" s="14" t="s">
        <v>115</v>
      </c>
      <c r="AY127" s="14" t="s">
        <v>175</v>
      </c>
      <c r="BE127" s="105">
        <f t="shared" si="4"/>
        <v>0</v>
      </c>
      <c r="BF127" s="105">
        <f t="shared" si="5"/>
        <v>0</v>
      </c>
      <c r="BG127" s="105">
        <f t="shared" si="6"/>
        <v>0</v>
      </c>
      <c r="BH127" s="105">
        <f t="shared" si="7"/>
        <v>0</v>
      </c>
      <c r="BI127" s="105">
        <f t="shared" si="8"/>
        <v>0</v>
      </c>
      <c r="BJ127" s="14" t="s">
        <v>82</v>
      </c>
      <c r="BK127" s="105">
        <f t="shared" si="9"/>
        <v>0</v>
      </c>
      <c r="BL127" s="14" t="s">
        <v>1626</v>
      </c>
      <c r="BM127" s="14" t="s">
        <v>1653</v>
      </c>
    </row>
    <row r="128" spans="2:65" s="1" customFormat="1" ht="16.5" customHeight="1">
      <c r="B128" s="25"/>
      <c r="C128" s="98" t="s">
        <v>219</v>
      </c>
      <c r="D128" s="98" t="s">
        <v>176</v>
      </c>
      <c r="E128" s="99" t="s">
        <v>1654</v>
      </c>
      <c r="F128" s="576" t="s">
        <v>1655</v>
      </c>
      <c r="G128" s="576"/>
      <c r="H128" s="576"/>
      <c r="I128" s="576"/>
      <c r="J128" s="100" t="s">
        <v>1106</v>
      </c>
      <c r="K128" s="101">
        <v>1</v>
      </c>
      <c r="L128" s="507"/>
      <c r="M128" s="507"/>
      <c r="N128" s="562">
        <f t="shared" si="0"/>
        <v>0</v>
      </c>
      <c r="O128" s="562"/>
      <c r="P128" s="562"/>
      <c r="Q128" s="562"/>
      <c r="R128" s="27"/>
      <c r="T128" s="102" t="s">
        <v>19</v>
      </c>
      <c r="U128" s="30" t="s">
        <v>39</v>
      </c>
      <c r="V128" s="103">
        <v>0</v>
      </c>
      <c r="W128" s="103">
        <f t="shared" si="1"/>
        <v>0</v>
      </c>
      <c r="X128" s="103">
        <v>0</v>
      </c>
      <c r="Y128" s="103">
        <f t="shared" si="2"/>
        <v>0</v>
      </c>
      <c r="Z128" s="103">
        <v>0</v>
      </c>
      <c r="AA128" s="104">
        <f t="shared" si="3"/>
        <v>0</v>
      </c>
      <c r="AR128" s="14" t="s">
        <v>1626</v>
      </c>
      <c r="AT128" s="14" t="s">
        <v>176</v>
      </c>
      <c r="AU128" s="14" t="s">
        <v>115</v>
      </c>
      <c r="AY128" s="14" t="s">
        <v>175</v>
      </c>
      <c r="BE128" s="105">
        <f t="shared" si="4"/>
        <v>0</v>
      </c>
      <c r="BF128" s="105">
        <f t="shared" si="5"/>
        <v>0</v>
      </c>
      <c r="BG128" s="105">
        <f t="shared" si="6"/>
        <v>0</v>
      </c>
      <c r="BH128" s="105">
        <f t="shared" si="7"/>
        <v>0</v>
      </c>
      <c r="BI128" s="105">
        <f t="shared" si="8"/>
        <v>0</v>
      </c>
      <c r="BJ128" s="14" t="s">
        <v>82</v>
      </c>
      <c r="BK128" s="105">
        <f t="shared" si="9"/>
        <v>0</v>
      </c>
      <c r="BL128" s="14" t="s">
        <v>1626</v>
      </c>
      <c r="BM128" s="14" t="s">
        <v>1656</v>
      </c>
    </row>
    <row r="129" spans="2:63" s="5" customFormat="1" ht="29.85" customHeight="1">
      <c r="B129" s="87"/>
      <c r="C129" s="88"/>
      <c r="D129" s="97" t="s">
        <v>1622</v>
      </c>
      <c r="E129" s="97"/>
      <c r="F129" s="97"/>
      <c r="G129" s="97"/>
      <c r="H129" s="97"/>
      <c r="I129" s="97"/>
      <c r="J129" s="97"/>
      <c r="K129" s="97"/>
      <c r="L129" s="97"/>
      <c r="M129" s="97"/>
      <c r="N129" s="605">
        <f>BK129</f>
        <v>0</v>
      </c>
      <c r="O129" s="606"/>
      <c r="P129" s="606"/>
      <c r="Q129" s="606"/>
      <c r="R129" s="90"/>
      <c r="T129" s="91"/>
      <c r="U129" s="88"/>
      <c r="V129" s="88"/>
      <c r="W129" s="92">
        <f>SUM(W130:W136)</f>
        <v>0</v>
      </c>
      <c r="X129" s="88"/>
      <c r="Y129" s="92">
        <f>SUM(Y130:Y136)</f>
        <v>0</v>
      </c>
      <c r="Z129" s="88"/>
      <c r="AA129" s="93">
        <f>SUM(AA130:AA136)</f>
        <v>0</v>
      </c>
      <c r="AR129" s="94" t="s">
        <v>196</v>
      </c>
      <c r="AT129" s="95" t="s">
        <v>73</v>
      </c>
      <c r="AU129" s="95" t="s">
        <v>82</v>
      </c>
      <c r="AY129" s="94" t="s">
        <v>175</v>
      </c>
      <c r="BK129" s="96">
        <f>SUM(BK130:BK136)</f>
        <v>0</v>
      </c>
    </row>
    <row r="130" spans="2:65" s="1" customFormat="1" ht="25.5" customHeight="1">
      <c r="B130" s="25"/>
      <c r="C130" s="98" t="s">
        <v>229</v>
      </c>
      <c r="D130" s="98" t="s">
        <v>176</v>
      </c>
      <c r="E130" s="99" t="s">
        <v>1657</v>
      </c>
      <c r="F130" s="576" t="s">
        <v>1658</v>
      </c>
      <c r="G130" s="576"/>
      <c r="H130" s="576"/>
      <c r="I130" s="576"/>
      <c r="J130" s="100" t="s">
        <v>1106</v>
      </c>
      <c r="K130" s="101">
        <v>1</v>
      </c>
      <c r="L130" s="507"/>
      <c r="M130" s="507"/>
      <c r="N130" s="562">
        <f aca="true" t="shared" si="10" ref="N130:N136">ROUND(L130*K130,2)</f>
        <v>0</v>
      </c>
      <c r="O130" s="562"/>
      <c r="P130" s="562"/>
      <c r="Q130" s="562"/>
      <c r="R130" s="27"/>
      <c r="T130" s="102" t="s">
        <v>19</v>
      </c>
      <c r="U130" s="30" t="s">
        <v>39</v>
      </c>
      <c r="V130" s="103">
        <v>0</v>
      </c>
      <c r="W130" s="103">
        <f aca="true" t="shared" si="11" ref="W130:W136">V130*K130</f>
        <v>0</v>
      </c>
      <c r="X130" s="103">
        <v>0</v>
      </c>
      <c r="Y130" s="103">
        <f aca="true" t="shared" si="12" ref="Y130:Y136">X130*K130</f>
        <v>0</v>
      </c>
      <c r="Z130" s="103">
        <v>0</v>
      </c>
      <c r="AA130" s="104">
        <f aca="true" t="shared" si="13" ref="AA130:AA136">Z130*K130</f>
        <v>0</v>
      </c>
      <c r="AR130" s="14" t="s">
        <v>1626</v>
      </c>
      <c r="AT130" s="14" t="s">
        <v>176</v>
      </c>
      <c r="AU130" s="14" t="s">
        <v>115</v>
      </c>
      <c r="AY130" s="14" t="s">
        <v>175</v>
      </c>
      <c r="BE130" s="105">
        <f aca="true" t="shared" si="14" ref="BE130:BE136">IF(U130="základní",N130,0)</f>
        <v>0</v>
      </c>
      <c r="BF130" s="105">
        <f aca="true" t="shared" si="15" ref="BF130:BF136">IF(U130="snížená",N130,0)</f>
        <v>0</v>
      </c>
      <c r="BG130" s="105">
        <f aca="true" t="shared" si="16" ref="BG130:BG136">IF(U130="zákl. přenesená",N130,0)</f>
        <v>0</v>
      </c>
      <c r="BH130" s="105">
        <f aca="true" t="shared" si="17" ref="BH130:BH136">IF(U130="sníž. přenesená",N130,0)</f>
        <v>0</v>
      </c>
      <c r="BI130" s="105">
        <f aca="true" t="shared" si="18" ref="BI130:BI136">IF(U130="nulová",N130,0)</f>
        <v>0</v>
      </c>
      <c r="BJ130" s="14" t="s">
        <v>82</v>
      </c>
      <c r="BK130" s="105">
        <f aca="true" t="shared" si="19" ref="BK130:BK136">ROUND(L130*K130,2)</f>
        <v>0</v>
      </c>
      <c r="BL130" s="14" t="s">
        <v>1626</v>
      </c>
      <c r="BM130" s="14" t="s">
        <v>1659</v>
      </c>
    </row>
    <row r="131" spans="2:65" s="1" customFormat="1" ht="16.5" customHeight="1">
      <c r="B131" s="25"/>
      <c r="C131" s="98" t="s">
        <v>233</v>
      </c>
      <c r="D131" s="98" t="s">
        <v>176</v>
      </c>
      <c r="E131" s="99" t="s">
        <v>1660</v>
      </c>
      <c r="F131" s="576" t="s">
        <v>1661</v>
      </c>
      <c r="G131" s="576"/>
      <c r="H131" s="576"/>
      <c r="I131" s="576"/>
      <c r="J131" s="100" t="s">
        <v>1106</v>
      </c>
      <c r="K131" s="101">
        <v>1</v>
      </c>
      <c r="L131" s="507"/>
      <c r="M131" s="507"/>
      <c r="N131" s="562">
        <f t="shared" si="10"/>
        <v>0</v>
      </c>
      <c r="O131" s="562"/>
      <c r="P131" s="562"/>
      <c r="Q131" s="562"/>
      <c r="R131" s="27"/>
      <c r="T131" s="102" t="s">
        <v>19</v>
      </c>
      <c r="U131" s="30" t="s">
        <v>39</v>
      </c>
      <c r="V131" s="103">
        <v>0</v>
      </c>
      <c r="W131" s="103">
        <f t="shared" si="11"/>
        <v>0</v>
      </c>
      <c r="X131" s="103">
        <v>0</v>
      </c>
      <c r="Y131" s="103">
        <f t="shared" si="12"/>
        <v>0</v>
      </c>
      <c r="Z131" s="103">
        <v>0</v>
      </c>
      <c r="AA131" s="104">
        <f t="shared" si="13"/>
        <v>0</v>
      </c>
      <c r="AR131" s="14" t="s">
        <v>1626</v>
      </c>
      <c r="AT131" s="14" t="s">
        <v>176</v>
      </c>
      <c r="AU131" s="14" t="s">
        <v>115</v>
      </c>
      <c r="AY131" s="14" t="s">
        <v>175</v>
      </c>
      <c r="BE131" s="105">
        <f t="shared" si="14"/>
        <v>0</v>
      </c>
      <c r="BF131" s="105">
        <f t="shared" si="15"/>
        <v>0</v>
      </c>
      <c r="BG131" s="105">
        <f t="shared" si="16"/>
        <v>0</v>
      </c>
      <c r="BH131" s="105">
        <f t="shared" si="17"/>
        <v>0</v>
      </c>
      <c r="BI131" s="105">
        <f t="shared" si="18"/>
        <v>0</v>
      </c>
      <c r="BJ131" s="14" t="s">
        <v>82</v>
      </c>
      <c r="BK131" s="105">
        <f t="shared" si="19"/>
        <v>0</v>
      </c>
      <c r="BL131" s="14" t="s">
        <v>1626</v>
      </c>
      <c r="BM131" s="14" t="s">
        <v>1662</v>
      </c>
    </row>
    <row r="132" spans="2:65" s="1" customFormat="1" ht="25.5" customHeight="1">
      <c r="B132" s="25"/>
      <c r="C132" s="98" t="s">
        <v>237</v>
      </c>
      <c r="D132" s="98" t="s">
        <v>176</v>
      </c>
      <c r="E132" s="99" t="s">
        <v>1663</v>
      </c>
      <c r="F132" s="576" t="s">
        <v>1664</v>
      </c>
      <c r="G132" s="576"/>
      <c r="H132" s="576"/>
      <c r="I132" s="576"/>
      <c r="J132" s="100" t="s">
        <v>1106</v>
      </c>
      <c r="K132" s="101">
        <v>1</v>
      </c>
      <c r="L132" s="507"/>
      <c r="M132" s="507"/>
      <c r="N132" s="562">
        <f t="shared" si="10"/>
        <v>0</v>
      </c>
      <c r="O132" s="562"/>
      <c r="P132" s="562"/>
      <c r="Q132" s="562"/>
      <c r="R132" s="27"/>
      <c r="T132" s="102" t="s">
        <v>19</v>
      </c>
      <c r="U132" s="30" t="s">
        <v>39</v>
      </c>
      <c r="V132" s="103">
        <v>0</v>
      </c>
      <c r="W132" s="103">
        <f t="shared" si="11"/>
        <v>0</v>
      </c>
      <c r="X132" s="103">
        <v>0</v>
      </c>
      <c r="Y132" s="103">
        <f t="shared" si="12"/>
        <v>0</v>
      </c>
      <c r="Z132" s="103">
        <v>0</v>
      </c>
      <c r="AA132" s="104">
        <f t="shared" si="13"/>
        <v>0</v>
      </c>
      <c r="AR132" s="14" t="s">
        <v>1626</v>
      </c>
      <c r="AT132" s="14" t="s">
        <v>176</v>
      </c>
      <c r="AU132" s="14" t="s">
        <v>115</v>
      </c>
      <c r="AY132" s="14" t="s">
        <v>175</v>
      </c>
      <c r="BE132" s="105">
        <f t="shared" si="14"/>
        <v>0</v>
      </c>
      <c r="BF132" s="105">
        <f t="shared" si="15"/>
        <v>0</v>
      </c>
      <c r="BG132" s="105">
        <f t="shared" si="16"/>
        <v>0</v>
      </c>
      <c r="BH132" s="105">
        <f t="shared" si="17"/>
        <v>0</v>
      </c>
      <c r="BI132" s="105">
        <f t="shared" si="18"/>
        <v>0</v>
      </c>
      <c r="BJ132" s="14" t="s">
        <v>82</v>
      </c>
      <c r="BK132" s="105">
        <f t="shared" si="19"/>
        <v>0</v>
      </c>
      <c r="BL132" s="14" t="s">
        <v>1626</v>
      </c>
      <c r="BM132" s="14" t="s">
        <v>1665</v>
      </c>
    </row>
    <row r="133" spans="2:65" s="1" customFormat="1" ht="38.25" customHeight="1">
      <c r="B133" s="25"/>
      <c r="C133" s="98" t="s">
        <v>11</v>
      </c>
      <c r="D133" s="98" t="s">
        <v>176</v>
      </c>
      <c r="E133" s="99" t="s">
        <v>1666</v>
      </c>
      <c r="F133" s="576" t="s">
        <v>1667</v>
      </c>
      <c r="G133" s="576"/>
      <c r="H133" s="576"/>
      <c r="I133" s="576"/>
      <c r="J133" s="100" t="s">
        <v>1106</v>
      </c>
      <c r="K133" s="101">
        <v>1</v>
      </c>
      <c r="L133" s="507"/>
      <c r="M133" s="507"/>
      <c r="N133" s="562">
        <f t="shared" si="10"/>
        <v>0</v>
      </c>
      <c r="O133" s="562"/>
      <c r="P133" s="562"/>
      <c r="Q133" s="562"/>
      <c r="R133" s="27"/>
      <c r="T133" s="102" t="s">
        <v>19</v>
      </c>
      <c r="U133" s="30" t="s">
        <v>39</v>
      </c>
      <c r="V133" s="103">
        <v>0</v>
      </c>
      <c r="W133" s="103">
        <f t="shared" si="11"/>
        <v>0</v>
      </c>
      <c r="X133" s="103">
        <v>0</v>
      </c>
      <c r="Y133" s="103">
        <f t="shared" si="12"/>
        <v>0</v>
      </c>
      <c r="Z133" s="103">
        <v>0</v>
      </c>
      <c r="AA133" s="104">
        <f t="shared" si="13"/>
        <v>0</v>
      </c>
      <c r="AR133" s="14" t="s">
        <v>1626</v>
      </c>
      <c r="AT133" s="14" t="s">
        <v>176</v>
      </c>
      <c r="AU133" s="14" t="s">
        <v>115</v>
      </c>
      <c r="AY133" s="14" t="s">
        <v>175</v>
      </c>
      <c r="BE133" s="105">
        <f t="shared" si="14"/>
        <v>0</v>
      </c>
      <c r="BF133" s="105">
        <f t="shared" si="15"/>
        <v>0</v>
      </c>
      <c r="BG133" s="105">
        <f t="shared" si="16"/>
        <v>0</v>
      </c>
      <c r="BH133" s="105">
        <f t="shared" si="17"/>
        <v>0</v>
      </c>
      <c r="BI133" s="105">
        <f t="shared" si="18"/>
        <v>0</v>
      </c>
      <c r="BJ133" s="14" t="s">
        <v>82</v>
      </c>
      <c r="BK133" s="105">
        <f t="shared" si="19"/>
        <v>0</v>
      </c>
      <c r="BL133" s="14" t="s">
        <v>1626</v>
      </c>
      <c r="BM133" s="14" t="s">
        <v>1668</v>
      </c>
    </row>
    <row r="134" spans="2:65" s="1" customFormat="1" ht="16.5" customHeight="1">
      <c r="B134" s="25"/>
      <c r="C134" s="98" t="s">
        <v>248</v>
      </c>
      <c r="D134" s="98" t="s">
        <v>176</v>
      </c>
      <c r="E134" s="99" t="s">
        <v>1669</v>
      </c>
      <c r="F134" s="576" t="s">
        <v>1670</v>
      </c>
      <c r="G134" s="576"/>
      <c r="H134" s="576"/>
      <c r="I134" s="576"/>
      <c r="J134" s="100" t="s">
        <v>1106</v>
      </c>
      <c r="K134" s="101">
        <v>1</v>
      </c>
      <c r="L134" s="507"/>
      <c r="M134" s="507"/>
      <c r="N134" s="562">
        <f t="shared" si="10"/>
        <v>0</v>
      </c>
      <c r="O134" s="562"/>
      <c r="P134" s="562"/>
      <c r="Q134" s="562"/>
      <c r="R134" s="27"/>
      <c r="T134" s="102" t="s">
        <v>19</v>
      </c>
      <c r="U134" s="30" t="s">
        <v>39</v>
      </c>
      <c r="V134" s="103">
        <v>0</v>
      </c>
      <c r="W134" s="103">
        <f t="shared" si="11"/>
        <v>0</v>
      </c>
      <c r="X134" s="103">
        <v>0</v>
      </c>
      <c r="Y134" s="103">
        <f t="shared" si="12"/>
        <v>0</v>
      </c>
      <c r="Z134" s="103">
        <v>0</v>
      </c>
      <c r="AA134" s="104">
        <f t="shared" si="13"/>
        <v>0</v>
      </c>
      <c r="AR134" s="14" t="s">
        <v>1626</v>
      </c>
      <c r="AT134" s="14" t="s">
        <v>176</v>
      </c>
      <c r="AU134" s="14" t="s">
        <v>115</v>
      </c>
      <c r="AY134" s="14" t="s">
        <v>175</v>
      </c>
      <c r="BE134" s="105">
        <f t="shared" si="14"/>
        <v>0</v>
      </c>
      <c r="BF134" s="105">
        <f t="shared" si="15"/>
        <v>0</v>
      </c>
      <c r="BG134" s="105">
        <f t="shared" si="16"/>
        <v>0</v>
      </c>
      <c r="BH134" s="105">
        <f t="shared" si="17"/>
        <v>0</v>
      </c>
      <c r="BI134" s="105">
        <f t="shared" si="18"/>
        <v>0</v>
      </c>
      <c r="BJ134" s="14" t="s">
        <v>82</v>
      </c>
      <c r="BK134" s="105">
        <f t="shared" si="19"/>
        <v>0</v>
      </c>
      <c r="BL134" s="14" t="s">
        <v>1626</v>
      </c>
      <c r="BM134" s="14" t="s">
        <v>1671</v>
      </c>
    </row>
    <row r="135" spans="2:65" s="1" customFormat="1" ht="16.5" customHeight="1">
      <c r="B135" s="25"/>
      <c r="C135" s="98" t="s">
        <v>254</v>
      </c>
      <c r="D135" s="98" t="s">
        <v>176</v>
      </c>
      <c r="E135" s="99" t="s">
        <v>1672</v>
      </c>
      <c r="F135" s="576" t="s">
        <v>1673</v>
      </c>
      <c r="G135" s="576"/>
      <c r="H135" s="576"/>
      <c r="I135" s="576"/>
      <c r="J135" s="100" t="s">
        <v>1106</v>
      </c>
      <c r="K135" s="101">
        <v>1</v>
      </c>
      <c r="L135" s="507"/>
      <c r="M135" s="507"/>
      <c r="N135" s="562">
        <f t="shared" si="10"/>
        <v>0</v>
      </c>
      <c r="O135" s="562"/>
      <c r="P135" s="562"/>
      <c r="Q135" s="562"/>
      <c r="R135" s="27"/>
      <c r="T135" s="102" t="s">
        <v>19</v>
      </c>
      <c r="U135" s="30" t="s">
        <v>39</v>
      </c>
      <c r="V135" s="103">
        <v>0</v>
      </c>
      <c r="W135" s="103">
        <f t="shared" si="11"/>
        <v>0</v>
      </c>
      <c r="X135" s="103">
        <v>0</v>
      </c>
      <c r="Y135" s="103">
        <f t="shared" si="12"/>
        <v>0</v>
      </c>
      <c r="Z135" s="103">
        <v>0</v>
      </c>
      <c r="AA135" s="104">
        <f t="shared" si="13"/>
        <v>0</v>
      </c>
      <c r="AR135" s="14" t="s">
        <v>1626</v>
      </c>
      <c r="AT135" s="14" t="s">
        <v>176</v>
      </c>
      <c r="AU135" s="14" t="s">
        <v>115</v>
      </c>
      <c r="AY135" s="14" t="s">
        <v>175</v>
      </c>
      <c r="BE135" s="105">
        <f t="shared" si="14"/>
        <v>0</v>
      </c>
      <c r="BF135" s="105">
        <f t="shared" si="15"/>
        <v>0</v>
      </c>
      <c r="BG135" s="105">
        <f t="shared" si="16"/>
        <v>0</v>
      </c>
      <c r="BH135" s="105">
        <f t="shared" si="17"/>
        <v>0</v>
      </c>
      <c r="BI135" s="105">
        <f t="shared" si="18"/>
        <v>0</v>
      </c>
      <c r="BJ135" s="14" t="s">
        <v>82</v>
      </c>
      <c r="BK135" s="105">
        <f t="shared" si="19"/>
        <v>0</v>
      </c>
      <c r="BL135" s="14" t="s">
        <v>1626</v>
      </c>
      <c r="BM135" s="14" t="s">
        <v>1674</v>
      </c>
    </row>
    <row r="136" spans="2:65" s="1" customFormat="1" ht="16.5" customHeight="1">
      <c r="B136" s="25"/>
      <c r="C136" s="98" t="s">
        <v>258</v>
      </c>
      <c r="D136" s="98" t="s">
        <v>176</v>
      </c>
      <c r="E136" s="99" t="s">
        <v>1675</v>
      </c>
      <c r="F136" s="576" t="s">
        <v>1676</v>
      </c>
      <c r="G136" s="576"/>
      <c r="H136" s="576"/>
      <c r="I136" s="576"/>
      <c r="J136" s="100" t="s">
        <v>1106</v>
      </c>
      <c r="K136" s="101">
        <v>1</v>
      </c>
      <c r="L136" s="507"/>
      <c r="M136" s="507"/>
      <c r="N136" s="562">
        <f t="shared" si="10"/>
        <v>0</v>
      </c>
      <c r="O136" s="562"/>
      <c r="P136" s="562"/>
      <c r="Q136" s="562"/>
      <c r="R136" s="27"/>
      <c r="T136" s="102" t="s">
        <v>19</v>
      </c>
      <c r="U136" s="30" t="s">
        <v>39</v>
      </c>
      <c r="V136" s="103">
        <v>0</v>
      </c>
      <c r="W136" s="103">
        <f t="shared" si="11"/>
        <v>0</v>
      </c>
      <c r="X136" s="103">
        <v>0</v>
      </c>
      <c r="Y136" s="103">
        <f t="shared" si="12"/>
        <v>0</v>
      </c>
      <c r="Z136" s="103">
        <v>0</v>
      </c>
      <c r="AA136" s="104">
        <f t="shared" si="13"/>
        <v>0</v>
      </c>
      <c r="AR136" s="14" t="s">
        <v>1626</v>
      </c>
      <c r="AT136" s="14" t="s">
        <v>176</v>
      </c>
      <c r="AU136" s="14" t="s">
        <v>115</v>
      </c>
      <c r="AY136" s="14" t="s">
        <v>175</v>
      </c>
      <c r="BE136" s="105">
        <f t="shared" si="14"/>
        <v>0</v>
      </c>
      <c r="BF136" s="105">
        <f t="shared" si="15"/>
        <v>0</v>
      </c>
      <c r="BG136" s="105">
        <f t="shared" si="16"/>
        <v>0</v>
      </c>
      <c r="BH136" s="105">
        <f t="shared" si="17"/>
        <v>0</v>
      </c>
      <c r="BI136" s="105">
        <f t="shared" si="18"/>
        <v>0</v>
      </c>
      <c r="BJ136" s="14" t="s">
        <v>82</v>
      </c>
      <c r="BK136" s="105">
        <f t="shared" si="19"/>
        <v>0</v>
      </c>
      <c r="BL136" s="14" t="s">
        <v>1626</v>
      </c>
      <c r="BM136" s="14" t="s">
        <v>1677</v>
      </c>
    </row>
    <row r="137" spans="2:63" s="5" customFormat="1" ht="29.85" customHeight="1">
      <c r="B137" s="87"/>
      <c r="C137" s="88"/>
      <c r="D137" s="97" t="s">
        <v>1623</v>
      </c>
      <c r="E137" s="97"/>
      <c r="F137" s="97"/>
      <c r="G137" s="97"/>
      <c r="H137" s="97"/>
      <c r="I137" s="97"/>
      <c r="J137" s="97"/>
      <c r="K137" s="97"/>
      <c r="L137" s="97"/>
      <c r="M137" s="97"/>
      <c r="N137" s="605">
        <f>BK137</f>
        <v>0</v>
      </c>
      <c r="O137" s="606"/>
      <c r="P137" s="606"/>
      <c r="Q137" s="606"/>
      <c r="R137" s="90"/>
      <c r="T137" s="91"/>
      <c r="U137" s="88"/>
      <c r="V137" s="88"/>
      <c r="W137" s="92">
        <f>SUM(W138:W141)</f>
        <v>0</v>
      </c>
      <c r="X137" s="88"/>
      <c r="Y137" s="92">
        <f>SUM(Y138:Y141)</f>
        <v>0</v>
      </c>
      <c r="Z137" s="88"/>
      <c r="AA137" s="93">
        <f>SUM(AA138:AA141)</f>
        <v>0</v>
      </c>
      <c r="AR137" s="94" t="s">
        <v>196</v>
      </c>
      <c r="AT137" s="95" t="s">
        <v>73</v>
      </c>
      <c r="AU137" s="95" t="s">
        <v>82</v>
      </c>
      <c r="AY137" s="94" t="s">
        <v>175</v>
      </c>
      <c r="BK137" s="96">
        <f>SUM(BK138:BK141)</f>
        <v>0</v>
      </c>
    </row>
    <row r="138" spans="2:65" s="1" customFormat="1" ht="112.5" customHeight="1">
      <c r="B138" s="25"/>
      <c r="C138" s="98" t="s">
        <v>264</v>
      </c>
      <c r="D138" s="98" t="s">
        <v>176</v>
      </c>
      <c r="E138" s="99" t="s">
        <v>1678</v>
      </c>
      <c r="F138" s="576" t="s">
        <v>2092</v>
      </c>
      <c r="G138" s="576"/>
      <c r="H138" s="576"/>
      <c r="I138" s="576"/>
      <c r="J138" s="100" t="s">
        <v>1106</v>
      </c>
      <c r="K138" s="101">
        <v>1</v>
      </c>
      <c r="L138" s="507"/>
      <c r="M138" s="507"/>
      <c r="N138" s="562">
        <f>ROUND(L138*K138,2)</f>
        <v>0</v>
      </c>
      <c r="O138" s="562"/>
      <c r="P138" s="562"/>
      <c r="Q138" s="562"/>
      <c r="R138" s="27"/>
      <c r="T138" s="102" t="s">
        <v>19</v>
      </c>
      <c r="U138" s="30" t="s">
        <v>39</v>
      </c>
      <c r="V138" s="103">
        <v>0</v>
      </c>
      <c r="W138" s="103">
        <f>V138*K138</f>
        <v>0</v>
      </c>
      <c r="X138" s="103">
        <v>0</v>
      </c>
      <c r="Y138" s="103">
        <f>X138*K138</f>
        <v>0</v>
      </c>
      <c r="Z138" s="103">
        <v>0</v>
      </c>
      <c r="AA138" s="104">
        <f>Z138*K138</f>
        <v>0</v>
      </c>
      <c r="AR138" s="14" t="s">
        <v>1626</v>
      </c>
      <c r="AT138" s="14" t="s">
        <v>176</v>
      </c>
      <c r="AU138" s="14" t="s">
        <v>115</v>
      </c>
      <c r="AY138" s="14" t="s">
        <v>175</v>
      </c>
      <c r="BE138" s="105">
        <f>IF(U138="základní",N138,0)</f>
        <v>0</v>
      </c>
      <c r="BF138" s="105">
        <f>IF(U138="snížená",N138,0)</f>
        <v>0</v>
      </c>
      <c r="BG138" s="105">
        <f>IF(U138="zákl. přenesená",N138,0)</f>
        <v>0</v>
      </c>
      <c r="BH138" s="105">
        <f>IF(U138="sníž. přenesená",N138,0)</f>
        <v>0</v>
      </c>
      <c r="BI138" s="105">
        <f>IF(U138="nulová",N138,0)</f>
        <v>0</v>
      </c>
      <c r="BJ138" s="14" t="s">
        <v>82</v>
      </c>
      <c r="BK138" s="105">
        <f>ROUND(L138*K138,2)</f>
        <v>0</v>
      </c>
      <c r="BL138" s="14" t="s">
        <v>1626</v>
      </c>
      <c r="BM138" s="14" t="s">
        <v>1679</v>
      </c>
    </row>
    <row r="139" spans="2:65" s="1" customFormat="1" ht="16.5" customHeight="1">
      <c r="B139" s="25"/>
      <c r="C139" s="98" t="s">
        <v>10</v>
      </c>
      <c r="D139" s="98" t="s">
        <v>176</v>
      </c>
      <c r="E139" s="99" t="s">
        <v>1680</v>
      </c>
      <c r="F139" s="576" t="s">
        <v>1681</v>
      </c>
      <c r="G139" s="576"/>
      <c r="H139" s="576"/>
      <c r="I139" s="576"/>
      <c r="J139" s="100" t="s">
        <v>1106</v>
      </c>
      <c r="K139" s="101">
        <v>1</v>
      </c>
      <c r="L139" s="507"/>
      <c r="M139" s="507"/>
      <c r="N139" s="562">
        <f>ROUND(L139*K139,2)</f>
        <v>0</v>
      </c>
      <c r="O139" s="562"/>
      <c r="P139" s="562"/>
      <c r="Q139" s="562"/>
      <c r="R139" s="27"/>
      <c r="T139" s="102" t="s">
        <v>19</v>
      </c>
      <c r="U139" s="30" t="s">
        <v>39</v>
      </c>
      <c r="V139" s="103">
        <v>0</v>
      </c>
      <c r="W139" s="103">
        <f>V139*K139</f>
        <v>0</v>
      </c>
      <c r="X139" s="103">
        <v>0</v>
      </c>
      <c r="Y139" s="103">
        <f>X139*K139</f>
        <v>0</v>
      </c>
      <c r="Z139" s="103">
        <v>0</v>
      </c>
      <c r="AA139" s="104">
        <f>Z139*K139</f>
        <v>0</v>
      </c>
      <c r="AR139" s="14" t="s">
        <v>1626</v>
      </c>
      <c r="AT139" s="14" t="s">
        <v>176</v>
      </c>
      <c r="AU139" s="14" t="s">
        <v>115</v>
      </c>
      <c r="AY139" s="14" t="s">
        <v>175</v>
      </c>
      <c r="BE139" s="105">
        <f>IF(U139="základní",N139,0)</f>
        <v>0</v>
      </c>
      <c r="BF139" s="105">
        <f>IF(U139="snížená",N139,0)</f>
        <v>0</v>
      </c>
      <c r="BG139" s="105">
        <f>IF(U139="zákl. přenesená",N139,0)</f>
        <v>0</v>
      </c>
      <c r="BH139" s="105">
        <f>IF(U139="sníž. přenesená",N139,0)</f>
        <v>0</v>
      </c>
      <c r="BI139" s="105">
        <f>IF(U139="nulová",N139,0)</f>
        <v>0</v>
      </c>
      <c r="BJ139" s="14" t="s">
        <v>82</v>
      </c>
      <c r="BK139" s="105">
        <f>ROUND(L139*K139,2)</f>
        <v>0</v>
      </c>
      <c r="BL139" s="14" t="s">
        <v>1626</v>
      </c>
      <c r="BM139" s="14" t="s">
        <v>1682</v>
      </c>
    </row>
    <row r="140" spans="2:65" s="1" customFormat="1" ht="25.5" customHeight="1">
      <c r="B140" s="25"/>
      <c r="C140" s="98" t="s">
        <v>281</v>
      </c>
      <c r="D140" s="98" t="s">
        <v>176</v>
      </c>
      <c r="E140" s="99" t="s">
        <v>1683</v>
      </c>
      <c r="F140" s="576" t="s">
        <v>1684</v>
      </c>
      <c r="G140" s="576"/>
      <c r="H140" s="576"/>
      <c r="I140" s="576"/>
      <c r="J140" s="100" t="s">
        <v>1106</v>
      </c>
      <c r="K140" s="101">
        <v>1</v>
      </c>
      <c r="L140" s="507"/>
      <c r="M140" s="507"/>
      <c r="N140" s="562">
        <f>ROUND(L140*K140,2)</f>
        <v>0</v>
      </c>
      <c r="O140" s="562"/>
      <c r="P140" s="562"/>
      <c r="Q140" s="562"/>
      <c r="R140" s="27"/>
      <c r="T140" s="102" t="s">
        <v>19</v>
      </c>
      <c r="U140" s="30" t="s">
        <v>39</v>
      </c>
      <c r="V140" s="103">
        <v>0</v>
      </c>
      <c r="W140" s="103">
        <f>V140*K140</f>
        <v>0</v>
      </c>
      <c r="X140" s="103">
        <v>0</v>
      </c>
      <c r="Y140" s="103">
        <f>X140*K140</f>
        <v>0</v>
      </c>
      <c r="Z140" s="103">
        <v>0</v>
      </c>
      <c r="AA140" s="104">
        <f>Z140*K140</f>
        <v>0</v>
      </c>
      <c r="AR140" s="14" t="s">
        <v>1626</v>
      </c>
      <c r="AT140" s="14" t="s">
        <v>176</v>
      </c>
      <c r="AU140" s="14" t="s">
        <v>115</v>
      </c>
      <c r="AY140" s="14" t="s">
        <v>175</v>
      </c>
      <c r="BE140" s="105">
        <f>IF(U140="základní",N140,0)</f>
        <v>0</v>
      </c>
      <c r="BF140" s="105">
        <f>IF(U140="snížená",N140,0)</f>
        <v>0</v>
      </c>
      <c r="BG140" s="105">
        <f>IF(U140="zákl. přenesená",N140,0)</f>
        <v>0</v>
      </c>
      <c r="BH140" s="105">
        <f>IF(U140="sníž. přenesená",N140,0)</f>
        <v>0</v>
      </c>
      <c r="BI140" s="105">
        <f>IF(U140="nulová",N140,0)</f>
        <v>0</v>
      </c>
      <c r="BJ140" s="14" t="s">
        <v>82</v>
      </c>
      <c r="BK140" s="105">
        <f>ROUND(L140*K140,2)</f>
        <v>0</v>
      </c>
      <c r="BL140" s="14" t="s">
        <v>1626</v>
      </c>
      <c r="BM140" s="14" t="s">
        <v>1685</v>
      </c>
    </row>
    <row r="141" spans="2:65" s="1" customFormat="1" ht="16.5" customHeight="1">
      <c r="B141" s="25"/>
      <c r="C141" s="98" t="s">
        <v>269</v>
      </c>
      <c r="D141" s="98" t="s">
        <v>176</v>
      </c>
      <c r="E141" s="99" t="s">
        <v>1686</v>
      </c>
      <c r="F141" s="576" t="s">
        <v>1687</v>
      </c>
      <c r="G141" s="576"/>
      <c r="H141" s="576"/>
      <c r="I141" s="576"/>
      <c r="J141" s="100" t="s">
        <v>1106</v>
      </c>
      <c r="K141" s="101">
        <v>1</v>
      </c>
      <c r="L141" s="507"/>
      <c r="M141" s="507"/>
      <c r="N141" s="562">
        <f>ROUND(L141*K141,2)</f>
        <v>0</v>
      </c>
      <c r="O141" s="562"/>
      <c r="P141" s="562"/>
      <c r="Q141" s="562"/>
      <c r="R141" s="27"/>
      <c r="T141" s="102" t="s">
        <v>19</v>
      </c>
      <c r="U141" s="136" t="s">
        <v>39</v>
      </c>
      <c r="V141" s="137">
        <v>0</v>
      </c>
      <c r="W141" s="137">
        <f>V141*K141</f>
        <v>0</v>
      </c>
      <c r="X141" s="137">
        <v>0</v>
      </c>
      <c r="Y141" s="137">
        <f>X141*K141</f>
        <v>0</v>
      </c>
      <c r="Z141" s="137">
        <v>0</v>
      </c>
      <c r="AA141" s="138">
        <f>Z141*K141</f>
        <v>0</v>
      </c>
      <c r="AR141" s="14" t="s">
        <v>1626</v>
      </c>
      <c r="AT141" s="14" t="s">
        <v>176</v>
      </c>
      <c r="AU141" s="14" t="s">
        <v>115</v>
      </c>
      <c r="AY141" s="14" t="s">
        <v>175</v>
      </c>
      <c r="BE141" s="105">
        <f>IF(U141="základní",N141,0)</f>
        <v>0</v>
      </c>
      <c r="BF141" s="105">
        <f>IF(U141="snížená",N141,0)</f>
        <v>0</v>
      </c>
      <c r="BG141" s="105">
        <f>IF(U141="zákl. přenesená",N141,0)</f>
        <v>0</v>
      </c>
      <c r="BH141" s="105">
        <f>IF(U141="sníž. přenesená",N141,0)</f>
        <v>0</v>
      </c>
      <c r="BI141" s="105">
        <f>IF(U141="nulová",N141,0)</f>
        <v>0</v>
      </c>
      <c r="BJ141" s="14" t="s">
        <v>82</v>
      </c>
      <c r="BK141" s="105">
        <f>ROUND(L141*K141,2)</f>
        <v>0</v>
      </c>
      <c r="BL141" s="14" t="s">
        <v>1626</v>
      </c>
      <c r="BM141" s="14" t="s">
        <v>1688</v>
      </c>
    </row>
    <row r="142" spans="2:18" s="1" customFormat="1" ht="6.9" customHeight="1">
      <c r="B142" s="40"/>
      <c r="C142" s="41"/>
      <c r="D142" s="41"/>
      <c r="E142" s="41"/>
      <c r="F142" s="41"/>
      <c r="G142" s="41"/>
      <c r="H142" s="41"/>
      <c r="I142" s="41"/>
      <c r="J142" s="41"/>
      <c r="K142" s="41"/>
      <c r="L142" s="41"/>
      <c r="M142" s="41"/>
      <c r="N142" s="41"/>
      <c r="O142" s="41"/>
      <c r="P142" s="41"/>
      <c r="Q142" s="41"/>
      <c r="R142" s="42"/>
    </row>
  </sheetData>
  <sheetProtection password="EC4F" sheet="1" objects="1" scenarios="1" selectLockedCells="1"/>
  <mergeCells count="125">
    <mergeCell ref="C2:Q2"/>
    <mergeCell ref="C4:Q4"/>
    <mergeCell ref="F6:P6"/>
    <mergeCell ref="F7:P7"/>
    <mergeCell ref="O9:P9"/>
    <mergeCell ref="O11:P11"/>
    <mergeCell ref="O12:P12"/>
    <mergeCell ref="O14:P14"/>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1:Q91"/>
    <mergeCell ref="N92:Q92"/>
    <mergeCell ref="N94:Q94"/>
    <mergeCell ref="L96:Q96"/>
    <mergeCell ref="C102:Q102"/>
    <mergeCell ref="F104:P104"/>
    <mergeCell ref="F105:P105"/>
    <mergeCell ref="M107:P107"/>
    <mergeCell ref="M109:Q109"/>
    <mergeCell ref="M110:Q110"/>
    <mergeCell ref="F112:I112"/>
    <mergeCell ref="L112:M112"/>
    <mergeCell ref="N112:Q112"/>
    <mergeCell ref="F116:I116"/>
    <mergeCell ref="L116:M116"/>
    <mergeCell ref="N116:Q116"/>
    <mergeCell ref="N113:Q113"/>
    <mergeCell ref="N114:Q114"/>
    <mergeCell ref="N115:Q115"/>
    <mergeCell ref="F117:I117"/>
    <mergeCell ref="F118:I118"/>
    <mergeCell ref="L118:M118"/>
    <mergeCell ref="N118:Q118"/>
    <mergeCell ref="F119:I119"/>
    <mergeCell ref="F120:I120"/>
    <mergeCell ref="L120:M120"/>
    <mergeCell ref="N120:Q120"/>
    <mergeCell ref="F121:I121"/>
    <mergeCell ref="F122:I122"/>
    <mergeCell ref="L122:M122"/>
    <mergeCell ref="N122:Q122"/>
    <mergeCell ref="F123:I123"/>
    <mergeCell ref="L123:M123"/>
    <mergeCell ref="N123:Q123"/>
    <mergeCell ref="F124:I124"/>
    <mergeCell ref="L124:M124"/>
    <mergeCell ref="N124:Q124"/>
    <mergeCell ref="F125:I125"/>
    <mergeCell ref="L125:M125"/>
    <mergeCell ref="N125:Q125"/>
    <mergeCell ref="F126:I126"/>
    <mergeCell ref="L126:M126"/>
    <mergeCell ref="N126:Q126"/>
    <mergeCell ref="F127:I127"/>
    <mergeCell ref="L127:M127"/>
    <mergeCell ref="N127:Q127"/>
    <mergeCell ref="F133:I133"/>
    <mergeCell ref="L133:M133"/>
    <mergeCell ref="N133:Q133"/>
    <mergeCell ref="F134:I134"/>
    <mergeCell ref="L134:M134"/>
    <mergeCell ref="N134:Q134"/>
    <mergeCell ref="F128:I128"/>
    <mergeCell ref="L128:M128"/>
    <mergeCell ref="N128:Q128"/>
    <mergeCell ref="F130:I130"/>
    <mergeCell ref="L130:M130"/>
    <mergeCell ref="N130:Q130"/>
    <mergeCell ref="F131:I131"/>
    <mergeCell ref="L131:M131"/>
    <mergeCell ref="N131:Q131"/>
    <mergeCell ref="N129:Q129"/>
    <mergeCell ref="H1:K1"/>
    <mergeCell ref="S2:AC2"/>
    <mergeCell ref="F139:I139"/>
    <mergeCell ref="L139:M139"/>
    <mergeCell ref="N139:Q139"/>
    <mergeCell ref="F140:I140"/>
    <mergeCell ref="L140:M140"/>
    <mergeCell ref="N140:Q140"/>
    <mergeCell ref="F141:I141"/>
    <mergeCell ref="L141:M141"/>
    <mergeCell ref="N141:Q141"/>
    <mergeCell ref="F135:I135"/>
    <mergeCell ref="L135:M135"/>
    <mergeCell ref="N135:Q135"/>
    <mergeCell ref="F136:I136"/>
    <mergeCell ref="L136:M136"/>
    <mergeCell ref="N136:Q136"/>
    <mergeCell ref="F138:I138"/>
    <mergeCell ref="L138:M138"/>
    <mergeCell ref="N138:Q138"/>
    <mergeCell ref="N137:Q137"/>
    <mergeCell ref="F132:I132"/>
    <mergeCell ref="L132:M132"/>
    <mergeCell ref="N132:Q132"/>
  </mergeCells>
  <hyperlinks>
    <hyperlink ref="F1:G1" location="C2" display="1) Krycí list rozpočtu"/>
    <hyperlink ref="H1:K1" location="C86" display="2) Rekapitulace rozpočtu"/>
    <hyperlink ref="L1" location="C112" display="3) Rozpočet"/>
    <hyperlink ref="S1:T1" location="'Rekapitulace stavby'!C2" display="Rekapitulace stavby"/>
  </hyperlinks>
  <printOptions/>
  <pageMargins left="0.5833333" right="0.5833333" top="0.5" bottom="0.4666667" header="0" footer="0"/>
  <pageSetup blackAndWhite="1" fitToHeight="100" fitToWidth="1" horizontalDpi="600" verticalDpi="600" orientation="portrait"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14"/>
  <sheetViews>
    <sheetView showGridLines="0" workbookViewId="0" topLeftCell="A1">
      <pane ySplit="1" topLeftCell="A104" activePane="bottomLeft" state="frozen"/>
      <selection pane="bottomLeft" activeCell="I107" sqref="I107"/>
    </sheetView>
  </sheetViews>
  <sheetFormatPr defaultColWidth="9.33203125" defaultRowHeight="13.5"/>
  <cols>
    <col min="1" max="1" width="7.16015625" style="142" customWidth="1"/>
    <col min="2" max="2" width="1.5" style="142" customWidth="1"/>
    <col min="3" max="3" width="3.5" style="142" customWidth="1"/>
    <col min="4" max="4" width="3.66015625" style="142" customWidth="1"/>
    <col min="5" max="5" width="14.66015625" style="142" customWidth="1"/>
    <col min="6" max="6" width="64.33203125" style="142" customWidth="1"/>
    <col min="7" max="7" width="7.5" style="142" customWidth="1"/>
    <col min="8" max="8" width="9.5" style="142" customWidth="1"/>
    <col min="9" max="9" width="10.83203125" style="142" customWidth="1"/>
    <col min="10" max="10" width="20.16015625" style="142" customWidth="1"/>
    <col min="11" max="11" width="13.33203125" style="142" customWidth="1"/>
    <col min="12" max="18" width="9.33203125" style="143" customWidth="1"/>
    <col min="19" max="19" width="7" style="143" hidden="1" customWidth="1"/>
    <col min="20" max="20" width="25.5" style="143" hidden="1" customWidth="1"/>
    <col min="21" max="21" width="14" style="143" hidden="1" customWidth="1"/>
    <col min="22" max="22" width="10.5" style="143" customWidth="1"/>
    <col min="23" max="23" width="14" style="143" customWidth="1"/>
    <col min="24" max="24" width="10.5" style="143" customWidth="1"/>
    <col min="25" max="25" width="12.83203125" style="143" customWidth="1"/>
    <col min="26" max="26" width="9.5" style="143" customWidth="1"/>
    <col min="27" max="27" width="12.83203125" style="143" customWidth="1"/>
    <col min="28" max="28" width="14" style="143" customWidth="1"/>
    <col min="29" max="29" width="9.5" style="143" customWidth="1"/>
    <col min="30" max="30" width="12.83203125" style="143" customWidth="1"/>
    <col min="31" max="31" width="14" style="143" customWidth="1"/>
    <col min="32" max="72" width="9.33203125" style="143" customWidth="1"/>
    <col min="73" max="16384" width="9.33203125" style="142" customWidth="1"/>
  </cols>
  <sheetData>
    <row r="1" spans="1:11" ht="21.75" customHeight="1">
      <c r="A1" s="271"/>
      <c r="B1" s="270"/>
      <c r="C1" s="270"/>
      <c r="D1" s="268" t="s">
        <v>1</v>
      </c>
      <c r="E1" s="270"/>
      <c r="F1" s="269" t="s">
        <v>2091</v>
      </c>
      <c r="G1" s="613" t="s">
        <v>2090</v>
      </c>
      <c r="H1" s="613"/>
      <c r="I1" s="270"/>
      <c r="J1" s="269" t="s">
        <v>2089</v>
      </c>
      <c r="K1" s="268" t="s">
        <v>109</v>
      </c>
    </row>
    <row r="2" ht="36.9" customHeight="1"/>
    <row r="3" spans="2:11" ht="6.9" customHeight="1">
      <c r="B3" s="267"/>
      <c r="C3" s="266"/>
      <c r="D3" s="266"/>
      <c r="E3" s="266"/>
      <c r="F3" s="266"/>
      <c r="G3" s="266"/>
      <c r="H3" s="266"/>
      <c r="I3" s="266"/>
      <c r="J3" s="266"/>
      <c r="K3" s="265"/>
    </row>
    <row r="4" spans="2:11" ht="36.9" customHeight="1">
      <c r="B4" s="264"/>
      <c r="C4" s="263"/>
      <c r="D4" s="241" t="s">
        <v>2088</v>
      </c>
      <c r="E4" s="263"/>
      <c r="F4" s="263"/>
      <c r="G4" s="263"/>
      <c r="H4" s="263"/>
      <c r="I4" s="263"/>
      <c r="J4" s="263"/>
      <c r="K4" s="262"/>
    </row>
    <row r="5" spans="2:11" ht="6.9" customHeight="1">
      <c r="B5" s="264"/>
      <c r="C5" s="263"/>
      <c r="D5" s="263"/>
      <c r="E5" s="263"/>
      <c r="F5" s="263"/>
      <c r="G5" s="263"/>
      <c r="H5" s="263"/>
      <c r="I5" s="263"/>
      <c r="J5" s="263"/>
      <c r="K5" s="262"/>
    </row>
    <row r="6" spans="2:11" ht="13.5">
      <c r="B6" s="264"/>
      <c r="C6" s="263"/>
      <c r="D6" s="239" t="s">
        <v>17</v>
      </c>
      <c r="E6" s="263"/>
      <c r="F6" s="263"/>
      <c r="G6" s="263"/>
      <c r="H6" s="263"/>
      <c r="I6" s="263"/>
      <c r="J6" s="263"/>
      <c r="K6" s="262"/>
    </row>
    <row r="7" spans="2:11" ht="20.4" customHeight="1">
      <c r="B7" s="264"/>
      <c r="C7" s="263"/>
      <c r="D7" s="263"/>
      <c r="E7" s="614" t="str">
        <f>'[1]Rekapitulace stavby'!K6</f>
        <v>VD Plumlov - oprava dlažeb na PB</v>
      </c>
      <c r="F7" s="615"/>
      <c r="G7" s="615"/>
      <c r="H7" s="615"/>
      <c r="I7" s="263"/>
      <c r="J7" s="263"/>
      <c r="K7" s="262"/>
    </row>
    <row r="8" spans="2:72" s="162" customFormat="1" ht="13.5">
      <c r="B8" s="177"/>
      <c r="C8" s="216"/>
      <c r="D8" s="239" t="s">
        <v>129</v>
      </c>
      <c r="E8" s="216"/>
      <c r="F8" s="216"/>
      <c r="G8" s="216"/>
      <c r="H8" s="216"/>
      <c r="I8" s="216"/>
      <c r="J8" s="216"/>
      <c r="K8" s="215"/>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row>
    <row r="9" spans="2:72" s="162" customFormat="1" ht="36.9" customHeight="1">
      <c r="B9" s="177"/>
      <c r="C9" s="216"/>
      <c r="D9" s="216"/>
      <c r="E9" s="607" t="s">
        <v>2087</v>
      </c>
      <c r="F9" s="608"/>
      <c r="G9" s="608"/>
      <c r="H9" s="608"/>
      <c r="I9" s="216"/>
      <c r="J9" s="216"/>
      <c r="K9" s="215"/>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row>
    <row r="10" spans="2:72" s="162" customFormat="1" ht="13.5" customHeight="1">
      <c r="B10" s="177"/>
      <c r="C10" s="216"/>
      <c r="D10" s="216"/>
      <c r="E10" s="216"/>
      <c r="F10" s="216"/>
      <c r="G10" s="216"/>
      <c r="H10" s="216"/>
      <c r="I10" s="216"/>
      <c r="J10" s="216"/>
      <c r="K10" s="215"/>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row>
    <row r="11" spans="2:72" s="162" customFormat="1" ht="14.4" customHeight="1">
      <c r="B11" s="177"/>
      <c r="C11" s="216"/>
      <c r="D11" s="239" t="s">
        <v>2086</v>
      </c>
      <c r="E11" s="216"/>
      <c r="F11" s="238" t="s">
        <v>19</v>
      </c>
      <c r="G11" s="216"/>
      <c r="H11" s="216"/>
      <c r="I11" s="239" t="s">
        <v>20</v>
      </c>
      <c r="J11" s="238" t="s">
        <v>19</v>
      </c>
      <c r="K11" s="215"/>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row>
    <row r="12" spans="2:72" s="162" customFormat="1" ht="14.4" customHeight="1">
      <c r="B12" s="177"/>
      <c r="C12" s="216"/>
      <c r="D12" s="239" t="s">
        <v>21</v>
      </c>
      <c r="E12" s="216"/>
      <c r="F12" s="238" t="s">
        <v>22</v>
      </c>
      <c r="G12" s="216"/>
      <c r="H12" s="216"/>
      <c r="I12" s="239" t="s">
        <v>23</v>
      </c>
      <c r="J12" s="240"/>
      <c r="K12" s="215"/>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row>
    <row r="13" spans="2:72" s="162" customFormat="1" ht="10.95" customHeight="1">
      <c r="B13" s="177"/>
      <c r="C13" s="216"/>
      <c r="D13" s="216"/>
      <c r="E13" s="216"/>
      <c r="F13" s="216"/>
      <c r="G13" s="216"/>
      <c r="H13" s="216"/>
      <c r="I13" s="216"/>
      <c r="J13" s="216"/>
      <c r="K13" s="215"/>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row>
    <row r="14" spans="2:72" s="162" customFormat="1" ht="14.4" customHeight="1">
      <c r="B14" s="177"/>
      <c r="C14" s="216"/>
      <c r="D14" s="239" t="s">
        <v>2075</v>
      </c>
      <c r="E14" s="216"/>
      <c r="F14" s="216"/>
      <c r="G14" s="216"/>
      <c r="H14" s="216"/>
      <c r="I14" s="239" t="s">
        <v>25</v>
      </c>
      <c r="J14" s="238" t="str">
        <f>IF('[1]Rekapitulace stavby'!AN10="","",'[1]Rekapitulace stavby'!AN10)</f>
        <v/>
      </c>
      <c r="K14" s="215"/>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row>
    <row r="15" spans="2:72" s="162" customFormat="1" ht="18" customHeight="1">
      <c r="B15" s="177"/>
      <c r="C15" s="216"/>
      <c r="D15" s="216"/>
      <c r="E15" s="238" t="str">
        <f>IF('[1]Rekapitulace stavby'!E11="","",'[1]Rekapitulace stavby'!E11)</f>
        <v xml:space="preserve"> </v>
      </c>
      <c r="F15" s="216"/>
      <c r="G15" s="216"/>
      <c r="H15" s="216"/>
      <c r="I15" s="239" t="s">
        <v>27</v>
      </c>
      <c r="J15" s="238" t="str">
        <f>IF('[1]Rekapitulace stavby'!AN11="","",'[1]Rekapitulace stavby'!AN11)</f>
        <v/>
      </c>
      <c r="K15" s="215"/>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row>
    <row r="16" spans="2:72" s="162" customFormat="1" ht="6.9" customHeight="1">
      <c r="B16" s="177"/>
      <c r="C16" s="216"/>
      <c r="D16" s="216"/>
      <c r="E16" s="216"/>
      <c r="F16" s="216"/>
      <c r="G16" s="216"/>
      <c r="H16" s="216"/>
      <c r="I16" s="216"/>
      <c r="J16" s="216"/>
      <c r="K16" s="215"/>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row>
    <row r="17" spans="2:72" s="162" customFormat="1" ht="14.4" customHeight="1">
      <c r="B17" s="177"/>
      <c r="C17" s="216"/>
      <c r="D17" s="239" t="s">
        <v>2074</v>
      </c>
      <c r="E17" s="216"/>
      <c r="F17" s="216"/>
      <c r="G17" s="216"/>
      <c r="H17" s="216"/>
      <c r="I17" s="239" t="s">
        <v>25</v>
      </c>
      <c r="J17" s="238" t="str">
        <f>IF('[1]Rekapitulace stavby'!AN13="Vyplň údaj","",IF('[1]Rekapitulace stavby'!AN13="","",'[1]Rekapitulace stavby'!AN13))</f>
        <v/>
      </c>
      <c r="K17" s="215"/>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row>
    <row r="18" spans="2:72" s="162" customFormat="1" ht="18" customHeight="1">
      <c r="B18" s="177"/>
      <c r="C18" s="216"/>
      <c r="D18" s="216"/>
      <c r="E18" s="238" t="str">
        <f>IF('[1]Rekapitulace stavby'!E14="Vyplň údaj","",IF('[1]Rekapitulace stavby'!E14="","",'[1]Rekapitulace stavby'!E14))</f>
        <v xml:space="preserve"> </v>
      </c>
      <c r="F18" s="216"/>
      <c r="G18" s="216"/>
      <c r="H18" s="216"/>
      <c r="I18" s="239" t="s">
        <v>27</v>
      </c>
      <c r="J18" s="238" t="str">
        <f>IF('[1]Rekapitulace stavby'!AN14="Vyplň údaj","",IF('[1]Rekapitulace stavby'!AN14="","",'[1]Rekapitulace stavby'!AN14))</f>
        <v/>
      </c>
      <c r="K18" s="215"/>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row>
    <row r="19" spans="2:72" s="162" customFormat="1" ht="6.9" customHeight="1">
      <c r="B19" s="177"/>
      <c r="C19" s="216"/>
      <c r="D19" s="216"/>
      <c r="E19" s="216"/>
      <c r="F19" s="216"/>
      <c r="G19" s="216"/>
      <c r="H19" s="216"/>
      <c r="I19" s="216"/>
      <c r="J19" s="216"/>
      <c r="K19" s="215"/>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row>
    <row r="20" spans="2:72" s="162" customFormat="1" ht="14.4" customHeight="1">
      <c r="B20" s="177"/>
      <c r="C20" s="216"/>
      <c r="D20" s="239" t="s">
        <v>30</v>
      </c>
      <c r="E20" s="216"/>
      <c r="F20" s="216"/>
      <c r="G20" s="216"/>
      <c r="H20" s="216"/>
      <c r="I20" s="239" t="s">
        <v>25</v>
      </c>
      <c r="J20" s="238" t="s">
        <v>2085</v>
      </c>
      <c r="K20" s="215"/>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row>
    <row r="21" spans="2:72" s="162" customFormat="1" ht="18" customHeight="1">
      <c r="B21" s="177"/>
      <c r="C21" s="216"/>
      <c r="D21" s="216"/>
      <c r="E21" s="238" t="s">
        <v>2084</v>
      </c>
      <c r="F21" s="216"/>
      <c r="G21" s="216"/>
      <c r="H21" s="216"/>
      <c r="I21" s="239" t="s">
        <v>27</v>
      </c>
      <c r="J21" s="238" t="s">
        <v>19</v>
      </c>
      <c r="K21" s="215"/>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row>
    <row r="22" spans="2:72" s="162" customFormat="1" ht="6.9" customHeight="1">
      <c r="B22" s="177"/>
      <c r="C22" s="216"/>
      <c r="D22" s="216"/>
      <c r="E22" s="216"/>
      <c r="F22" s="216"/>
      <c r="G22" s="216"/>
      <c r="H22" s="216"/>
      <c r="I22" s="216"/>
      <c r="J22" s="216"/>
      <c r="K22" s="215"/>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row>
    <row r="23" spans="2:72" s="162" customFormat="1" ht="14.4" customHeight="1">
      <c r="B23" s="177"/>
      <c r="C23" s="216"/>
      <c r="D23" s="239" t="s">
        <v>34</v>
      </c>
      <c r="E23" s="216"/>
      <c r="F23" s="216"/>
      <c r="G23" s="216"/>
      <c r="H23" s="216"/>
      <c r="I23" s="216"/>
      <c r="J23" s="216"/>
      <c r="K23" s="215"/>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row>
    <row r="24" spans="2:72" s="258" customFormat="1" ht="20.4" customHeight="1">
      <c r="B24" s="261"/>
      <c r="C24" s="260"/>
      <c r="D24" s="260"/>
      <c r="E24" s="616" t="s">
        <v>19</v>
      </c>
      <c r="F24" s="616"/>
      <c r="G24" s="616"/>
      <c r="H24" s="616"/>
      <c r="I24" s="260"/>
      <c r="J24" s="260"/>
      <c r="K24" s="259"/>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row>
    <row r="25" spans="2:72" s="162" customFormat="1" ht="6.9" customHeight="1">
      <c r="B25" s="177"/>
      <c r="C25" s="216"/>
      <c r="D25" s="216"/>
      <c r="E25" s="216"/>
      <c r="F25" s="216"/>
      <c r="G25" s="216"/>
      <c r="H25" s="216"/>
      <c r="I25" s="216"/>
      <c r="J25" s="216"/>
      <c r="K25" s="215"/>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row>
    <row r="26" spans="2:72" s="162" customFormat="1" ht="6.9" customHeight="1">
      <c r="B26" s="177"/>
      <c r="C26" s="216"/>
      <c r="D26" s="256"/>
      <c r="E26" s="256"/>
      <c r="F26" s="256"/>
      <c r="G26" s="256"/>
      <c r="H26" s="256"/>
      <c r="I26" s="256"/>
      <c r="J26" s="256"/>
      <c r="K26" s="255"/>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row>
    <row r="27" spans="2:72" s="162" customFormat="1" ht="25.35" customHeight="1">
      <c r="B27" s="177"/>
      <c r="C27" s="216"/>
      <c r="D27" s="257" t="s">
        <v>37</v>
      </c>
      <c r="E27" s="216"/>
      <c r="F27" s="216"/>
      <c r="G27" s="216"/>
      <c r="H27" s="216"/>
      <c r="I27" s="216"/>
      <c r="J27" s="232">
        <f>ROUND(J88,2)</f>
        <v>0</v>
      </c>
      <c r="K27" s="215"/>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row>
    <row r="28" spans="2:72" s="162" customFormat="1" ht="6.9" customHeight="1">
      <c r="B28" s="177"/>
      <c r="C28" s="216"/>
      <c r="D28" s="256"/>
      <c r="E28" s="256"/>
      <c r="F28" s="256"/>
      <c r="G28" s="256"/>
      <c r="H28" s="256"/>
      <c r="I28" s="256"/>
      <c r="J28" s="256"/>
      <c r="K28" s="255"/>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row>
    <row r="29" spans="2:72" s="162" customFormat="1" ht="14.4" customHeight="1">
      <c r="B29" s="177"/>
      <c r="C29" s="216"/>
      <c r="D29" s="216"/>
      <c r="E29" s="216"/>
      <c r="F29" s="254" t="s">
        <v>2083</v>
      </c>
      <c r="G29" s="216"/>
      <c r="H29" s="216"/>
      <c r="I29" s="254" t="s">
        <v>2082</v>
      </c>
      <c r="J29" s="254" t="s">
        <v>2081</v>
      </c>
      <c r="K29" s="215"/>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row>
    <row r="30" spans="2:72" s="162" customFormat="1" ht="14.4" customHeight="1">
      <c r="B30" s="177"/>
      <c r="C30" s="216"/>
      <c r="D30" s="253" t="s">
        <v>38</v>
      </c>
      <c r="E30" s="253" t="s">
        <v>39</v>
      </c>
      <c r="F30" s="251">
        <f>J27</f>
        <v>0</v>
      </c>
      <c r="G30" s="216"/>
      <c r="H30" s="216"/>
      <c r="I30" s="252">
        <v>0.21</v>
      </c>
      <c r="J30" s="251">
        <f>ROUND(ROUND((SUM(F30)),2)*I30,2)</f>
        <v>0</v>
      </c>
      <c r="K30" s="215"/>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3"/>
      <c r="AN30" s="143"/>
      <c r="AO30" s="143"/>
      <c r="AP30" s="143"/>
      <c r="AQ30" s="143"/>
      <c r="AR30" s="143"/>
      <c r="AS30" s="143"/>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row>
    <row r="31" spans="2:72" s="162" customFormat="1" ht="14.4" customHeight="1">
      <c r="B31" s="177"/>
      <c r="C31" s="216"/>
      <c r="D31" s="216"/>
      <c r="E31" s="253" t="s">
        <v>41</v>
      </c>
      <c r="F31" s="251">
        <f>ROUND(SUM(BF88:BF607),2)</f>
        <v>0</v>
      </c>
      <c r="G31" s="216"/>
      <c r="H31" s="216"/>
      <c r="I31" s="252">
        <v>0.15</v>
      </c>
      <c r="J31" s="251">
        <f>ROUND(ROUND((SUM(BF88:BF607)),2)*I31,2)</f>
        <v>0</v>
      </c>
      <c r="K31" s="215"/>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row>
    <row r="32" spans="2:72" s="162" customFormat="1" ht="14.4" customHeight="1" hidden="1">
      <c r="B32" s="177"/>
      <c r="C32" s="216"/>
      <c r="D32" s="216"/>
      <c r="E32" s="253" t="s">
        <v>42</v>
      </c>
      <c r="F32" s="251">
        <f>ROUND(SUM(BG88:BG607),2)</f>
        <v>0</v>
      </c>
      <c r="G32" s="216"/>
      <c r="H32" s="216"/>
      <c r="I32" s="252">
        <v>0.21</v>
      </c>
      <c r="J32" s="251">
        <v>0</v>
      </c>
      <c r="K32" s="215"/>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row>
    <row r="33" spans="2:72" s="162" customFormat="1" ht="14.4" customHeight="1" hidden="1">
      <c r="B33" s="177"/>
      <c r="C33" s="216"/>
      <c r="D33" s="216"/>
      <c r="E33" s="253" t="s">
        <v>43</v>
      </c>
      <c r="F33" s="251">
        <f>ROUND(SUM(BH88:BH607),2)</f>
        <v>0</v>
      </c>
      <c r="G33" s="216"/>
      <c r="H33" s="216"/>
      <c r="I33" s="252">
        <v>0.15</v>
      </c>
      <c r="J33" s="251">
        <v>0</v>
      </c>
      <c r="K33" s="215"/>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row>
    <row r="34" spans="2:72" s="162" customFormat="1" ht="14.4" customHeight="1" hidden="1">
      <c r="B34" s="177"/>
      <c r="C34" s="216"/>
      <c r="D34" s="216"/>
      <c r="E34" s="253" t="s">
        <v>44</v>
      </c>
      <c r="F34" s="251">
        <f>ROUND(SUM(BI88:BI607),2)</f>
        <v>0</v>
      </c>
      <c r="G34" s="216"/>
      <c r="H34" s="216"/>
      <c r="I34" s="252">
        <v>0</v>
      </c>
      <c r="J34" s="251">
        <v>0</v>
      </c>
      <c r="K34" s="215"/>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row>
    <row r="35" spans="2:72" s="162" customFormat="1" ht="6.9" customHeight="1">
      <c r="B35" s="177"/>
      <c r="C35" s="216"/>
      <c r="D35" s="216"/>
      <c r="E35" s="216"/>
      <c r="F35" s="216"/>
      <c r="G35" s="216"/>
      <c r="H35" s="216"/>
      <c r="I35" s="216"/>
      <c r="J35" s="216"/>
      <c r="K35" s="215"/>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row>
    <row r="36" spans="2:72" s="162" customFormat="1" ht="25.35" customHeight="1">
      <c r="B36" s="177"/>
      <c r="C36" s="236"/>
      <c r="D36" s="250" t="s">
        <v>45</v>
      </c>
      <c r="E36" s="247"/>
      <c r="F36" s="247"/>
      <c r="G36" s="249" t="s">
        <v>46</v>
      </c>
      <c r="H36" s="248" t="s">
        <v>47</v>
      </c>
      <c r="I36" s="247"/>
      <c r="J36" s="246">
        <f>SUM(J27:J34)</f>
        <v>0</v>
      </c>
      <c r="K36" s="245"/>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row>
    <row r="37" spans="2:72" s="162" customFormat="1" ht="14.4" customHeight="1">
      <c r="B37" s="164"/>
      <c r="C37" s="163"/>
      <c r="D37" s="163"/>
      <c r="E37" s="163"/>
      <c r="F37" s="163"/>
      <c r="G37" s="163"/>
      <c r="H37" s="163"/>
      <c r="I37" s="163"/>
      <c r="J37" s="163"/>
      <c r="K37" s="214"/>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row>
    <row r="41" spans="2:72" s="162" customFormat="1" ht="6.9" customHeight="1">
      <c r="B41" s="244"/>
      <c r="C41" s="243"/>
      <c r="D41" s="243"/>
      <c r="E41" s="243"/>
      <c r="F41" s="243"/>
      <c r="G41" s="243"/>
      <c r="H41" s="243"/>
      <c r="I41" s="243"/>
      <c r="J41" s="243"/>
      <c r="K41" s="242"/>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row>
    <row r="42" spans="2:72" s="162" customFormat="1" ht="36.9" customHeight="1">
      <c r="B42" s="177"/>
      <c r="C42" s="241" t="s">
        <v>2080</v>
      </c>
      <c r="D42" s="216"/>
      <c r="E42" s="216"/>
      <c r="F42" s="216"/>
      <c r="G42" s="216"/>
      <c r="H42" s="216"/>
      <c r="I42" s="216"/>
      <c r="J42" s="216"/>
      <c r="K42" s="215"/>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row>
    <row r="43" spans="2:72" s="162" customFormat="1" ht="6.9" customHeight="1">
      <c r="B43" s="177"/>
      <c r="C43" s="216"/>
      <c r="D43" s="216"/>
      <c r="E43" s="216"/>
      <c r="F43" s="216"/>
      <c r="G43" s="216"/>
      <c r="H43" s="216"/>
      <c r="I43" s="216"/>
      <c r="J43" s="216"/>
      <c r="K43" s="215"/>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row>
    <row r="44" spans="2:72" s="162" customFormat="1" ht="14.4" customHeight="1">
      <c r="B44" s="177"/>
      <c r="C44" s="239" t="s">
        <v>17</v>
      </c>
      <c r="D44" s="216"/>
      <c r="E44" s="216"/>
      <c r="F44" s="216"/>
      <c r="G44" s="216"/>
      <c r="H44" s="216"/>
      <c r="I44" s="216"/>
      <c r="J44" s="216"/>
      <c r="K44" s="215"/>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row>
    <row r="45" spans="2:72" s="162" customFormat="1" ht="20.4" customHeight="1">
      <c r="B45" s="177"/>
      <c r="C45" s="216"/>
      <c r="D45" s="216"/>
      <c r="E45" s="614" t="str">
        <f>E7</f>
        <v>VD Plumlov - oprava dlažeb na PB</v>
      </c>
      <c r="F45" s="615"/>
      <c r="G45" s="615"/>
      <c r="H45" s="615"/>
      <c r="I45" s="216"/>
      <c r="J45" s="216"/>
      <c r="K45" s="215"/>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row>
    <row r="46" spans="2:72" s="162" customFormat="1" ht="14.4" customHeight="1">
      <c r="B46" s="177"/>
      <c r="C46" s="239" t="s">
        <v>129</v>
      </c>
      <c r="D46" s="216"/>
      <c r="E46" s="216"/>
      <c r="F46" s="216"/>
      <c r="G46" s="216"/>
      <c r="H46" s="216"/>
      <c r="I46" s="216"/>
      <c r="J46" s="216"/>
      <c r="K46" s="215"/>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row>
    <row r="47" spans="2:72" s="162" customFormat="1" ht="22.2" customHeight="1">
      <c r="B47" s="177"/>
      <c r="C47" s="216"/>
      <c r="D47" s="216"/>
      <c r="E47" s="607" t="str">
        <f>E9</f>
        <v>SO 08 - Oprava dlažby na PB</v>
      </c>
      <c r="F47" s="608"/>
      <c r="G47" s="608"/>
      <c r="H47" s="608"/>
      <c r="I47" s="216"/>
      <c r="J47" s="216"/>
      <c r="K47" s="215"/>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row>
    <row r="48" spans="2:72" s="162" customFormat="1" ht="6.9" customHeight="1">
      <c r="B48" s="177"/>
      <c r="C48" s="216"/>
      <c r="D48" s="216"/>
      <c r="E48" s="216"/>
      <c r="F48" s="216"/>
      <c r="G48" s="216"/>
      <c r="H48" s="216"/>
      <c r="I48" s="216"/>
      <c r="J48" s="216"/>
      <c r="K48" s="215"/>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row>
    <row r="49" spans="2:72" s="162" customFormat="1" ht="18" customHeight="1">
      <c r="B49" s="177"/>
      <c r="C49" s="239" t="s">
        <v>21</v>
      </c>
      <c r="D49" s="216"/>
      <c r="E49" s="216"/>
      <c r="F49" s="238" t="str">
        <f>F12</f>
        <v>Stichovice</v>
      </c>
      <c r="G49" s="216"/>
      <c r="H49" s="216"/>
      <c r="I49" s="239" t="s">
        <v>23</v>
      </c>
      <c r="J49" s="240" t="str">
        <f>IF(J12="","",J12)</f>
        <v/>
      </c>
      <c r="K49" s="215"/>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row>
    <row r="50" spans="2:72" s="162" customFormat="1" ht="6.9" customHeight="1">
      <c r="B50" s="177"/>
      <c r="C50" s="216"/>
      <c r="D50" s="216"/>
      <c r="E50" s="216"/>
      <c r="F50" s="216"/>
      <c r="G50" s="216"/>
      <c r="H50" s="216"/>
      <c r="I50" s="216"/>
      <c r="J50" s="216"/>
      <c r="K50" s="215"/>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row>
    <row r="51" spans="2:72" s="162" customFormat="1" ht="13.5">
      <c r="B51" s="177"/>
      <c r="C51" s="239" t="s">
        <v>2075</v>
      </c>
      <c r="D51" s="216"/>
      <c r="E51" s="216"/>
      <c r="F51" s="238" t="str">
        <f>E15</f>
        <v xml:space="preserve"> </v>
      </c>
      <c r="G51" s="216"/>
      <c r="H51" s="216"/>
      <c r="I51" s="239" t="s">
        <v>30</v>
      </c>
      <c r="J51" s="238" t="str">
        <f>E21</f>
        <v>AGPOL s.r.o., Jungmannova 153/12, 77900 Olomouc</v>
      </c>
      <c r="K51" s="215"/>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row>
    <row r="52" spans="2:72" s="162" customFormat="1" ht="14.4" customHeight="1">
      <c r="B52" s="177"/>
      <c r="C52" s="239" t="s">
        <v>2074</v>
      </c>
      <c r="D52" s="216"/>
      <c r="E52" s="216"/>
      <c r="F52" s="238" t="str">
        <f>IF(E18="","",E18)</f>
        <v xml:space="preserve"> </v>
      </c>
      <c r="G52" s="216"/>
      <c r="H52" s="216"/>
      <c r="I52" s="216"/>
      <c r="J52" s="216"/>
      <c r="K52" s="215"/>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row>
    <row r="53" spans="2:72" s="162" customFormat="1" ht="10.35" customHeight="1">
      <c r="B53" s="177"/>
      <c r="C53" s="216"/>
      <c r="D53" s="216"/>
      <c r="E53" s="216"/>
      <c r="F53" s="216"/>
      <c r="G53" s="216"/>
      <c r="H53" s="216"/>
      <c r="I53" s="216"/>
      <c r="J53" s="216"/>
      <c r="K53" s="215"/>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row>
    <row r="54" spans="2:72" s="162" customFormat="1" ht="29.25" customHeight="1">
      <c r="B54" s="177"/>
      <c r="C54" s="237" t="s">
        <v>2079</v>
      </c>
      <c r="D54" s="236"/>
      <c r="E54" s="236"/>
      <c r="F54" s="236"/>
      <c r="G54" s="236"/>
      <c r="H54" s="236"/>
      <c r="I54" s="236"/>
      <c r="J54" s="235" t="s">
        <v>146</v>
      </c>
      <c r="K54" s="234"/>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row>
    <row r="55" spans="2:72" s="162" customFormat="1" ht="10.35" customHeight="1">
      <c r="B55" s="177"/>
      <c r="C55" s="216"/>
      <c r="D55" s="216"/>
      <c r="E55" s="216"/>
      <c r="F55" s="216"/>
      <c r="G55" s="216"/>
      <c r="H55" s="216"/>
      <c r="I55" s="216"/>
      <c r="J55" s="216"/>
      <c r="K55" s="215"/>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row>
    <row r="56" spans="2:72" s="162" customFormat="1" ht="29.25" customHeight="1">
      <c r="B56" s="177"/>
      <c r="C56" s="233" t="s">
        <v>2072</v>
      </c>
      <c r="D56" s="216"/>
      <c r="E56" s="216"/>
      <c r="F56" s="216"/>
      <c r="G56" s="216"/>
      <c r="H56" s="216"/>
      <c r="I56" s="216"/>
      <c r="J56" s="232">
        <f>J88</f>
        <v>0</v>
      </c>
      <c r="K56" s="215"/>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row>
    <row r="57" spans="2:72" s="224" customFormat="1" ht="24.9" customHeight="1">
      <c r="B57" s="230"/>
      <c r="C57" s="229"/>
      <c r="D57" s="228" t="s">
        <v>149</v>
      </c>
      <c r="E57" s="227"/>
      <c r="F57" s="227"/>
      <c r="G57" s="227"/>
      <c r="H57" s="227"/>
      <c r="I57" s="227"/>
      <c r="J57" s="226">
        <f>J89</f>
        <v>0</v>
      </c>
      <c r="K57" s="225"/>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row>
    <row r="58" spans="2:72" s="217" customFormat="1" ht="19.95" customHeight="1">
      <c r="B58" s="223"/>
      <c r="C58" s="222"/>
      <c r="D58" s="221" t="s">
        <v>150</v>
      </c>
      <c r="E58" s="220"/>
      <c r="F58" s="220"/>
      <c r="G58" s="220"/>
      <c r="H58" s="220"/>
      <c r="I58" s="220"/>
      <c r="J58" s="231">
        <f>J90</f>
        <v>0</v>
      </c>
      <c r="K58" s="218"/>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row>
    <row r="59" spans="2:72" s="217" customFormat="1" ht="19.95" customHeight="1">
      <c r="B59" s="223"/>
      <c r="C59" s="222"/>
      <c r="D59" s="221" t="s">
        <v>151</v>
      </c>
      <c r="E59" s="220"/>
      <c r="F59" s="220"/>
      <c r="G59" s="220"/>
      <c r="H59" s="220"/>
      <c r="I59" s="220"/>
      <c r="J59" s="219">
        <f>J341</f>
        <v>0</v>
      </c>
      <c r="K59" s="218"/>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row>
    <row r="60" spans="2:72" s="217" customFormat="1" ht="19.95" customHeight="1">
      <c r="B60" s="223"/>
      <c r="C60" s="222"/>
      <c r="D60" s="221" t="s">
        <v>152</v>
      </c>
      <c r="E60" s="220"/>
      <c r="F60" s="220"/>
      <c r="G60" s="220"/>
      <c r="H60" s="220"/>
      <c r="I60" s="220"/>
      <c r="J60" s="219">
        <f>J348</f>
        <v>0</v>
      </c>
      <c r="K60" s="218"/>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row>
    <row r="61" spans="2:72" s="217" customFormat="1" ht="19.95" customHeight="1">
      <c r="B61" s="223"/>
      <c r="C61" s="222"/>
      <c r="D61" s="221" t="s">
        <v>153</v>
      </c>
      <c r="E61" s="220"/>
      <c r="F61" s="220"/>
      <c r="G61" s="220"/>
      <c r="H61" s="220"/>
      <c r="I61" s="220"/>
      <c r="J61" s="219">
        <f>J435</f>
        <v>0</v>
      </c>
      <c r="K61" s="218"/>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row>
    <row r="62" spans="2:72" s="217" customFormat="1" ht="19.95" customHeight="1">
      <c r="B62" s="223"/>
      <c r="C62" s="222"/>
      <c r="D62" s="221" t="s">
        <v>2078</v>
      </c>
      <c r="E62" s="220"/>
      <c r="F62" s="220"/>
      <c r="G62" s="220"/>
      <c r="H62" s="220"/>
      <c r="I62" s="220"/>
      <c r="J62" s="219">
        <f>J471</f>
        <v>0</v>
      </c>
      <c r="K62" s="218"/>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row>
    <row r="63" spans="2:72" s="217" customFormat="1" ht="19.95" customHeight="1">
      <c r="B63" s="223"/>
      <c r="C63" s="222"/>
      <c r="D63" s="221" t="s">
        <v>155</v>
      </c>
      <c r="E63" s="220"/>
      <c r="F63" s="220"/>
      <c r="G63" s="220"/>
      <c r="H63" s="220"/>
      <c r="I63" s="220"/>
      <c r="J63" s="219">
        <f>J498</f>
        <v>0</v>
      </c>
      <c r="K63" s="218"/>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row>
    <row r="64" spans="2:72" s="217" customFormat="1" ht="19.95" customHeight="1">
      <c r="B64" s="223"/>
      <c r="C64" s="222"/>
      <c r="D64" s="221" t="s">
        <v>156</v>
      </c>
      <c r="E64" s="220"/>
      <c r="F64" s="220"/>
      <c r="G64" s="220"/>
      <c r="H64" s="220"/>
      <c r="I64" s="220"/>
      <c r="J64" s="219">
        <f>J518</f>
        <v>0</v>
      </c>
      <c r="K64" s="218"/>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row>
    <row r="65" spans="2:72" s="217" customFormat="1" ht="19.95" customHeight="1">
      <c r="B65" s="223"/>
      <c r="C65" s="222"/>
      <c r="D65" s="221" t="s">
        <v>157</v>
      </c>
      <c r="E65" s="220"/>
      <c r="F65" s="220"/>
      <c r="G65" s="220"/>
      <c r="H65" s="220"/>
      <c r="I65" s="220"/>
      <c r="J65" s="219">
        <f>J572</f>
        <v>0</v>
      </c>
      <c r="K65" s="218"/>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row>
    <row r="66" spans="2:72" s="224" customFormat="1" ht="24.9" customHeight="1">
      <c r="B66" s="230"/>
      <c r="C66" s="229"/>
      <c r="D66" s="228" t="s">
        <v>158</v>
      </c>
      <c r="E66" s="227"/>
      <c r="F66" s="227"/>
      <c r="G66" s="227"/>
      <c r="H66" s="227"/>
      <c r="I66" s="227"/>
      <c r="J66" s="226">
        <f>J575</f>
        <v>0</v>
      </c>
      <c r="K66" s="225"/>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row>
    <row r="67" spans="2:72" s="217" customFormat="1" ht="19.95" customHeight="1">
      <c r="B67" s="223"/>
      <c r="C67" s="222"/>
      <c r="D67" s="221" t="s">
        <v>159</v>
      </c>
      <c r="E67" s="220"/>
      <c r="F67" s="220"/>
      <c r="G67" s="220"/>
      <c r="H67" s="220"/>
      <c r="I67" s="220"/>
      <c r="J67" s="219">
        <f>J576</f>
        <v>0</v>
      </c>
      <c r="K67" s="218"/>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row>
    <row r="68" spans="2:72" s="217" customFormat="1" ht="19.95" customHeight="1">
      <c r="B68" s="223"/>
      <c r="C68" s="222"/>
      <c r="D68" s="221" t="s">
        <v>2077</v>
      </c>
      <c r="E68" s="220"/>
      <c r="F68" s="220"/>
      <c r="G68" s="220"/>
      <c r="H68" s="220"/>
      <c r="I68" s="220"/>
      <c r="J68" s="219">
        <f>J601</f>
        <v>0</v>
      </c>
      <c r="K68" s="218"/>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43"/>
      <c r="AL68" s="143"/>
      <c r="AM68" s="143"/>
      <c r="AN68" s="143"/>
      <c r="AO68" s="143"/>
      <c r="AP68" s="143"/>
      <c r="AQ68" s="143"/>
      <c r="AR68" s="143"/>
      <c r="AS68" s="143"/>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row>
    <row r="69" spans="2:72" s="162" customFormat="1" ht="21.75" customHeight="1">
      <c r="B69" s="177"/>
      <c r="C69" s="216"/>
      <c r="D69" s="216"/>
      <c r="E69" s="216"/>
      <c r="F69" s="216"/>
      <c r="G69" s="216"/>
      <c r="H69" s="216"/>
      <c r="I69" s="216"/>
      <c r="J69" s="216"/>
      <c r="K69" s="215"/>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3"/>
      <c r="AZ69" s="143"/>
      <c r="BA69" s="143"/>
      <c r="BB69" s="143"/>
      <c r="BC69" s="143"/>
      <c r="BD69" s="143"/>
      <c r="BE69" s="143"/>
      <c r="BF69" s="143"/>
      <c r="BG69" s="143"/>
      <c r="BH69" s="143"/>
      <c r="BI69" s="143"/>
      <c r="BJ69" s="143"/>
      <c r="BK69" s="143"/>
      <c r="BL69" s="143"/>
      <c r="BM69" s="143"/>
      <c r="BN69" s="143"/>
      <c r="BO69" s="143"/>
      <c r="BP69" s="143"/>
      <c r="BQ69" s="143"/>
      <c r="BR69" s="143"/>
      <c r="BS69" s="143"/>
      <c r="BT69" s="143"/>
    </row>
    <row r="70" spans="2:72" s="162" customFormat="1" ht="6.9" customHeight="1">
      <c r="B70" s="164"/>
      <c r="C70" s="163"/>
      <c r="D70" s="163"/>
      <c r="E70" s="163"/>
      <c r="F70" s="163"/>
      <c r="G70" s="163"/>
      <c r="H70" s="163"/>
      <c r="I70" s="163"/>
      <c r="J70" s="163"/>
      <c r="K70" s="214"/>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143"/>
      <c r="AY70" s="143"/>
      <c r="AZ70" s="143"/>
      <c r="BA70" s="143"/>
      <c r="BB70" s="143"/>
      <c r="BC70" s="143"/>
      <c r="BD70" s="143"/>
      <c r="BE70" s="143"/>
      <c r="BF70" s="143"/>
      <c r="BG70" s="143"/>
      <c r="BH70" s="143"/>
      <c r="BI70" s="143"/>
      <c r="BJ70" s="143"/>
      <c r="BK70" s="143"/>
      <c r="BL70" s="143"/>
      <c r="BM70" s="143"/>
      <c r="BN70" s="143"/>
      <c r="BO70" s="143"/>
      <c r="BP70" s="143"/>
      <c r="BQ70" s="143"/>
      <c r="BR70" s="143"/>
      <c r="BS70" s="143"/>
      <c r="BT70" s="143"/>
    </row>
    <row r="74" spans="2:72" s="162" customFormat="1" ht="6.9" customHeight="1">
      <c r="B74" s="213"/>
      <c r="C74" s="212"/>
      <c r="D74" s="212"/>
      <c r="E74" s="212"/>
      <c r="F74" s="212"/>
      <c r="G74" s="212"/>
      <c r="H74" s="212"/>
      <c r="I74" s="212"/>
      <c r="J74" s="212"/>
      <c r="K74" s="212"/>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row>
    <row r="75" spans="2:72" s="162" customFormat="1" ht="36.9" customHeight="1">
      <c r="B75" s="177"/>
      <c r="C75" s="211" t="s">
        <v>2076</v>
      </c>
      <c r="D75" s="184"/>
      <c r="E75" s="184"/>
      <c r="F75" s="184"/>
      <c r="G75" s="184"/>
      <c r="H75" s="184"/>
      <c r="I75" s="184"/>
      <c r="J75" s="184"/>
      <c r="K75" s="184"/>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row>
    <row r="76" spans="2:72" s="162" customFormat="1" ht="6.9" customHeight="1">
      <c r="B76" s="177"/>
      <c r="C76" s="184"/>
      <c r="D76" s="184"/>
      <c r="E76" s="184"/>
      <c r="F76" s="184"/>
      <c r="G76" s="184"/>
      <c r="H76" s="184"/>
      <c r="I76" s="184"/>
      <c r="J76" s="184"/>
      <c r="K76" s="184"/>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row>
    <row r="77" spans="2:72" s="162" customFormat="1" ht="14.4" customHeight="1">
      <c r="B77" s="177"/>
      <c r="C77" s="209" t="s">
        <v>17</v>
      </c>
      <c r="D77" s="184"/>
      <c r="E77" s="184"/>
      <c r="F77" s="184"/>
      <c r="G77" s="184"/>
      <c r="H77" s="184"/>
      <c r="I77" s="184"/>
      <c r="J77" s="184"/>
      <c r="K77" s="184"/>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row>
    <row r="78" spans="2:72" s="162" customFormat="1" ht="20.4" customHeight="1">
      <c r="B78" s="177"/>
      <c r="C78" s="184"/>
      <c r="D78" s="184"/>
      <c r="E78" s="609" t="str">
        <f>E7</f>
        <v>VD Plumlov - oprava dlažeb na PB</v>
      </c>
      <c r="F78" s="610"/>
      <c r="G78" s="610"/>
      <c r="H78" s="610"/>
      <c r="I78" s="184"/>
      <c r="J78" s="184"/>
      <c r="K78" s="184"/>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row>
    <row r="79" spans="2:72" s="162" customFormat="1" ht="14.4" customHeight="1">
      <c r="B79" s="177"/>
      <c r="C79" s="209" t="s">
        <v>129</v>
      </c>
      <c r="D79" s="184"/>
      <c r="E79" s="184"/>
      <c r="F79" s="184"/>
      <c r="G79" s="184"/>
      <c r="H79" s="184"/>
      <c r="I79" s="184"/>
      <c r="J79" s="184"/>
      <c r="K79" s="184"/>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3"/>
      <c r="AZ79" s="143"/>
      <c r="BA79" s="143"/>
      <c r="BB79" s="143"/>
      <c r="BC79" s="143"/>
      <c r="BD79" s="143"/>
      <c r="BE79" s="143"/>
      <c r="BF79" s="143"/>
      <c r="BG79" s="143"/>
      <c r="BH79" s="143"/>
      <c r="BI79" s="143"/>
      <c r="BJ79" s="143"/>
      <c r="BK79" s="143"/>
      <c r="BL79" s="143"/>
      <c r="BM79" s="143"/>
      <c r="BN79" s="143"/>
      <c r="BO79" s="143"/>
      <c r="BP79" s="143"/>
      <c r="BQ79" s="143"/>
      <c r="BR79" s="143"/>
      <c r="BS79" s="143"/>
      <c r="BT79" s="143"/>
    </row>
    <row r="80" spans="2:72" s="162" customFormat="1" ht="22.2" customHeight="1">
      <c r="B80" s="177"/>
      <c r="C80" s="184"/>
      <c r="D80" s="184"/>
      <c r="E80" s="611" t="str">
        <f>E9</f>
        <v>SO 08 - Oprava dlažby na PB</v>
      </c>
      <c r="F80" s="612"/>
      <c r="G80" s="612"/>
      <c r="H80" s="612"/>
      <c r="I80" s="184"/>
      <c r="J80" s="184"/>
      <c r="K80" s="184"/>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c r="BA80" s="143"/>
      <c r="BB80" s="143"/>
      <c r="BC80" s="143"/>
      <c r="BD80" s="143"/>
      <c r="BE80" s="143"/>
      <c r="BF80" s="143"/>
      <c r="BG80" s="143"/>
      <c r="BH80" s="143"/>
      <c r="BI80" s="143"/>
      <c r="BJ80" s="143"/>
      <c r="BK80" s="143"/>
      <c r="BL80" s="143"/>
      <c r="BM80" s="143"/>
      <c r="BN80" s="143"/>
      <c r="BO80" s="143"/>
      <c r="BP80" s="143"/>
      <c r="BQ80" s="143"/>
      <c r="BR80" s="143"/>
      <c r="BS80" s="143"/>
      <c r="BT80" s="143"/>
    </row>
    <row r="81" spans="2:72" s="162" customFormat="1" ht="6.9" customHeight="1">
      <c r="B81" s="177"/>
      <c r="C81" s="184"/>
      <c r="D81" s="184"/>
      <c r="E81" s="184"/>
      <c r="F81" s="184"/>
      <c r="G81" s="184"/>
      <c r="H81" s="184"/>
      <c r="I81" s="184"/>
      <c r="J81" s="184"/>
      <c r="K81" s="184"/>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c r="BA81" s="143"/>
      <c r="BB81" s="143"/>
      <c r="BC81" s="143"/>
      <c r="BD81" s="143"/>
      <c r="BE81" s="143"/>
      <c r="BF81" s="143"/>
      <c r="BG81" s="143"/>
      <c r="BH81" s="143"/>
      <c r="BI81" s="143"/>
      <c r="BJ81" s="143"/>
      <c r="BK81" s="143"/>
      <c r="BL81" s="143"/>
      <c r="BM81" s="143"/>
      <c r="BN81" s="143"/>
      <c r="BO81" s="143"/>
      <c r="BP81" s="143"/>
      <c r="BQ81" s="143"/>
      <c r="BR81" s="143"/>
      <c r="BS81" s="143"/>
      <c r="BT81" s="143"/>
    </row>
    <row r="82" spans="2:72" s="162" customFormat="1" ht="18" customHeight="1">
      <c r="B82" s="177"/>
      <c r="C82" s="209" t="s">
        <v>21</v>
      </c>
      <c r="D82" s="184"/>
      <c r="E82" s="184"/>
      <c r="F82" s="208" t="str">
        <f>F12</f>
        <v>Stichovice</v>
      </c>
      <c r="G82" s="184"/>
      <c r="H82" s="184"/>
      <c r="I82" s="209" t="s">
        <v>23</v>
      </c>
      <c r="J82" s="210" t="str">
        <f>IF(J12="","",J12)</f>
        <v/>
      </c>
      <c r="K82" s="184"/>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c r="BA82" s="143"/>
      <c r="BB82" s="143"/>
      <c r="BC82" s="143"/>
      <c r="BD82" s="143"/>
      <c r="BE82" s="143"/>
      <c r="BF82" s="143"/>
      <c r="BG82" s="143"/>
      <c r="BH82" s="143"/>
      <c r="BI82" s="143"/>
      <c r="BJ82" s="143"/>
      <c r="BK82" s="143"/>
      <c r="BL82" s="143"/>
      <c r="BM82" s="143"/>
      <c r="BN82" s="143"/>
      <c r="BO82" s="143"/>
      <c r="BP82" s="143"/>
      <c r="BQ82" s="143"/>
      <c r="BR82" s="143"/>
      <c r="BS82" s="143"/>
      <c r="BT82" s="143"/>
    </row>
    <row r="83" spans="2:72" s="162" customFormat="1" ht="6.9" customHeight="1">
      <c r="B83" s="177"/>
      <c r="C83" s="184"/>
      <c r="D83" s="184"/>
      <c r="E83" s="184"/>
      <c r="F83" s="184"/>
      <c r="G83" s="184"/>
      <c r="H83" s="184"/>
      <c r="I83" s="184"/>
      <c r="J83" s="184"/>
      <c r="K83" s="184"/>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c r="BA83" s="143"/>
      <c r="BB83" s="143"/>
      <c r="BC83" s="143"/>
      <c r="BD83" s="143"/>
      <c r="BE83" s="143"/>
      <c r="BF83" s="143"/>
      <c r="BG83" s="143"/>
      <c r="BH83" s="143"/>
      <c r="BI83" s="143"/>
      <c r="BJ83" s="143"/>
      <c r="BK83" s="143"/>
      <c r="BL83" s="143"/>
      <c r="BM83" s="143"/>
      <c r="BN83" s="143"/>
      <c r="BO83" s="143"/>
      <c r="BP83" s="143"/>
      <c r="BQ83" s="143"/>
      <c r="BR83" s="143"/>
      <c r="BS83" s="143"/>
      <c r="BT83" s="143"/>
    </row>
    <row r="84" spans="2:72" s="162" customFormat="1" ht="13.5">
      <c r="B84" s="177"/>
      <c r="C84" s="209" t="s">
        <v>2075</v>
      </c>
      <c r="D84" s="184"/>
      <c r="E84" s="184"/>
      <c r="F84" s="208" t="str">
        <f>E15</f>
        <v xml:space="preserve"> </v>
      </c>
      <c r="G84" s="184"/>
      <c r="H84" s="184"/>
      <c r="I84" s="209" t="s">
        <v>30</v>
      </c>
      <c r="J84" s="208" t="str">
        <f>E21</f>
        <v>AGPOL s.r.o., Jungmannova 153/12, 77900 Olomouc</v>
      </c>
      <c r="K84" s="184"/>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row>
    <row r="85" spans="2:72" s="162" customFormat="1" ht="14.4" customHeight="1">
      <c r="B85" s="177"/>
      <c r="C85" s="209" t="s">
        <v>2074</v>
      </c>
      <c r="D85" s="184"/>
      <c r="E85" s="184"/>
      <c r="F85" s="208" t="str">
        <f>IF(E18="","",E18)</f>
        <v xml:space="preserve"> </v>
      </c>
      <c r="G85" s="184"/>
      <c r="H85" s="184"/>
      <c r="I85" s="184"/>
      <c r="J85" s="184"/>
      <c r="K85" s="184"/>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c r="BR85" s="143"/>
      <c r="BS85" s="143"/>
      <c r="BT85" s="143"/>
    </row>
    <row r="86" spans="2:72" s="162" customFormat="1" ht="10.35" customHeight="1">
      <c r="B86" s="177"/>
      <c r="C86" s="184"/>
      <c r="D86" s="184"/>
      <c r="E86" s="184"/>
      <c r="F86" s="184"/>
      <c r="G86" s="184"/>
      <c r="H86" s="184"/>
      <c r="I86" s="184"/>
      <c r="J86" s="184"/>
      <c r="K86" s="184"/>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43"/>
      <c r="AR86" s="143"/>
      <c r="AS86" s="143"/>
      <c r="AT86" s="143"/>
      <c r="AU86" s="143"/>
      <c r="AV86" s="143"/>
      <c r="AW86" s="143"/>
      <c r="AX86" s="143"/>
      <c r="AY86" s="143"/>
      <c r="AZ86" s="143"/>
      <c r="BA86" s="143"/>
      <c r="BB86" s="143"/>
      <c r="BC86" s="143"/>
      <c r="BD86" s="143"/>
      <c r="BE86" s="143"/>
      <c r="BF86" s="143"/>
      <c r="BG86" s="143"/>
      <c r="BH86" s="143"/>
      <c r="BI86" s="143"/>
      <c r="BJ86" s="143"/>
      <c r="BK86" s="143"/>
      <c r="BL86" s="143"/>
      <c r="BM86" s="143"/>
      <c r="BN86" s="143"/>
      <c r="BO86" s="143"/>
      <c r="BP86" s="143"/>
      <c r="BQ86" s="143"/>
      <c r="BR86" s="143"/>
      <c r="BS86" s="143"/>
      <c r="BT86" s="143"/>
    </row>
    <row r="87" spans="2:72" s="202" customFormat="1" ht="29.25" customHeight="1">
      <c r="B87" s="207"/>
      <c r="C87" s="206" t="s">
        <v>162</v>
      </c>
      <c r="D87" s="204" t="s">
        <v>163</v>
      </c>
      <c r="E87" s="204" t="s">
        <v>56</v>
      </c>
      <c r="F87" s="204" t="s">
        <v>164</v>
      </c>
      <c r="G87" s="204" t="s">
        <v>165</v>
      </c>
      <c r="H87" s="204" t="s">
        <v>166</v>
      </c>
      <c r="I87" s="205" t="s">
        <v>167</v>
      </c>
      <c r="J87" s="204" t="s">
        <v>146</v>
      </c>
      <c r="K87" s="203" t="s">
        <v>2073</v>
      </c>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43"/>
      <c r="AR87" s="143"/>
      <c r="AS87" s="143"/>
      <c r="AT87" s="143"/>
      <c r="AU87" s="143"/>
      <c r="AV87" s="143"/>
      <c r="AW87" s="143"/>
      <c r="AX87" s="143"/>
      <c r="AY87" s="143"/>
      <c r="AZ87" s="143"/>
      <c r="BA87" s="143"/>
      <c r="BB87" s="143"/>
      <c r="BC87" s="143"/>
      <c r="BD87" s="143"/>
      <c r="BE87" s="143"/>
      <c r="BF87" s="143"/>
      <c r="BG87" s="143"/>
      <c r="BH87" s="143"/>
      <c r="BI87" s="143"/>
      <c r="BJ87" s="143"/>
      <c r="BK87" s="143"/>
      <c r="BL87" s="143"/>
      <c r="BM87" s="143"/>
      <c r="BN87" s="143"/>
      <c r="BO87" s="143"/>
      <c r="BP87" s="143"/>
      <c r="BQ87" s="143"/>
      <c r="BR87" s="143"/>
      <c r="BS87" s="143"/>
      <c r="BT87" s="143"/>
    </row>
    <row r="88" spans="2:72" s="162" customFormat="1" ht="29.25" customHeight="1">
      <c r="B88" s="177"/>
      <c r="C88" s="201" t="s">
        <v>2072</v>
      </c>
      <c r="D88" s="184"/>
      <c r="E88" s="184"/>
      <c r="F88" s="184"/>
      <c r="G88" s="184"/>
      <c r="H88" s="184"/>
      <c r="I88" s="184"/>
      <c r="J88" s="200">
        <f>J89+J575</f>
        <v>0</v>
      </c>
      <c r="K88" s="184"/>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43"/>
      <c r="AR88" s="143"/>
      <c r="AS88" s="143"/>
      <c r="AT88" s="143"/>
      <c r="AU88" s="143"/>
      <c r="AV88" s="143"/>
      <c r="AW88" s="143"/>
      <c r="AX88" s="143"/>
      <c r="AY88" s="143"/>
      <c r="AZ88" s="143"/>
      <c r="BA88" s="143"/>
      <c r="BB88" s="143"/>
      <c r="BC88" s="143"/>
      <c r="BD88" s="143"/>
      <c r="BE88" s="143"/>
      <c r="BF88" s="143"/>
      <c r="BG88" s="143"/>
      <c r="BH88" s="143"/>
      <c r="BI88" s="143"/>
      <c r="BJ88" s="143"/>
      <c r="BK88" s="143"/>
      <c r="BL88" s="143"/>
      <c r="BM88" s="143"/>
      <c r="BN88" s="143"/>
      <c r="BO88" s="143"/>
      <c r="BP88" s="143"/>
      <c r="BQ88" s="143"/>
      <c r="BR88" s="143"/>
      <c r="BS88" s="143"/>
      <c r="BT88" s="143"/>
    </row>
    <row r="89" spans="2:72" s="178" customFormat="1" ht="37.35" customHeight="1">
      <c r="B89" s="183"/>
      <c r="C89" s="179"/>
      <c r="D89" s="198" t="s">
        <v>73</v>
      </c>
      <c r="E89" s="197" t="s">
        <v>2071</v>
      </c>
      <c r="F89" s="197" t="s">
        <v>2070</v>
      </c>
      <c r="G89" s="179"/>
      <c r="H89" s="179"/>
      <c r="I89" s="179"/>
      <c r="J89" s="196">
        <f>J90+J341+J435+J471+J498+J518+J572+J348</f>
        <v>0</v>
      </c>
      <c r="K89" s="179"/>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c r="BF89" s="143"/>
      <c r="BG89" s="143"/>
      <c r="BH89" s="143"/>
      <c r="BI89" s="143"/>
      <c r="BJ89" s="143"/>
      <c r="BK89" s="143"/>
      <c r="BL89" s="143"/>
      <c r="BM89" s="143"/>
      <c r="BN89" s="143"/>
      <c r="BO89" s="143"/>
      <c r="BP89" s="143"/>
      <c r="BQ89" s="143"/>
      <c r="BR89" s="143"/>
      <c r="BS89" s="143"/>
      <c r="BT89" s="143"/>
    </row>
    <row r="90" spans="2:72" s="178" customFormat="1" ht="19.95" customHeight="1">
      <c r="B90" s="183"/>
      <c r="C90" s="179"/>
      <c r="D90" s="182" t="s">
        <v>73</v>
      </c>
      <c r="E90" s="181" t="s">
        <v>82</v>
      </c>
      <c r="F90" s="181" t="s">
        <v>2069</v>
      </c>
      <c r="G90" s="179"/>
      <c r="H90" s="179"/>
      <c r="I90" s="179"/>
      <c r="J90" s="180">
        <f>J91+J97+J102+J107+J115+J124+J133+J139+J146+J152+J160+J168+J179+J189+J195+J201+J207+J213+J219+J225+J233+J248+J255+J273+J281+J293+J299+J304+J314+J320+J326+J332+J336</f>
        <v>0</v>
      </c>
      <c r="K90" s="179"/>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c r="BO90" s="143"/>
      <c r="BP90" s="143"/>
      <c r="BQ90" s="143"/>
      <c r="BR90" s="143"/>
      <c r="BS90" s="143"/>
      <c r="BT90" s="143"/>
    </row>
    <row r="91" spans="2:72" s="162" customFormat="1" ht="28.95" customHeight="1">
      <c r="B91" s="177"/>
      <c r="C91" s="176" t="s">
        <v>82</v>
      </c>
      <c r="D91" s="176" t="s">
        <v>176</v>
      </c>
      <c r="E91" s="175" t="s">
        <v>2068</v>
      </c>
      <c r="F91" s="171" t="s">
        <v>2067</v>
      </c>
      <c r="G91" s="174" t="s">
        <v>113</v>
      </c>
      <c r="H91" s="173">
        <v>1600</v>
      </c>
      <c r="I91" s="465"/>
      <c r="J91" s="172">
        <f>ROUND(I91*H91,2)</f>
        <v>0</v>
      </c>
      <c r="K91" s="171" t="s">
        <v>1693</v>
      </c>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c r="BO91" s="143"/>
      <c r="BP91" s="143"/>
      <c r="BQ91" s="143"/>
      <c r="BR91" s="143"/>
      <c r="BS91" s="143"/>
      <c r="BT91" s="143"/>
    </row>
    <row r="92" spans="2:72" s="162" customFormat="1" ht="108">
      <c r="B92" s="177"/>
      <c r="C92" s="184"/>
      <c r="D92" s="148" t="s">
        <v>1699</v>
      </c>
      <c r="E92" s="184"/>
      <c r="F92" s="185" t="s">
        <v>2066</v>
      </c>
      <c r="G92" s="184"/>
      <c r="H92" s="184"/>
      <c r="I92" s="184"/>
      <c r="J92" s="184"/>
      <c r="K92" s="184"/>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row>
    <row r="93" spans="2:72" s="169" customFormat="1" ht="13.5" customHeight="1">
      <c r="B93" s="170"/>
      <c r="C93" s="153"/>
      <c r="D93" s="148" t="s">
        <v>182</v>
      </c>
      <c r="E93" s="154" t="s">
        <v>19</v>
      </c>
      <c r="F93" s="155" t="s">
        <v>1732</v>
      </c>
      <c r="G93" s="153"/>
      <c r="H93" s="154" t="s">
        <v>19</v>
      </c>
      <c r="I93" s="153"/>
      <c r="J93" s="153"/>
      <c r="K93" s="15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c r="BO93" s="143"/>
      <c r="BP93" s="143"/>
      <c r="BQ93" s="143"/>
      <c r="BR93" s="143"/>
      <c r="BS93" s="143"/>
      <c r="BT93" s="143"/>
    </row>
    <row r="94" spans="2:72" s="169" customFormat="1" ht="13.5" customHeight="1">
      <c r="B94" s="170"/>
      <c r="C94" s="153"/>
      <c r="D94" s="148" t="s">
        <v>182</v>
      </c>
      <c r="E94" s="154" t="s">
        <v>19</v>
      </c>
      <c r="F94" s="155" t="s">
        <v>2065</v>
      </c>
      <c r="G94" s="153"/>
      <c r="H94" s="154" t="s">
        <v>19</v>
      </c>
      <c r="I94" s="153"/>
      <c r="J94" s="153"/>
      <c r="K94" s="15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c r="BO94" s="143"/>
      <c r="BP94" s="143"/>
      <c r="BQ94" s="143"/>
      <c r="BR94" s="143"/>
      <c r="BS94" s="143"/>
      <c r="BT94" s="143"/>
    </row>
    <row r="95" spans="2:72" s="167" customFormat="1" ht="13.5" customHeight="1">
      <c r="B95" s="168"/>
      <c r="C95" s="149"/>
      <c r="D95" s="148" t="s">
        <v>182</v>
      </c>
      <c r="E95" s="152" t="s">
        <v>19</v>
      </c>
      <c r="F95" s="151" t="s">
        <v>1919</v>
      </c>
      <c r="G95" s="149"/>
      <c r="H95" s="150">
        <v>1600</v>
      </c>
      <c r="I95" s="149"/>
      <c r="J95" s="149"/>
      <c r="K95" s="149"/>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c r="BO95" s="143"/>
      <c r="BP95" s="143"/>
      <c r="BQ95" s="143"/>
      <c r="BR95" s="143"/>
      <c r="BS95" s="143"/>
      <c r="BT95" s="143"/>
    </row>
    <row r="96" spans="2:72" s="165" customFormat="1" ht="13.5" customHeight="1">
      <c r="B96" s="166"/>
      <c r="C96" s="144"/>
      <c r="D96" s="189" t="s">
        <v>182</v>
      </c>
      <c r="E96" s="188" t="s">
        <v>19</v>
      </c>
      <c r="F96" s="187" t="s">
        <v>247</v>
      </c>
      <c r="G96" s="144"/>
      <c r="H96" s="186">
        <v>1600</v>
      </c>
      <c r="I96" s="144"/>
      <c r="J96" s="144"/>
      <c r="K96" s="144"/>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c r="BO96" s="143"/>
      <c r="BP96" s="143"/>
      <c r="BQ96" s="143"/>
      <c r="BR96" s="143"/>
      <c r="BS96" s="143"/>
      <c r="BT96" s="143"/>
    </row>
    <row r="97" spans="2:72" s="162" customFormat="1" ht="28.95" customHeight="1">
      <c r="B97" s="177"/>
      <c r="C97" s="176" t="s">
        <v>115</v>
      </c>
      <c r="D97" s="176" t="s">
        <v>176</v>
      </c>
      <c r="E97" s="175" t="s">
        <v>187</v>
      </c>
      <c r="F97" s="171" t="s">
        <v>2064</v>
      </c>
      <c r="G97" s="174" t="s">
        <v>189</v>
      </c>
      <c r="H97" s="173">
        <v>4</v>
      </c>
      <c r="I97" s="465"/>
      <c r="J97" s="172">
        <f>ROUND(I97*H97,2)</f>
        <v>0</v>
      </c>
      <c r="K97" s="171" t="s">
        <v>1693</v>
      </c>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c r="BO97" s="143"/>
      <c r="BP97" s="143"/>
      <c r="BQ97" s="143"/>
      <c r="BR97" s="143"/>
      <c r="BS97" s="143"/>
      <c r="BT97" s="143"/>
    </row>
    <row r="98" spans="2:72" s="162" customFormat="1" ht="132">
      <c r="B98" s="177"/>
      <c r="C98" s="184"/>
      <c r="D98" s="148" t="s">
        <v>1699</v>
      </c>
      <c r="E98" s="184"/>
      <c r="F98" s="185" t="s">
        <v>2063</v>
      </c>
      <c r="G98" s="184"/>
      <c r="H98" s="184"/>
      <c r="I98" s="184"/>
      <c r="J98" s="184"/>
      <c r="K98" s="184"/>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c r="BO98" s="143"/>
      <c r="BP98" s="143"/>
      <c r="BQ98" s="143"/>
      <c r="BR98" s="143"/>
      <c r="BS98" s="143"/>
      <c r="BT98" s="143"/>
    </row>
    <row r="99" spans="2:72" s="169" customFormat="1" ht="13.5" customHeight="1">
      <c r="B99" s="170"/>
      <c r="C99" s="153"/>
      <c r="D99" s="148" t="s">
        <v>182</v>
      </c>
      <c r="E99" s="154" t="s">
        <v>19</v>
      </c>
      <c r="F99" s="155" t="s">
        <v>1987</v>
      </c>
      <c r="G99" s="153"/>
      <c r="H99" s="154" t="s">
        <v>19</v>
      </c>
      <c r="I99" s="153"/>
      <c r="J99" s="153"/>
      <c r="K99" s="15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c r="BO99" s="143"/>
      <c r="BP99" s="143"/>
      <c r="BQ99" s="143"/>
      <c r="BR99" s="143"/>
      <c r="BS99" s="143"/>
      <c r="BT99" s="143"/>
    </row>
    <row r="100" spans="2:72" s="167" customFormat="1" ht="13.5" customHeight="1">
      <c r="B100" s="168"/>
      <c r="C100" s="149"/>
      <c r="D100" s="148" t="s">
        <v>182</v>
      </c>
      <c r="E100" s="152" t="s">
        <v>19</v>
      </c>
      <c r="F100" s="151" t="s">
        <v>1985</v>
      </c>
      <c r="G100" s="149"/>
      <c r="H100" s="150">
        <v>4</v>
      </c>
      <c r="I100" s="149"/>
      <c r="J100" s="149"/>
      <c r="K100" s="149"/>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c r="BO100" s="143"/>
      <c r="BP100" s="143"/>
      <c r="BQ100" s="143"/>
      <c r="BR100" s="143"/>
      <c r="BS100" s="143"/>
      <c r="BT100" s="143"/>
    </row>
    <row r="101" spans="2:72" s="165" customFormat="1" ht="13.5" customHeight="1">
      <c r="B101" s="166"/>
      <c r="C101" s="144"/>
      <c r="D101" s="189" t="s">
        <v>182</v>
      </c>
      <c r="E101" s="188" t="s">
        <v>19</v>
      </c>
      <c r="F101" s="187" t="s">
        <v>247</v>
      </c>
      <c r="G101" s="144"/>
      <c r="H101" s="186">
        <v>4</v>
      </c>
      <c r="I101" s="144"/>
      <c r="J101" s="144"/>
      <c r="K101" s="144"/>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row>
    <row r="102" spans="2:72" s="162" customFormat="1" ht="28.95" customHeight="1">
      <c r="B102" s="177"/>
      <c r="C102" s="176" t="s">
        <v>186</v>
      </c>
      <c r="D102" s="176" t="s">
        <v>176</v>
      </c>
      <c r="E102" s="175" t="s">
        <v>215</v>
      </c>
      <c r="F102" s="171" t="s">
        <v>2062</v>
      </c>
      <c r="G102" s="174" t="s">
        <v>189</v>
      </c>
      <c r="H102" s="173">
        <v>4</v>
      </c>
      <c r="I102" s="465"/>
      <c r="J102" s="172">
        <f>ROUND(I102*H102,2)</f>
        <v>0</v>
      </c>
      <c r="K102" s="171" t="s">
        <v>1693</v>
      </c>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c r="BO102" s="143"/>
      <c r="BP102" s="143"/>
      <c r="BQ102" s="143"/>
      <c r="BR102" s="143"/>
      <c r="BS102" s="143"/>
      <c r="BT102" s="143"/>
    </row>
    <row r="103" spans="2:72" s="162" customFormat="1" ht="108">
      <c r="B103" s="177"/>
      <c r="C103" s="184"/>
      <c r="D103" s="148" t="s">
        <v>1699</v>
      </c>
      <c r="E103" s="184"/>
      <c r="F103" s="185" t="s">
        <v>2061</v>
      </c>
      <c r="G103" s="184"/>
      <c r="H103" s="184"/>
      <c r="I103" s="184"/>
      <c r="J103" s="184"/>
      <c r="K103" s="184"/>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row>
    <row r="104" spans="2:72" s="169" customFormat="1" ht="13.5" customHeight="1">
      <c r="B104" s="170"/>
      <c r="C104" s="153"/>
      <c r="D104" s="148" t="s">
        <v>182</v>
      </c>
      <c r="E104" s="154" t="s">
        <v>19</v>
      </c>
      <c r="F104" s="155" t="s">
        <v>1987</v>
      </c>
      <c r="G104" s="153"/>
      <c r="H104" s="154" t="s">
        <v>19</v>
      </c>
      <c r="I104" s="153"/>
      <c r="J104" s="153"/>
      <c r="K104" s="15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c r="BO104" s="143"/>
      <c r="BP104" s="143"/>
      <c r="BQ104" s="143"/>
      <c r="BR104" s="143"/>
      <c r="BS104" s="143"/>
      <c r="BT104" s="143"/>
    </row>
    <row r="105" spans="2:72" s="167" customFormat="1" ht="13.5" customHeight="1">
      <c r="B105" s="168"/>
      <c r="C105" s="149"/>
      <c r="D105" s="148" t="s">
        <v>182</v>
      </c>
      <c r="E105" s="152" t="s">
        <v>19</v>
      </c>
      <c r="F105" s="151" t="s">
        <v>1985</v>
      </c>
      <c r="G105" s="149"/>
      <c r="H105" s="150">
        <v>4</v>
      </c>
      <c r="I105" s="149"/>
      <c r="J105" s="149"/>
      <c r="K105" s="149"/>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row>
    <row r="106" spans="2:72" s="165" customFormat="1" ht="13.5" customHeight="1">
      <c r="B106" s="166"/>
      <c r="C106" s="144"/>
      <c r="D106" s="189" t="s">
        <v>182</v>
      </c>
      <c r="E106" s="188" t="s">
        <v>19</v>
      </c>
      <c r="F106" s="187" t="s">
        <v>247</v>
      </c>
      <c r="G106" s="144"/>
      <c r="H106" s="186">
        <v>4</v>
      </c>
      <c r="I106" s="144"/>
      <c r="J106" s="144"/>
      <c r="K106" s="144"/>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c r="BO106" s="143"/>
      <c r="BP106" s="143"/>
      <c r="BQ106" s="143"/>
      <c r="BR106" s="143"/>
      <c r="BS106" s="143"/>
      <c r="BT106" s="143"/>
    </row>
    <row r="107" spans="2:72" s="162" customFormat="1" ht="40.2" customHeight="1">
      <c r="B107" s="177"/>
      <c r="C107" s="176" t="s">
        <v>179</v>
      </c>
      <c r="D107" s="176" t="s">
        <v>176</v>
      </c>
      <c r="E107" s="175" t="s">
        <v>2060</v>
      </c>
      <c r="F107" s="171" t="s">
        <v>2059</v>
      </c>
      <c r="G107" s="174" t="s">
        <v>127</v>
      </c>
      <c r="H107" s="173">
        <v>192</v>
      </c>
      <c r="I107" s="465"/>
      <c r="J107" s="172">
        <f>ROUND(I107*H107,2)</f>
        <v>0</v>
      </c>
      <c r="K107" s="171" t="s">
        <v>1693</v>
      </c>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row>
    <row r="108" spans="2:72" s="162" customFormat="1" ht="360">
      <c r="B108" s="177"/>
      <c r="C108" s="184"/>
      <c r="D108" s="148" t="s">
        <v>1699</v>
      </c>
      <c r="E108" s="184"/>
      <c r="F108" s="185" t="s">
        <v>2058</v>
      </c>
      <c r="G108" s="184"/>
      <c r="H108" s="184"/>
      <c r="I108" s="184"/>
      <c r="J108" s="184"/>
      <c r="K108" s="184"/>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c r="BO108" s="143"/>
      <c r="BP108" s="143"/>
      <c r="BQ108" s="143"/>
      <c r="BR108" s="143"/>
      <c r="BS108" s="143"/>
      <c r="BT108" s="143"/>
    </row>
    <row r="109" spans="2:72" s="169" customFormat="1" ht="13.5" customHeight="1">
      <c r="B109" s="170"/>
      <c r="C109" s="153"/>
      <c r="D109" s="148" t="s">
        <v>182</v>
      </c>
      <c r="E109" s="154" t="s">
        <v>19</v>
      </c>
      <c r="F109" s="155" t="s">
        <v>1772</v>
      </c>
      <c r="G109" s="153"/>
      <c r="H109" s="154" t="s">
        <v>19</v>
      </c>
      <c r="I109" s="153"/>
      <c r="J109" s="153"/>
      <c r="K109" s="15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c r="BO109" s="143"/>
      <c r="BP109" s="143"/>
      <c r="BQ109" s="143"/>
      <c r="BR109" s="143"/>
      <c r="BS109" s="143"/>
      <c r="BT109" s="143"/>
    </row>
    <row r="110" spans="2:72" s="167" customFormat="1" ht="13.5" customHeight="1">
      <c r="B110" s="168"/>
      <c r="C110" s="149"/>
      <c r="D110" s="148" t="s">
        <v>182</v>
      </c>
      <c r="E110" s="152" t="s">
        <v>19</v>
      </c>
      <c r="F110" s="151" t="s">
        <v>1826</v>
      </c>
      <c r="G110" s="149"/>
      <c r="H110" s="150">
        <v>72</v>
      </c>
      <c r="I110" s="149"/>
      <c r="J110" s="149"/>
      <c r="K110" s="149"/>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c r="BO110" s="143"/>
      <c r="BP110" s="143"/>
      <c r="BQ110" s="143"/>
      <c r="BR110" s="143"/>
      <c r="BS110" s="143"/>
      <c r="BT110" s="143"/>
    </row>
    <row r="111" spans="2:72" s="167" customFormat="1" ht="13.5" customHeight="1">
      <c r="B111" s="168"/>
      <c r="C111" s="149"/>
      <c r="D111" s="148" t="s">
        <v>182</v>
      </c>
      <c r="E111" s="152" t="s">
        <v>19</v>
      </c>
      <c r="F111" s="151" t="s">
        <v>1978</v>
      </c>
      <c r="G111" s="149"/>
      <c r="H111" s="150">
        <v>7.5</v>
      </c>
      <c r="I111" s="149"/>
      <c r="J111" s="149"/>
      <c r="K111" s="149"/>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c r="BO111" s="143"/>
      <c r="BP111" s="143"/>
      <c r="BQ111" s="143"/>
      <c r="BR111" s="143"/>
      <c r="BS111" s="143"/>
      <c r="BT111" s="143"/>
    </row>
    <row r="112" spans="2:72" s="169" customFormat="1" ht="13.5" customHeight="1">
      <c r="B112" s="170"/>
      <c r="C112" s="153"/>
      <c r="D112" s="148" t="s">
        <v>182</v>
      </c>
      <c r="E112" s="154" t="s">
        <v>19</v>
      </c>
      <c r="F112" s="155" t="s">
        <v>1817</v>
      </c>
      <c r="G112" s="153"/>
      <c r="H112" s="154" t="s">
        <v>19</v>
      </c>
      <c r="I112" s="153"/>
      <c r="J112" s="153"/>
      <c r="K112" s="15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c r="BO112" s="143"/>
      <c r="BP112" s="143"/>
      <c r="BQ112" s="143"/>
      <c r="BR112" s="143"/>
      <c r="BS112" s="143"/>
      <c r="BT112" s="143"/>
    </row>
    <row r="113" spans="2:72" s="167" customFormat="1" ht="13.5" customHeight="1">
      <c r="B113" s="168"/>
      <c r="C113" s="149"/>
      <c r="D113" s="148" t="s">
        <v>182</v>
      </c>
      <c r="E113" s="152" t="s">
        <v>19</v>
      </c>
      <c r="F113" s="151" t="s">
        <v>1823</v>
      </c>
      <c r="G113" s="149"/>
      <c r="H113" s="150">
        <v>112.5</v>
      </c>
      <c r="I113" s="149"/>
      <c r="J113" s="149"/>
      <c r="K113" s="149"/>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c r="BO113" s="143"/>
      <c r="BP113" s="143"/>
      <c r="BQ113" s="143"/>
      <c r="BR113" s="143"/>
      <c r="BS113" s="143"/>
      <c r="BT113" s="143"/>
    </row>
    <row r="114" spans="2:72" s="165" customFormat="1" ht="13.5" customHeight="1">
      <c r="B114" s="166"/>
      <c r="C114" s="144"/>
      <c r="D114" s="189" t="s">
        <v>182</v>
      </c>
      <c r="E114" s="188" t="s">
        <v>19</v>
      </c>
      <c r="F114" s="187" t="s">
        <v>247</v>
      </c>
      <c r="G114" s="144"/>
      <c r="H114" s="186">
        <v>192</v>
      </c>
      <c r="I114" s="144"/>
      <c r="J114" s="144"/>
      <c r="K114" s="144"/>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row>
    <row r="115" spans="2:72" s="162" customFormat="1" ht="28.95" customHeight="1">
      <c r="B115" s="177"/>
      <c r="C115" s="176" t="s">
        <v>196</v>
      </c>
      <c r="D115" s="176" t="s">
        <v>176</v>
      </c>
      <c r="E115" s="175" t="s">
        <v>249</v>
      </c>
      <c r="F115" s="171" t="s">
        <v>2057</v>
      </c>
      <c r="G115" s="174" t="s">
        <v>127</v>
      </c>
      <c r="H115" s="173">
        <v>133.35</v>
      </c>
      <c r="I115" s="465"/>
      <c r="J115" s="172">
        <f>ROUND(I115*H115,2)</f>
        <v>0</v>
      </c>
      <c r="K115" s="171" t="s">
        <v>1693</v>
      </c>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row>
    <row r="116" spans="2:72" s="162" customFormat="1" ht="132">
      <c r="B116" s="177"/>
      <c r="C116" s="184"/>
      <c r="D116" s="148" t="s">
        <v>1699</v>
      </c>
      <c r="E116" s="184"/>
      <c r="F116" s="185" t="s">
        <v>2056</v>
      </c>
      <c r="G116" s="184"/>
      <c r="H116" s="184"/>
      <c r="I116" s="184"/>
      <c r="J116" s="184"/>
      <c r="K116" s="184"/>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row>
    <row r="117" spans="2:72" s="169" customFormat="1" ht="13.5" customHeight="1">
      <c r="B117" s="170"/>
      <c r="C117" s="153"/>
      <c r="D117" s="148" t="s">
        <v>182</v>
      </c>
      <c r="E117" s="154" t="s">
        <v>19</v>
      </c>
      <c r="F117" s="155" t="s">
        <v>1772</v>
      </c>
      <c r="G117" s="153"/>
      <c r="H117" s="154" t="s">
        <v>19</v>
      </c>
      <c r="I117" s="153"/>
      <c r="J117" s="153"/>
      <c r="K117" s="15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row>
    <row r="118" spans="2:72" s="169" customFormat="1" ht="13.5" customHeight="1">
      <c r="B118" s="170"/>
      <c r="C118" s="153"/>
      <c r="D118" s="148" t="s">
        <v>182</v>
      </c>
      <c r="E118" s="154" t="s">
        <v>19</v>
      </c>
      <c r="F118" s="155" t="s">
        <v>2055</v>
      </c>
      <c r="G118" s="153"/>
      <c r="H118" s="154" t="s">
        <v>19</v>
      </c>
      <c r="I118" s="153"/>
      <c r="J118" s="153"/>
      <c r="K118" s="15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row>
    <row r="119" spans="2:72" s="167" customFormat="1" ht="13.5" customHeight="1">
      <c r="B119" s="168"/>
      <c r="C119" s="149"/>
      <c r="D119" s="148" t="s">
        <v>182</v>
      </c>
      <c r="E119" s="152" t="s">
        <v>19</v>
      </c>
      <c r="F119" s="151" t="s">
        <v>1952</v>
      </c>
      <c r="G119" s="149"/>
      <c r="H119" s="150">
        <v>50.4</v>
      </c>
      <c r="I119" s="149"/>
      <c r="J119" s="149"/>
      <c r="K119" s="149"/>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c r="BO119" s="143"/>
      <c r="BP119" s="143"/>
      <c r="BQ119" s="143"/>
      <c r="BR119" s="143"/>
      <c r="BS119" s="143"/>
      <c r="BT119" s="143"/>
    </row>
    <row r="120" spans="2:72" s="167" customFormat="1" ht="13.5" customHeight="1">
      <c r="B120" s="168"/>
      <c r="C120" s="149"/>
      <c r="D120" s="148" t="s">
        <v>182</v>
      </c>
      <c r="E120" s="152" t="s">
        <v>19</v>
      </c>
      <c r="F120" s="151" t="s">
        <v>1951</v>
      </c>
      <c r="G120" s="149"/>
      <c r="H120" s="150">
        <v>4.2</v>
      </c>
      <c r="I120" s="149"/>
      <c r="J120" s="149"/>
      <c r="K120" s="149"/>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c r="BO120" s="143"/>
      <c r="BP120" s="143"/>
      <c r="BQ120" s="143"/>
      <c r="BR120" s="143"/>
      <c r="BS120" s="143"/>
      <c r="BT120" s="143"/>
    </row>
    <row r="121" spans="2:72" s="169" customFormat="1" ht="13.5" customHeight="1">
      <c r="B121" s="170"/>
      <c r="C121" s="153"/>
      <c r="D121" s="148" t="s">
        <v>182</v>
      </c>
      <c r="E121" s="154" t="s">
        <v>19</v>
      </c>
      <c r="F121" s="155" t="s">
        <v>1817</v>
      </c>
      <c r="G121" s="153"/>
      <c r="H121" s="154" t="s">
        <v>19</v>
      </c>
      <c r="I121" s="153"/>
      <c r="J121" s="153"/>
      <c r="K121" s="153"/>
      <c r="L121" s="143"/>
      <c r="M121" s="143"/>
      <c r="N121" s="143"/>
      <c r="O121" s="143"/>
      <c r="P121" s="143"/>
      <c r="Q121" s="143"/>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c r="BO121" s="143"/>
      <c r="BP121" s="143"/>
      <c r="BQ121" s="143"/>
      <c r="BR121" s="143"/>
      <c r="BS121" s="143"/>
      <c r="BT121" s="143"/>
    </row>
    <row r="122" spans="2:72" s="167" customFormat="1" ht="13.5" customHeight="1">
      <c r="B122" s="168"/>
      <c r="C122" s="149"/>
      <c r="D122" s="148" t="s">
        <v>182</v>
      </c>
      <c r="E122" s="152" t="s">
        <v>19</v>
      </c>
      <c r="F122" s="151" t="s">
        <v>2054</v>
      </c>
      <c r="G122" s="149"/>
      <c r="H122" s="150">
        <v>78.75</v>
      </c>
      <c r="I122" s="149"/>
      <c r="J122" s="149"/>
      <c r="K122" s="149"/>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c r="BO122" s="143"/>
      <c r="BP122" s="143"/>
      <c r="BQ122" s="143"/>
      <c r="BR122" s="143"/>
      <c r="BS122" s="143"/>
      <c r="BT122" s="143"/>
    </row>
    <row r="123" spans="2:72" s="165" customFormat="1" ht="13.5" customHeight="1">
      <c r="B123" s="166"/>
      <c r="C123" s="144"/>
      <c r="D123" s="189" t="s">
        <v>182</v>
      </c>
      <c r="E123" s="188" t="s">
        <v>19</v>
      </c>
      <c r="F123" s="187" t="s">
        <v>247</v>
      </c>
      <c r="G123" s="144"/>
      <c r="H123" s="186">
        <v>133.35</v>
      </c>
      <c r="I123" s="144"/>
      <c r="J123" s="144"/>
      <c r="K123" s="144"/>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3"/>
    </row>
    <row r="124" spans="2:72" s="162" customFormat="1" ht="40.2" customHeight="1">
      <c r="B124" s="177"/>
      <c r="C124" s="176" t="s">
        <v>201</v>
      </c>
      <c r="D124" s="176" t="s">
        <v>176</v>
      </c>
      <c r="E124" s="175" t="s">
        <v>255</v>
      </c>
      <c r="F124" s="171" t="s">
        <v>2053</v>
      </c>
      <c r="G124" s="174" t="s">
        <v>127</v>
      </c>
      <c r="H124" s="173">
        <v>192</v>
      </c>
      <c r="I124" s="465"/>
      <c r="J124" s="172">
        <f>ROUND(I124*H124,2)</f>
        <v>0</v>
      </c>
      <c r="K124" s="171" t="s">
        <v>1693</v>
      </c>
      <c r="L124" s="143"/>
      <c r="M124" s="143"/>
      <c r="N124" s="143"/>
      <c r="O124" s="143"/>
      <c r="P124" s="143"/>
      <c r="Q124" s="143"/>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c r="BO124" s="143"/>
      <c r="BP124" s="143"/>
      <c r="BQ124" s="143"/>
      <c r="BR124" s="143"/>
      <c r="BS124" s="143"/>
      <c r="BT124" s="143"/>
    </row>
    <row r="125" spans="2:72" s="162" customFormat="1" ht="132">
      <c r="B125" s="177"/>
      <c r="C125" s="184"/>
      <c r="D125" s="148" t="s">
        <v>1699</v>
      </c>
      <c r="E125" s="184"/>
      <c r="F125" s="185" t="s">
        <v>2052</v>
      </c>
      <c r="G125" s="184"/>
      <c r="H125" s="184"/>
      <c r="I125" s="184"/>
      <c r="J125" s="184"/>
      <c r="K125" s="184"/>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c r="BO125" s="143"/>
      <c r="BP125" s="143"/>
      <c r="BQ125" s="143"/>
      <c r="BR125" s="143"/>
      <c r="BS125" s="143"/>
      <c r="BT125" s="143"/>
    </row>
    <row r="126" spans="2:72" s="169" customFormat="1" ht="13.5" customHeight="1">
      <c r="B126" s="170"/>
      <c r="C126" s="153"/>
      <c r="D126" s="148" t="s">
        <v>182</v>
      </c>
      <c r="E126" s="154" t="s">
        <v>19</v>
      </c>
      <c r="F126" s="155" t="s">
        <v>1772</v>
      </c>
      <c r="G126" s="153"/>
      <c r="H126" s="154" t="s">
        <v>19</v>
      </c>
      <c r="I126" s="153"/>
      <c r="J126" s="153"/>
      <c r="K126" s="153"/>
      <c r="L126" s="143"/>
      <c r="M126" s="143"/>
      <c r="N126" s="143"/>
      <c r="O126" s="143"/>
      <c r="P126" s="143"/>
      <c r="Q126" s="143"/>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c r="BO126" s="143"/>
      <c r="BP126" s="143"/>
      <c r="BQ126" s="143"/>
      <c r="BR126" s="143"/>
      <c r="BS126" s="143"/>
      <c r="BT126" s="143"/>
    </row>
    <row r="127" spans="2:72" s="169" customFormat="1" ht="13.5" customHeight="1">
      <c r="B127" s="170"/>
      <c r="C127" s="153"/>
      <c r="D127" s="148" t="s">
        <v>182</v>
      </c>
      <c r="E127" s="154" t="s">
        <v>19</v>
      </c>
      <c r="F127" s="155" t="s">
        <v>2051</v>
      </c>
      <c r="G127" s="153"/>
      <c r="H127" s="154" t="s">
        <v>19</v>
      </c>
      <c r="I127" s="153"/>
      <c r="J127" s="153"/>
      <c r="K127" s="153"/>
      <c r="L127" s="143"/>
      <c r="M127" s="143"/>
      <c r="N127" s="143"/>
      <c r="O127" s="143"/>
      <c r="P127" s="143"/>
      <c r="Q127" s="143"/>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c r="BO127" s="143"/>
      <c r="BP127" s="143"/>
      <c r="BQ127" s="143"/>
      <c r="BR127" s="143"/>
      <c r="BS127" s="143"/>
      <c r="BT127" s="143"/>
    </row>
    <row r="128" spans="2:72" s="167" customFormat="1" ht="13.5" customHeight="1">
      <c r="B128" s="168"/>
      <c r="C128" s="149"/>
      <c r="D128" s="148" t="s">
        <v>182</v>
      </c>
      <c r="E128" s="152" t="s">
        <v>19</v>
      </c>
      <c r="F128" s="151" t="s">
        <v>1826</v>
      </c>
      <c r="G128" s="149"/>
      <c r="H128" s="150">
        <v>72</v>
      </c>
      <c r="I128" s="149"/>
      <c r="J128" s="149"/>
      <c r="K128" s="149"/>
      <c r="L128" s="143"/>
      <c r="M128" s="143"/>
      <c r="N128" s="143"/>
      <c r="O128" s="143"/>
      <c r="P128" s="143"/>
      <c r="Q128" s="143"/>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c r="BO128" s="143"/>
      <c r="BP128" s="143"/>
      <c r="BQ128" s="143"/>
      <c r="BR128" s="143"/>
      <c r="BS128" s="143"/>
      <c r="BT128" s="143"/>
    </row>
    <row r="129" spans="2:72" s="167" customFormat="1" ht="13.5" customHeight="1">
      <c r="B129" s="168"/>
      <c r="C129" s="149"/>
      <c r="D129" s="148" t="s">
        <v>182</v>
      </c>
      <c r="E129" s="152" t="s">
        <v>19</v>
      </c>
      <c r="F129" s="151" t="s">
        <v>1978</v>
      </c>
      <c r="G129" s="149"/>
      <c r="H129" s="150">
        <v>7.5</v>
      </c>
      <c r="I129" s="149"/>
      <c r="J129" s="149"/>
      <c r="K129" s="149"/>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c r="BO129" s="143"/>
      <c r="BP129" s="143"/>
      <c r="BQ129" s="143"/>
      <c r="BR129" s="143"/>
      <c r="BS129" s="143"/>
      <c r="BT129" s="143"/>
    </row>
    <row r="130" spans="2:72" s="169" customFormat="1" ht="13.5" customHeight="1">
      <c r="B130" s="170"/>
      <c r="C130" s="153"/>
      <c r="D130" s="148" t="s">
        <v>182</v>
      </c>
      <c r="E130" s="154" t="s">
        <v>19</v>
      </c>
      <c r="F130" s="155" t="s">
        <v>1817</v>
      </c>
      <c r="G130" s="153"/>
      <c r="H130" s="154" t="s">
        <v>19</v>
      </c>
      <c r="I130" s="153"/>
      <c r="J130" s="153"/>
      <c r="K130" s="15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c r="BO130" s="143"/>
      <c r="BP130" s="143"/>
      <c r="BQ130" s="143"/>
      <c r="BR130" s="143"/>
      <c r="BS130" s="143"/>
      <c r="BT130" s="143"/>
    </row>
    <row r="131" spans="2:72" s="167" customFormat="1" ht="13.5" customHeight="1">
      <c r="B131" s="168"/>
      <c r="C131" s="149"/>
      <c r="D131" s="148" t="s">
        <v>182</v>
      </c>
      <c r="E131" s="152" t="s">
        <v>19</v>
      </c>
      <c r="F131" s="151" t="s">
        <v>1823</v>
      </c>
      <c r="G131" s="149"/>
      <c r="H131" s="150">
        <v>112.5</v>
      </c>
      <c r="I131" s="149"/>
      <c r="J131" s="149"/>
      <c r="K131" s="149"/>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c r="BO131" s="143"/>
      <c r="BP131" s="143"/>
      <c r="BQ131" s="143"/>
      <c r="BR131" s="143"/>
      <c r="BS131" s="143"/>
      <c r="BT131" s="143"/>
    </row>
    <row r="132" spans="2:72" s="165" customFormat="1" ht="13.5" customHeight="1">
      <c r="B132" s="166"/>
      <c r="C132" s="144"/>
      <c r="D132" s="189" t="s">
        <v>182</v>
      </c>
      <c r="E132" s="188" t="s">
        <v>19</v>
      </c>
      <c r="F132" s="187" t="s">
        <v>247</v>
      </c>
      <c r="G132" s="144"/>
      <c r="H132" s="186">
        <v>192</v>
      </c>
      <c r="I132" s="144"/>
      <c r="J132" s="144"/>
      <c r="K132" s="144"/>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c r="BO132" s="143"/>
      <c r="BP132" s="143"/>
      <c r="BQ132" s="143"/>
      <c r="BR132" s="143"/>
      <c r="BS132" s="143"/>
      <c r="BT132" s="143"/>
    </row>
    <row r="133" spans="2:72" s="162" customFormat="1" ht="28.95" customHeight="1">
      <c r="B133" s="177"/>
      <c r="C133" s="176" t="s">
        <v>205</v>
      </c>
      <c r="D133" s="176" t="s">
        <v>176</v>
      </c>
      <c r="E133" s="175" t="s">
        <v>2050</v>
      </c>
      <c r="F133" s="171" t="s">
        <v>2049</v>
      </c>
      <c r="G133" s="174" t="s">
        <v>261</v>
      </c>
      <c r="H133" s="173">
        <v>100</v>
      </c>
      <c r="I133" s="465"/>
      <c r="J133" s="172">
        <f>ROUND(I133*H133,2)</f>
        <v>0</v>
      </c>
      <c r="K133" s="171" t="s">
        <v>1693</v>
      </c>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c r="BR133" s="143"/>
      <c r="BS133" s="143"/>
      <c r="BT133" s="143"/>
    </row>
    <row r="134" spans="2:72" s="162" customFormat="1" ht="276">
      <c r="B134" s="177"/>
      <c r="C134" s="184"/>
      <c r="D134" s="148" t="s">
        <v>1699</v>
      </c>
      <c r="E134" s="184"/>
      <c r="F134" s="185" t="s">
        <v>2048</v>
      </c>
      <c r="G134" s="184"/>
      <c r="H134" s="184"/>
      <c r="I134" s="184"/>
      <c r="J134" s="184"/>
      <c r="K134" s="184"/>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c r="BO134" s="143"/>
      <c r="BP134" s="143"/>
      <c r="BQ134" s="143"/>
      <c r="BR134" s="143"/>
      <c r="BS134" s="143"/>
      <c r="BT134" s="143"/>
    </row>
    <row r="135" spans="2:72" s="169" customFormat="1" ht="13.5" customHeight="1">
      <c r="B135" s="170"/>
      <c r="C135" s="153"/>
      <c r="D135" s="148" t="s">
        <v>182</v>
      </c>
      <c r="E135" s="154" t="s">
        <v>19</v>
      </c>
      <c r="F135" s="155" t="s">
        <v>1732</v>
      </c>
      <c r="G135" s="153"/>
      <c r="H135" s="154" t="s">
        <v>19</v>
      </c>
      <c r="I135" s="153"/>
      <c r="J135" s="153"/>
      <c r="K135" s="15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c r="BO135" s="143"/>
      <c r="BP135" s="143"/>
      <c r="BQ135" s="143"/>
      <c r="BR135" s="143"/>
      <c r="BS135" s="143"/>
      <c r="BT135" s="143"/>
    </row>
    <row r="136" spans="2:72" s="169" customFormat="1" ht="13.5" customHeight="1">
      <c r="B136" s="170"/>
      <c r="C136" s="153"/>
      <c r="D136" s="148" t="s">
        <v>182</v>
      </c>
      <c r="E136" s="154" t="s">
        <v>19</v>
      </c>
      <c r="F136" s="155" t="s">
        <v>2047</v>
      </c>
      <c r="G136" s="153"/>
      <c r="H136" s="154" t="s">
        <v>19</v>
      </c>
      <c r="I136" s="153"/>
      <c r="J136" s="153"/>
      <c r="K136" s="15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c r="BO136" s="143"/>
      <c r="BP136" s="143"/>
      <c r="BQ136" s="143"/>
      <c r="BR136" s="143"/>
      <c r="BS136" s="143"/>
      <c r="BT136" s="143"/>
    </row>
    <row r="137" spans="2:72" s="167" customFormat="1" ht="13.5" customHeight="1">
      <c r="B137" s="168"/>
      <c r="C137" s="149"/>
      <c r="D137" s="148" t="s">
        <v>182</v>
      </c>
      <c r="E137" s="152" t="s">
        <v>19</v>
      </c>
      <c r="F137" s="151" t="s">
        <v>772</v>
      </c>
      <c r="G137" s="149"/>
      <c r="H137" s="150">
        <v>100</v>
      </c>
      <c r="I137" s="149"/>
      <c r="J137" s="149"/>
      <c r="K137" s="149"/>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c r="BO137" s="143"/>
      <c r="BP137" s="143"/>
      <c r="BQ137" s="143"/>
      <c r="BR137" s="143"/>
      <c r="BS137" s="143"/>
      <c r="BT137" s="143"/>
    </row>
    <row r="138" spans="2:72" s="165" customFormat="1" ht="13.5" customHeight="1">
      <c r="B138" s="166"/>
      <c r="C138" s="144"/>
      <c r="D138" s="189" t="s">
        <v>182</v>
      </c>
      <c r="E138" s="188" t="s">
        <v>19</v>
      </c>
      <c r="F138" s="187" t="s">
        <v>247</v>
      </c>
      <c r="G138" s="144"/>
      <c r="H138" s="186">
        <v>100</v>
      </c>
      <c r="I138" s="144"/>
      <c r="J138" s="144"/>
      <c r="K138" s="144"/>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c r="BO138" s="143"/>
      <c r="BP138" s="143"/>
      <c r="BQ138" s="143"/>
      <c r="BR138" s="143"/>
      <c r="BS138" s="143"/>
      <c r="BT138" s="143"/>
    </row>
    <row r="139" spans="2:72" s="162" customFormat="1" ht="28.95" customHeight="1">
      <c r="B139" s="177"/>
      <c r="C139" s="176" t="s">
        <v>210</v>
      </c>
      <c r="D139" s="176" t="s">
        <v>176</v>
      </c>
      <c r="E139" s="175" t="s">
        <v>2046</v>
      </c>
      <c r="F139" s="171" t="s">
        <v>2045</v>
      </c>
      <c r="G139" s="174" t="s">
        <v>267</v>
      </c>
      <c r="H139" s="173">
        <v>150</v>
      </c>
      <c r="I139" s="465"/>
      <c r="J139" s="172">
        <f>ROUND(I139*H139,2)</f>
        <v>0</v>
      </c>
      <c r="K139" s="171" t="s">
        <v>1693</v>
      </c>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row>
    <row r="140" spans="2:72" s="162" customFormat="1" ht="180">
      <c r="B140" s="177"/>
      <c r="C140" s="184"/>
      <c r="D140" s="148" t="s">
        <v>1699</v>
      </c>
      <c r="E140" s="184"/>
      <c r="F140" s="185" t="s">
        <v>2044</v>
      </c>
      <c r="G140" s="184"/>
      <c r="H140" s="184"/>
      <c r="I140" s="184"/>
      <c r="J140" s="184"/>
      <c r="K140" s="184"/>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row>
    <row r="141" spans="2:72" s="169" customFormat="1" ht="13.5" customHeight="1">
      <c r="B141" s="170"/>
      <c r="C141" s="153"/>
      <c r="D141" s="148" t="s">
        <v>182</v>
      </c>
      <c r="E141" s="154" t="s">
        <v>19</v>
      </c>
      <c r="F141" s="155" t="s">
        <v>1732</v>
      </c>
      <c r="G141" s="153"/>
      <c r="H141" s="154" t="s">
        <v>19</v>
      </c>
      <c r="I141" s="153"/>
      <c r="J141" s="153"/>
      <c r="K141" s="15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c r="BO141" s="143"/>
      <c r="BP141" s="143"/>
      <c r="BQ141" s="143"/>
      <c r="BR141" s="143"/>
      <c r="BS141" s="143"/>
      <c r="BT141" s="143"/>
    </row>
    <row r="142" spans="2:72" s="169" customFormat="1" ht="13.5" customHeight="1">
      <c r="B142" s="170"/>
      <c r="C142" s="153"/>
      <c r="D142" s="148" t="s">
        <v>182</v>
      </c>
      <c r="E142" s="154" t="s">
        <v>19</v>
      </c>
      <c r="F142" s="155" t="s">
        <v>2043</v>
      </c>
      <c r="G142" s="153"/>
      <c r="H142" s="154" t="s">
        <v>19</v>
      </c>
      <c r="I142" s="153"/>
      <c r="J142" s="153"/>
      <c r="K142" s="15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c r="BO142" s="143"/>
      <c r="BP142" s="143"/>
      <c r="BQ142" s="143"/>
      <c r="BR142" s="143"/>
      <c r="BS142" s="143"/>
      <c r="BT142" s="143"/>
    </row>
    <row r="143" spans="2:72" s="169" customFormat="1" ht="13.5" customHeight="1">
      <c r="B143" s="170"/>
      <c r="C143" s="153"/>
      <c r="D143" s="148" t="s">
        <v>182</v>
      </c>
      <c r="E143" s="154" t="s">
        <v>19</v>
      </c>
      <c r="F143" s="155" t="s">
        <v>2042</v>
      </c>
      <c r="G143" s="153"/>
      <c r="H143" s="154" t="s">
        <v>19</v>
      </c>
      <c r="I143" s="153"/>
      <c r="J143" s="153"/>
      <c r="K143" s="15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row>
    <row r="144" spans="2:72" s="167" customFormat="1" ht="13.5" customHeight="1">
      <c r="B144" s="168"/>
      <c r="C144" s="149"/>
      <c r="D144" s="148" t="s">
        <v>182</v>
      </c>
      <c r="E144" s="152" t="s">
        <v>19</v>
      </c>
      <c r="F144" s="151" t="s">
        <v>2041</v>
      </c>
      <c r="G144" s="149"/>
      <c r="H144" s="150">
        <v>150</v>
      </c>
      <c r="I144" s="149"/>
      <c r="J144" s="149"/>
      <c r="K144" s="149"/>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row>
    <row r="145" spans="2:72" s="165" customFormat="1" ht="13.5" customHeight="1">
      <c r="B145" s="166"/>
      <c r="C145" s="144"/>
      <c r="D145" s="189" t="s">
        <v>182</v>
      </c>
      <c r="E145" s="188" t="s">
        <v>19</v>
      </c>
      <c r="F145" s="187" t="s">
        <v>247</v>
      </c>
      <c r="G145" s="144"/>
      <c r="H145" s="186">
        <v>150</v>
      </c>
      <c r="I145" s="144"/>
      <c r="J145" s="144"/>
      <c r="K145" s="144"/>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c r="BO145" s="143"/>
      <c r="BP145" s="143"/>
      <c r="BQ145" s="143"/>
      <c r="BR145" s="143"/>
      <c r="BS145" s="143"/>
      <c r="BT145" s="143"/>
    </row>
    <row r="146" spans="2:72" s="162" customFormat="1" ht="51.6" customHeight="1">
      <c r="B146" s="177"/>
      <c r="C146" s="176" t="s">
        <v>214</v>
      </c>
      <c r="D146" s="176" t="s">
        <v>176</v>
      </c>
      <c r="E146" s="175" t="s">
        <v>2040</v>
      </c>
      <c r="F146" s="171" t="s">
        <v>2039</v>
      </c>
      <c r="G146" s="174" t="s">
        <v>127</v>
      </c>
      <c r="H146" s="173">
        <v>170</v>
      </c>
      <c r="I146" s="465"/>
      <c r="J146" s="172">
        <f>ROUND(I146*H146,2)</f>
        <v>0</v>
      </c>
      <c r="K146" s="171" t="s">
        <v>1693</v>
      </c>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c r="BO146" s="143"/>
      <c r="BP146" s="143"/>
      <c r="BQ146" s="143"/>
      <c r="BR146" s="143"/>
      <c r="BS146" s="143"/>
      <c r="BT146" s="143"/>
    </row>
    <row r="147" spans="2:72" s="162" customFormat="1" ht="240">
      <c r="B147" s="177"/>
      <c r="C147" s="184"/>
      <c r="D147" s="148" t="s">
        <v>1699</v>
      </c>
      <c r="E147" s="184"/>
      <c r="F147" s="185" t="s">
        <v>2023</v>
      </c>
      <c r="G147" s="184"/>
      <c r="H147" s="184"/>
      <c r="I147" s="184"/>
      <c r="J147" s="184"/>
      <c r="K147" s="184"/>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c r="BO147" s="143"/>
      <c r="BP147" s="143"/>
      <c r="BQ147" s="143"/>
      <c r="BR147" s="143"/>
      <c r="BS147" s="143"/>
      <c r="BT147" s="143"/>
    </row>
    <row r="148" spans="2:72" s="169" customFormat="1" ht="13.5" customHeight="1">
      <c r="B148" s="170"/>
      <c r="C148" s="153"/>
      <c r="D148" s="148" t="s">
        <v>182</v>
      </c>
      <c r="E148" s="154" t="s">
        <v>19</v>
      </c>
      <c r="F148" s="155" t="s">
        <v>1811</v>
      </c>
      <c r="G148" s="153"/>
      <c r="H148" s="154" t="s">
        <v>19</v>
      </c>
      <c r="I148" s="153"/>
      <c r="J148" s="153"/>
      <c r="K148" s="15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c r="BO148" s="143"/>
      <c r="BP148" s="143"/>
      <c r="BQ148" s="143"/>
      <c r="BR148" s="143"/>
      <c r="BS148" s="143"/>
      <c r="BT148" s="143"/>
    </row>
    <row r="149" spans="2:72" s="169" customFormat="1" ht="13.5" customHeight="1">
      <c r="B149" s="170"/>
      <c r="C149" s="153"/>
      <c r="D149" s="148" t="s">
        <v>182</v>
      </c>
      <c r="E149" s="154" t="s">
        <v>19</v>
      </c>
      <c r="F149" s="155" t="s">
        <v>2038</v>
      </c>
      <c r="G149" s="153"/>
      <c r="H149" s="154" t="s">
        <v>19</v>
      </c>
      <c r="I149" s="153"/>
      <c r="J149" s="153"/>
      <c r="K149" s="15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row>
    <row r="150" spans="2:72" s="167" customFormat="1" ht="13.5" customHeight="1">
      <c r="B150" s="168"/>
      <c r="C150" s="149"/>
      <c r="D150" s="148" t="s">
        <v>182</v>
      </c>
      <c r="E150" s="152" t="s">
        <v>19</v>
      </c>
      <c r="F150" s="151" t="s">
        <v>1968</v>
      </c>
      <c r="G150" s="149"/>
      <c r="H150" s="150">
        <v>170</v>
      </c>
      <c r="I150" s="149"/>
      <c r="J150" s="149"/>
      <c r="K150" s="149"/>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c r="BS150" s="143"/>
      <c r="BT150" s="143"/>
    </row>
    <row r="151" spans="2:72" s="165" customFormat="1" ht="13.5" customHeight="1">
      <c r="B151" s="166"/>
      <c r="C151" s="144"/>
      <c r="D151" s="189" t="s">
        <v>182</v>
      </c>
      <c r="E151" s="188" t="s">
        <v>19</v>
      </c>
      <c r="F151" s="187" t="s">
        <v>247</v>
      </c>
      <c r="G151" s="144"/>
      <c r="H151" s="186">
        <v>170</v>
      </c>
      <c r="I151" s="144"/>
      <c r="J151" s="144"/>
      <c r="K151" s="144"/>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c r="BO151" s="143"/>
      <c r="BP151" s="143"/>
      <c r="BQ151" s="143"/>
      <c r="BR151" s="143"/>
      <c r="BS151" s="143"/>
      <c r="BT151" s="143"/>
    </row>
    <row r="152" spans="2:72" s="162" customFormat="1" ht="51.6" customHeight="1">
      <c r="B152" s="177"/>
      <c r="C152" s="176" t="s">
        <v>219</v>
      </c>
      <c r="D152" s="176" t="s">
        <v>176</v>
      </c>
      <c r="E152" s="175" t="s">
        <v>2037</v>
      </c>
      <c r="F152" s="171" t="s">
        <v>2036</v>
      </c>
      <c r="G152" s="174" t="s">
        <v>127</v>
      </c>
      <c r="H152" s="173">
        <v>64</v>
      </c>
      <c r="I152" s="465"/>
      <c r="J152" s="172">
        <f>ROUND(I152*H152,2)</f>
        <v>0</v>
      </c>
      <c r="K152" s="171" t="s">
        <v>1693</v>
      </c>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c r="BO152" s="143"/>
      <c r="BP152" s="143"/>
      <c r="BQ152" s="143"/>
      <c r="BR152" s="143"/>
      <c r="BS152" s="143"/>
      <c r="BT152" s="143"/>
    </row>
    <row r="153" spans="2:72" s="162" customFormat="1" ht="240">
      <c r="B153" s="177"/>
      <c r="C153" s="184"/>
      <c r="D153" s="148" t="s">
        <v>1699</v>
      </c>
      <c r="E153" s="184"/>
      <c r="F153" s="185" t="s">
        <v>2023</v>
      </c>
      <c r="G153" s="184"/>
      <c r="H153" s="184"/>
      <c r="I153" s="184"/>
      <c r="J153" s="184"/>
      <c r="K153" s="184"/>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c r="BO153" s="143"/>
      <c r="BP153" s="143"/>
      <c r="BQ153" s="143"/>
      <c r="BR153" s="143"/>
      <c r="BS153" s="143"/>
      <c r="BT153" s="143"/>
    </row>
    <row r="154" spans="2:72" s="169" customFormat="1" ht="13.5" customHeight="1">
      <c r="B154" s="170"/>
      <c r="C154" s="153"/>
      <c r="D154" s="148" t="s">
        <v>182</v>
      </c>
      <c r="E154" s="154" t="s">
        <v>19</v>
      </c>
      <c r="F154" s="155" t="s">
        <v>1772</v>
      </c>
      <c r="G154" s="153"/>
      <c r="H154" s="154" t="s">
        <v>19</v>
      </c>
      <c r="I154" s="153"/>
      <c r="J154" s="153"/>
      <c r="K154" s="15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c r="BO154" s="143"/>
      <c r="BP154" s="143"/>
      <c r="BQ154" s="143"/>
      <c r="BR154" s="143"/>
      <c r="BS154" s="143"/>
      <c r="BT154" s="143"/>
    </row>
    <row r="155" spans="2:72" s="169" customFormat="1" ht="13.5" customHeight="1">
      <c r="B155" s="170"/>
      <c r="C155" s="153"/>
      <c r="D155" s="148" t="s">
        <v>182</v>
      </c>
      <c r="E155" s="154" t="s">
        <v>19</v>
      </c>
      <c r="F155" s="155" t="s">
        <v>2035</v>
      </c>
      <c r="G155" s="153"/>
      <c r="H155" s="154" t="s">
        <v>19</v>
      </c>
      <c r="I155" s="153"/>
      <c r="J155" s="153"/>
      <c r="K155" s="15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c r="BO155" s="143"/>
      <c r="BP155" s="143"/>
      <c r="BQ155" s="143"/>
      <c r="BR155" s="143"/>
      <c r="BS155" s="143"/>
      <c r="BT155" s="143"/>
    </row>
    <row r="156" spans="2:72" s="167" customFormat="1" ht="13.5" customHeight="1">
      <c r="B156" s="168"/>
      <c r="C156" s="149"/>
      <c r="D156" s="148" t="s">
        <v>182</v>
      </c>
      <c r="E156" s="152" t="s">
        <v>19</v>
      </c>
      <c r="F156" s="151" t="s">
        <v>2034</v>
      </c>
      <c r="G156" s="149"/>
      <c r="H156" s="150">
        <v>24</v>
      </c>
      <c r="I156" s="149"/>
      <c r="J156" s="149"/>
      <c r="K156" s="149"/>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c r="BO156" s="143"/>
      <c r="BP156" s="143"/>
      <c r="BQ156" s="143"/>
      <c r="BR156" s="143"/>
      <c r="BS156" s="143"/>
      <c r="BT156" s="143"/>
    </row>
    <row r="157" spans="2:72" s="167" customFormat="1" ht="13.5" customHeight="1">
      <c r="B157" s="168"/>
      <c r="C157" s="149"/>
      <c r="D157" s="148" t="s">
        <v>182</v>
      </c>
      <c r="E157" s="152" t="s">
        <v>19</v>
      </c>
      <c r="F157" s="151" t="s">
        <v>2033</v>
      </c>
      <c r="G157" s="149"/>
      <c r="H157" s="150">
        <v>2.5</v>
      </c>
      <c r="I157" s="149"/>
      <c r="J157" s="149"/>
      <c r="K157" s="149"/>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c r="BO157" s="143"/>
      <c r="BP157" s="143"/>
      <c r="BQ157" s="143"/>
      <c r="BR157" s="143"/>
      <c r="BS157" s="143"/>
      <c r="BT157" s="143"/>
    </row>
    <row r="158" spans="2:72" s="167" customFormat="1" ht="13.5" customHeight="1">
      <c r="B158" s="168"/>
      <c r="C158" s="149"/>
      <c r="D158" s="148" t="s">
        <v>182</v>
      </c>
      <c r="E158" s="152" t="s">
        <v>19</v>
      </c>
      <c r="F158" s="151" t="s">
        <v>2032</v>
      </c>
      <c r="G158" s="149"/>
      <c r="H158" s="150">
        <v>37.5</v>
      </c>
      <c r="I158" s="149"/>
      <c r="J158" s="149"/>
      <c r="K158" s="149"/>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c r="BO158" s="143"/>
      <c r="BP158" s="143"/>
      <c r="BQ158" s="143"/>
      <c r="BR158" s="143"/>
      <c r="BS158" s="143"/>
      <c r="BT158" s="143"/>
    </row>
    <row r="159" spans="2:72" s="165" customFormat="1" ht="13.5" customHeight="1">
      <c r="B159" s="166"/>
      <c r="C159" s="144"/>
      <c r="D159" s="189" t="s">
        <v>182</v>
      </c>
      <c r="E159" s="188" t="s">
        <v>19</v>
      </c>
      <c r="F159" s="187" t="s">
        <v>247</v>
      </c>
      <c r="G159" s="144"/>
      <c r="H159" s="186">
        <v>64</v>
      </c>
      <c r="I159" s="144"/>
      <c r="J159" s="144"/>
      <c r="K159" s="144"/>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row>
    <row r="160" spans="2:72" s="162" customFormat="1" ht="51.6" customHeight="1">
      <c r="B160" s="177"/>
      <c r="C160" s="176" t="s">
        <v>224</v>
      </c>
      <c r="D160" s="176" t="s">
        <v>176</v>
      </c>
      <c r="E160" s="175" t="s">
        <v>2031</v>
      </c>
      <c r="F160" s="171" t="s">
        <v>2030</v>
      </c>
      <c r="G160" s="174" t="s">
        <v>127</v>
      </c>
      <c r="H160" s="173">
        <v>3.73</v>
      </c>
      <c r="I160" s="465"/>
      <c r="J160" s="172">
        <f>ROUND(I160*H160,2)</f>
        <v>0</v>
      </c>
      <c r="K160" s="171" t="s">
        <v>1693</v>
      </c>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c r="BO160" s="143"/>
      <c r="BP160" s="143"/>
      <c r="BQ160" s="143"/>
      <c r="BR160" s="143"/>
      <c r="BS160" s="143"/>
      <c r="BT160" s="143"/>
    </row>
    <row r="161" spans="2:72" s="162" customFormat="1" ht="240">
      <c r="B161" s="177"/>
      <c r="C161" s="184"/>
      <c r="D161" s="148" t="s">
        <v>1699</v>
      </c>
      <c r="E161" s="184"/>
      <c r="F161" s="185" t="s">
        <v>2023</v>
      </c>
      <c r="G161" s="184"/>
      <c r="H161" s="184"/>
      <c r="I161" s="184"/>
      <c r="J161" s="184"/>
      <c r="K161" s="184"/>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row>
    <row r="162" spans="2:72" s="169" customFormat="1" ht="13.5" customHeight="1">
      <c r="B162" s="170"/>
      <c r="C162" s="153"/>
      <c r="D162" s="148" t="s">
        <v>182</v>
      </c>
      <c r="E162" s="154" t="s">
        <v>19</v>
      </c>
      <c r="F162" s="155" t="s">
        <v>2029</v>
      </c>
      <c r="G162" s="153"/>
      <c r="H162" s="154" t="s">
        <v>19</v>
      </c>
      <c r="I162" s="153"/>
      <c r="J162" s="153"/>
      <c r="K162" s="15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c r="BO162" s="143"/>
      <c r="BP162" s="143"/>
      <c r="BQ162" s="143"/>
      <c r="BR162" s="143"/>
      <c r="BS162" s="143"/>
      <c r="BT162" s="143"/>
    </row>
    <row r="163" spans="2:72" s="169" customFormat="1" ht="13.5" customHeight="1">
      <c r="B163" s="170"/>
      <c r="C163" s="153"/>
      <c r="D163" s="148" t="s">
        <v>182</v>
      </c>
      <c r="E163" s="154" t="s">
        <v>19</v>
      </c>
      <c r="F163" s="155" t="s">
        <v>2028</v>
      </c>
      <c r="G163" s="153"/>
      <c r="H163" s="154" t="s">
        <v>19</v>
      </c>
      <c r="I163" s="153"/>
      <c r="J163" s="153"/>
      <c r="K163" s="15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row>
    <row r="164" spans="2:72" s="167" customFormat="1" ht="13.5" customHeight="1">
      <c r="B164" s="168"/>
      <c r="C164" s="149"/>
      <c r="D164" s="148" t="s">
        <v>182</v>
      </c>
      <c r="E164" s="152" t="s">
        <v>19</v>
      </c>
      <c r="F164" s="151" t="s">
        <v>1934</v>
      </c>
      <c r="G164" s="149"/>
      <c r="H164" s="150">
        <v>2.2</v>
      </c>
      <c r="I164" s="149"/>
      <c r="J164" s="149"/>
      <c r="K164" s="149"/>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row>
    <row r="165" spans="2:72" s="169" customFormat="1" ht="13.5" customHeight="1">
      <c r="B165" s="170"/>
      <c r="C165" s="153"/>
      <c r="D165" s="148" t="s">
        <v>182</v>
      </c>
      <c r="E165" s="154" t="s">
        <v>19</v>
      </c>
      <c r="F165" s="155" t="s">
        <v>2027</v>
      </c>
      <c r="G165" s="153"/>
      <c r="H165" s="154" t="s">
        <v>19</v>
      </c>
      <c r="I165" s="153"/>
      <c r="J165" s="153"/>
      <c r="K165" s="15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row>
    <row r="166" spans="2:72" s="167" customFormat="1" ht="13.5" customHeight="1">
      <c r="B166" s="168"/>
      <c r="C166" s="149"/>
      <c r="D166" s="148" t="s">
        <v>182</v>
      </c>
      <c r="E166" s="152" t="s">
        <v>19</v>
      </c>
      <c r="F166" s="151" t="s">
        <v>2026</v>
      </c>
      <c r="G166" s="149"/>
      <c r="H166" s="150">
        <v>1.53</v>
      </c>
      <c r="I166" s="149"/>
      <c r="J166" s="149"/>
      <c r="K166" s="149"/>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row>
    <row r="167" spans="2:72" s="165" customFormat="1" ht="13.5" customHeight="1">
      <c r="B167" s="166"/>
      <c r="C167" s="144"/>
      <c r="D167" s="189" t="s">
        <v>182</v>
      </c>
      <c r="E167" s="188" t="s">
        <v>19</v>
      </c>
      <c r="F167" s="187" t="s">
        <v>247</v>
      </c>
      <c r="G167" s="144"/>
      <c r="H167" s="186">
        <v>3.73</v>
      </c>
      <c r="I167" s="144"/>
      <c r="J167" s="144"/>
      <c r="K167" s="144"/>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row>
    <row r="168" spans="2:72" s="162" customFormat="1" ht="51.6" customHeight="1">
      <c r="B168" s="177"/>
      <c r="C168" s="176" t="s">
        <v>229</v>
      </c>
      <c r="D168" s="176" t="s">
        <v>176</v>
      </c>
      <c r="E168" s="175" t="s">
        <v>2025</v>
      </c>
      <c r="F168" s="171" t="s">
        <v>2024</v>
      </c>
      <c r="G168" s="174" t="s">
        <v>127</v>
      </c>
      <c r="H168" s="173">
        <v>30.165</v>
      </c>
      <c r="I168" s="465"/>
      <c r="J168" s="172">
        <f>ROUND(I168*H168,2)</f>
        <v>0</v>
      </c>
      <c r="K168" s="171" t="s">
        <v>1693</v>
      </c>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row>
    <row r="169" spans="2:72" s="162" customFormat="1" ht="240">
      <c r="B169" s="177"/>
      <c r="C169" s="184"/>
      <c r="D169" s="148" t="s">
        <v>1699</v>
      </c>
      <c r="E169" s="184"/>
      <c r="F169" s="185" t="s">
        <v>2023</v>
      </c>
      <c r="G169" s="184"/>
      <c r="H169" s="184"/>
      <c r="I169" s="184"/>
      <c r="J169" s="184"/>
      <c r="K169" s="184"/>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row>
    <row r="170" spans="2:72" s="169" customFormat="1" ht="13.5" customHeight="1">
      <c r="B170" s="170"/>
      <c r="C170" s="153"/>
      <c r="D170" s="148" t="s">
        <v>182</v>
      </c>
      <c r="E170" s="154" t="s">
        <v>19</v>
      </c>
      <c r="F170" s="155" t="s">
        <v>1762</v>
      </c>
      <c r="G170" s="153"/>
      <c r="H170" s="154" t="s">
        <v>19</v>
      </c>
      <c r="I170" s="153"/>
      <c r="J170" s="153"/>
      <c r="K170" s="15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row>
    <row r="171" spans="2:72" s="169" customFormat="1" ht="13.5" customHeight="1">
      <c r="B171" s="170"/>
      <c r="C171" s="153"/>
      <c r="D171" s="148" t="s">
        <v>182</v>
      </c>
      <c r="E171" s="154" t="s">
        <v>19</v>
      </c>
      <c r="F171" s="155" t="s">
        <v>2022</v>
      </c>
      <c r="G171" s="153"/>
      <c r="H171" s="154" t="s">
        <v>19</v>
      </c>
      <c r="I171" s="153"/>
      <c r="J171" s="153"/>
      <c r="K171" s="15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row>
    <row r="172" spans="2:72" s="167" customFormat="1" ht="13.5" customHeight="1">
      <c r="B172" s="168"/>
      <c r="C172" s="149"/>
      <c r="D172" s="148" t="s">
        <v>182</v>
      </c>
      <c r="E172" s="152" t="s">
        <v>19</v>
      </c>
      <c r="F172" s="151" t="s">
        <v>1895</v>
      </c>
      <c r="G172" s="149"/>
      <c r="H172" s="150">
        <v>17.38</v>
      </c>
      <c r="I172" s="149"/>
      <c r="J172" s="149"/>
      <c r="K172" s="149"/>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row>
    <row r="173" spans="2:72" s="167" customFormat="1" ht="13.5" customHeight="1">
      <c r="B173" s="168"/>
      <c r="C173" s="149"/>
      <c r="D173" s="148" t="s">
        <v>182</v>
      </c>
      <c r="E173" s="152" t="s">
        <v>19</v>
      </c>
      <c r="F173" s="151" t="s">
        <v>2021</v>
      </c>
      <c r="G173" s="149"/>
      <c r="H173" s="150">
        <v>3.48</v>
      </c>
      <c r="I173" s="149"/>
      <c r="J173" s="149"/>
      <c r="K173" s="149"/>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row>
    <row r="174" spans="2:72" s="169" customFormat="1" ht="13.5" customHeight="1">
      <c r="B174" s="170"/>
      <c r="C174" s="153"/>
      <c r="D174" s="148" t="s">
        <v>182</v>
      </c>
      <c r="E174" s="154" t="s">
        <v>19</v>
      </c>
      <c r="F174" s="155" t="s">
        <v>2020</v>
      </c>
      <c r="G174" s="153"/>
      <c r="H174" s="154" t="s">
        <v>19</v>
      </c>
      <c r="I174" s="153"/>
      <c r="J174" s="153"/>
      <c r="K174" s="15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row>
    <row r="175" spans="2:72" s="167" customFormat="1" ht="13.5" customHeight="1">
      <c r="B175" s="168"/>
      <c r="C175" s="149"/>
      <c r="D175" s="148" t="s">
        <v>182</v>
      </c>
      <c r="E175" s="152" t="s">
        <v>19</v>
      </c>
      <c r="F175" s="151" t="s">
        <v>1893</v>
      </c>
      <c r="G175" s="149"/>
      <c r="H175" s="150">
        <v>4.81</v>
      </c>
      <c r="I175" s="149"/>
      <c r="J175" s="149"/>
      <c r="K175" s="149"/>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row>
    <row r="176" spans="2:72" s="167" customFormat="1" ht="13.5" customHeight="1">
      <c r="B176" s="168"/>
      <c r="C176" s="149"/>
      <c r="D176" s="148" t="s">
        <v>182</v>
      </c>
      <c r="E176" s="152" t="s">
        <v>19</v>
      </c>
      <c r="F176" s="151" t="s">
        <v>2019</v>
      </c>
      <c r="G176" s="149"/>
      <c r="H176" s="150">
        <v>2.325</v>
      </c>
      <c r="I176" s="149"/>
      <c r="J176" s="149"/>
      <c r="K176" s="149"/>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row>
    <row r="177" spans="2:72" s="167" customFormat="1" ht="13.5" customHeight="1">
      <c r="B177" s="168"/>
      <c r="C177" s="149"/>
      <c r="D177" s="148" t="s">
        <v>182</v>
      </c>
      <c r="E177" s="152" t="s">
        <v>19</v>
      </c>
      <c r="F177" s="151" t="s">
        <v>2018</v>
      </c>
      <c r="G177" s="149"/>
      <c r="H177" s="150">
        <v>2.17</v>
      </c>
      <c r="I177" s="149"/>
      <c r="J177" s="149"/>
      <c r="K177" s="149"/>
      <c r="L177" s="143"/>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row>
    <row r="178" spans="2:72" s="165" customFormat="1" ht="13.5" customHeight="1">
      <c r="B178" s="166"/>
      <c r="C178" s="144"/>
      <c r="D178" s="189" t="s">
        <v>182</v>
      </c>
      <c r="E178" s="188" t="s">
        <v>19</v>
      </c>
      <c r="F178" s="187" t="s">
        <v>247</v>
      </c>
      <c r="G178" s="144"/>
      <c r="H178" s="186">
        <v>30.165</v>
      </c>
      <c r="I178" s="144"/>
      <c r="J178" s="144"/>
      <c r="K178" s="144"/>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row>
    <row r="179" spans="2:72" s="162" customFormat="1" ht="28.95" customHeight="1">
      <c r="B179" s="177"/>
      <c r="C179" s="176" t="s">
        <v>233</v>
      </c>
      <c r="D179" s="176" t="s">
        <v>176</v>
      </c>
      <c r="E179" s="175" t="s">
        <v>2017</v>
      </c>
      <c r="F179" s="171" t="s">
        <v>2016</v>
      </c>
      <c r="G179" s="174" t="s">
        <v>127</v>
      </c>
      <c r="H179" s="173">
        <v>238.218</v>
      </c>
      <c r="I179" s="465"/>
      <c r="J179" s="172">
        <f>ROUND(I179*H179,2)</f>
        <v>0</v>
      </c>
      <c r="K179" s="171" t="s">
        <v>1693</v>
      </c>
      <c r="L179" s="143"/>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row>
    <row r="180" spans="2:72" s="162" customFormat="1" ht="228">
      <c r="B180" s="177"/>
      <c r="C180" s="184"/>
      <c r="D180" s="148" t="s">
        <v>1699</v>
      </c>
      <c r="E180" s="184"/>
      <c r="F180" s="185" t="s">
        <v>2007</v>
      </c>
      <c r="G180" s="184"/>
      <c r="H180" s="184"/>
      <c r="I180" s="184"/>
      <c r="J180" s="184"/>
      <c r="K180" s="184"/>
      <c r="L180" s="143"/>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row>
    <row r="181" spans="2:72" s="169" customFormat="1" ht="13.5" customHeight="1">
      <c r="B181" s="170"/>
      <c r="C181" s="153"/>
      <c r="D181" s="148" t="s">
        <v>182</v>
      </c>
      <c r="E181" s="154" t="s">
        <v>19</v>
      </c>
      <c r="F181" s="155" t="s">
        <v>2015</v>
      </c>
      <c r="G181" s="153"/>
      <c r="H181" s="154" t="s">
        <v>19</v>
      </c>
      <c r="I181" s="153"/>
      <c r="J181" s="153"/>
      <c r="K181" s="15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row>
    <row r="182" spans="2:72" s="169" customFormat="1" ht="13.5" customHeight="1">
      <c r="B182" s="170"/>
      <c r="C182" s="153"/>
      <c r="D182" s="148" t="s">
        <v>182</v>
      </c>
      <c r="E182" s="154" t="s">
        <v>19</v>
      </c>
      <c r="F182" s="155" t="s">
        <v>2014</v>
      </c>
      <c r="G182" s="153"/>
      <c r="H182" s="154" t="s">
        <v>19</v>
      </c>
      <c r="I182" s="153"/>
      <c r="J182" s="153"/>
      <c r="K182" s="15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row>
    <row r="183" spans="2:72" s="167" customFormat="1" ht="13.5" customHeight="1">
      <c r="B183" s="168"/>
      <c r="C183" s="149"/>
      <c r="D183" s="148" t="s">
        <v>182</v>
      </c>
      <c r="E183" s="152" t="s">
        <v>19</v>
      </c>
      <c r="F183" s="151" t="s">
        <v>2013</v>
      </c>
      <c r="G183" s="149"/>
      <c r="H183" s="150">
        <v>200</v>
      </c>
      <c r="I183" s="149"/>
      <c r="J183" s="149"/>
      <c r="K183" s="149"/>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row>
    <row r="184" spans="2:72" s="169" customFormat="1" ht="13.5" customHeight="1">
      <c r="B184" s="170"/>
      <c r="C184" s="153"/>
      <c r="D184" s="148" t="s">
        <v>182</v>
      </c>
      <c r="E184" s="154" t="s">
        <v>19</v>
      </c>
      <c r="F184" s="155" t="s">
        <v>2012</v>
      </c>
      <c r="G184" s="153"/>
      <c r="H184" s="154" t="s">
        <v>19</v>
      </c>
      <c r="I184" s="153"/>
      <c r="J184" s="153"/>
      <c r="K184" s="15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row>
    <row r="185" spans="2:72" s="167" customFormat="1" ht="13.5" customHeight="1">
      <c r="B185" s="168"/>
      <c r="C185" s="149"/>
      <c r="D185" s="148" t="s">
        <v>182</v>
      </c>
      <c r="E185" s="152" t="s">
        <v>19</v>
      </c>
      <c r="F185" s="151" t="s">
        <v>356</v>
      </c>
      <c r="G185" s="149"/>
      <c r="H185" s="150">
        <v>34</v>
      </c>
      <c r="I185" s="149"/>
      <c r="J185" s="149"/>
      <c r="K185" s="149"/>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row>
    <row r="186" spans="2:72" s="169" customFormat="1" ht="13.5" customHeight="1">
      <c r="B186" s="170"/>
      <c r="C186" s="153"/>
      <c r="D186" s="148" t="s">
        <v>182</v>
      </c>
      <c r="E186" s="154" t="s">
        <v>19</v>
      </c>
      <c r="F186" s="155" t="s">
        <v>2011</v>
      </c>
      <c r="G186" s="153"/>
      <c r="H186" s="154" t="s">
        <v>19</v>
      </c>
      <c r="I186" s="153"/>
      <c r="J186" s="153"/>
      <c r="K186" s="15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row>
    <row r="187" spans="2:72" s="167" customFormat="1" ht="13.5" customHeight="1">
      <c r="B187" s="168"/>
      <c r="C187" s="149"/>
      <c r="D187" s="148" t="s">
        <v>182</v>
      </c>
      <c r="E187" s="152" t="s">
        <v>19</v>
      </c>
      <c r="F187" s="151" t="s">
        <v>2010</v>
      </c>
      <c r="G187" s="149"/>
      <c r="H187" s="150">
        <v>4.218</v>
      </c>
      <c r="I187" s="149"/>
      <c r="J187" s="149"/>
      <c r="K187" s="149"/>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row>
    <row r="188" spans="2:72" s="165" customFormat="1" ht="13.5" customHeight="1">
      <c r="B188" s="166"/>
      <c r="C188" s="144"/>
      <c r="D188" s="189" t="s">
        <v>182</v>
      </c>
      <c r="E188" s="188" t="s">
        <v>19</v>
      </c>
      <c r="F188" s="187" t="s">
        <v>247</v>
      </c>
      <c r="G188" s="144"/>
      <c r="H188" s="186">
        <v>238.218</v>
      </c>
      <c r="I188" s="144"/>
      <c r="J188" s="144"/>
      <c r="K188" s="144"/>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row>
    <row r="189" spans="2:72" s="162" customFormat="1" ht="28.95" customHeight="1">
      <c r="B189" s="177"/>
      <c r="C189" s="176" t="s">
        <v>237</v>
      </c>
      <c r="D189" s="176" t="s">
        <v>176</v>
      </c>
      <c r="E189" s="175" t="s">
        <v>2009</v>
      </c>
      <c r="F189" s="171" t="s">
        <v>2008</v>
      </c>
      <c r="G189" s="174" t="s">
        <v>127</v>
      </c>
      <c r="H189" s="173">
        <v>70.2</v>
      </c>
      <c r="I189" s="465"/>
      <c r="J189" s="172">
        <f>ROUND(I189*H189,2)</f>
        <v>0</v>
      </c>
      <c r="K189" s="171" t="s">
        <v>1693</v>
      </c>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row>
    <row r="190" spans="2:72" s="162" customFormat="1" ht="228">
      <c r="B190" s="177"/>
      <c r="C190" s="184"/>
      <c r="D190" s="148" t="s">
        <v>1699</v>
      </c>
      <c r="E190" s="184"/>
      <c r="F190" s="185" t="s">
        <v>2007</v>
      </c>
      <c r="G190" s="184"/>
      <c r="H190" s="184"/>
      <c r="I190" s="184"/>
      <c r="J190" s="184"/>
      <c r="K190" s="184"/>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row>
    <row r="191" spans="2:72" s="169" customFormat="1" ht="13.5" customHeight="1">
      <c r="B191" s="170"/>
      <c r="C191" s="153"/>
      <c r="D191" s="148" t="s">
        <v>182</v>
      </c>
      <c r="E191" s="154" t="s">
        <v>19</v>
      </c>
      <c r="F191" s="155" t="s">
        <v>2006</v>
      </c>
      <c r="G191" s="153"/>
      <c r="H191" s="154" t="s">
        <v>19</v>
      </c>
      <c r="I191" s="153"/>
      <c r="J191" s="153"/>
      <c r="K191" s="15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row>
    <row r="192" spans="2:72" s="169" customFormat="1" ht="13.5" customHeight="1">
      <c r="B192" s="170"/>
      <c r="C192" s="153"/>
      <c r="D192" s="148" t="s">
        <v>182</v>
      </c>
      <c r="E192" s="154" t="s">
        <v>19</v>
      </c>
      <c r="F192" s="155" t="s">
        <v>2005</v>
      </c>
      <c r="G192" s="153"/>
      <c r="H192" s="154" t="s">
        <v>19</v>
      </c>
      <c r="I192" s="153"/>
      <c r="J192" s="153"/>
      <c r="K192" s="15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row>
    <row r="193" spans="2:72" s="167" customFormat="1" ht="13.5" customHeight="1">
      <c r="B193" s="168"/>
      <c r="C193" s="149"/>
      <c r="D193" s="148" t="s">
        <v>182</v>
      </c>
      <c r="E193" s="152" t="s">
        <v>19</v>
      </c>
      <c r="F193" s="151" t="s">
        <v>2004</v>
      </c>
      <c r="G193" s="149"/>
      <c r="H193" s="150">
        <v>70.2</v>
      </c>
      <c r="I193" s="149"/>
      <c r="J193" s="149"/>
      <c r="K193" s="149"/>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row>
    <row r="194" spans="2:72" s="165" customFormat="1" ht="13.5" customHeight="1">
      <c r="B194" s="166"/>
      <c r="C194" s="144"/>
      <c r="D194" s="189" t="s">
        <v>182</v>
      </c>
      <c r="E194" s="188" t="s">
        <v>19</v>
      </c>
      <c r="F194" s="187" t="s">
        <v>247</v>
      </c>
      <c r="G194" s="144"/>
      <c r="H194" s="186">
        <v>70.2</v>
      </c>
      <c r="I194" s="144"/>
      <c r="J194" s="144"/>
      <c r="K194" s="144"/>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row>
    <row r="195" spans="2:72" s="162" customFormat="1" ht="28.95" customHeight="1">
      <c r="B195" s="177"/>
      <c r="C195" s="176" t="s">
        <v>11</v>
      </c>
      <c r="D195" s="176" t="s">
        <v>176</v>
      </c>
      <c r="E195" s="175" t="s">
        <v>2003</v>
      </c>
      <c r="F195" s="171" t="s">
        <v>2002</v>
      </c>
      <c r="G195" s="174" t="s">
        <v>127</v>
      </c>
      <c r="H195" s="173">
        <v>2.22</v>
      </c>
      <c r="I195" s="465"/>
      <c r="J195" s="172">
        <f>ROUND(I195*H195,2)</f>
        <v>0</v>
      </c>
      <c r="K195" s="171" t="s">
        <v>1693</v>
      </c>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row>
    <row r="196" spans="2:72" s="162" customFormat="1" ht="108">
      <c r="B196" s="177"/>
      <c r="C196" s="184"/>
      <c r="D196" s="148" t="s">
        <v>1699</v>
      </c>
      <c r="E196" s="184"/>
      <c r="F196" s="185" t="s">
        <v>2001</v>
      </c>
      <c r="G196" s="184"/>
      <c r="H196" s="184"/>
      <c r="I196" s="184"/>
      <c r="J196" s="184"/>
      <c r="K196" s="184"/>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row>
    <row r="197" spans="2:72" s="169" customFormat="1" ht="13.5" customHeight="1">
      <c r="B197" s="170"/>
      <c r="C197" s="153"/>
      <c r="D197" s="148" t="s">
        <v>182</v>
      </c>
      <c r="E197" s="154" t="s">
        <v>19</v>
      </c>
      <c r="F197" s="155" t="s">
        <v>1809</v>
      </c>
      <c r="G197" s="153"/>
      <c r="H197" s="154" t="s">
        <v>19</v>
      </c>
      <c r="I197" s="153"/>
      <c r="J197" s="153"/>
      <c r="K197" s="15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row>
    <row r="198" spans="2:72" s="169" customFormat="1" ht="13.5" customHeight="1">
      <c r="B198" s="170"/>
      <c r="C198" s="153"/>
      <c r="D198" s="148" t="s">
        <v>182</v>
      </c>
      <c r="E198" s="154" t="s">
        <v>19</v>
      </c>
      <c r="F198" s="155" t="s">
        <v>2000</v>
      </c>
      <c r="G198" s="153"/>
      <c r="H198" s="154" t="s">
        <v>19</v>
      </c>
      <c r="I198" s="153"/>
      <c r="J198" s="153"/>
      <c r="K198" s="15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row>
    <row r="199" spans="2:72" s="167" customFormat="1" ht="13.5" customHeight="1">
      <c r="B199" s="168"/>
      <c r="C199" s="149"/>
      <c r="D199" s="148" t="s">
        <v>182</v>
      </c>
      <c r="E199" s="152" t="s">
        <v>19</v>
      </c>
      <c r="F199" s="151" t="s">
        <v>1999</v>
      </c>
      <c r="G199" s="149"/>
      <c r="H199" s="150">
        <v>2.22</v>
      </c>
      <c r="I199" s="149"/>
      <c r="J199" s="149"/>
      <c r="K199" s="149"/>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row>
    <row r="200" spans="2:72" s="165" customFormat="1" ht="13.5" customHeight="1">
      <c r="B200" s="166"/>
      <c r="C200" s="144"/>
      <c r="D200" s="189" t="s">
        <v>182</v>
      </c>
      <c r="E200" s="188" t="s">
        <v>19</v>
      </c>
      <c r="F200" s="187" t="s">
        <v>247</v>
      </c>
      <c r="G200" s="144"/>
      <c r="H200" s="186">
        <v>2.22</v>
      </c>
      <c r="I200" s="144"/>
      <c r="J200" s="144"/>
      <c r="K200" s="144"/>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row>
    <row r="201" spans="2:72" s="162" customFormat="1" ht="28.95" customHeight="1">
      <c r="B201" s="177"/>
      <c r="C201" s="176" t="s">
        <v>248</v>
      </c>
      <c r="D201" s="176" t="s">
        <v>176</v>
      </c>
      <c r="E201" s="175" t="s">
        <v>1998</v>
      </c>
      <c r="F201" s="171" t="s">
        <v>1997</v>
      </c>
      <c r="G201" s="174" t="s">
        <v>127</v>
      </c>
      <c r="H201" s="173">
        <v>5.328</v>
      </c>
      <c r="I201" s="465"/>
      <c r="J201" s="172">
        <f>ROUND(I201*H201,2)</f>
        <v>0</v>
      </c>
      <c r="K201" s="171" t="s">
        <v>1693</v>
      </c>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c r="BO201" s="143"/>
      <c r="BP201" s="143"/>
      <c r="BQ201" s="143"/>
      <c r="BR201" s="143"/>
      <c r="BS201" s="143"/>
      <c r="BT201" s="143"/>
    </row>
    <row r="202" spans="2:72" s="162" customFormat="1" ht="216">
      <c r="B202" s="177"/>
      <c r="C202" s="184"/>
      <c r="D202" s="148" t="s">
        <v>1699</v>
      </c>
      <c r="E202" s="184"/>
      <c r="F202" s="185" t="s">
        <v>1996</v>
      </c>
      <c r="G202" s="184"/>
      <c r="H202" s="184"/>
      <c r="I202" s="184"/>
      <c r="J202" s="184"/>
      <c r="K202" s="184"/>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c r="BO202" s="143"/>
      <c r="BP202" s="143"/>
      <c r="BQ202" s="143"/>
      <c r="BR202" s="143"/>
      <c r="BS202" s="143"/>
      <c r="BT202" s="143"/>
    </row>
    <row r="203" spans="2:72" s="169" customFormat="1" ht="13.5" customHeight="1">
      <c r="B203" s="170"/>
      <c r="C203" s="153"/>
      <c r="D203" s="148" t="s">
        <v>182</v>
      </c>
      <c r="E203" s="154" t="s">
        <v>19</v>
      </c>
      <c r="F203" s="155" t="s">
        <v>1714</v>
      </c>
      <c r="G203" s="153"/>
      <c r="H203" s="154" t="s">
        <v>19</v>
      </c>
      <c r="I203" s="153"/>
      <c r="J203" s="153"/>
      <c r="K203" s="15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c r="BO203" s="143"/>
      <c r="BP203" s="143"/>
      <c r="BQ203" s="143"/>
      <c r="BR203" s="143"/>
      <c r="BS203" s="143"/>
      <c r="BT203" s="143"/>
    </row>
    <row r="204" spans="2:72" s="169" customFormat="1" ht="13.5" customHeight="1">
      <c r="B204" s="170"/>
      <c r="C204" s="153"/>
      <c r="D204" s="148" t="s">
        <v>182</v>
      </c>
      <c r="E204" s="154" t="s">
        <v>19</v>
      </c>
      <c r="F204" s="155" t="s">
        <v>1995</v>
      </c>
      <c r="G204" s="153"/>
      <c r="H204" s="154" t="s">
        <v>19</v>
      </c>
      <c r="I204" s="153"/>
      <c r="J204" s="153"/>
      <c r="K204" s="15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c r="BO204" s="143"/>
      <c r="BP204" s="143"/>
      <c r="BQ204" s="143"/>
      <c r="BR204" s="143"/>
      <c r="BS204" s="143"/>
      <c r="BT204" s="143"/>
    </row>
    <row r="205" spans="2:72" s="167" customFormat="1" ht="13.5" customHeight="1">
      <c r="B205" s="168"/>
      <c r="C205" s="149"/>
      <c r="D205" s="148" t="s">
        <v>182</v>
      </c>
      <c r="E205" s="152" t="s">
        <v>19</v>
      </c>
      <c r="F205" s="151" t="s">
        <v>1906</v>
      </c>
      <c r="G205" s="149"/>
      <c r="H205" s="150">
        <v>5.328</v>
      </c>
      <c r="I205" s="149"/>
      <c r="J205" s="149"/>
      <c r="K205" s="149"/>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c r="BO205" s="143"/>
      <c r="BP205" s="143"/>
      <c r="BQ205" s="143"/>
      <c r="BR205" s="143"/>
      <c r="BS205" s="143"/>
      <c r="BT205" s="143"/>
    </row>
    <row r="206" spans="2:72" s="165" customFormat="1" ht="13.5" customHeight="1">
      <c r="B206" s="166"/>
      <c r="C206" s="144"/>
      <c r="D206" s="189" t="s">
        <v>182</v>
      </c>
      <c r="E206" s="188" t="s">
        <v>19</v>
      </c>
      <c r="F206" s="187" t="s">
        <v>247</v>
      </c>
      <c r="G206" s="144"/>
      <c r="H206" s="186">
        <v>5.328</v>
      </c>
      <c r="I206" s="144"/>
      <c r="J206" s="144"/>
      <c r="K206" s="144"/>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c r="BO206" s="143"/>
      <c r="BP206" s="143"/>
      <c r="BQ206" s="143"/>
      <c r="BR206" s="143"/>
      <c r="BS206" s="143"/>
      <c r="BT206" s="143"/>
    </row>
    <row r="207" spans="2:72" s="162" customFormat="1" ht="40.2" customHeight="1">
      <c r="B207" s="177"/>
      <c r="C207" s="176" t="s">
        <v>254</v>
      </c>
      <c r="D207" s="176" t="s">
        <v>176</v>
      </c>
      <c r="E207" s="175" t="s">
        <v>1994</v>
      </c>
      <c r="F207" s="171" t="s">
        <v>1993</v>
      </c>
      <c r="G207" s="174" t="s">
        <v>189</v>
      </c>
      <c r="H207" s="173">
        <v>4</v>
      </c>
      <c r="I207" s="465"/>
      <c r="J207" s="172">
        <f>ROUND(I207*H207,2)</f>
        <v>0</v>
      </c>
      <c r="K207" s="171" t="s">
        <v>1693</v>
      </c>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c r="BO207" s="143"/>
      <c r="BP207" s="143"/>
      <c r="BQ207" s="143"/>
      <c r="BR207" s="143"/>
      <c r="BS207" s="143"/>
      <c r="BT207" s="143"/>
    </row>
    <row r="208" spans="2:72" s="162" customFormat="1" ht="36">
      <c r="B208" s="177"/>
      <c r="C208" s="184"/>
      <c r="D208" s="148" t="s">
        <v>1699</v>
      </c>
      <c r="E208" s="184"/>
      <c r="F208" s="185" t="s">
        <v>1988</v>
      </c>
      <c r="G208" s="184"/>
      <c r="H208" s="184"/>
      <c r="I208" s="184"/>
      <c r="J208" s="184"/>
      <c r="K208" s="184"/>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c r="BO208" s="143"/>
      <c r="BP208" s="143"/>
      <c r="BQ208" s="143"/>
      <c r="BR208" s="143"/>
      <c r="BS208" s="143"/>
      <c r="BT208" s="143"/>
    </row>
    <row r="209" spans="2:72" s="169" customFormat="1" ht="13.5" customHeight="1">
      <c r="B209" s="170"/>
      <c r="C209" s="153"/>
      <c r="D209" s="148" t="s">
        <v>182</v>
      </c>
      <c r="E209" s="154" t="s">
        <v>19</v>
      </c>
      <c r="F209" s="155" t="s">
        <v>1987</v>
      </c>
      <c r="G209" s="153"/>
      <c r="H209" s="154" t="s">
        <v>19</v>
      </c>
      <c r="I209" s="153"/>
      <c r="J209" s="153"/>
      <c r="K209" s="15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c r="BO209" s="143"/>
      <c r="BP209" s="143"/>
      <c r="BQ209" s="143"/>
      <c r="BR209" s="143"/>
      <c r="BS209" s="143"/>
      <c r="BT209" s="143"/>
    </row>
    <row r="210" spans="2:72" s="169" customFormat="1" ht="13.5" customHeight="1">
      <c r="B210" s="170"/>
      <c r="C210" s="153"/>
      <c r="D210" s="148" t="s">
        <v>182</v>
      </c>
      <c r="E210" s="154" t="s">
        <v>19</v>
      </c>
      <c r="F210" s="155" t="s">
        <v>1986</v>
      </c>
      <c r="G210" s="153"/>
      <c r="H210" s="154" t="s">
        <v>19</v>
      </c>
      <c r="I210" s="153"/>
      <c r="J210" s="153"/>
      <c r="K210" s="15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c r="BO210" s="143"/>
      <c r="BP210" s="143"/>
      <c r="BQ210" s="143"/>
      <c r="BR210" s="143"/>
      <c r="BS210" s="143"/>
      <c r="BT210" s="143"/>
    </row>
    <row r="211" spans="2:72" s="167" customFormat="1" ht="13.5" customHeight="1">
      <c r="B211" s="168"/>
      <c r="C211" s="149"/>
      <c r="D211" s="148" t="s">
        <v>182</v>
      </c>
      <c r="E211" s="152" t="s">
        <v>19</v>
      </c>
      <c r="F211" s="151" t="s">
        <v>1985</v>
      </c>
      <c r="G211" s="149"/>
      <c r="H211" s="150">
        <v>4</v>
      </c>
      <c r="I211" s="149"/>
      <c r="J211" s="149"/>
      <c r="K211" s="149"/>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c r="BO211" s="143"/>
      <c r="BP211" s="143"/>
      <c r="BQ211" s="143"/>
      <c r="BR211" s="143"/>
      <c r="BS211" s="143"/>
      <c r="BT211" s="143"/>
    </row>
    <row r="212" spans="2:72" s="165" customFormat="1" ht="13.5" customHeight="1">
      <c r="B212" s="166"/>
      <c r="C212" s="144"/>
      <c r="D212" s="189" t="s">
        <v>182</v>
      </c>
      <c r="E212" s="188" t="s">
        <v>19</v>
      </c>
      <c r="F212" s="187" t="s">
        <v>247</v>
      </c>
      <c r="G212" s="144"/>
      <c r="H212" s="186">
        <v>4</v>
      </c>
      <c r="I212" s="144"/>
      <c r="J212" s="144"/>
      <c r="K212" s="144"/>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c r="BO212" s="143"/>
      <c r="BP212" s="143"/>
      <c r="BQ212" s="143"/>
      <c r="BR212" s="143"/>
      <c r="BS212" s="143"/>
      <c r="BT212" s="143"/>
    </row>
    <row r="213" spans="2:72" s="162" customFormat="1" ht="40.2" customHeight="1">
      <c r="B213" s="177"/>
      <c r="C213" s="176" t="s">
        <v>258</v>
      </c>
      <c r="D213" s="176" t="s">
        <v>176</v>
      </c>
      <c r="E213" s="175" t="s">
        <v>1992</v>
      </c>
      <c r="F213" s="171" t="s">
        <v>1991</v>
      </c>
      <c r="G213" s="174" t="s">
        <v>189</v>
      </c>
      <c r="H213" s="173">
        <v>4</v>
      </c>
      <c r="I213" s="465"/>
      <c r="J213" s="172">
        <f>ROUND(I213*H213,2)</f>
        <v>0</v>
      </c>
      <c r="K213" s="171" t="s">
        <v>1693</v>
      </c>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c r="BO213" s="143"/>
      <c r="BP213" s="143"/>
      <c r="BQ213" s="143"/>
      <c r="BR213" s="143"/>
      <c r="BS213" s="143"/>
      <c r="BT213" s="143"/>
    </row>
    <row r="214" spans="2:72" s="162" customFormat="1" ht="36">
      <c r="B214" s="177"/>
      <c r="C214" s="184"/>
      <c r="D214" s="148" t="s">
        <v>1699</v>
      </c>
      <c r="E214" s="184"/>
      <c r="F214" s="185" t="s">
        <v>1988</v>
      </c>
      <c r="G214" s="184"/>
      <c r="H214" s="184"/>
      <c r="I214" s="184"/>
      <c r="J214" s="184"/>
      <c r="K214" s="184"/>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c r="BO214" s="143"/>
      <c r="BP214" s="143"/>
      <c r="BQ214" s="143"/>
      <c r="BR214" s="143"/>
      <c r="BS214" s="143"/>
      <c r="BT214" s="143"/>
    </row>
    <row r="215" spans="2:72" s="169" customFormat="1" ht="13.5" customHeight="1">
      <c r="B215" s="170"/>
      <c r="C215" s="153"/>
      <c r="D215" s="148" t="s">
        <v>182</v>
      </c>
      <c r="E215" s="154" t="s">
        <v>19</v>
      </c>
      <c r="F215" s="155" t="s">
        <v>1987</v>
      </c>
      <c r="G215" s="153"/>
      <c r="H215" s="154" t="s">
        <v>19</v>
      </c>
      <c r="I215" s="153"/>
      <c r="J215" s="153"/>
      <c r="K215" s="15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c r="BO215" s="143"/>
      <c r="BP215" s="143"/>
      <c r="BQ215" s="143"/>
      <c r="BR215" s="143"/>
      <c r="BS215" s="143"/>
      <c r="BT215" s="143"/>
    </row>
    <row r="216" spans="2:72" s="169" customFormat="1" ht="13.5" customHeight="1">
      <c r="B216" s="170"/>
      <c r="C216" s="153"/>
      <c r="D216" s="148" t="s">
        <v>182</v>
      </c>
      <c r="E216" s="154" t="s">
        <v>19</v>
      </c>
      <c r="F216" s="155" t="s">
        <v>1986</v>
      </c>
      <c r="G216" s="153"/>
      <c r="H216" s="154" t="s">
        <v>19</v>
      </c>
      <c r="I216" s="153"/>
      <c r="J216" s="153"/>
      <c r="K216" s="15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c r="BO216" s="143"/>
      <c r="BP216" s="143"/>
      <c r="BQ216" s="143"/>
      <c r="BR216" s="143"/>
      <c r="BS216" s="143"/>
      <c r="BT216" s="143"/>
    </row>
    <row r="217" spans="2:72" s="167" customFormat="1" ht="13.5" customHeight="1">
      <c r="B217" s="168"/>
      <c r="C217" s="149"/>
      <c r="D217" s="148" t="s">
        <v>182</v>
      </c>
      <c r="E217" s="152" t="s">
        <v>19</v>
      </c>
      <c r="F217" s="151" t="s">
        <v>1985</v>
      </c>
      <c r="G217" s="149"/>
      <c r="H217" s="150">
        <v>4</v>
      </c>
      <c r="I217" s="149"/>
      <c r="J217" s="149"/>
      <c r="K217" s="149"/>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row>
    <row r="218" spans="2:72" s="165" customFormat="1" ht="13.5" customHeight="1">
      <c r="B218" s="166"/>
      <c r="C218" s="144"/>
      <c r="D218" s="189" t="s">
        <v>182</v>
      </c>
      <c r="E218" s="188" t="s">
        <v>19</v>
      </c>
      <c r="F218" s="187" t="s">
        <v>247</v>
      </c>
      <c r="G218" s="144"/>
      <c r="H218" s="186">
        <v>4</v>
      </c>
      <c r="I218" s="144"/>
      <c r="J218" s="144"/>
      <c r="K218" s="144"/>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c r="BO218" s="143"/>
      <c r="BP218" s="143"/>
      <c r="BQ218" s="143"/>
      <c r="BR218" s="143"/>
      <c r="BS218" s="143"/>
      <c r="BT218" s="143"/>
    </row>
    <row r="219" spans="2:72" s="162" customFormat="1" ht="28.95" customHeight="1">
      <c r="B219" s="177"/>
      <c r="C219" s="176" t="s">
        <v>264</v>
      </c>
      <c r="D219" s="176" t="s">
        <v>176</v>
      </c>
      <c r="E219" s="175" t="s">
        <v>1990</v>
      </c>
      <c r="F219" s="171" t="s">
        <v>1989</v>
      </c>
      <c r="G219" s="174" t="s">
        <v>189</v>
      </c>
      <c r="H219" s="173">
        <v>4</v>
      </c>
      <c r="I219" s="465"/>
      <c r="J219" s="172">
        <f>ROUND(I219*H219,2)</f>
        <v>0</v>
      </c>
      <c r="K219" s="171" t="s">
        <v>1693</v>
      </c>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c r="BO219" s="143"/>
      <c r="BP219" s="143"/>
      <c r="BQ219" s="143"/>
      <c r="BR219" s="143"/>
      <c r="BS219" s="143"/>
      <c r="BT219" s="143"/>
    </row>
    <row r="220" spans="2:72" s="162" customFormat="1" ht="36">
      <c r="B220" s="177"/>
      <c r="C220" s="184"/>
      <c r="D220" s="148" t="s">
        <v>1699</v>
      </c>
      <c r="E220" s="184"/>
      <c r="F220" s="185" t="s">
        <v>1988</v>
      </c>
      <c r="G220" s="184"/>
      <c r="H220" s="184"/>
      <c r="I220" s="184"/>
      <c r="J220" s="184"/>
      <c r="K220" s="184"/>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c r="BO220" s="143"/>
      <c r="BP220" s="143"/>
      <c r="BQ220" s="143"/>
      <c r="BR220" s="143"/>
      <c r="BS220" s="143"/>
      <c r="BT220" s="143"/>
    </row>
    <row r="221" spans="2:72" s="169" customFormat="1" ht="13.5" customHeight="1">
      <c r="B221" s="170"/>
      <c r="C221" s="153"/>
      <c r="D221" s="148" t="s">
        <v>182</v>
      </c>
      <c r="E221" s="154" t="s">
        <v>19</v>
      </c>
      <c r="F221" s="155" t="s">
        <v>1987</v>
      </c>
      <c r="G221" s="153"/>
      <c r="H221" s="154" t="s">
        <v>19</v>
      </c>
      <c r="I221" s="153"/>
      <c r="J221" s="153"/>
      <c r="K221" s="15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c r="BO221" s="143"/>
      <c r="BP221" s="143"/>
      <c r="BQ221" s="143"/>
      <c r="BR221" s="143"/>
      <c r="BS221" s="143"/>
      <c r="BT221" s="143"/>
    </row>
    <row r="222" spans="2:72" s="169" customFormat="1" ht="13.5" customHeight="1">
      <c r="B222" s="170"/>
      <c r="C222" s="153"/>
      <c r="D222" s="148" t="s">
        <v>182</v>
      </c>
      <c r="E222" s="154" t="s">
        <v>19</v>
      </c>
      <c r="F222" s="155" t="s">
        <v>1986</v>
      </c>
      <c r="G222" s="153"/>
      <c r="H222" s="154" t="s">
        <v>19</v>
      </c>
      <c r="I222" s="153"/>
      <c r="J222" s="153"/>
      <c r="K222" s="15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c r="BO222" s="143"/>
      <c r="BP222" s="143"/>
      <c r="BQ222" s="143"/>
      <c r="BR222" s="143"/>
      <c r="BS222" s="143"/>
      <c r="BT222" s="143"/>
    </row>
    <row r="223" spans="2:72" s="167" customFormat="1" ht="13.5" customHeight="1">
      <c r="B223" s="168"/>
      <c r="C223" s="149"/>
      <c r="D223" s="148" t="s">
        <v>182</v>
      </c>
      <c r="E223" s="152" t="s">
        <v>19</v>
      </c>
      <c r="F223" s="151" t="s">
        <v>1985</v>
      </c>
      <c r="G223" s="149"/>
      <c r="H223" s="150">
        <v>4</v>
      </c>
      <c r="I223" s="149"/>
      <c r="J223" s="149"/>
      <c r="K223" s="149"/>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c r="BO223" s="143"/>
      <c r="BP223" s="143"/>
      <c r="BQ223" s="143"/>
      <c r="BR223" s="143"/>
      <c r="BS223" s="143"/>
      <c r="BT223" s="143"/>
    </row>
    <row r="224" spans="2:72" s="165" customFormat="1" ht="13.5" customHeight="1">
      <c r="B224" s="166"/>
      <c r="C224" s="144"/>
      <c r="D224" s="189" t="s">
        <v>182</v>
      </c>
      <c r="E224" s="188" t="s">
        <v>19</v>
      </c>
      <c r="F224" s="187" t="s">
        <v>247</v>
      </c>
      <c r="G224" s="144"/>
      <c r="H224" s="186">
        <v>4</v>
      </c>
      <c r="I224" s="144"/>
      <c r="J224" s="144"/>
      <c r="K224" s="144"/>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c r="BO224" s="143"/>
      <c r="BP224" s="143"/>
      <c r="BQ224" s="143"/>
      <c r="BR224" s="143"/>
      <c r="BS224" s="143"/>
      <c r="BT224" s="143"/>
    </row>
    <row r="225" spans="2:72" s="162" customFormat="1" ht="40.2" customHeight="1">
      <c r="B225" s="177"/>
      <c r="C225" s="176" t="s">
        <v>269</v>
      </c>
      <c r="D225" s="176" t="s">
        <v>176</v>
      </c>
      <c r="E225" s="175" t="s">
        <v>1525</v>
      </c>
      <c r="F225" s="171" t="s">
        <v>1984</v>
      </c>
      <c r="G225" s="174" t="s">
        <v>127</v>
      </c>
      <c r="H225" s="173">
        <v>422.966</v>
      </c>
      <c r="I225" s="465"/>
      <c r="J225" s="172">
        <f>ROUND(I225*H225,2)</f>
        <v>0</v>
      </c>
      <c r="K225" s="171" t="s">
        <v>1693</v>
      </c>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c r="BO225" s="143"/>
      <c r="BP225" s="143"/>
      <c r="BQ225" s="143"/>
      <c r="BR225" s="143"/>
      <c r="BS225" s="143"/>
      <c r="BT225" s="143"/>
    </row>
    <row r="226" spans="2:72" s="162" customFormat="1" ht="216">
      <c r="B226" s="177"/>
      <c r="C226" s="184"/>
      <c r="D226" s="148" t="s">
        <v>1699</v>
      </c>
      <c r="E226" s="184"/>
      <c r="F226" s="185" t="s">
        <v>1970</v>
      </c>
      <c r="G226" s="184"/>
      <c r="H226" s="184"/>
      <c r="I226" s="184"/>
      <c r="J226" s="184"/>
      <c r="K226" s="184"/>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c r="BO226" s="143"/>
      <c r="BP226" s="143"/>
      <c r="BQ226" s="143"/>
      <c r="BR226" s="143"/>
      <c r="BS226" s="143"/>
      <c r="BT226" s="143"/>
    </row>
    <row r="227" spans="2:72" s="169" customFormat="1" ht="13.5" customHeight="1">
      <c r="B227" s="170"/>
      <c r="C227" s="153"/>
      <c r="D227" s="148" t="s">
        <v>182</v>
      </c>
      <c r="E227" s="154" t="s">
        <v>19</v>
      </c>
      <c r="F227" s="155" t="s">
        <v>1945</v>
      </c>
      <c r="G227" s="153"/>
      <c r="H227" s="154" t="s">
        <v>19</v>
      </c>
      <c r="I227" s="153"/>
      <c r="J227" s="153"/>
      <c r="K227" s="15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c r="BO227" s="143"/>
      <c r="BP227" s="143"/>
      <c r="BQ227" s="143"/>
      <c r="BR227" s="143"/>
      <c r="BS227" s="143"/>
      <c r="BT227" s="143"/>
    </row>
    <row r="228" spans="2:72" s="169" customFormat="1" ht="13.5" customHeight="1">
      <c r="B228" s="170"/>
      <c r="C228" s="153"/>
      <c r="D228" s="148" t="s">
        <v>182</v>
      </c>
      <c r="E228" s="154" t="s">
        <v>19</v>
      </c>
      <c r="F228" s="155" t="s">
        <v>1983</v>
      </c>
      <c r="G228" s="153"/>
      <c r="H228" s="154" t="s">
        <v>19</v>
      </c>
      <c r="I228" s="153"/>
      <c r="J228" s="153"/>
      <c r="K228" s="15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c r="BO228" s="143"/>
      <c r="BP228" s="143"/>
      <c r="BQ228" s="143"/>
      <c r="BR228" s="143"/>
      <c r="BS228" s="143"/>
      <c r="BT228" s="143"/>
    </row>
    <row r="229" spans="2:72" s="167" customFormat="1" ht="13.5" customHeight="1">
      <c r="B229" s="168"/>
      <c r="C229" s="149"/>
      <c r="D229" s="148" t="s">
        <v>182</v>
      </c>
      <c r="E229" s="152" t="s">
        <v>19</v>
      </c>
      <c r="F229" s="151" t="s">
        <v>1943</v>
      </c>
      <c r="G229" s="149"/>
      <c r="H229" s="150">
        <v>245.766</v>
      </c>
      <c r="I229" s="149"/>
      <c r="J229" s="149"/>
      <c r="K229" s="149"/>
      <c r="L229" s="143"/>
      <c r="M229" s="143"/>
      <c r="N229" s="143"/>
      <c r="O229" s="143"/>
      <c r="P229" s="143"/>
      <c r="Q229" s="143"/>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c r="BO229" s="143"/>
      <c r="BP229" s="143"/>
      <c r="BQ229" s="143"/>
      <c r="BR229" s="143"/>
      <c r="BS229" s="143"/>
      <c r="BT229" s="143"/>
    </row>
    <row r="230" spans="2:72" s="169" customFormat="1" ht="13.5" customHeight="1">
      <c r="B230" s="170"/>
      <c r="C230" s="153"/>
      <c r="D230" s="148" t="s">
        <v>182</v>
      </c>
      <c r="E230" s="154" t="s">
        <v>19</v>
      </c>
      <c r="F230" s="155" t="s">
        <v>1982</v>
      </c>
      <c r="G230" s="153"/>
      <c r="H230" s="154" t="s">
        <v>19</v>
      </c>
      <c r="I230" s="153"/>
      <c r="J230" s="153"/>
      <c r="K230" s="15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c r="BO230" s="143"/>
      <c r="BP230" s="143"/>
      <c r="BQ230" s="143"/>
      <c r="BR230" s="143"/>
      <c r="BS230" s="143"/>
      <c r="BT230" s="143"/>
    </row>
    <row r="231" spans="2:72" s="167" customFormat="1" ht="13.5" customHeight="1">
      <c r="B231" s="168"/>
      <c r="C231" s="149"/>
      <c r="D231" s="148" t="s">
        <v>182</v>
      </c>
      <c r="E231" s="152" t="s">
        <v>19</v>
      </c>
      <c r="F231" s="151" t="s">
        <v>1958</v>
      </c>
      <c r="G231" s="149"/>
      <c r="H231" s="150">
        <v>177.2</v>
      </c>
      <c r="I231" s="149"/>
      <c r="J231" s="149"/>
      <c r="K231" s="149"/>
      <c r="L231" s="143"/>
      <c r="M231" s="143"/>
      <c r="N231" s="143"/>
      <c r="O231" s="143"/>
      <c r="P231" s="143"/>
      <c r="Q231" s="143"/>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c r="BO231" s="143"/>
      <c r="BP231" s="143"/>
      <c r="BQ231" s="143"/>
      <c r="BR231" s="143"/>
      <c r="BS231" s="143"/>
      <c r="BT231" s="143"/>
    </row>
    <row r="232" spans="2:72" s="165" customFormat="1" ht="13.5" customHeight="1">
      <c r="B232" s="166"/>
      <c r="C232" s="144"/>
      <c r="D232" s="189" t="s">
        <v>182</v>
      </c>
      <c r="E232" s="188" t="s">
        <v>19</v>
      </c>
      <c r="F232" s="187" t="s">
        <v>247</v>
      </c>
      <c r="G232" s="144"/>
      <c r="H232" s="186">
        <v>422.966</v>
      </c>
      <c r="I232" s="144"/>
      <c r="J232" s="144"/>
      <c r="K232" s="144"/>
      <c r="L232" s="143"/>
      <c r="M232" s="143"/>
      <c r="N232" s="143"/>
      <c r="O232" s="143"/>
      <c r="P232" s="143"/>
      <c r="Q232" s="143"/>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c r="BO232" s="143"/>
      <c r="BP232" s="143"/>
      <c r="BQ232" s="143"/>
      <c r="BR232" s="143"/>
      <c r="BS232" s="143"/>
      <c r="BT232" s="143"/>
    </row>
    <row r="233" spans="2:72" s="162" customFormat="1" ht="40.2" customHeight="1">
      <c r="B233" s="177"/>
      <c r="C233" s="176" t="s">
        <v>10</v>
      </c>
      <c r="D233" s="176" t="s">
        <v>176</v>
      </c>
      <c r="E233" s="175" t="s">
        <v>340</v>
      </c>
      <c r="F233" s="171" t="s">
        <v>1981</v>
      </c>
      <c r="G233" s="174" t="s">
        <v>127</v>
      </c>
      <c r="H233" s="173">
        <v>325.35</v>
      </c>
      <c r="I233" s="465"/>
      <c r="J233" s="172">
        <f>ROUND(I233*H233,2)</f>
        <v>0</v>
      </c>
      <c r="K233" s="171" t="s">
        <v>1693</v>
      </c>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c r="BO233" s="143"/>
      <c r="BP233" s="143"/>
      <c r="BQ233" s="143"/>
      <c r="BR233" s="143"/>
      <c r="BS233" s="143"/>
      <c r="BT233" s="143"/>
    </row>
    <row r="234" spans="2:72" s="162" customFormat="1" ht="216">
      <c r="B234" s="177"/>
      <c r="C234" s="184"/>
      <c r="D234" s="148" t="s">
        <v>1699</v>
      </c>
      <c r="E234" s="184"/>
      <c r="F234" s="185" t="s">
        <v>1970</v>
      </c>
      <c r="G234" s="184"/>
      <c r="H234" s="184"/>
      <c r="I234" s="184"/>
      <c r="J234" s="184"/>
      <c r="K234" s="184"/>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c r="BO234" s="143"/>
      <c r="BP234" s="143"/>
      <c r="BQ234" s="143"/>
      <c r="BR234" s="143"/>
      <c r="BS234" s="143"/>
      <c r="BT234" s="143"/>
    </row>
    <row r="235" spans="2:72" s="169" customFormat="1" ht="13.5" customHeight="1">
      <c r="B235" s="170"/>
      <c r="C235" s="153"/>
      <c r="D235" s="148" t="s">
        <v>182</v>
      </c>
      <c r="E235" s="154" t="s">
        <v>19</v>
      </c>
      <c r="F235" s="155" t="s">
        <v>1772</v>
      </c>
      <c r="G235" s="153"/>
      <c r="H235" s="154" t="s">
        <v>19</v>
      </c>
      <c r="I235" s="153"/>
      <c r="J235" s="153"/>
      <c r="K235" s="15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row>
    <row r="236" spans="2:72" s="169" customFormat="1" ht="13.5" customHeight="1">
      <c r="B236" s="170"/>
      <c r="C236" s="153"/>
      <c r="D236" s="148" t="s">
        <v>182</v>
      </c>
      <c r="E236" s="154" t="s">
        <v>19</v>
      </c>
      <c r="F236" s="155" t="s">
        <v>1980</v>
      </c>
      <c r="G236" s="153"/>
      <c r="H236" s="154" t="s">
        <v>19</v>
      </c>
      <c r="I236" s="153"/>
      <c r="J236" s="153"/>
      <c r="K236" s="15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c r="BO236" s="143"/>
      <c r="BP236" s="143"/>
      <c r="BQ236" s="143"/>
      <c r="BR236" s="143"/>
      <c r="BS236" s="143"/>
      <c r="BT236" s="143"/>
    </row>
    <row r="237" spans="2:72" s="169" customFormat="1" ht="13.5" customHeight="1">
      <c r="B237" s="170"/>
      <c r="C237" s="153"/>
      <c r="D237" s="148" t="s">
        <v>182</v>
      </c>
      <c r="E237" s="154" t="s">
        <v>19</v>
      </c>
      <c r="F237" s="155" t="s">
        <v>1979</v>
      </c>
      <c r="G237" s="153"/>
      <c r="H237" s="154" t="s">
        <v>19</v>
      </c>
      <c r="I237" s="153"/>
      <c r="J237" s="153"/>
      <c r="K237" s="15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c r="BO237" s="143"/>
      <c r="BP237" s="143"/>
      <c r="BQ237" s="143"/>
      <c r="BR237" s="143"/>
      <c r="BS237" s="143"/>
      <c r="BT237" s="143"/>
    </row>
    <row r="238" spans="2:72" s="167" customFormat="1" ht="13.5" customHeight="1">
      <c r="B238" s="168"/>
      <c r="C238" s="149"/>
      <c r="D238" s="148" t="s">
        <v>182</v>
      </c>
      <c r="E238" s="152" t="s">
        <v>19</v>
      </c>
      <c r="F238" s="151" t="s">
        <v>1826</v>
      </c>
      <c r="G238" s="149"/>
      <c r="H238" s="150">
        <v>72</v>
      </c>
      <c r="I238" s="149"/>
      <c r="J238" s="149"/>
      <c r="K238" s="149"/>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c r="BO238" s="143"/>
      <c r="BP238" s="143"/>
      <c r="BQ238" s="143"/>
      <c r="BR238" s="143"/>
      <c r="BS238" s="143"/>
      <c r="BT238" s="143"/>
    </row>
    <row r="239" spans="2:72" s="167" customFormat="1" ht="13.5" customHeight="1">
      <c r="B239" s="168"/>
      <c r="C239" s="149"/>
      <c r="D239" s="148" t="s">
        <v>182</v>
      </c>
      <c r="E239" s="152" t="s">
        <v>19</v>
      </c>
      <c r="F239" s="151" t="s">
        <v>1978</v>
      </c>
      <c r="G239" s="149"/>
      <c r="H239" s="150">
        <v>7.5</v>
      </c>
      <c r="I239" s="149"/>
      <c r="J239" s="149"/>
      <c r="K239" s="149"/>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c r="BO239" s="143"/>
      <c r="BP239" s="143"/>
      <c r="BQ239" s="143"/>
      <c r="BR239" s="143"/>
      <c r="BS239" s="143"/>
      <c r="BT239" s="143"/>
    </row>
    <row r="240" spans="2:72" s="169" customFormat="1" ht="13.5" customHeight="1">
      <c r="B240" s="170"/>
      <c r="C240" s="153"/>
      <c r="D240" s="148" t="s">
        <v>182</v>
      </c>
      <c r="E240" s="154" t="s">
        <v>19</v>
      </c>
      <c r="F240" s="155" t="s">
        <v>1817</v>
      </c>
      <c r="G240" s="153"/>
      <c r="H240" s="154" t="s">
        <v>19</v>
      </c>
      <c r="I240" s="153"/>
      <c r="J240" s="153"/>
      <c r="K240" s="15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c r="BO240" s="143"/>
      <c r="BP240" s="143"/>
      <c r="BQ240" s="143"/>
      <c r="BR240" s="143"/>
      <c r="BS240" s="143"/>
      <c r="BT240" s="143"/>
    </row>
    <row r="241" spans="2:72" s="167" customFormat="1" ht="13.5" customHeight="1">
      <c r="B241" s="168"/>
      <c r="C241" s="149"/>
      <c r="D241" s="148" t="s">
        <v>182</v>
      </c>
      <c r="E241" s="152" t="s">
        <v>19</v>
      </c>
      <c r="F241" s="151" t="s">
        <v>1823</v>
      </c>
      <c r="G241" s="149"/>
      <c r="H241" s="150">
        <v>112.5</v>
      </c>
      <c r="I241" s="149"/>
      <c r="J241" s="149"/>
      <c r="K241" s="149"/>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c r="BO241" s="143"/>
      <c r="BP241" s="143"/>
      <c r="BQ241" s="143"/>
      <c r="BR241" s="143"/>
      <c r="BS241" s="143"/>
      <c r="BT241" s="143"/>
    </row>
    <row r="242" spans="2:72" s="169" customFormat="1" ht="13.5" customHeight="1">
      <c r="B242" s="170"/>
      <c r="C242" s="153"/>
      <c r="D242" s="148" t="s">
        <v>182</v>
      </c>
      <c r="E242" s="154" t="s">
        <v>19</v>
      </c>
      <c r="F242" s="155" t="s">
        <v>1977</v>
      </c>
      <c r="G242" s="153"/>
      <c r="H242" s="154" t="s">
        <v>19</v>
      </c>
      <c r="I242" s="153"/>
      <c r="J242" s="153"/>
      <c r="K242" s="15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c r="BO242" s="143"/>
      <c r="BP242" s="143"/>
      <c r="BQ242" s="143"/>
      <c r="BR242" s="143"/>
      <c r="BS242" s="143"/>
      <c r="BT242" s="143"/>
    </row>
    <row r="243" spans="2:72" s="169" customFormat="1" ht="13.5" customHeight="1">
      <c r="B243" s="170"/>
      <c r="C243" s="153"/>
      <c r="D243" s="148" t="s">
        <v>182</v>
      </c>
      <c r="E243" s="154" t="s">
        <v>19</v>
      </c>
      <c r="F243" s="155" t="s">
        <v>1976</v>
      </c>
      <c r="G243" s="153"/>
      <c r="H243" s="154" t="s">
        <v>19</v>
      </c>
      <c r="I243" s="153"/>
      <c r="J243" s="153"/>
      <c r="K243" s="15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c r="BO243" s="143"/>
      <c r="BP243" s="143"/>
      <c r="BQ243" s="143"/>
      <c r="BR243" s="143"/>
      <c r="BS243" s="143"/>
      <c r="BT243" s="143"/>
    </row>
    <row r="244" spans="2:72" s="167" customFormat="1" ht="13.5" customHeight="1">
      <c r="B244" s="168"/>
      <c r="C244" s="149"/>
      <c r="D244" s="148" t="s">
        <v>182</v>
      </c>
      <c r="E244" s="152" t="s">
        <v>19</v>
      </c>
      <c r="F244" s="151" t="s">
        <v>1952</v>
      </c>
      <c r="G244" s="149"/>
      <c r="H244" s="150">
        <v>50.4</v>
      </c>
      <c r="I244" s="149"/>
      <c r="J244" s="149"/>
      <c r="K244" s="149"/>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c r="BO244" s="143"/>
      <c r="BP244" s="143"/>
      <c r="BQ244" s="143"/>
      <c r="BR244" s="143"/>
      <c r="BS244" s="143"/>
      <c r="BT244" s="143"/>
    </row>
    <row r="245" spans="2:72" s="167" customFormat="1" ht="13.5" customHeight="1">
      <c r="B245" s="168"/>
      <c r="C245" s="149"/>
      <c r="D245" s="148" t="s">
        <v>182</v>
      </c>
      <c r="E245" s="152" t="s">
        <v>19</v>
      </c>
      <c r="F245" s="151" t="s">
        <v>1951</v>
      </c>
      <c r="G245" s="149"/>
      <c r="H245" s="150">
        <v>4.2</v>
      </c>
      <c r="I245" s="149"/>
      <c r="J245" s="149"/>
      <c r="K245" s="149"/>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c r="BO245" s="143"/>
      <c r="BP245" s="143"/>
      <c r="BQ245" s="143"/>
      <c r="BR245" s="143"/>
      <c r="BS245" s="143"/>
      <c r="BT245" s="143"/>
    </row>
    <row r="246" spans="2:72" s="167" customFormat="1" ht="13.5" customHeight="1">
      <c r="B246" s="168"/>
      <c r="C246" s="149"/>
      <c r="D246" s="148" t="s">
        <v>182</v>
      </c>
      <c r="E246" s="152" t="s">
        <v>19</v>
      </c>
      <c r="F246" s="151" t="s">
        <v>1975</v>
      </c>
      <c r="G246" s="149"/>
      <c r="H246" s="150">
        <v>78.75</v>
      </c>
      <c r="I246" s="149"/>
      <c r="J246" s="149"/>
      <c r="K246" s="149"/>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c r="BO246" s="143"/>
      <c r="BP246" s="143"/>
      <c r="BQ246" s="143"/>
      <c r="BR246" s="143"/>
      <c r="BS246" s="143"/>
      <c r="BT246" s="143"/>
    </row>
    <row r="247" spans="2:72" s="165" customFormat="1" ht="13.5" customHeight="1">
      <c r="B247" s="166"/>
      <c r="C247" s="144"/>
      <c r="D247" s="189" t="s">
        <v>182</v>
      </c>
      <c r="E247" s="188" t="s">
        <v>19</v>
      </c>
      <c r="F247" s="187" t="s">
        <v>247</v>
      </c>
      <c r="G247" s="144"/>
      <c r="H247" s="186">
        <v>325.35</v>
      </c>
      <c r="I247" s="144"/>
      <c r="J247" s="144"/>
      <c r="K247" s="144"/>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c r="BO247" s="143"/>
      <c r="BP247" s="143"/>
      <c r="BQ247" s="143"/>
      <c r="BR247" s="143"/>
      <c r="BS247" s="143"/>
      <c r="BT247" s="143"/>
    </row>
    <row r="248" spans="2:72" s="162" customFormat="1" ht="40.2" customHeight="1">
      <c r="B248" s="177"/>
      <c r="C248" s="176" t="s">
        <v>281</v>
      </c>
      <c r="D248" s="176" t="s">
        <v>176</v>
      </c>
      <c r="E248" s="175" t="s">
        <v>346</v>
      </c>
      <c r="F248" s="171" t="s">
        <v>1974</v>
      </c>
      <c r="G248" s="174" t="s">
        <v>127</v>
      </c>
      <c r="H248" s="173">
        <v>68.566</v>
      </c>
      <c r="I248" s="465"/>
      <c r="J248" s="172">
        <f>ROUND(I248*H248,2)</f>
        <v>0</v>
      </c>
      <c r="K248" s="171" t="s">
        <v>1693</v>
      </c>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c r="BO248" s="143"/>
      <c r="BP248" s="143"/>
      <c r="BQ248" s="143"/>
      <c r="BR248" s="143"/>
      <c r="BS248" s="143"/>
      <c r="BT248" s="143"/>
    </row>
    <row r="249" spans="2:72" s="162" customFormat="1" ht="216">
      <c r="B249" s="177"/>
      <c r="C249" s="184"/>
      <c r="D249" s="148" t="s">
        <v>1699</v>
      </c>
      <c r="E249" s="184"/>
      <c r="F249" s="185" t="s">
        <v>1970</v>
      </c>
      <c r="G249" s="184"/>
      <c r="H249" s="184"/>
      <c r="I249" s="184"/>
      <c r="J249" s="184"/>
      <c r="K249" s="184"/>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c r="BO249" s="143"/>
      <c r="BP249" s="143"/>
      <c r="BQ249" s="143"/>
      <c r="BR249" s="143"/>
      <c r="BS249" s="143"/>
      <c r="BT249" s="143"/>
    </row>
    <row r="250" spans="2:72" s="169" customFormat="1" ht="13.5" customHeight="1">
      <c r="B250" s="170"/>
      <c r="C250" s="153"/>
      <c r="D250" s="148" t="s">
        <v>182</v>
      </c>
      <c r="E250" s="154" t="s">
        <v>19</v>
      </c>
      <c r="F250" s="155" t="s">
        <v>1756</v>
      </c>
      <c r="G250" s="153"/>
      <c r="H250" s="154" t="s">
        <v>19</v>
      </c>
      <c r="I250" s="153"/>
      <c r="J250" s="153"/>
      <c r="K250" s="15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row>
    <row r="251" spans="2:72" s="169" customFormat="1" ht="13.5" customHeight="1">
      <c r="B251" s="170"/>
      <c r="C251" s="153"/>
      <c r="D251" s="148" t="s">
        <v>182</v>
      </c>
      <c r="E251" s="154" t="s">
        <v>19</v>
      </c>
      <c r="F251" s="155" t="s">
        <v>1973</v>
      </c>
      <c r="G251" s="153"/>
      <c r="H251" s="154" t="s">
        <v>19</v>
      </c>
      <c r="I251" s="153"/>
      <c r="J251" s="153"/>
      <c r="K251" s="15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c r="BO251" s="143"/>
      <c r="BP251" s="143"/>
      <c r="BQ251" s="143"/>
      <c r="BR251" s="143"/>
      <c r="BS251" s="143"/>
      <c r="BT251" s="143"/>
    </row>
    <row r="252" spans="2:72" s="169" customFormat="1" ht="13.5" customHeight="1">
      <c r="B252" s="170"/>
      <c r="C252" s="153"/>
      <c r="D252" s="148" t="s">
        <v>182</v>
      </c>
      <c r="E252" s="154" t="s">
        <v>19</v>
      </c>
      <c r="F252" s="155" t="s">
        <v>1972</v>
      </c>
      <c r="G252" s="153"/>
      <c r="H252" s="154" t="s">
        <v>19</v>
      </c>
      <c r="I252" s="153"/>
      <c r="J252" s="153"/>
      <c r="K252" s="15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c r="BO252" s="143"/>
      <c r="BP252" s="143"/>
      <c r="BQ252" s="143"/>
      <c r="BR252" s="143"/>
      <c r="BS252" s="143"/>
      <c r="BT252" s="143"/>
    </row>
    <row r="253" spans="2:72" s="167" customFormat="1" ht="13.5" customHeight="1">
      <c r="B253" s="168"/>
      <c r="C253" s="149"/>
      <c r="D253" s="148" t="s">
        <v>182</v>
      </c>
      <c r="E253" s="152" t="s">
        <v>19</v>
      </c>
      <c r="F253" s="151" t="s">
        <v>1956</v>
      </c>
      <c r="G253" s="149"/>
      <c r="H253" s="150">
        <v>68.566</v>
      </c>
      <c r="I253" s="149"/>
      <c r="J253" s="149"/>
      <c r="K253" s="149"/>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c r="BO253" s="143"/>
      <c r="BP253" s="143"/>
      <c r="BQ253" s="143"/>
      <c r="BR253" s="143"/>
      <c r="BS253" s="143"/>
      <c r="BT253" s="143"/>
    </row>
    <row r="254" spans="2:72" s="165" customFormat="1" ht="13.5" customHeight="1">
      <c r="B254" s="166"/>
      <c r="C254" s="144"/>
      <c r="D254" s="189" t="s">
        <v>182</v>
      </c>
      <c r="E254" s="188" t="s">
        <v>19</v>
      </c>
      <c r="F254" s="187" t="s">
        <v>247</v>
      </c>
      <c r="G254" s="144"/>
      <c r="H254" s="186">
        <v>68.566</v>
      </c>
      <c r="I254" s="144"/>
      <c r="J254" s="144"/>
      <c r="K254" s="144"/>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c r="BO254" s="143"/>
      <c r="BP254" s="143"/>
      <c r="BQ254" s="143"/>
      <c r="BR254" s="143"/>
      <c r="BS254" s="143"/>
      <c r="BT254" s="143"/>
    </row>
    <row r="255" spans="2:72" s="162" customFormat="1" ht="40.2" customHeight="1">
      <c r="B255" s="177"/>
      <c r="C255" s="176" t="s">
        <v>286</v>
      </c>
      <c r="D255" s="176" t="s">
        <v>176</v>
      </c>
      <c r="E255" s="175" t="s">
        <v>351</v>
      </c>
      <c r="F255" s="171" t="s">
        <v>1971</v>
      </c>
      <c r="G255" s="174" t="s">
        <v>127</v>
      </c>
      <c r="H255" s="173">
        <v>326.545</v>
      </c>
      <c r="I255" s="465"/>
      <c r="J255" s="172">
        <f>ROUND(I255*H255,2)</f>
        <v>0</v>
      </c>
      <c r="K255" s="171" t="s">
        <v>1693</v>
      </c>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c r="BO255" s="143"/>
      <c r="BP255" s="143"/>
      <c r="BQ255" s="143"/>
      <c r="BR255" s="143"/>
      <c r="BS255" s="143"/>
      <c r="BT255" s="143"/>
    </row>
    <row r="256" spans="2:72" s="162" customFormat="1" ht="216">
      <c r="B256" s="177"/>
      <c r="C256" s="184"/>
      <c r="D256" s="148" t="s">
        <v>1699</v>
      </c>
      <c r="E256" s="184"/>
      <c r="F256" s="185" t="s">
        <v>1970</v>
      </c>
      <c r="G256" s="184"/>
      <c r="H256" s="184"/>
      <c r="I256" s="184"/>
      <c r="J256" s="184"/>
      <c r="K256" s="184"/>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c r="BO256" s="143"/>
      <c r="BP256" s="143"/>
      <c r="BQ256" s="143"/>
      <c r="BR256" s="143"/>
      <c r="BS256" s="143"/>
      <c r="BT256" s="143"/>
    </row>
    <row r="257" spans="2:72" s="169" customFormat="1" ht="13.5" customHeight="1">
      <c r="B257" s="170"/>
      <c r="C257" s="153"/>
      <c r="D257" s="148" t="s">
        <v>182</v>
      </c>
      <c r="E257" s="154" t="s">
        <v>19</v>
      </c>
      <c r="F257" s="155" t="s">
        <v>1756</v>
      </c>
      <c r="G257" s="153"/>
      <c r="H257" s="154" t="s">
        <v>19</v>
      </c>
      <c r="I257" s="153"/>
      <c r="J257" s="153"/>
      <c r="K257" s="15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c r="BO257" s="143"/>
      <c r="BP257" s="143"/>
      <c r="BQ257" s="143"/>
      <c r="BR257" s="143"/>
      <c r="BS257" s="143"/>
      <c r="BT257" s="143"/>
    </row>
    <row r="258" spans="2:72" s="169" customFormat="1" ht="13.5" customHeight="1">
      <c r="B258" s="170"/>
      <c r="C258" s="153"/>
      <c r="D258" s="148" t="s">
        <v>182</v>
      </c>
      <c r="E258" s="154" t="s">
        <v>19</v>
      </c>
      <c r="F258" s="155" t="s">
        <v>1969</v>
      </c>
      <c r="G258" s="153"/>
      <c r="H258" s="154" t="s">
        <v>19</v>
      </c>
      <c r="I258" s="153"/>
      <c r="J258" s="153"/>
      <c r="K258" s="15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c r="BO258" s="143"/>
      <c r="BP258" s="143"/>
      <c r="BQ258" s="143"/>
      <c r="BR258" s="143"/>
      <c r="BS258" s="143"/>
      <c r="BT258" s="143"/>
    </row>
    <row r="259" spans="2:72" s="167" customFormat="1" ht="13.5" customHeight="1">
      <c r="B259" s="168"/>
      <c r="C259" s="149"/>
      <c r="D259" s="148" t="s">
        <v>182</v>
      </c>
      <c r="E259" s="152" t="s">
        <v>19</v>
      </c>
      <c r="F259" s="151" t="s">
        <v>1968</v>
      </c>
      <c r="G259" s="149"/>
      <c r="H259" s="150">
        <v>170</v>
      </c>
      <c r="I259" s="149"/>
      <c r="J259" s="149"/>
      <c r="K259" s="149"/>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c r="BO259" s="143"/>
      <c r="BP259" s="143"/>
      <c r="BQ259" s="143"/>
      <c r="BR259" s="143"/>
      <c r="BS259" s="143"/>
      <c r="BT259" s="143"/>
    </row>
    <row r="260" spans="2:72" s="169" customFormat="1" ht="13.5" customHeight="1">
      <c r="B260" s="170"/>
      <c r="C260" s="153"/>
      <c r="D260" s="148" t="s">
        <v>182</v>
      </c>
      <c r="E260" s="154" t="s">
        <v>19</v>
      </c>
      <c r="F260" s="155" t="s">
        <v>1967</v>
      </c>
      <c r="G260" s="153"/>
      <c r="H260" s="154" t="s">
        <v>19</v>
      </c>
      <c r="I260" s="153"/>
      <c r="J260" s="153"/>
      <c r="K260" s="15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c r="BO260" s="143"/>
      <c r="BP260" s="143"/>
      <c r="BQ260" s="143"/>
      <c r="BR260" s="143"/>
      <c r="BS260" s="143"/>
      <c r="BT260" s="143"/>
    </row>
    <row r="261" spans="2:72" s="167" customFormat="1" ht="13.5" customHeight="1">
      <c r="B261" s="168"/>
      <c r="C261" s="149"/>
      <c r="D261" s="148" t="s">
        <v>182</v>
      </c>
      <c r="E261" s="152" t="s">
        <v>19</v>
      </c>
      <c r="F261" s="151" t="s">
        <v>1966</v>
      </c>
      <c r="G261" s="149"/>
      <c r="H261" s="150">
        <v>64</v>
      </c>
      <c r="I261" s="149"/>
      <c r="J261" s="149"/>
      <c r="K261" s="149"/>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c r="BO261" s="143"/>
      <c r="BP261" s="143"/>
      <c r="BQ261" s="143"/>
      <c r="BR261" s="143"/>
      <c r="BS261" s="143"/>
      <c r="BT261" s="143"/>
    </row>
    <row r="262" spans="2:72" s="169" customFormat="1" ht="13.5" customHeight="1">
      <c r="B262" s="170"/>
      <c r="C262" s="153"/>
      <c r="D262" s="148" t="s">
        <v>182</v>
      </c>
      <c r="E262" s="154" t="s">
        <v>19</v>
      </c>
      <c r="F262" s="155" t="s">
        <v>1965</v>
      </c>
      <c r="G262" s="153"/>
      <c r="H262" s="154" t="s">
        <v>19</v>
      </c>
      <c r="I262" s="153"/>
      <c r="J262" s="153"/>
      <c r="K262" s="15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143"/>
      <c r="BQ262" s="143"/>
      <c r="BR262" s="143"/>
      <c r="BS262" s="143"/>
      <c r="BT262" s="143"/>
    </row>
    <row r="263" spans="2:72" s="167" customFormat="1" ht="13.5" customHeight="1">
      <c r="B263" s="168"/>
      <c r="C263" s="149"/>
      <c r="D263" s="148" t="s">
        <v>182</v>
      </c>
      <c r="E263" s="152" t="s">
        <v>19</v>
      </c>
      <c r="F263" s="151" t="s">
        <v>1947</v>
      </c>
      <c r="G263" s="149"/>
      <c r="H263" s="150">
        <v>3.3</v>
      </c>
      <c r="I263" s="149"/>
      <c r="J263" s="149"/>
      <c r="K263" s="149"/>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c r="BO263" s="143"/>
      <c r="BP263" s="143"/>
      <c r="BQ263" s="143"/>
      <c r="BR263" s="143"/>
      <c r="BS263" s="143"/>
      <c r="BT263" s="143"/>
    </row>
    <row r="264" spans="2:72" s="167" customFormat="1" ht="13.5" customHeight="1">
      <c r="B264" s="168"/>
      <c r="C264" s="149"/>
      <c r="D264" s="148" t="s">
        <v>182</v>
      </c>
      <c r="E264" s="152" t="s">
        <v>19</v>
      </c>
      <c r="F264" s="151" t="s">
        <v>1948</v>
      </c>
      <c r="G264" s="149"/>
      <c r="H264" s="150">
        <v>21.6</v>
      </c>
      <c r="I264" s="149"/>
      <c r="J264" s="149"/>
      <c r="K264" s="149"/>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c r="BO264" s="143"/>
      <c r="BP264" s="143"/>
      <c r="BQ264" s="143"/>
      <c r="BR264" s="143"/>
      <c r="BS264" s="143"/>
      <c r="BT264" s="143"/>
    </row>
    <row r="265" spans="2:72" s="167" customFormat="1" ht="13.5" customHeight="1">
      <c r="B265" s="168"/>
      <c r="C265" s="149"/>
      <c r="D265" s="148" t="s">
        <v>182</v>
      </c>
      <c r="E265" s="152" t="s">
        <v>19</v>
      </c>
      <c r="F265" s="151" t="s">
        <v>1964</v>
      </c>
      <c r="G265" s="149"/>
      <c r="H265" s="150">
        <v>33.75</v>
      </c>
      <c r="I265" s="149"/>
      <c r="J265" s="149"/>
      <c r="K265" s="149"/>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c r="BO265" s="143"/>
      <c r="BP265" s="143"/>
      <c r="BQ265" s="143"/>
      <c r="BR265" s="143"/>
      <c r="BS265" s="143"/>
      <c r="BT265" s="143"/>
    </row>
    <row r="266" spans="2:72" s="169" customFormat="1" ht="13.5" customHeight="1">
      <c r="B266" s="170"/>
      <c r="C266" s="153"/>
      <c r="D266" s="148" t="s">
        <v>182</v>
      </c>
      <c r="E266" s="154" t="s">
        <v>19</v>
      </c>
      <c r="F266" s="155" t="s">
        <v>1767</v>
      </c>
      <c r="G266" s="153"/>
      <c r="H266" s="154" t="s">
        <v>19</v>
      </c>
      <c r="I266" s="153"/>
      <c r="J266" s="153"/>
      <c r="K266" s="15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c r="BO266" s="143"/>
      <c r="BP266" s="143"/>
      <c r="BQ266" s="143"/>
      <c r="BR266" s="143"/>
      <c r="BS266" s="143"/>
      <c r="BT266" s="143"/>
    </row>
    <row r="267" spans="2:72" s="167" customFormat="1" ht="13.5" customHeight="1">
      <c r="B267" s="168"/>
      <c r="C267" s="149"/>
      <c r="D267" s="148" t="s">
        <v>182</v>
      </c>
      <c r="E267" s="152" t="s">
        <v>19</v>
      </c>
      <c r="F267" s="151" t="s">
        <v>1934</v>
      </c>
      <c r="G267" s="149"/>
      <c r="H267" s="150">
        <v>2.2</v>
      </c>
      <c r="I267" s="149"/>
      <c r="J267" s="149"/>
      <c r="K267" s="149"/>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c r="BO267" s="143"/>
      <c r="BP267" s="143"/>
      <c r="BQ267" s="143"/>
      <c r="BR267" s="143"/>
      <c r="BS267" s="143"/>
      <c r="BT267" s="143"/>
    </row>
    <row r="268" spans="2:72" s="169" customFormat="1" ht="13.5" customHeight="1">
      <c r="B268" s="170"/>
      <c r="C268" s="153"/>
      <c r="D268" s="148" t="s">
        <v>182</v>
      </c>
      <c r="E268" s="154" t="s">
        <v>19</v>
      </c>
      <c r="F268" s="155" t="s">
        <v>1761</v>
      </c>
      <c r="G268" s="153"/>
      <c r="H268" s="154" t="s">
        <v>19</v>
      </c>
      <c r="I268" s="153"/>
      <c r="J268" s="153"/>
      <c r="K268" s="15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c r="BO268" s="143"/>
      <c r="BP268" s="143"/>
      <c r="BQ268" s="143"/>
      <c r="BR268" s="143"/>
      <c r="BS268" s="143"/>
      <c r="BT268" s="143"/>
    </row>
    <row r="269" spans="2:72" s="167" customFormat="1" ht="13.5" customHeight="1">
      <c r="B269" s="168"/>
      <c r="C269" s="149"/>
      <c r="D269" s="148" t="s">
        <v>182</v>
      </c>
      <c r="E269" s="152" t="s">
        <v>19</v>
      </c>
      <c r="F269" s="151" t="s">
        <v>1963</v>
      </c>
      <c r="G269" s="149"/>
      <c r="H269" s="150">
        <v>30.165</v>
      </c>
      <c r="I269" s="149"/>
      <c r="J269" s="149"/>
      <c r="K269" s="149"/>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c r="BO269" s="143"/>
      <c r="BP269" s="143"/>
      <c r="BQ269" s="143"/>
      <c r="BR269" s="143"/>
      <c r="BS269" s="143"/>
      <c r="BT269" s="143"/>
    </row>
    <row r="270" spans="2:72" s="169" customFormat="1" ht="13.5" customHeight="1">
      <c r="B270" s="170"/>
      <c r="C270" s="153"/>
      <c r="D270" s="148" t="s">
        <v>182</v>
      </c>
      <c r="E270" s="154" t="s">
        <v>19</v>
      </c>
      <c r="F270" s="155" t="s">
        <v>1766</v>
      </c>
      <c r="G270" s="153"/>
      <c r="H270" s="154" t="s">
        <v>19</v>
      </c>
      <c r="I270" s="153"/>
      <c r="J270" s="153"/>
      <c r="K270" s="15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c r="BO270" s="143"/>
      <c r="BP270" s="143"/>
      <c r="BQ270" s="143"/>
      <c r="BR270" s="143"/>
      <c r="BS270" s="143"/>
      <c r="BT270" s="143"/>
    </row>
    <row r="271" spans="2:72" s="167" customFormat="1" ht="13.5" customHeight="1">
      <c r="B271" s="168"/>
      <c r="C271" s="149"/>
      <c r="D271" s="148" t="s">
        <v>182</v>
      </c>
      <c r="E271" s="152" t="s">
        <v>19</v>
      </c>
      <c r="F271" s="151" t="s">
        <v>1962</v>
      </c>
      <c r="G271" s="149"/>
      <c r="H271" s="150">
        <v>1.53</v>
      </c>
      <c r="I271" s="149"/>
      <c r="J271" s="149"/>
      <c r="K271" s="149"/>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c r="BO271" s="143"/>
      <c r="BP271" s="143"/>
      <c r="BQ271" s="143"/>
      <c r="BR271" s="143"/>
      <c r="BS271" s="143"/>
      <c r="BT271" s="143"/>
    </row>
    <row r="272" spans="2:72" s="165" customFormat="1" ht="13.5" customHeight="1">
      <c r="B272" s="166"/>
      <c r="C272" s="144"/>
      <c r="D272" s="189" t="s">
        <v>182</v>
      </c>
      <c r="E272" s="188" t="s">
        <v>19</v>
      </c>
      <c r="F272" s="187" t="s">
        <v>247</v>
      </c>
      <c r="G272" s="144"/>
      <c r="H272" s="186">
        <v>326.545</v>
      </c>
      <c r="I272" s="144"/>
      <c r="J272" s="144"/>
      <c r="K272" s="144"/>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c r="BO272" s="143"/>
      <c r="BP272" s="143"/>
      <c r="BQ272" s="143"/>
      <c r="BR272" s="143"/>
      <c r="BS272" s="143"/>
      <c r="BT272" s="143"/>
    </row>
    <row r="273" spans="2:72" s="162" customFormat="1" ht="28.95" customHeight="1">
      <c r="B273" s="177"/>
      <c r="C273" s="176" t="s">
        <v>291</v>
      </c>
      <c r="D273" s="176" t="s">
        <v>176</v>
      </c>
      <c r="E273" s="175" t="s">
        <v>1961</v>
      </c>
      <c r="F273" s="171" t="s">
        <v>1960</v>
      </c>
      <c r="G273" s="174" t="s">
        <v>127</v>
      </c>
      <c r="H273" s="173">
        <v>245.766</v>
      </c>
      <c r="I273" s="465"/>
      <c r="J273" s="172">
        <f>ROUND(I273*H273,2)</f>
        <v>0</v>
      </c>
      <c r="K273" s="171" t="s">
        <v>1693</v>
      </c>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c r="BO273" s="143"/>
      <c r="BP273" s="143"/>
      <c r="BQ273" s="143"/>
      <c r="BR273" s="143"/>
      <c r="BS273" s="143"/>
      <c r="BT273" s="143"/>
    </row>
    <row r="274" spans="2:72" s="162" customFormat="1" ht="168">
      <c r="B274" s="177"/>
      <c r="C274" s="184"/>
      <c r="D274" s="148" t="s">
        <v>1699</v>
      </c>
      <c r="E274" s="184"/>
      <c r="F274" s="185" t="s">
        <v>1954</v>
      </c>
      <c r="G274" s="184"/>
      <c r="H274" s="184"/>
      <c r="I274" s="184"/>
      <c r="J274" s="184"/>
      <c r="K274" s="184"/>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c r="BO274" s="143"/>
      <c r="BP274" s="143"/>
      <c r="BQ274" s="143"/>
      <c r="BR274" s="143"/>
      <c r="BS274" s="143"/>
      <c r="BT274" s="143"/>
    </row>
    <row r="275" spans="2:72" s="169" customFormat="1" ht="13.5" customHeight="1">
      <c r="B275" s="170"/>
      <c r="C275" s="153"/>
      <c r="D275" s="148" t="s">
        <v>182</v>
      </c>
      <c r="E275" s="154" t="s">
        <v>19</v>
      </c>
      <c r="F275" s="155" t="s">
        <v>1811</v>
      </c>
      <c r="G275" s="153"/>
      <c r="H275" s="154" t="s">
        <v>19</v>
      </c>
      <c r="I275" s="153"/>
      <c r="J275" s="153"/>
      <c r="K275" s="15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c r="BO275" s="143"/>
      <c r="BP275" s="143"/>
      <c r="BQ275" s="143"/>
      <c r="BR275" s="143"/>
      <c r="BS275" s="143"/>
      <c r="BT275" s="143"/>
    </row>
    <row r="276" spans="2:72" s="169" customFormat="1" ht="13.5" customHeight="1">
      <c r="B276" s="170"/>
      <c r="C276" s="153"/>
      <c r="D276" s="148" t="s">
        <v>182</v>
      </c>
      <c r="E276" s="154" t="s">
        <v>19</v>
      </c>
      <c r="F276" s="155" t="s">
        <v>1959</v>
      </c>
      <c r="G276" s="153"/>
      <c r="H276" s="154" t="s">
        <v>19</v>
      </c>
      <c r="I276" s="153"/>
      <c r="J276" s="153"/>
      <c r="K276" s="15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c r="BO276" s="143"/>
      <c r="BP276" s="143"/>
      <c r="BQ276" s="143"/>
      <c r="BR276" s="143"/>
      <c r="BS276" s="143"/>
      <c r="BT276" s="143"/>
    </row>
    <row r="277" spans="2:72" s="167" customFormat="1" ht="13.5" customHeight="1">
      <c r="B277" s="168"/>
      <c r="C277" s="149"/>
      <c r="D277" s="148" t="s">
        <v>182</v>
      </c>
      <c r="E277" s="152" t="s">
        <v>19</v>
      </c>
      <c r="F277" s="151" t="s">
        <v>1958</v>
      </c>
      <c r="G277" s="149"/>
      <c r="H277" s="150">
        <v>177.2</v>
      </c>
      <c r="I277" s="149"/>
      <c r="J277" s="149"/>
      <c r="K277" s="149"/>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c r="BO277" s="143"/>
      <c r="BP277" s="143"/>
      <c r="BQ277" s="143"/>
      <c r="BR277" s="143"/>
      <c r="BS277" s="143"/>
      <c r="BT277" s="143"/>
    </row>
    <row r="278" spans="2:72" s="169" customFormat="1" ht="13.5" customHeight="1">
      <c r="B278" s="170"/>
      <c r="C278" s="153"/>
      <c r="D278" s="148" t="s">
        <v>182</v>
      </c>
      <c r="E278" s="154" t="s">
        <v>19</v>
      </c>
      <c r="F278" s="155" t="s">
        <v>1957</v>
      </c>
      <c r="G278" s="153"/>
      <c r="H278" s="154" t="s">
        <v>19</v>
      </c>
      <c r="I278" s="153"/>
      <c r="J278" s="153"/>
      <c r="K278" s="15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c r="BO278" s="143"/>
      <c r="BP278" s="143"/>
      <c r="BQ278" s="143"/>
      <c r="BR278" s="143"/>
      <c r="BS278" s="143"/>
      <c r="BT278" s="143"/>
    </row>
    <row r="279" spans="2:72" s="167" customFormat="1" ht="13.5" customHeight="1">
      <c r="B279" s="168"/>
      <c r="C279" s="149"/>
      <c r="D279" s="148" t="s">
        <v>182</v>
      </c>
      <c r="E279" s="152" t="s">
        <v>19</v>
      </c>
      <c r="F279" s="151" t="s">
        <v>1956</v>
      </c>
      <c r="G279" s="149"/>
      <c r="H279" s="150">
        <v>68.566</v>
      </c>
      <c r="I279" s="149"/>
      <c r="J279" s="149"/>
      <c r="K279" s="149"/>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c r="BO279" s="143"/>
      <c r="BP279" s="143"/>
      <c r="BQ279" s="143"/>
      <c r="BR279" s="143"/>
      <c r="BS279" s="143"/>
      <c r="BT279" s="143"/>
    </row>
    <row r="280" spans="2:72" s="165" customFormat="1" ht="13.5" customHeight="1">
      <c r="B280" s="166"/>
      <c r="C280" s="144"/>
      <c r="D280" s="189" t="s">
        <v>182</v>
      </c>
      <c r="E280" s="188" t="s">
        <v>19</v>
      </c>
      <c r="F280" s="187" t="s">
        <v>247</v>
      </c>
      <c r="G280" s="144"/>
      <c r="H280" s="186">
        <v>245.766</v>
      </c>
      <c r="I280" s="144"/>
      <c r="J280" s="144"/>
      <c r="K280" s="144"/>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c r="BO280" s="143"/>
      <c r="BP280" s="143"/>
      <c r="BQ280" s="143"/>
      <c r="BR280" s="143"/>
      <c r="BS280" s="143"/>
      <c r="BT280" s="143"/>
    </row>
    <row r="281" spans="2:72" s="162" customFormat="1" ht="28.95" customHeight="1">
      <c r="B281" s="177"/>
      <c r="C281" s="176" t="s">
        <v>296</v>
      </c>
      <c r="D281" s="176" t="s">
        <v>176</v>
      </c>
      <c r="E281" s="175" t="s">
        <v>1535</v>
      </c>
      <c r="F281" s="171" t="s">
        <v>1955</v>
      </c>
      <c r="G281" s="174" t="s">
        <v>127</v>
      </c>
      <c r="H281" s="173">
        <v>192</v>
      </c>
      <c r="I281" s="465"/>
      <c r="J281" s="172">
        <f>ROUND(I281*H281,2)</f>
        <v>0</v>
      </c>
      <c r="K281" s="171" t="s">
        <v>1693</v>
      </c>
      <c r="L281" s="143"/>
      <c r="M281" s="143"/>
      <c r="N281" s="143"/>
      <c r="O281" s="143"/>
      <c r="P281" s="143"/>
      <c r="Q281" s="143"/>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c r="BO281" s="143"/>
      <c r="BP281" s="143"/>
      <c r="BQ281" s="143"/>
      <c r="BR281" s="143"/>
      <c r="BS281" s="143"/>
      <c r="BT281" s="143"/>
    </row>
    <row r="282" spans="2:72" s="162" customFormat="1" ht="168">
      <c r="B282" s="177"/>
      <c r="C282" s="184"/>
      <c r="D282" s="148" t="s">
        <v>1699</v>
      </c>
      <c r="E282" s="184"/>
      <c r="F282" s="185" t="s">
        <v>1954</v>
      </c>
      <c r="G282" s="184"/>
      <c r="H282" s="184"/>
      <c r="I282" s="184"/>
      <c r="J282" s="184"/>
      <c r="K282" s="184"/>
      <c r="L282" s="143"/>
      <c r="M282" s="143"/>
      <c r="N282" s="143"/>
      <c r="O282" s="143"/>
      <c r="P282" s="143"/>
      <c r="Q282" s="143"/>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c r="BO282" s="143"/>
      <c r="BP282" s="143"/>
      <c r="BQ282" s="143"/>
      <c r="BR282" s="143"/>
      <c r="BS282" s="143"/>
      <c r="BT282" s="143"/>
    </row>
    <row r="283" spans="2:72" s="169" customFormat="1" ht="13.5" customHeight="1">
      <c r="B283" s="170"/>
      <c r="C283" s="153"/>
      <c r="D283" s="148" t="s">
        <v>182</v>
      </c>
      <c r="E283" s="154" t="s">
        <v>19</v>
      </c>
      <c r="F283" s="155" t="s">
        <v>1772</v>
      </c>
      <c r="G283" s="153"/>
      <c r="H283" s="154" t="s">
        <v>19</v>
      </c>
      <c r="I283" s="153"/>
      <c r="J283" s="153"/>
      <c r="K283" s="15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c r="BO283" s="143"/>
      <c r="BP283" s="143"/>
      <c r="BQ283" s="143"/>
      <c r="BR283" s="143"/>
      <c r="BS283" s="143"/>
      <c r="BT283" s="143"/>
    </row>
    <row r="284" spans="2:72" s="169" customFormat="1" ht="13.5" customHeight="1">
      <c r="B284" s="170"/>
      <c r="C284" s="153"/>
      <c r="D284" s="148" t="s">
        <v>182</v>
      </c>
      <c r="E284" s="154" t="s">
        <v>19</v>
      </c>
      <c r="F284" s="155" t="s">
        <v>1953</v>
      </c>
      <c r="G284" s="153"/>
      <c r="H284" s="154" t="s">
        <v>19</v>
      </c>
      <c r="I284" s="153"/>
      <c r="J284" s="153"/>
      <c r="K284" s="153"/>
      <c r="L284" s="143"/>
      <c r="M284" s="143"/>
      <c r="N284" s="143"/>
      <c r="O284" s="143"/>
      <c r="P284" s="143"/>
      <c r="Q284" s="143"/>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c r="BO284" s="143"/>
      <c r="BP284" s="143"/>
      <c r="BQ284" s="143"/>
      <c r="BR284" s="143"/>
      <c r="BS284" s="143"/>
      <c r="BT284" s="143"/>
    </row>
    <row r="285" spans="2:72" s="167" customFormat="1" ht="13.5" customHeight="1">
      <c r="B285" s="168"/>
      <c r="C285" s="149"/>
      <c r="D285" s="148" t="s">
        <v>182</v>
      </c>
      <c r="E285" s="152" t="s">
        <v>19</v>
      </c>
      <c r="F285" s="151" t="s">
        <v>1952</v>
      </c>
      <c r="G285" s="149"/>
      <c r="H285" s="150">
        <v>50.4</v>
      </c>
      <c r="I285" s="149"/>
      <c r="J285" s="149"/>
      <c r="K285" s="149"/>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c r="BO285" s="143"/>
      <c r="BP285" s="143"/>
      <c r="BQ285" s="143"/>
      <c r="BR285" s="143"/>
      <c r="BS285" s="143"/>
      <c r="BT285" s="143"/>
    </row>
    <row r="286" spans="2:72" s="167" customFormat="1" ht="13.5" customHeight="1">
      <c r="B286" s="168"/>
      <c r="C286" s="149"/>
      <c r="D286" s="148" t="s">
        <v>182</v>
      </c>
      <c r="E286" s="152" t="s">
        <v>19</v>
      </c>
      <c r="F286" s="151" t="s">
        <v>1951</v>
      </c>
      <c r="G286" s="149"/>
      <c r="H286" s="150">
        <v>4.2</v>
      </c>
      <c r="I286" s="149"/>
      <c r="J286" s="149"/>
      <c r="K286" s="149"/>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c r="BO286" s="143"/>
      <c r="BP286" s="143"/>
      <c r="BQ286" s="143"/>
      <c r="BR286" s="143"/>
      <c r="BS286" s="143"/>
      <c r="BT286" s="143"/>
    </row>
    <row r="287" spans="2:72" s="167" customFormat="1" ht="13.5" customHeight="1">
      <c r="B287" s="168"/>
      <c r="C287" s="149"/>
      <c r="D287" s="148" t="s">
        <v>182</v>
      </c>
      <c r="E287" s="152" t="s">
        <v>19</v>
      </c>
      <c r="F287" s="151" t="s">
        <v>1950</v>
      </c>
      <c r="G287" s="149"/>
      <c r="H287" s="150">
        <v>78.75</v>
      </c>
      <c r="I287" s="149"/>
      <c r="J287" s="149"/>
      <c r="K287" s="149"/>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c r="BO287" s="143"/>
      <c r="BP287" s="143"/>
      <c r="BQ287" s="143"/>
      <c r="BR287" s="143"/>
      <c r="BS287" s="143"/>
      <c r="BT287" s="143"/>
    </row>
    <row r="288" spans="2:72" s="169" customFormat="1" ht="13.5" customHeight="1">
      <c r="B288" s="170"/>
      <c r="C288" s="153"/>
      <c r="D288" s="148" t="s">
        <v>182</v>
      </c>
      <c r="E288" s="154" t="s">
        <v>19</v>
      </c>
      <c r="F288" s="155" t="s">
        <v>1949</v>
      </c>
      <c r="G288" s="153"/>
      <c r="H288" s="154" t="s">
        <v>19</v>
      </c>
      <c r="I288" s="153"/>
      <c r="J288" s="153"/>
      <c r="K288" s="15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143"/>
      <c r="BQ288" s="143"/>
      <c r="BR288" s="143"/>
      <c r="BS288" s="143"/>
      <c r="BT288" s="143"/>
    </row>
    <row r="289" spans="2:72" s="167" customFormat="1" ht="13.5" customHeight="1">
      <c r="B289" s="168"/>
      <c r="C289" s="149"/>
      <c r="D289" s="148" t="s">
        <v>182</v>
      </c>
      <c r="E289" s="152" t="s">
        <v>19</v>
      </c>
      <c r="F289" s="151" t="s">
        <v>1948</v>
      </c>
      <c r="G289" s="149"/>
      <c r="H289" s="150">
        <v>21.6</v>
      </c>
      <c r="I289" s="149"/>
      <c r="J289" s="149"/>
      <c r="K289" s="149"/>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c r="BO289" s="143"/>
      <c r="BP289" s="143"/>
      <c r="BQ289" s="143"/>
      <c r="BR289" s="143"/>
      <c r="BS289" s="143"/>
      <c r="BT289" s="143"/>
    </row>
    <row r="290" spans="2:72" s="167" customFormat="1" ht="13.5" customHeight="1">
      <c r="B290" s="168"/>
      <c r="C290" s="149"/>
      <c r="D290" s="148" t="s">
        <v>182</v>
      </c>
      <c r="E290" s="152" t="s">
        <v>19</v>
      </c>
      <c r="F290" s="151" t="s">
        <v>1947</v>
      </c>
      <c r="G290" s="149"/>
      <c r="H290" s="150">
        <v>3.3</v>
      </c>
      <c r="I290" s="149"/>
      <c r="J290" s="149"/>
      <c r="K290" s="149"/>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c r="BO290" s="143"/>
      <c r="BP290" s="143"/>
      <c r="BQ290" s="143"/>
      <c r="BR290" s="143"/>
      <c r="BS290" s="143"/>
      <c r="BT290" s="143"/>
    </row>
    <row r="291" spans="2:72" s="167" customFormat="1" ht="13.5" customHeight="1">
      <c r="B291" s="168"/>
      <c r="C291" s="149"/>
      <c r="D291" s="148" t="s">
        <v>182</v>
      </c>
      <c r="E291" s="152" t="s">
        <v>19</v>
      </c>
      <c r="F291" s="151" t="s">
        <v>1946</v>
      </c>
      <c r="G291" s="149"/>
      <c r="H291" s="150">
        <v>33.75</v>
      </c>
      <c r="I291" s="149"/>
      <c r="J291" s="149"/>
      <c r="K291" s="149"/>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c r="BO291" s="143"/>
      <c r="BP291" s="143"/>
      <c r="BQ291" s="143"/>
      <c r="BR291" s="143"/>
      <c r="BS291" s="143"/>
      <c r="BT291" s="143"/>
    </row>
    <row r="292" spans="2:72" s="165" customFormat="1" ht="13.5" customHeight="1">
      <c r="B292" s="166"/>
      <c r="C292" s="144"/>
      <c r="D292" s="189" t="s">
        <v>182</v>
      </c>
      <c r="E292" s="188" t="s">
        <v>19</v>
      </c>
      <c r="F292" s="187" t="s">
        <v>247</v>
      </c>
      <c r="G292" s="144"/>
      <c r="H292" s="186">
        <v>192</v>
      </c>
      <c r="I292" s="144"/>
      <c r="J292" s="144"/>
      <c r="K292" s="144"/>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c r="BO292" s="143"/>
      <c r="BP292" s="143"/>
      <c r="BQ292" s="143"/>
      <c r="BR292" s="143"/>
      <c r="BS292" s="143"/>
      <c r="BT292" s="143"/>
    </row>
    <row r="293" spans="2:72" s="162" customFormat="1" ht="20.4" customHeight="1">
      <c r="B293" s="177"/>
      <c r="C293" s="176" t="s">
        <v>306</v>
      </c>
      <c r="D293" s="176" t="s">
        <v>176</v>
      </c>
      <c r="E293" s="175" t="s">
        <v>362</v>
      </c>
      <c r="F293" s="171" t="s">
        <v>363</v>
      </c>
      <c r="G293" s="174" t="s">
        <v>127</v>
      </c>
      <c r="H293" s="173">
        <v>245.766</v>
      </c>
      <c r="I293" s="465"/>
      <c r="J293" s="172">
        <f>ROUND(I293*H293,2)</f>
        <v>0</v>
      </c>
      <c r="K293" s="171" t="s">
        <v>1693</v>
      </c>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c r="BO293" s="143"/>
      <c r="BP293" s="143"/>
      <c r="BQ293" s="143"/>
      <c r="BR293" s="143"/>
      <c r="BS293" s="143"/>
      <c r="BT293" s="143"/>
    </row>
    <row r="294" spans="2:72" s="162" customFormat="1" ht="324">
      <c r="B294" s="177"/>
      <c r="C294" s="184"/>
      <c r="D294" s="148" t="s">
        <v>1699</v>
      </c>
      <c r="E294" s="184"/>
      <c r="F294" s="185" t="s">
        <v>1941</v>
      </c>
      <c r="G294" s="184"/>
      <c r="H294" s="184"/>
      <c r="I294" s="184"/>
      <c r="J294" s="184"/>
      <c r="K294" s="184"/>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c r="BO294" s="143"/>
      <c r="BP294" s="143"/>
      <c r="BQ294" s="143"/>
      <c r="BR294" s="143"/>
      <c r="BS294" s="143"/>
      <c r="BT294" s="143"/>
    </row>
    <row r="295" spans="2:72" s="169" customFormat="1" ht="13.5" customHeight="1">
      <c r="B295" s="170"/>
      <c r="C295" s="153"/>
      <c r="D295" s="148" t="s">
        <v>182</v>
      </c>
      <c r="E295" s="154" t="s">
        <v>19</v>
      </c>
      <c r="F295" s="155" t="s">
        <v>1945</v>
      </c>
      <c r="G295" s="153"/>
      <c r="H295" s="154" t="s">
        <v>19</v>
      </c>
      <c r="I295" s="153"/>
      <c r="J295" s="153"/>
      <c r="K295" s="15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c r="BO295" s="143"/>
      <c r="BP295" s="143"/>
      <c r="BQ295" s="143"/>
      <c r="BR295" s="143"/>
      <c r="BS295" s="143"/>
      <c r="BT295" s="143"/>
    </row>
    <row r="296" spans="2:72" s="169" customFormat="1" ht="13.5" customHeight="1">
      <c r="B296" s="170"/>
      <c r="C296" s="153"/>
      <c r="D296" s="148" t="s">
        <v>182</v>
      </c>
      <c r="E296" s="154" t="s">
        <v>19</v>
      </c>
      <c r="F296" s="155" t="s">
        <v>1944</v>
      </c>
      <c r="G296" s="153"/>
      <c r="H296" s="154" t="s">
        <v>19</v>
      </c>
      <c r="I296" s="153"/>
      <c r="J296" s="153"/>
      <c r="K296" s="15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c r="BO296" s="143"/>
      <c r="BP296" s="143"/>
      <c r="BQ296" s="143"/>
      <c r="BR296" s="143"/>
      <c r="BS296" s="143"/>
      <c r="BT296" s="143"/>
    </row>
    <row r="297" spans="2:72" s="167" customFormat="1" ht="13.5" customHeight="1">
      <c r="B297" s="168"/>
      <c r="C297" s="149"/>
      <c r="D297" s="148" t="s">
        <v>182</v>
      </c>
      <c r="E297" s="152" t="s">
        <v>19</v>
      </c>
      <c r="F297" s="151" t="s">
        <v>1943</v>
      </c>
      <c r="G297" s="149"/>
      <c r="H297" s="150">
        <v>245.766</v>
      </c>
      <c r="I297" s="149"/>
      <c r="J297" s="149"/>
      <c r="K297" s="149"/>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c r="BO297" s="143"/>
      <c r="BP297" s="143"/>
      <c r="BQ297" s="143"/>
      <c r="BR297" s="143"/>
      <c r="BS297" s="143"/>
      <c r="BT297" s="143"/>
    </row>
    <row r="298" spans="2:72" s="165" customFormat="1" ht="13.5" customHeight="1">
      <c r="B298" s="166"/>
      <c r="C298" s="144"/>
      <c r="D298" s="189" t="s">
        <v>182</v>
      </c>
      <c r="E298" s="188" t="s">
        <v>19</v>
      </c>
      <c r="F298" s="187" t="s">
        <v>247</v>
      </c>
      <c r="G298" s="144"/>
      <c r="H298" s="186">
        <v>245.766</v>
      </c>
      <c r="I298" s="144"/>
      <c r="J298" s="144"/>
      <c r="K298" s="144"/>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c r="BO298" s="143"/>
      <c r="BP298" s="143"/>
      <c r="BQ298" s="143"/>
      <c r="BR298" s="143"/>
      <c r="BS298" s="143"/>
      <c r="BT298" s="143"/>
    </row>
    <row r="299" spans="2:72" s="162" customFormat="1" ht="20.4" customHeight="1">
      <c r="B299" s="177"/>
      <c r="C299" s="176" t="s">
        <v>315</v>
      </c>
      <c r="D299" s="176" t="s">
        <v>176</v>
      </c>
      <c r="E299" s="175" t="s">
        <v>367</v>
      </c>
      <c r="F299" s="171" t="s">
        <v>1942</v>
      </c>
      <c r="G299" s="174" t="s">
        <v>369</v>
      </c>
      <c r="H299" s="173">
        <v>123.419</v>
      </c>
      <c r="I299" s="465"/>
      <c r="J299" s="172">
        <f>ROUND(I299*H299,2)</f>
        <v>0</v>
      </c>
      <c r="K299" s="171" t="s">
        <v>1693</v>
      </c>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c r="BO299" s="143"/>
      <c r="BP299" s="143"/>
      <c r="BQ299" s="143"/>
      <c r="BR299" s="143"/>
      <c r="BS299" s="143"/>
      <c r="BT299" s="143"/>
    </row>
    <row r="300" spans="2:72" s="162" customFormat="1" ht="324">
      <c r="B300" s="177"/>
      <c r="C300" s="184"/>
      <c r="D300" s="148" t="s">
        <v>1699</v>
      </c>
      <c r="E300" s="184"/>
      <c r="F300" s="185" t="s">
        <v>1941</v>
      </c>
      <c r="G300" s="184"/>
      <c r="H300" s="184"/>
      <c r="I300" s="184"/>
      <c r="J300" s="184"/>
      <c r="K300" s="184"/>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c r="BO300" s="143"/>
      <c r="BP300" s="143"/>
      <c r="BQ300" s="143"/>
      <c r="BR300" s="143"/>
      <c r="BS300" s="143"/>
      <c r="BT300" s="143"/>
    </row>
    <row r="301" spans="2:72" s="169" customFormat="1" ht="13.5" customHeight="1">
      <c r="B301" s="170"/>
      <c r="C301" s="153"/>
      <c r="D301" s="148" t="s">
        <v>182</v>
      </c>
      <c r="E301" s="154" t="s">
        <v>19</v>
      </c>
      <c r="F301" s="155" t="s">
        <v>1732</v>
      </c>
      <c r="G301" s="153"/>
      <c r="H301" s="154" t="s">
        <v>19</v>
      </c>
      <c r="I301" s="153"/>
      <c r="J301" s="153"/>
      <c r="K301" s="15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c r="BO301" s="143"/>
      <c r="BP301" s="143"/>
      <c r="BQ301" s="143"/>
      <c r="BR301" s="143"/>
      <c r="BS301" s="143"/>
      <c r="BT301" s="143"/>
    </row>
    <row r="302" spans="2:72" s="167" customFormat="1" ht="13.5" customHeight="1">
      <c r="B302" s="168"/>
      <c r="C302" s="149"/>
      <c r="D302" s="148" t="s">
        <v>182</v>
      </c>
      <c r="E302" s="152" t="s">
        <v>19</v>
      </c>
      <c r="F302" s="151" t="s">
        <v>1940</v>
      </c>
      <c r="G302" s="149"/>
      <c r="H302" s="150">
        <v>123.419</v>
      </c>
      <c r="I302" s="149"/>
      <c r="J302" s="149"/>
      <c r="K302" s="149"/>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c r="BO302" s="143"/>
      <c r="BP302" s="143"/>
      <c r="BQ302" s="143"/>
      <c r="BR302" s="143"/>
      <c r="BS302" s="143"/>
      <c r="BT302" s="143"/>
    </row>
    <row r="303" spans="2:72" s="165" customFormat="1" ht="13.5" customHeight="1">
      <c r="B303" s="166"/>
      <c r="C303" s="144"/>
      <c r="D303" s="189" t="s">
        <v>182</v>
      </c>
      <c r="E303" s="188" t="s">
        <v>19</v>
      </c>
      <c r="F303" s="187" t="s">
        <v>247</v>
      </c>
      <c r="G303" s="144"/>
      <c r="H303" s="186">
        <v>123.419</v>
      </c>
      <c r="I303" s="144"/>
      <c r="J303" s="144"/>
      <c r="K303" s="144"/>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c r="BO303" s="143"/>
      <c r="BP303" s="143"/>
      <c r="BQ303" s="143"/>
      <c r="BR303" s="143"/>
      <c r="BS303" s="143"/>
      <c r="BT303" s="143"/>
    </row>
    <row r="304" spans="2:72" s="162" customFormat="1" ht="28.95" customHeight="1">
      <c r="B304" s="177"/>
      <c r="C304" s="176" t="s">
        <v>320</v>
      </c>
      <c r="D304" s="176" t="s">
        <v>176</v>
      </c>
      <c r="E304" s="175" t="s">
        <v>373</v>
      </c>
      <c r="F304" s="171" t="s">
        <v>1939</v>
      </c>
      <c r="G304" s="174" t="s">
        <v>127</v>
      </c>
      <c r="H304" s="173">
        <v>295.2</v>
      </c>
      <c r="I304" s="465"/>
      <c r="J304" s="172">
        <f>ROUND(I304*H304,2)</f>
        <v>0</v>
      </c>
      <c r="K304" s="171" t="s">
        <v>1693</v>
      </c>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c r="BO304" s="143"/>
      <c r="BP304" s="143"/>
      <c r="BQ304" s="143"/>
      <c r="BR304" s="143"/>
      <c r="BS304" s="143"/>
      <c r="BT304" s="143"/>
    </row>
    <row r="305" spans="2:72" s="162" customFormat="1" ht="409.6">
      <c r="B305" s="177"/>
      <c r="C305" s="184"/>
      <c r="D305" s="148" t="s">
        <v>1699</v>
      </c>
      <c r="E305" s="184"/>
      <c r="F305" s="199" t="s">
        <v>1938</v>
      </c>
      <c r="G305" s="184"/>
      <c r="H305" s="184"/>
      <c r="I305" s="184"/>
      <c r="J305" s="184"/>
      <c r="K305" s="184"/>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c r="BO305" s="143"/>
      <c r="BP305" s="143"/>
      <c r="BQ305" s="143"/>
      <c r="BR305" s="143"/>
      <c r="BS305" s="143"/>
      <c r="BT305" s="143"/>
    </row>
    <row r="306" spans="2:72" s="169" customFormat="1" ht="13.5" customHeight="1">
      <c r="B306" s="170"/>
      <c r="C306" s="153"/>
      <c r="D306" s="148" t="s">
        <v>182</v>
      </c>
      <c r="E306" s="154" t="s">
        <v>19</v>
      </c>
      <c r="F306" s="155" t="s">
        <v>1811</v>
      </c>
      <c r="G306" s="153"/>
      <c r="H306" s="154" t="s">
        <v>19</v>
      </c>
      <c r="I306" s="153"/>
      <c r="J306" s="153"/>
      <c r="K306" s="15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c r="BO306" s="143"/>
      <c r="BP306" s="143"/>
      <c r="BQ306" s="143"/>
      <c r="BR306" s="143"/>
      <c r="BS306" s="143"/>
      <c r="BT306" s="143"/>
    </row>
    <row r="307" spans="2:72" s="169" customFormat="1" ht="13.5" customHeight="1">
      <c r="B307" s="170"/>
      <c r="C307" s="153"/>
      <c r="D307" s="148" t="s">
        <v>182</v>
      </c>
      <c r="E307" s="154" t="s">
        <v>19</v>
      </c>
      <c r="F307" s="155" t="s">
        <v>1937</v>
      </c>
      <c r="G307" s="153"/>
      <c r="H307" s="154" t="s">
        <v>19</v>
      </c>
      <c r="I307" s="153"/>
      <c r="J307" s="153"/>
      <c r="K307" s="15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c r="BO307" s="143"/>
      <c r="BP307" s="143"/>
      <c r="BQ307" s="143"/>
      <c r="BR307" s="143"/>
      <c r="BS307" s="143"/>
      <c r="BT307" s="143"/>
    </row>
    <row r="308" spans="2:72" s="167" customFormat="1" ht="13.5" customHeight="1">
      <c r="B308" s="168"/>
      <c r="C308" s="149"/>
      <c r="D308" s="148" t="s">
        <v>182</v>
      </c>
      <c r="E308" s="152" t="s">
        <v>19</v>
      </c>
      <c r="F308" s="151" t="s">
        <v>1936</v>
      </c>
      <c r="G308" s="149"/>
      <c r="H308" s="150">
        <v>175</v>
      </c>
      <c r="I308" s="149"/>
      <c r="J308" s="149"/>
      <c r="K308" s="149"/>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c r="BO308" s="143"/>
      <c r="BP308" s="143"/>
      <c r="BQ308" s="143"/>
      <c r="BR308" s="143"/>
      <c r="BS308" s="143"/>
      <c r="BT308" s="143"/>
    </row>
    <row r="309" spans="2:72" s="169" customFormat="1" ht="13.5" customHeight="1">
      <c r="B309" s="170"/>
      <c r="C309" s="153"/>
      <c r="D309" s="148" t="s">
        <v>182</v>
      </c>
      <c r="E309" s="154" t="s">
        <v>19</v>
      </c>
      <c r="F309" s="155" t="s">
        <v>1935</v>
      </c>
      <c r="G309" s="153"/>
      <c r="H309" s="154" t="s">
        <v>19</v>
      </c>
      <c r="I309" s="153"/>
      <c r="J309" s="153"/>
      <c r="K309" s="15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c r="BO309" s="143"/>
      <c r="BP309" s="143"/>
      <c r="BQ309" s="143"/>
      <c r="BR309" s="143"/>
      <c r="BS309" s="143"/>
      <c r="BT309" s="143"/>
    </row>
    <row r="310" spans="2:72" s="167" customFormat="1" ht="13.5" customHeight="1">
      <c r="B310" s="168"/>
      <c r="C310" s="149"/>
      <c r="D310" s="148" t="s">
        <v>182</v>
      </c>
      <c r="E310" s="152" t="s">
        <v>19</v>
      </c>
      <c r="F310" s="151" t="s">
        <v>1934</v>
      </c>
      <c r="G310" s="149"/>
      <c r="H310" s="150">
        <v>2.2</v>
      </c>
      <c r="I310" s="149"/>
      <c r="J310" s="149"/>
      <c r="K310" s="149"/>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c r="BO310" s="143"/>
      <c r="BP310" s="143"/>
      <c r="BQ310" s="143"/>
      <c r="BR310" s="143"/>
      <c r="BS310" s="143"/>
      <c r="BT310" s="143"/>
    </row>
    <row r="311" spans="2:72" s="169" customFormat="1" ht="13.5" customHeight="1">
      <c r="B311" s="170"/>
      <c r="C311" s="153"/>
      <c r="D311" s="148" t="s">
        <v>182</v>
      </c>
      <c r="E311" s="154" t="s">
        <v>19</v>
      </c>
      <c r="F311" s="155" t="s">
        <v>1933</v>
      </c>
      <c r="G311" s="153"/>
      <c r="H311" s="154" t="s">
        <v>19</v>
      </c>
      <c r="I311" s="153"/>
      <c r="J311" s="153"/>
      <c r="K311" s="15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c r="BO311" s="143"/>
      <c r="BP311" s="143"/>
      <c r="BQ311" s="143"/>
      <c r="BR311" s="143"/>
      <c r="BS311" s="143"/>
      <c r="BT311" s="143"/>
    </row>
    <row r="312" spans="2:72" s="167" customFormat="1" ht="13.5" customHeight="1">
      <c r="B312" s="168"/>
      <c r="C312" s="149"/>
      <c r="D312" s="148" t="s">
        <v>182</v>
      </c>
      <c r="E312" s="152" t="s">
        <v>19</v>
      </c>
      <c r="F312" s="151" t="s">
        <v>887</v>
      </c>
      <c r="G312" s="149"/>
      <c r="H312" s="150">
        <v>118</v>
      </c>
      <c r="I312" s="149"/>
      <c r="J312" s="149"/>
      <c r="K312" s="149"/>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c r="BO312" s="143"/>
      <c r="BP312" s="143"/>
      <c r="BQ312" s="143"/>
      <c r="BR312" s="143"/>
      <c r="BS312" s="143"/>
      <c r="BT312" s="143"/>
    </row>
    <row r="313" spans="2:72" s="165" customFormat="1" ht="13.5" customHeight="1">
      <c r="B313" s="166"/>
      <c r="C313" s="144"/>
      <c r="D313" s="189" t="s">
        <v>182</v>
      </c>
      <c r="E313" s="188" t="s">
        <v>19</v>
      </c>
      <c r="F313" s="187" t="s">
        <v>247</v>
      </c>
      <c r="G313" s="144"/>
      <c r="H313" s="186">
        <v>295.2</v>
      </c>
      <c r="I313" s="144"/>
      <c r="J313" s="144"/>
      <c r="K313" s="144"/>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c r="BO313" s="143"/>
      <c r="BP313" s="143"/>
      <c r="BQ313" s="143"/>
      <c r="BR313" s="143"/>
      <c r="BS313" s="143"/>
      <c r="BT313" s="143"/>
    </row>
    <row r="314" spans="2:72" s="162" customFormat="1" ht="20.4" customHeight="1">
      <c r="B314" s="177"/>
      <c r="C314" s="195" t="s">
        <v>326</v>
      </c>
      <c r="D314" s="195" t="s">
        <v>334</v>
      </c>
      <c r="E314" s="194" t="s">
        <v>1932</v>
      </c>
      <c r="F314" s="190" t="s">
        <v>1931</v>
      </c>
      <c r="G314" s="193" t="s">
        <v>369</v>
      </c>
      <c r="H314" s="192">
        <v>188.8</v>
      </c>
      <c r="I314" s="466"/>
      <c r="J314" s="191">
        <f>ROUND(I314*H314,2)</f>
        <v>0</v>
      </c>
      <c r="K314" s="190" t="s">
        <v>1693</v>
      </c>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c r="BO314" s="143"/>
      <c r="BP314" s="143"/>
      <c r="BQ314" s="143"/>
      <c r="BR314" s="143"/>
      <c r="BS314" s="143"/>
      <c r="BT314" s="143"/>
    </row>
    <row r="315" spans="2:72" s="162" customFormat="1" ht="24">
      <c r="B315" s="177"/>
      <c r="C315" s="184"/>
      <c r="D315" s="148" t="s">
        <v>1704</v>
      </c>
      <c r="E315" s="184"/>
      <c r="F315" s="185" t="s">
        <v>1930</v>
      </c>
      <c r="G315" s="184"/>
      <c r="H315" s="184"/>
      <c r="I315" s="184"/>
      <c r="J315" s="184"/>
      <c r="K315" s="184"/>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c r="BO315" s="143"/>
      <c r="BP315" s="143"/>
      <c r="BQ315" s="143"/>
      <c r="BR315" s="143"/>
      <c r="BS315" s="143"/>
      <c r="BT315" s="143"/>
    </row>
    <row r="316" spans="2:72" s="169" customFormat="1" ht="13.5" customHeight="1">
      <c r="B316" s="170"/>
      <c r="C316" s="153"/>
      <c r="D316" s="148" t="s">
        <v>182</v>
      </c>
      <c r="E316" s="154" t="s">
        <v>19</v>
      </c>
      <c r="F316" s="155" t="s">
        <v>1929</v>
      </c>
      <c r="G316" s="153"/>
      <c r="H316" s="154" t="s">
        <v>19</v>
      </c>
      <c r="I316" s="153"/>
      <c r="J316" s="153"/>
      <c r="K316" s="15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c r="BO316" s="143"/>
      <c r="BP316" s="143"/>
      <c r="BQ316" s="143"/>
      <c r="BR316" s="143"/>
      <c r="BS316" s="143"/>
      <c r="BT316" s="143"/>
    </row>
    <row r="317" spans="2:72" s="169" customFormat="1" ht="13.5" customHeight="1">
      <c r="B317" s="170"/>
      <c r="C317" s="153"/>
      <c r="D317" s="148" t="s">
        <v>182</v>
      </c>
      <c r="E317" s="154" t="s">
        <v>19</v>
      </c>
      <c r="F317" s="155" t="s">
        <v>1928</v>
      </c>
      <c r="G317" s="153"/>
      <c r="H317" s="154" t="s">
        <v>19</v>
      </c>
      <c r="I317" s="153"/>
      <c r="J317" s="153"/>
      <c r="K317" s="15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c r="BO317" s="143"/>
      <c r="BP317" s="143"/>
      <c r="BQ317" s="143"/>
      <c r="BR317" s="143"/>
      <c r="BS317" s="143"/>
      <c r="BT317" s="143"/>
    </row>
    <row r="318" spans="2:72" s="167" customFormat="1" ht="13.5" customHeight="1">
      <c r="B318" s="168"/>
      <c r="C318" s="149"/>
      <c r="D318" s="148" t="s">
        <v>182</v>
      </c>
      <c r="E318" s="152" t="s">
        <v>19</v>
      </c>
      <c r="F318" s="151" t="s">
        <v>1927</v>
      </c>
      <c r="G318" s="149"/>
      <c r="H318" s="150">
        <v>188.8</v>
      </c>
      <c r="I318" s="149"/>
      <c r="J318" s="149"/>
      <c r="K318" s="149"/>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c r="BO318" s="143"/>
      <c r="BP318" s="143"/>
      <c r="BQ318" s="143"/>
      <c r="BR318" s="143"/>
      <c r="BS318" s="143"/>
      <c r="BT318" s="143"/>
    </row>
    <row r="319" spans="2:72" s="165" customFormat="1" ht="13.5" customHeight="1">
      <c r="B319" s="166"/>
      <c r="C319" s="144"/>
      <c r="D319" s="189" t="s">
        <v>182</v>
      </c>
      <c r="E319" s="188" t="s">
        <v>19</v>
      </c>
      <c r="F319" s="187" t="s">
        <v>247</v>
      </c>
      <c r="G319" s="144"/>
      <c r="H319" s="186">
        <v>188.8</v>
      </c>
      <c r="I319" s="144"/>
      <c r="J319" s="144"/>
      <c r="K319" s="144"/>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c r="BO319" s="143"/>
      <c r="BP319" s="143"/>
      <c r="BQ319" s="143"/>
      <c r="BR319" s="143"/>
      <c r="BS319" s="143"/>
      <c r="BT319" s="143"/>
    </row>
    <row r="320" spans="2:72" s="162" customFormat="1" ht="40.2" customHeight="1">
      <c r="B320" s="177"/>
      <c r="C320" s="176" t="s">
        <v>333</v>
      </c>
      <c r="D320" s="176" t="s">
        <v>176</v>
      </c>
      <c r="E320" s="175" t="s">
        <v>1926</v>
      </c>
      <c r="F320" s="171" t="s">
        <v>1925</v>
      </c>
      <c r="G320" s="174" t="s">
        <v>113</v>
      </c>
      <c r="H320" s="173">
        <v>1600</v>
      </c>
      <c r="I320" s="465"/>
      <c r="J320" s="172">
        <f>ROUND(I320*H320,2)</f>
        <v>0</v>
      </c>
      <c r="K320" s="171" t="s">
        <v>1693</v>
      </c>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c r="BO320" s="143"/>
      <c r="BP320" s="143"/>
      <c r="BQ320" s="143"/>
      <c r="BR320" s="143"/>
      <c r="BS320" s="143"/>
      <c r="BT320" s="143"/>
    </row>
    <row r="321" spans="2:72" s="162" customFormat="1" ht="108">
      <c r="B321" s="177"/>
      <c r="C321" s="184"/>
      <c r="D321" s="148" t="s">
        <v>1699</v>
      </c>
      <c r="E321" s="184"/>
      <c r="F321" s="185" t="s">
        <v>1924</v>
      </c>
      <c r="G321" s="184"/>
      <c r="H321" s="184"/>
      <c r="I321" s="184"/>
      <c r="J321" s="184"/>
      <c r="K321" s="184"/>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c r="BO321" s="143"/>
      <c r="BP321" s="143"/>
      <c r="BQ321" s="143"/>
      <c r="BR321" s="143"/>
      <c r="BS321" s="143"/>
      <c r="BT321" s="143"/>
    </row>
    <row r="322" spans="2:72" s="169" customFormat="1" ht="13.5" customHeight="1">
      <c r="B322" s="170"/>
      <c r="C322" s="153"/>
      <c r="D322" s="148" t="s">
        <v>182</v>
      </c>
      <c r="E322" s="154" t="s">
        <v>19</v>
      </c>
      <c r="F322" s="155" t="s">
        <v>1732</v>
      </c>
      <c r="G322" s="153"/>
      <c r="H322" s="154" t="s">
        <v>19</v>
      </c>
      <c r="I322" s="153"/>
      <c r="J322" s="153"/>
      <c r="K322" s="15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c r="BO322" s="143"/>
      <c r="BP322" s="143"/>
      <c r="BQ322" s="143"/>
      <c r="BR322" s="143"/>
      <c r="BS322" s="143"/>
      <c r="BT322" s="143"/>
    </row>
    <row r="323" spans="2:72" s="169" customFormat="1" ht="13.5" customHeight="1">
      <c r="B323" s="170"/>
      <c r="C323" s="153"/>
      <c r="D323" s="148" t="s">
        <v>182</v>
      </c>
      <c r="E323" s="154" t="s">
        <v>19</v>
      </c>
      <c r="F323" s="155" t="s">
        <v>1920</v>
      </c>
      <c r="G323" s="153"/>
      <c r="H323" s="154" t="s">
        <v>19</v>
      </c>
      <c r="I323" s="153"/>
      <c r="J323" s="153"/>
      <c r="K323" s="15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c r="BO323" s="143"/>
      <c r="BP323" s="143"/>
      <c r="BQ323" s="143"/>
      <c r="BR323" s="143"/>
      <c r="BS323" s="143"/>
      <c r="BT323" s="143"/>
    </row>
    <row r="324" spans="2:72" s="167" customFormat="1" ht="13.5" customHeight="1">
      <c r="B324" s="168"/>
      <c r="C324" s="149"/>
      <c r="D324" s="148" t="s">
        <v>182</v>
      </c>
      <c r="E324" s="152" t="s">
        <v>19</v>
      </c>
      <c r="F324" s="151" t="s">
        <v>1919</v>
      </c>
      <c r="G324" s="149"/>
      <c r="H324" s="150">
        <v>1600</v>
      </c>
      <c r="I324" s="149"/>
      <c r="J324" s="149"/>
      <c r="K324" s="149"/>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c r="BO324" s="143"/>
      <c r="BP324" s="143"/>
      <c r="BQ324" s="143"/>
      <c r="BR324" s="143"/>
      <c r="BS324" s="143"/>
      <c r="BT324" s="143"/>
    </row>
    <row r="325" spans="2:72" s="165" customFormat="1" ht="13.5" customHeight="1">
      <c r="B325" s="166"/>
      <c r="C325" s="144"/>
      <c r="D325" s="189" t="s">
        <v>182</v>
      </c>
      <c r="E325" s="188" t="s">
        <v>19</v>
      </c>
      <c r="F325" s="187" t="s">
        <v>247</v>
      </c>
      <c r="G325" s="144"/>
      <c r="H325" s="186">
        <v>1600</v>
      </c>
      <c r="I325" s="144"/>
      <c r="J325" s="144"/>
      <c r="K325" s="144"/>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c r="BO325" s="143"/>
      <c r="BP325" s="143"/>
      <c r="BQ325" s="143"/>
      <c r="BR325" s="143"/>
      <c r="BS325" s="143"/>
      <c r="BT325" s="143"/>
    </row>
    <row r="326" spans="2:72" s="162" customFormat="1" ht="28.95" customHeight="1">
      <c r="B326" s="177"/>
      <c r="C326" s="176" t="s">
        <v>339</v>
      </c>
      <c r="D326" s="176" t="s">
        <v>176</v>
      </c>
      <c r="E326" s="175" t="s">
        <v>1923</v>
      </c>
      <c r="F326" s="171" t="s">
        <v>1922</v>
      </c>
      <c r="G326" s="174" t="s">
        <v>113</v>
      </c>
      <c r="H326" s="173">
        <v>1600</v>
      </c>
      <c r="I326" s="465"/>
      <c r="J326" s="172">
        <f>ROUND(I326*H326,2)</f>
        <v>0</v>
      </c>
      <c r="K326" s="171" t="s">
        <v>1693</v>
      </c>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c r="BO326" s="143"/>
      <c r="BP326" s="143"/>
      <c r="BQ326" s="143"/>
      <c r="BR326" s="143"/>
      <c r="BS326" s="143"/>
      <c r="BT326" s="143"/>
    </row>
    <row r="327" spans="2:72" s="162" customFormat="1" ht="132">
      <c r="B327" s="177"/>
      <c r="C327" s="184"/>
      <c r="D327" s="148" t="s">
        <v>1699</v>
      </c>
      <c r="E327" s="184"/>
      <c r="F327" s="185" t="s">
        <v>1921</v>
      </c>
      <c r="G327" s="184"/>
      <c r="H327" s="184"/>
      <c r="I327" s="184"/>
      <c r="J327" s="184"/>
      <c r="K327" s="184"/>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c r="BO327" s="143"/>
      <c r="BP327" s="143"/>
      <c r="BQ327" s="143"/>
      <c r="BR327" s="143"/>
      <c r="BS327" s="143"/>
      <c r="BT327" s="143"/>
    </row>
    <row r="328" spans="2:72" s="169" customFormat="1" ht="13.5" customHeight="1">
      <c r="B328" s="170"/>
      <c r="C328" s="153"/>
      <c r="D328" s="148" t="s">
        <v>182</v>
      </c>
      <c r="E328" s="154" t="s">
        <v>19</v>
      </c>
      <c r="F328" s="155" t="s">
        <v>1732</v>
      </c>
      <c r="G328" s="153"/>
      <c r="H328" s="154" t="s">
        <v>19</v>
      </c>
      <c r="I328" s="153"/>
      <c r="J328" s="153"/>
      <c r="K328" s="15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c r="BO328" s="143"/>
      <c r="BP328" s="143"/>
      <c r="BQ328" s="143"/>
      <c r="BR328" s="143"/>
      <c r="BS328" s="143"/>
      <c r="BT328" s="143"/>
    </row>
    <row r="329" spans="2:72" s="169" customFormat="1" ht="13.5" customHeight="1">
      <c r="B329" s="170"/>
      <c r="C329" s="153"/>
      <c r="D329" s="148" t="s">
        <v>182</v>
      </c>
      <c r="E329" s="154" t="s">
        <v>19</v>
      </c>
      <c r="F329" s="155" t="s">
        <v>1920</v>
      </c>
      <c r="G329" s="153"/>
      <c r="H329" s="154" t="s">
        <v>19</v>
      </c>
      <c r="I329" s="153"/>
      <c r="J329" s="153"/>
      <c r="K329" s="15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c r="BO329" s="143"/>
      <c r="BP329" s="143"/>
      <c r="BQ329" s="143"/>
      <c r="BR329" s="143"/>
      <c r="BS329" s="143"/>
      <c r="BT329" s="143"/>
    </row>
    <row r="330" spans="2:72" s="167" customFormat="1" ht="13.5" customHeight="1">
      <c r="B330" s="168"/>
      <c r="C330" s="149"/>
      <c r="D330" s="148" t="s">
        <v>182</v>
      </c>
      <c r="E330" s="152" t="s">
        <v>19</v>
      </c>
      <c r="F330" s="151" t="s">
        <v>1919</v>
      </c>
      <c r="G330" s="149"/>
      <c r="H330" s="150">
        <v>1600</v>
      </c>
      <c r="I330" s="149"/>
      <c r="J330" s="149"/>
      <c r="K330" s="149"/>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c r="BO330" s="143"/>
      <c r="BP330" s="143"/>
      <c r="BQ330" s="143"/>
      <c r="BR330" s="143"/>
      <c r="BS330" s="143"/>
      <c r="BT330" s="143"/>
    </row>
    <row r="331" spans="2:72" s="165" customFormat="1" ht="13.5" customHeight="1">
      <c r="B331" s="166"/>
      <c r="C331" s="144"/>
      <c r="D331" s="189" t="s">
        <v>182</v>
      </c>
      <c r="E331" s="188" t="s">
        <v>19</v>
      </c>
      <c r="F331" s="187" t="s">
        <v>247</v>
      </c>
      <c r="G331" s="144"/>
      <c r="H331" s="186">
        <v>1600</v>
      </c>
      <c r="I331" s="144"/>
      <c r="J331" s="144"/>
      <c r="K331" s="144"/>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c r="BO331" s="143"/>
      <c r="BP331" s="143"/>
      <c r="BQ331" s="143"/>
      <c r="BR331" s="143"/>
      <c r="BS331" s="143"/>
      <c r="BT331" s="143"/>
    </row>
    <row r="332" spans="2:72" s="162" customFormat="1" ht="20.4" customHeight="1">
      <c r="B332" s="177"/>
      <c r="C332" s="195" t="s">
        <v>345</v>
      </c>
      <c r="D332" s="195" t="s">
        <v>334</v>
      </c>
      <c r="E332" s="194" t="s">
        <v>1918</v>
      </c>
      <c r="F332" s="190" t="s">
        <v>1917</v>
      </c>
      <c r="G332" s="193" t="s">
        <v>419</v>
      </c>
      <c r="H332" s="192">
        <v>24.72</v>
      </c>
      <c r="I332" s="466"/>
      <c r="J332" s="191">
        <f>ROUND(I332*H332,2)</f>
        <v>0</v>
      </c>
      <c r="K332" s="190" t="s">
        <v>1693</v>
      </c>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c r="BO332" s="143"/>
      <c r="BP332" s="143"/>
      <c r="BQ332" s="143"/>
      <c r="BR332" s="143"/>
      <c r="BS332" s="143"/>
      <c r="BT332" s="143"/>
    </row>
    <row r="333" spans="2:72" s="169" customFormat="1" ht="13.5" customHeight="1">
      <c r="B333" s="170"/>
      <c r="C333" s="153"/>
      <c r="D333" s="148" t="s">
        <v>182</v>
      </c>
      <c r="E333" s="154" t="s">
        <v>19</v>
      </c>
      <c r="F333" s="155" t="s">
        <v>1916</v>
      </c>
      <c r="G333" s="153"/>
      <c r="H333" s="154" t="s">
        <v>19</v>
      </c>
      <c r="I333" s="153"/>
      <c r="J333" s="153"/>
      <c r="K333" s="153"/>
      <c r="L333" s="143"/>
      <c r="M333" s="143"/>
      <c r="N333" s="143"/>
      <c r="O333" s="143"/>
      <c r="P333" s="143"/>
      <c r="Q333" s="143"/>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c r="BO333" s="143"/>
      <c r="BP333" s="143"/>
      <c r="BQ333" s="143"/>
      <c r="BR333" s="143"/>
      <c r="BS333" s="143"/>
      <c r="BT333" s="143"/>
    </row>
    <row r="334" spans="2:72" s="167" customFormat="1" ht="13.5" customHeight="1">
      <c r="B334" s="168"/>
      <c r="C334" s="149"/>
      <c r="D334" s="148" t="s">
        <v>182</v>
      </c>
      <c r="E334" s="152" t="s">
        <v>19</v>
      </c>
      <c r="F334" s="151" t="s">
        <v>1915</v>
      </c>
      <c r="G334" s="149"/>
      <c r="H334" s="150">
        <v>24.72</v>
      </c>
      <c r="I334" s="149"/>
      <c r="J334" s="149"/>
      <c r="K334" s="149"/>
      <c r="L334" s="143"/>
      <c r="M334" s="143"/>
      <c r="N334" s="143"/>
      <c r="O334" s="143"/>
      <c r="P334" s="143"/>
      <c r="Q334" s="143"/>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c r="BO334" s="143"/>
      <c r="BP334" s="143"/>
      <c r="BQ334" s="143"/>
      <c r="BR334" s="143"/>
      <c r="BS334" s="143"/>
      <c r="BT334" s="143"/>
    </row>
    <row r="335" spans="2:72" s="165" customFormat="1" ht="13.5" customHeight="1">
      <c r="B335" s="166"/>
      <c r="C335" s="144"/>
      <c r="D335" s="189" t="s">
        <v>182</v>
      </c>
      <c r="E335" s="188" t="s">
        <v>19</v>
      </c>
      <c r="F335" s="187" t="s">
        <v>247</v>
      </c>
      <c r="G335" s="144"/>
      <c r="H335" s="186">
        <v>24.72</v>
      </c>
      <c r="I335" s="144"/>
      <c r="J335" s="144"/>
      <c r="K335" s="144"/>
      <c r="L335" s="143"/>
      <c r="M335" s="143"/>
      <c r="N335" s="143"/>
      <c r="O335" s="143"/>
      <c r="P335" s="143"/>
      <c r="Q335" s="143"/>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c r="BO335" s="143"/>
      <c r="BP335" s="143"/>
      <c r="BQ335" s="143"/>
      <c r="BR335" s="143"/>
      <c r="BS335" s="143"/>
      <c r="BT335" s="143"/>
    </row>
    <row r="336" spans="2:72" s="162" customFormat="1" ht="28.95" customHeight="1">
      <c r="B336" s="177"/>
      <c r="C336" s="176" t="s">
        <v>350</v>
      </c>
      <c r="D336" s="176" t="s">
        <v>176</v>
      </c>
      <c r="E336" s="175" t="s">
        <v>423</v>
      </c>
      <c r="F336" s="171" t="s">
        <v>1914</v>
      </c>
      <c r="G336" s="174" t="s">
        <v>113</v>
      </c>
      <c r="H336" s="173">
        <v>46</v>
      </c>
      <c r="I336" s="465"/>
      <c r="J336" s="172">
        <f>ROUND(I336*H336,2)</f>
        <v>0</v>
      </c>
      <c r="K336" s="171" t="s">
        <v>1693</v>
      </c>
      <c r="L336" s="143"/>
      <c r="M336" s="143"/>
      <c r="N336" s="143"/>
      <c r="O336" s="143"/>
      <c r="P336" s="143"/>
      <c r="Q336" s="143"/>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c r="BO336" s="143"/>
      <c r="BP336" s="143"/>
      <c r="BQ336" s="143"/>
      <c r="BR336" s="143"/>
      <c r="BS336" s="143"/>
      <c r="BT336" s="143"/>
    </row>
    <row r="337" spans="2:72" s="162" customFormat="1" ht="132">
      <c r="B337" s="177"/>
      <c r="C337" s="184"/>
      <c r="D337" s="148" t="s">
        <v>1699</v>
      </c>
      <c r="E337" s="184"/>
      <c r="F337" s="185" t="s">
        <v>1913</v>
      </c>
      <c r="G337" s="184"/>
      <c r="H337" s="184"/>
      <c r="I337" s="184"/>
      <c r="J337" s="184"/>
      <c r="K337" s="184"/>
      <c r="L337" s="143"/>
      <c r="M337" s="143"/>
      <c r="N337" s="143"/>
      <c r="O337" s="143"/>
      <c r="P337" s="143"/>
      <c r="Q337" s="143"/>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c r="BO337" s="143"/>
      <c r="BP337" s="143"/>
      <c r="BQ337" s="143"/>
      <c r="BR337" s="143"/>
      <c r="BS337" s="143"/>
      <c r="BT337" s="143"/>
    </row>
    <row r="338" spans="2:72" s="169" customFormat="1" ht="13.5" customHeight="1">
      <c r="B338" s="170"/>
      <c r="C338" s="153"/>
      <c r="D338" s="148" t="s">
        <v>182</v>
      </c>
      <c r="E338" s="154" t="s">
        <v>19</v>
      </c>
      <c r="F338" s="155" t="s">
        <v>1912</v>
      </c>
      <c r="G338" s="153"/>
      <c r="H338" s="154" t="s">
        <v>19</v>
      </c>
      <c r="I338" s="153"/>
      <c r="J338" s="153"/>
      <c r="K338" s="153"/>
      <c r="L338" s="143"/>
      <c r="M338" s="143"/>
      <c r="N338" s="143"/>
      <c r="O338" s="143"/>
      <c r="P338" s="143"/>
      <c r="Q338" s="143"/>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c r="BO338" s="143"/>
      <c r="BP338" s="143"/>
      <c r="BQ338" s="143"/>
      <c r="BR338" s="143"/>
      <c r="BS338" s="143"/>
      <c r="BT338" s="143"/>
    </row>
    <row r="339" spans="2:72" s="167" customFormat="1" ht="13.5" customHeight="1">
      <c r="B339" s="168"/>
      <c r="C339" s="149"/>
      <c r="D339" s="148" t="s">
        <v>182</v>
      </c>
      <c r="E339" s="152" t="s">
        <v>19</v>
      </c>
      <c r="F339" s="151" t="s">
        <v>416</v>
      </c>
      <c r="G339" s="149"/>
      <c r="H339" s="150">
        <v>46</v>
      </c>
      <c r="I339" s="149"/>
      <c r="J339" s="149"/>
      <c r="K339" s="149"/>
      <c r="L339" s="143"/>
      <c r="M339" s="143"/>
      <c r="N339" s="143"/>
      <c r="O339" s="143"/>
      <c r="P339" s="143"/>
      <c r="Q339" s="143"/>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c r="BO339" s="143"/>
      <c r="BP339" s="143"/>
      <c r="BQ339" s="143"/>
      <c r="BR339" s="143"/>
      <c r="BS339" s="143"/>
      <c r="BT339" s="143"/>
    </row>
    <row r="340" spans="2:72" s="165" customFormat="1" ht="13.5" customHeight="1">
      <c r="B340" s="166"/>
      <c r="C340" s="144"/>
      <c r="D340" s="148" t="s">
        <v>182</v>
      </c>
      <c r="E340" s="147" t="s">
        <v>19</v>
      </c>
      <c r="F340" s="146" t="s">
        <v>247</v>
      </c>
      <c r="G340" s="144"/>
      <c r="H340" s="145">
        <v>46</v>
      </c>
      <c r="I340" s="144"/>
      <c r="J340" s="144"/>
      <c r="K340" s="144"/>
      <c r="L340" s="143"/>
      <c r="M340" s="143"/>
      <c r="N340" s="143"/>
      <c r="O340" s="143"/>
      <c r="P340" s="143"/>
      <c r="Q340" s="143"/>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c r="BO340" s="143"/>
      <c r="BP340" s="143"/>
      <c r="BQ340" s="143"/>
      <c r="BR340" s="143"/>
      <c r="BS340" s="143"/>
      <c r="BT340" s="143"/>
    </row>
    <row r="341" spans="2:72" s="178" customFormat="1" ht="29.85" customHeight="1">
      <c r="B341" s="183"/>
      <c r="C341" s="179"/>
      <c r="D341" s="182" t="s">
        <v>73</v>
      </c>
      <c r="E341" s="181" t="s">
        <v>115</v>
      </c>
      <c r="F341" s="181" t="s">
        <v>1911</v>
      </c>
      <c r="G341" s="179"/>
      <c r="H341" s="179"/>
      <c r="I341" s="179"/>
      <c r="J341" s="180">
        <f>J342</f>
        <v>0</v>
      </c>
      <c r="K341" s="179"/>
      <c r="L341" s="143"/>
      <c r="M341" s="143"/>
      <c r="N341" s="143"/>
      <c r="O341" s="143"/>
      <c r="P341" s="143"/>
      <c r="Q341" s="143"/>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c r="BO341" s="143"/>
      <c r="BP341" s="143"/>
      <c r="BQ341" s="143"/>
      <c r="BR341" s="143"/>
      <c r="BS341" s="143"/>
      <c r="BT341" s="143"/>
    </row>
    <row r="342" spans="2:72" s="162" customFormat="1" ht="28.95" customHeight="1">
      <c r="B342" s="177"/>
      <c r="C342" s="176" t="s">
        <v>356</v>
      </c>
      <c r="D342" s="176" t="s">
        <v>176</v>
      </c>
      <c r="E342" s="175" t="s">
        <v>1910</v>
      </c>
      <c r="F342" s="171" t="s">
        <v>1909</v>
      </c>
      <c r="G342" s="174" t="s">
        <v>127</v>
      </c>
      <c r="H342" s="173">
        <v>5.328</v>
      </c>
      <c r="I342" s="465"/>
      <c r="J342" s="172">
        <f>ROUND(I342*H342,2)</f>
        <v>0</v>
      </c>
      <c r="K342" s="171" t="s">
        <v>1693</v>
      </c>
      <c r="L342" s="143"/>
      <c r="M342" s="143"/>
      <c r="N342" s="143"/>
      <c r="O342" s="143"/>
      <c r="P342" s="143"/>
      <c r="Q342" s="143"/>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c r="BO342" s="143"/>
      <c r="BP342" s="143"/>
      <c r="BQ342" s="143"/>
      <c r="BR342" s="143"/>
      <c r="BS342" s="143"/>
      <c r="BT342" s="143"/>
    </row>
    <row r="343" spans="2:72" s="162" customFormat="1" ht="84">
      <c r="B343" s="177"/>
      <c r="C343" s="184"/>
      <c r="D343" s="148" t="s">
        <v>1699</v>
      </c>
      <c r="E343" s="184"/>
      <c r="F343" s="185" t="s">
        <v>1908</v>
      </c>
      <c r="G343" s="184"/>
      <c r="H343" s="184"/>
      <c r="I343" s="184"/>
      <c r="J343" s="184"/>
      <c r="K343" s="184"/>
      <c r="L343" s="143"/>
      <c r="M343" s="143"/>
      <c r="N343" s="143"/>
      <c r="O343" s="143"/>
      <c r="P343" s="143"/>
      <c r="Q343" s="143"/>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c r="BO343" s="143"/>
      <c r="BP343" s="143"/>
      <c r="BQ343" s="143"/>
      <c r="BR343" s="143"/>
      <c r="BS343" s="143"/>
      <c r="BT343" s="143"/>
    </row>
    <row r="344" spans="2:72" s="169" customFormat="1" ht="13.5" customHeight="1">
      <c r="B344" s="170"/>
      <c r="C344" s="153"/>
      <c r="D344" s="148" t="s">
        <v>182</v>
      </c>
      <c r="E344" s="154" t="s">
        <v>19</v>
      </c>
      <c r="F344" s="155" t="s">
        <v>1714</v>
      </c>
      <c r="G344" s="153"/>
      <c r="H344" s="154" t="s">
        <v>19</v>
      </c>
      <c r="I344" s="153"/>
      <c r="J344" s="153"/>
      <c r="K344" s="153"/>
      <c r="L344" s="143"/>
      <c r="M344" s="143"/>
      <c r="N344" s="143"/>
      <c r="O344" s="143"/>
      <c r="P344" s="143"/>
      <c r="Q344" s="143"/>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c r="BO344" s="143"/>
      <c r="BP344" s="143"/>
      <c r="BQ344" s="143"/>
      <c r="BR344" s="143"/>
      <c r="BS344" s="143"/>
      <c r="BT344" s="143"/>
    </row>
    <row r="345" spans="2:72" s="169" customFormat="1" ht="13.5" customHeight="1">
      <c r="B345" s="170"/>
      <c r="C345" s="153"/>
      <c r="D345" s="148" t="s">
        <v>182</v>
      </c>
      <c r="E345" s="154" t="s">
        <v>19</v>
      </c>
      <c r="F345" s="155" t="s">
        <v>1907</v>
      </c>
      <c r="G345" s="153"/>
      <c r="H345" s="154" t="s">
        <v>19</v>
      </c>
      <c r="I345" s="153"/>
      <c r="J345" s="153"/>
      <c r="K345" s="153"/>
      <c r="L345" s="143"/>
      <c r="M345" s="143"/>
      <c r="N345" s="143"/>
      <c r="O345" s="143"/>
      <c r="P345" s="143"/>
      <c r="Q345" s="143"/>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c r="BO345" s="143"/>
      <c r="BP345" s="143"/>
      <c r="BQ345" s="143"/>
      <c r="BR345" s="143"/>
      <c r="BS345" s="143"/>
      <c r="BT345" s="143"/>
    </row>
    <row r="346" spans="2:72" s="167" customFormat="1" ht="13.5" customHeight="1">
      <c r="B346" s="168"/>
      <c r="C346" s="149"/>
      <c r="D346" s="148" t="s">
        <v>182</v>
      </c>
      <c r="E346" s="152" t="s">
        <v>19</v>
      </c>
      <c r="F346" s="151" t="s">
        <v>1906</v>
      </c>
      <c r="G346" s="149"/>
      <c r="H346" s="150">
        <v>5.328</v>
      </c>
      <c r="I346" s="149"/>
      <c r="J346" s="149"/>
      <c r="K346" s="149"/>
      <c r="L346" s="143"/>
      <c r="M346" s="143"/>
      <c r="N346" s="143"/>
      <c r="O346" s="143"/>
      <c r="P346" s="143"/>
      <c r="Q346" s="143"/>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c r="BO346" s="143"/>
      <c r="BP346" s="143"/>
      <c r="BQ346" s="143"/>
      <c r="BR346" s="143"/>
      <c r="BS346" s="143"/>
      <c r="BT346" s="143"/>
    </row>
    <row r="347" spans="2:72" s="165" customFormat="1" ht="13.5" customHeight="1">
      <c r="B347" s="166"/>
      <c r="C347" s="144"/>
      <c r="D347" s="148" t="s">
        <v>182</v>
      </c>
      <c r="E347" s="147" t="s">
        <v>19</v>
      </c>
      <c r="F347" s="146" t="s">
        <v>247</v>
      </c>
      <c r="G347" s="144"/>
      <c r="H347" s="145">
        <v>5.328</v>
      </c>
      <c r="I347" s="144"/>
      <c r="J347" s="144"/>
      <c r="K347" s="144"/>
      <c r="L347" s="143"/>
      <c r="M347" s="143"/>
      <c r="N347" s="143"/>
      <c r="O347" s="143"/>
      <c r="P347" s="143"/>
      <c r="Q347" s="143"/>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c r="BO347" s="143"/>
      <c r="BP347" s="143"/>
      <c r="BQ347" s="143"/>
      <c r="BR347" s="143"/>
      <c r="BS347" s="143"/>
      <c r="BT347" s="143"/>
    </row>
    <row r="348" spans="2:72" s="178" customFormat="1" ht="29.85" customHeight="1">
      <c r="B348" s="183"/>
      <c r="C348" s="179"/>
      <c r="D348" s="182" t="s">
        <v>73</v>
      </c>
      <c r="E348" s="181" t="s">
        <v>186</v>
      </c>
      <c r="F348" s="181" t="s">
        <v>1905</v>
      </c>
      <c r="G348" s="179"/>
      <c r="H348" s="179"/>
      <c r="I348" s="179"/>
      <c r="J348" s="180">
        <f>J349+J354+J371+J391+J396+J412+J418+J423</f>
        <v>0</v>
      </c>
      <c r="K348" s="179"/>
      <c r="L348" s="143"/>
      <c r="M348" s="143"/>
      <c r="N348" s="143"/>
      <c r="O348" s="143"/>
      <c r="P348" s="143"/>
      <c r="Q348" s="143"/>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c r="BO348" s="143"/>
      <c r="BP348" s="143"/>
      <c r="BQ348" s="143"/>
      <c r="BR348" s="143"/>
      <c r="BS348" s="143"/>
      <c r="BT348" s="143"/>
    </row>
    <row r="349" spans="2:72" s="162" customFormat="1" ht="40.2" customHeight="1">
      <c r="B349" s="177"/>
      <c r="C349" s="176" t="s">
        <v>361</v>
      </c>
      <c r="D349" s="176" t="s">
        <v>176</v>
      </c>
      <c r="E349" s="175" t="s">
        <v>1904</v>
      </c>
      <c r="F349" s="171" t="s">
        <v>1903</v>
      </c>
      <c r="G349" s="174" t="s">
        <v>113</v>
      </c>
      <c r="H349" s="173">
        <v>1075</v>
      </c>
      <c r="I349" s="465"/>
      <c r="J349" s="172">
        <f>ROUND(I349*H349,2)</f>
        <v>0</v>
      </c>
      <c r="K349" s="171" t="s">
        <v>1693</v>
      </c>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c r="BO349" s="143"/>
      <c r="BP349" s="143"/>
      <c r="BQ349" s="143"/>
      <c r="BR349" s="143"/>
      <c r="BS349" s="143"/>
      <c r="BT349" s="143"/>
    </row>
    <row r="350" spans="2:72" s="162" customFormat="1" ht="132">
      <c r="B350" s="177"/>
      <c r="C350" s="184"/>
      <c r="D350" s="148" t="s">
        <v>1699</v>
      </c>
      <c r="E350" s="184"/>
      <c r="F350" s="185" t="s">
        <v>1902</v>
      </c>
      <c r="G350" s="184"/>
      <c r="H350" s="184"/>
      <c r="I350" s="184"/>
      <c r="J350" s="184"/>
      <c r="K350" s="184"/>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c r="BO350" s="143"/>
      <c r="BP350" s="143"/>
      <c r="BQ350" s="143"/>
      <c r="BR350" s="143"/>
      <c r="BS350" s="143"/>
      <c r="BT350" s="143"/>
    </row>
    <row r="351" spans="2:72" s="169" customFormat="1" ht="13.5" customHeight="1">
      <c r="B351" s="170"/>
      <c r="C351" s="153"/>
      <c r="D351" s="148" t="s">
        <v>182</v>
      </c>
      <c r="E351" s="154" t="s">
        <v>19</v>
      </c>
      <c r="F351" s="155" t="s">
        <v>1811</v>
      </c>
      <c r="G351" s="153"/>
      <c r="H351" s="154" t="s">
        <v>19</v>
      </c>
      <c r="I351" s="153"/>
      <c r="J351" s="153"/>
      <c r="K351" s="153"/>
      <c r="L351" s="143"/>
      <c r="M351" s="143"/>
      <c r="N351" s="143"/>
      <c r="O351" s="143"/>
      <c r="P351" s="143"/>
      <c r="Q351" s="143"/>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c r="BO351" s="143"/>
      <c r="BP351" s="143"/>
      <c r="BQ351" s="143"/>
      <c r="BR351" s="143"/>
      <c r="BS351" s="143"/>
      <c r="BT351" s="143"/>
    </row>
    <row r="352" spans="2:72" s="167" customFormat="1" ht="13.5" customHeight="1">
      <c r="B352" s="168"/>
      <c r="C352" s="149"/>
      <c r="D352" s="148" t="s">
        <v>182</v>
      </c>
      <c r="E352" s="152" t="s">
        <v>19</v>
      </c>
      <c r="F352" s="151" t="s">
        <v>1901</v>
      </c>
      <c r="G352" s="149"/>
      <c r="H352" s="150">
        <v>1075</v>
      </c>
      <c r="I352" s="149"/>
      <c r="J352" s="149"/>
      <c r="K352" s="149"/>
      <c r="L352" s="143"/>
      <c r="M352" s="143"/>
      <c r="N352" s="143"/>
      <c r="O352" s="143"/>
      <c r="P352" s="143"/>
      <c r="Q352" s="143"/>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c r="BO352" s="143"/>
      <c r="BP352" s="143"/>
      <c r="BQ352" s="143"/>
      <c r="BR352" s="143"/>
      <c r="BS352" s="143"/>
      <c r="BT352" s="143"/>
    </row>
    <row r="353" spans="2:72" s="165" customFormat="1" ht="13.5" customHeight="1">
      <c r="B353" s="166"/>
      <c r="C353" s="144"/>
      <c r="D353" s="189" t="s">
        <v>182</v>
      </c>
      <c r="E353" s="188" t="s">
        <v>19</v>
      </c>
      <c r="F353" s="187" t="s">
        <v>247</v>
      </c>
      <c r="G353" s="144"/>
      <c r="H353" s="186">
        <v>1075</v>
      </c>
      <c r="I353" s="144"/>
      <c r="J353" s="144"/>
      <c r="K353" s="144"/>
      <c r="L353" s="143"/>
      <c r="M353" s="143"/>
      <c r="N353" s="143"/>
      <c r="O353" s="143"/>
      <c r="P353" s="143"/>
      <c r="Q353" s="143"/>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c r="BO353" s="143"/>
      <c r="BP353" s="143"/>
      <c r="BQ353" s="143"/>
      <c r="BR353" s="143"/>
      <c r="BS353" s="143"/>
      <c r="BT353" s="143"/>
    </row>
    <row r="354" spans="2:72" s="162" customFormat="1" ht="51.6" customHeight="1">
      <c r="B354" s="177"/>
      <c r="C354" s="176" t="s">
        <v>366</v>
      </c>
      <c r="D354" s="176" t="s">
        <v>176</v>
      </c>
      <c r="E354" s="175" t="s">
        <v>507</v>
      </c>
      <c r="F354" s="171" t="s">
        <v>1900</v>
      </c>
      <c r="G354" s="174" t="s">
        <v>127</v>
      </c>
      <c r="H354" s="173">
        <v>193.762</v>
      </c>
      <c r="I354" s="465"/>
      <c r="J354" s="172">
        <f>ROUND(I354*H354,2)</f>
        <v>0</v>
      </c>
      <c r="K354" s="171" t="s">
        <v>1693</v>
      </c>
      <c r="L354" s="143"/>
      <c r="M354" s="143"/>
      <c r="N354" s="143"/>
      <c r="O354" s="143"/>
      <c r="P354" s="143"/>
      <c r="Q354" s="143"/>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c r="BO354" s="143"/>
      <c r="BP354" s="143"/>
      <c r="BQ354" s="143"/>
      <c r="BR354" s="143"/>
      <c r="BS354" s="143"/>
      <c r="BT354" s="143"/>
    </row>
    <row r="355" spans="2:72" s="162" customFormat="1" ht="276">
      <c r="B355" s="177"/>
      <c r="C355" s="184"/>
      <c r="D355" s="148" t="s">
        <v>1699</v>
      </c>
      <c r="E355" s="184"/>
      <c r="F355" s="185" t="s">
        <v>1899</v>
      </c>
      <c r="G355" s="184"/>
      <c r="H355" s="184"/>
      <c r="I355" s="184"/>
      <c r="J355" s="184"/>
      <c r="K355" s="184"/>
      <c r="L355" s="143"/>
      <c r="M355" s="143"/>
      <c r="N355" s="143"/>
      <c r="O355" s="143"/>
      <c r="P355" s="143"/>
      <c r="Q355" s="143"/>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c r="BO355" s="143"/>
      <c r="BP355" s="143"/>
      <c r="BQ355" s="143"/>
      <c r="BR355" s="143"/>
      <c r="BS355" s="143"/>
      <c r="BT355" s="143"/>
    </row>
    <row r="356" spans="2:72" s="169" customFormat="1" ht="13.5" customHeight="1">
      <c r="B356" s="170"/>
      <c r="C356" s="153"/>
      <c r="D356" s="148" t="s">
        <v>182</v>
      </c>
      <c r="E356" s="154" t="s">
        <v>19</v>
      </c>
      <c r="F356" s="155" t="s">
        <v>1811</v>
      </c>
      <c r="G356" s="153"/>
      <c r="H356" s="154" t="s">
        <v>19</v>
      </c>
      <c r="I356" s="153"/>
      <c r="J356" s="153"/>
      <c r="K356" s="153"/>
      <c r="L356" s="143"/>
      <c r="M356" s="143"/>
      <c r="N356" s="143"/>
      <c r="O356" s="143"/>
      <c r="P356" s="143"/>
      <c r="Q356" s="143"/>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c r="BO356" s="143"/>
      <c r="BP356" s="143"/>
      <c r="BQ356" s="143"/>
      <c r="BR356" s="143"/>
      <c r="BS356" s="143"/>
      <c r="BT356" s="143"/>
    </row>
    <row r="357" spans="2:72" s="169" customFormat="1" ht="13.5" customHeight="1">
      <c r="B357" s="170"/>
      <c r="C357" s="153"/>
      <c r="D357" s="148" t="s">
        <v>182</v>
      </c>
      <c r="E357" s="154" t="s">
        <v>19</v>
      </c>
      <c r="F357" s="155" t="s">
        <v>1898</v>
      </c>
      <c r="G357" s="153"/>
      <c r="H357" s="154" t="s">
        <v>19</v>
      </c>
      <c r="I357" s="153"/>
      <c r="J357" s="153"/>
      <c r="K357" s="153"/>
      <c r="L357" s="143"/>
      <c r="M357" s="143"/>
      <c r="N357" s="143"/>
      <c r="O357" s="143"/>
      <c r="P357" s="143"/>
      <c r="Q357" s="143"/>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c r="BO357" s="143"/>
      <c r="BP357" s="143"/>
      <c r="BQ357" s="143"/>
      <c r="BR357" s="143"/>
      <c r="BS357" s="143"/>
      <c r="BT357" s="143"/>
    </row>
    <row r="358" spans="2:72" s="167" customFormat="1" ht="13.5" customHeight="1">
      <c r="B358" s="168"/>
      <c r="C358" s="149"/>
      <c r="D358" s="148" t="s">
        <v>182</v>
      </c>
      <c r="E358" s="152" t="s">
        <v>19</v>
      </c>
      <c r="F358" s="151" t="s">
        <v>1897</v>
      </c>
      <c r="G358" s="149"/>
      <c r="H358" s="150">
        <v>155</v>
      </c>
      <c r="I358" s="149"/>
      <c r="J358" s="149"/>
      <c r="K358" s="149"/>
      <c r="L358" s="143"/>
      <c r="M358" s="143"/>
      <c r="N358" s="143"/>
      <c r="O358" s="143"/>
      <c r="P358" s="143"/>
      <c r="Q358" s="143"/>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c r="BO358" s="143"/>
      <c r="BP358" s="143"/>
      <c r="BQ358" s="143"/>
      <c r="BR358" s="143"/>
      <c r="BS358" s="143"/>
      <c r="BT358" s="143"/>
    </row>
    <row r="359" spans="2:72" s="169" customFormat="1" ht="13.5" customHeight="1">
      <c r="B359" s="170"/>
      <c r="C359" s="153"/>
      <c r="D359" s="148" t="s">
        <v>182</v>
      </c>
      <c r="E359" s="154" t="s">
        <v>19</v>
      </c>
      <c r="F359" s="155" t="s">
        <v>1896</v>
      </c>
      <c r="G359" s="153"/>
      <c r="H359" s="154" t="s">
        <v>19</v>
      </c>
      <c r="I359" s="153"/>
      <c r="J359" s="153"/>
      <c r="K359" s="153"/>
      <c r="L359" s="143"/>
      <c r="M359" s="143"/>
      <c r="N359" s="143"/>
      <c r="O359" s="143"/>
      <c r="P359" s="143"/>
      <c r="Q359" s="143"/>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c r="BO359" s="143"/>
      <c r="BP359" s="143"/>
      <c r="BQ359" s="143"/>
      <c r="BR359" s="143"/>
      <c r="BS359" s="143"/>
      <c r="BT359" s="143"/>
    </row>
    <row r="360" spans="2:72" s="169" customFormat="1" ht="13.5" customHeight="1">
      <c r="B360" s="170"/>
      <c r="C360" s="153"/>
      <c r="D360" s="148" t="s">
        <v>182</v>
      </c>
      <c r="E360" s="154" t="s">
        <v>19</v>
      </c>
      <c r="F360" s="155" t="s">
        <v>1807</v>
      </c>
      <c r="G360" s="153"/>
      <c r="H360" s="154" t="s">
        <v>19</v>
      </c>
      <c r="I360" s="153"/>
      <c r="J360" s="153"/>
      <c r="K360" s="153"/>
      <c r="L360" s="143"/>
      <c r="M360" s="143"/>
      <c r="N360" s="143"/>
      <c r="O360" s="143"/>
      <c r="P360" s="143"/>
      <c r="Q360" s="143"/>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c r="BO360" s="143"/>
      <c r="BP360" s="143"/>
      <c r="BQ360" s="143"/>
      <c r="BR360" s="143"/>
      <c r="BS360" s="143"/>
      <c r="BT360" s="143"/>
    </row>
    <row r="361" spans="2:72" s="167" customFormat="1" ht="13.5" customHeight="1">
      <c r="B361" s="168"/>
      <c r="C361" s="149"/>
      <c r="D361" s="148" t="s">
        <v>182</v>
      </c>
      <c r="E361" s="152" t="s">
        <v>19</v>
      </c>
      <c r="F361" s="151" t="s">
        <v>1895</v>
      </c>
      <c r="G361" s="149"/>
      <c r="H361" s="150">
        <v>17.38</v>
      </c>
      <c r="I361" s="149"/>
      <c r="J361" s="149"/>
      <c r="K361" s="149"/>
      <c r="L361" s="143"/>
      <c r="M361" s="143"/>
      <c r="N361" s="143"/>
      <c r="O361" s="143"/>
      <c r="P361" s="143"/>
      <c r="Q361" s="143"/>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c r="BO361" s="143"/>
      <c r="BP361" s="143"/>
      <c r="BQ361" s="143"/>
      <c r="BR361" s="143"/>
      <c r="BS361" s="143"/>
      <c r="BT361" s="143"/>
    </row>
    <row r="362" spans="2:72" s="167" customFormat="1" ht="13.5" customHeight="1">
      <c r="B362" s="168"/>
      <c r="C362" s="149"/>
      <c r="D362" s="148" t="s">
        <v>182</v>
      </c>
      <c r="E362" s="152" t="s">
        <v>19</v>
      </c>
      <c r="F362" s="151" t="s">
        <v>1894</v>
      </c>
      <c r="G362" s="149"/>
      <c r="H362" s="150">
        <v>3.186</v>
      </c>
      <c r="I362" s="149"/>
      <c r="J362" s="149"/>
      <c r="K362" s="149"/>
      <c r="L362" s="143"/>
      <c r="M362" s="143"/>
      <c r="N362" s="143"/>
      <c r="O362" s="143"/>
      <c r="P362" s="143"/>
      <c r="Q362" s="143"/>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c r="BO362" s="143"/>
      <c r="BP362" s="143"/>
      <c r="BQ362" s="143"/>
      <c r="BR362" s="143"/>
      <c r="BS362" s="143"/>
      <c r="BT362" s="143"/>
    </row>
    <row r="363" spans="2:72" s="169" customFormat="1" ht="13.5" customHeight="1">
      <c r="B363" s="170"/>
      <c r="C363" s="153"/>
      <c r="D363" s="148" t="s">
        <v>182</v>
      </c>
      <c r="E363" s="154" t="s">
        <v>19</v>
      </c>
      <c r="F363" s="155" t="s">
        <v>1805</v>
      </c>
      <c r="G363" s="153"/>
      <c r="H363" s="154" t="s">
        <v>19</v>
      </c>
      <c r="I363" s="153"/>
      <c r="J363" s="153"/>
      <c r="K363" s="153"/>
      <c r="L363" s="143"/>
      <c r="M363" s="143"/>
      <c r="N363" s="143"/>
      <c r="O363" s="143"/>
      <c r="P363" s="143"/>
      <c r="Q363" s="143"/>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c r="BO363" s="143"/>
      <c r="BP363" s="143"/>
      <c r="BQ363" s="143"/>
      <c r="BR363" s="143"/>
      <c r="BS363" s="143"/>
      <c r="BT363" s="143"/>
    </row>
    <row r="364" spans="2:72" s="167" customFormat="1" ht="13.5" customHeight="1">
      <c r="B364" s="168"/>
      <c r="C364" s="149"/>
      <c r="D364" s="148" t="s">
        <v>182</v>
      </c>
      <c r="E364" s="152" t="s">
        <v>19</v>
      </c>
      <c r="F364" s="151" t="s">
        <v>1893</v>
      </c>
      <c r="G364" s="149"/>
      <c r="H364" s="150">
        <v>4.81</v>
      </c>
      <c r="I364" s="149"/>
      <c r="J364" s="149"/>
      <c r="K364" s="149"/>
      <c r="L364" s="143"/>
      <c r="M364" s="143"/>
      <c r="N364" s="143"/>
      <c r="O364" s="143"/>
      <c r="P364" s="143"/>
      <c r="Q364" s="143"/>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c r="BO364" s="143"/>
      <c r="BP364" s="143"/>
      <c r="BQ364" s="143"/>
      <c r="BR364" s="143"/>
      <c r="BS364" s="143"/>
      <c r="BT364" s="143"/>
    </row>
    <row r="365" spans="2:72" s="167" customFormat="1" ht="13.5" customHeight="1">
      <c r="B365" s="168"/>
      <c r="C365" s="149"/>
      <c r="D365" s="148" t="s">
        <v>182</v>
      </c>
      <c r="E365" s="152" t="s">
        <v>19</v>
      </c>
      <c r="F365" s="151" t="s">
        <v>1892</v>
      </c>
      <c r="G365" s="149"/>
      <c r="H365" s="150">
        <v>2.19</v>
      </c>
      <c r="I365" s="149"/>
      <c r="J365" s="149"/>
      <c r="K365" s="149"/>
      <c r="L365" s="143"/>
      <c r="M365" s="143"/>
      <c r="N365" s="143"/>
      <c r="O365" s="143"/>
      <c r="P365" s="143"/>
      <c r="Q365" s="143"/>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c r="BO365" s="143"/>
      <c r="BP365" s="143"/>
      <c r="BQ365" s="143"/>
      <c r="BR365" s="143"/>
      <c r="BS365" s="143"/>
      <c r="BT365" s="143"/>
    </row>
    <row r="366" spans="2:72" s="167" customFormat="1" ht="13.5" customHeight="1">
      <c r="B366" s="168"/>
      <c r="C366" s="149"/>
      <c r="D366" s="148" t="s">
        <v>182</v>
      </c>
      <c r="E366" s="152" t="s">
        <v>19</v>
      </c>
      <c r="F366" s="151" t="s">
        <v>1891</v>
      </c>
      <c r="G366" s="149"/>
      <c r="H366" s="150">
        <v>1.944</v>
      </c>
      <c r="I366" s="149"/>
      <c r="J366" s="149"/>
      <c r="K366" s="149"/>
      <c r="L366" s="143"/>
      <c r="M366" s="143"/>
      <c r="N366" s="143"/>
      <c r="O366" s="143"/>
      <c r="P366" s="143"/>
      <c r="Q366" s="143"/>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c r="BO366" s="143"/>
      <c r="BP366" s="143"/>
      <c r="BQ366" s="143"/>
      <c r="BR366" s="143"/>
      <c r="BS366" s="143"/>
      <c r="BT366" s="143"/>
    </row>
    <row r="367" spans="2:72" s="169" customFormat="1" ht="13.5" customHeight="1">
      <c r="B367" s="170"/>
      <c r="C367" s="153"/>
      <c r="D367" s="148" t="s">
        <v>182</v>
      </c>
      <c r="E367" s="154" t="s">
        <v>19</v>
      </c>
      <c r="F367" s="155" t="s">
        <v>1802</v>
      </c>
      <c r="G367" s="153"/>
      <c r="H367" s="154" t="s">
        <v>19</v>
      </c>
      <c r="I367" s="153"/>
      <c r="J367" s="153"/>
      <c r="K367" s="15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c r="BO367" s="143"/>
      <c r="BP367" s="143"/>
      <c r="BQ367" s="143"/>
      <c r="BR367" s="143"/>
      <c r="BS367" s="143"/>
      <c r="BT367" s="143"/>
    </row>
    <row r="368" spans="2:72" s="167" customFormat="1" ht="13.5" customHeight="1">
      <c r="B368" s="168"/>
      <c r="C368" s="149"/>
      <c r="D368" s="148" t="s">
        <v>182</v>
      </c>
      <c r="E368" s="152" t="s">
        <v>19</v>
      </c>
      <c r="F368" s="151" t="s">
        <v>1890</v>
      </c>
      <c r="G368" s="149"/>
      <c r="H368" s="150">
        <v>5.148</v>
      </c>
      <c r="I368" s="149"/>
      <c r="J368" s="149"/>
      <c r="K368" s="149"/>
      <c r="L368" s="143"/>
      <c r="M368" s="143"/>
      <c r="N368" s="143"/>
      <c r="O368" s="143"/>
      <c r="P368" s="143"/>
      <c r="Q368" s="143"/>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c r="BO368" s="143"/>
      <c r="BP368" s="143"/>
      <c r="BQ368" s="143"/>
      <c r="BR368" s="143"/>
      <c r="BS368" s="143"/>
      <c r="BT368" s="143"/>
    </row>
    <row r="369" spans="2:72" s="167" customFormat="1" ht="13.5" customHeight="1">
      <c r="B369" s="168"/>
      <c r="C369" s="149"/>
      <c r="D369" s="148" t="s">
        <v>182</v>
      </c>
      <c r="E369" s="152" t="s">
        <v>19</v>
      </c>
      <c r="F369" s="151" t="s">
        <v>1889</v>
      </c>
      <c r="G369" s="149"/>
      <c r="H369" s="150">
        <v>4.104</v>
      </c>
      <c r="I369" s="149"/>
      <c r="J369" s="149"/>
      <c r="K369" s="149"/>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c r="BO369" s="143"/>
      <c r="BP369" s="143"/>
      <c r="BQ369" s="143"/>
      <c r="BR369" s="143"/>
      <c r="BS369" s="143"/>
      <c r="BT369" s="143"/>
    </row>
    <row r="370" spans="2:72" s="165" customFormat="1" ht="13.5" customHeight="1">
      <c r="B370" s="166"/>
      <c r="C370" s="144"/>
      <c r="D370" s="189" t="s">
        <v>182</v>
      </c>
      <c r="E370" s="188" t="s">
        <v>19</v>
      </c>
      <c r="F370" s="187" t="s">
        <v>247</v>
      </c>
      <c r="G370" s="144"/>
      <c r="H370" s="186">
        <v>193.762</v>
      </c>
      <c r="I370" s="144"/>
      <c r="J370" s="144"/>
      <c r="K370" s="144"/>
      <c r="L370" s="143"/>
      <c r="M370" s="143"/>
      <c r="N370" s="143"/>
      <c r="O370" s="143"/>
      <c r="P370" s="143"/>
      <c r="Q370" s="143"/>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c r="BO370" s="143"/>
      <c r="BP370" s="143"/>
      <c r="BQ370" s="143"/>
      <c r="BR370" s="143"/>
      <c r="BS370" s="143"/>
      <c r="BT370" s="143"/>
    </row>
    <row r="371" spans="2:72" s="162" customFormat="1" ht="51.6" customHeight="1">
      <c r="B371" s="177"/>
      <c r="C371" s="176" t="s">
        <v>372</v>
      </c>
      <c r="D371" s="176" t="s">
        <v>176</v>
      </c>
      <c r="E371" s="175" t="s">
        <v>543</v>
      </c>
      <c r="F371" s="171" t="s">
        <v>1888</v>
      </c>
      <c r="G371" s="174" t="s">
        <v>113</v>
      </c>
      <c r="H371" s="173">
        <v>542.66</v>
      </c>
      <c r="I371" s="465"/>
      <c r="J371" s="172">
        <f>ROUND(I371*H371,2)</f>
        <v>0</v>
      </c>
      <c r="K371" s="171" t="s">
        <v>1693</v>
      </c>
      <c r="L371" s="143"/>
      <c r="M371" s="143"/>
      <c r="N371" s="143"/>
      <c r="O371" s="143"/>
      <c r="P371" s="143"/>
      <c r="Q371" s="143"/>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c r="BO371" s="143"/>
      <c r="BP371" s="143"/>
      <c r="BQ371" s="143"/>
      <c r="BR371" s="143"/>
      <c r="BS371" s="143"/>
      <c r="BT371" s="143"/>
    </row>
    <row r="372" spans="2:72" s="162" customFormat="1" ht="216">
      <c r="B372" s="177"/>
      <c r="C372" s="184"/>
      <c r="D372" s="148" t="s">
        <v>1699</v>
      </c>
      <c r="E372" s="184"/>
      <c r="F372" s="185" t="s">
        <v>1875</v>
      </c>
      <c r="G372" s="184"/>
      <c r="H372" s="184"/>
      <c r="I372" s="184"/>
      <c r="J372" s="184"/>
      <c r="K372" s="184"/>
      <c r="L372" s="143"/>
      <c r="M372" s="143"/>
      <c r="N372" s="143"/>
      <c r="O372" s="143"/>
      <c r="P372" s="143"/>
      <c r="Q372" s="143"/>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c r="BO372" s="143"/>
      <c r="BP372" s="143"/>
      <c r="BQ372" s="143"/>
      <c r="BR372" s="143"/>
      <c r="BS372" s="143"/>
      <c r="BT372" s="143"/>
    </row>
    <row r="373" spans="2:72" s="169" customFormat="1" ht="13.5" customHeight="1">
      <c r="B373" s="170"/>
      <c r="C373" s="153"/>
      <c r="D373" s="148" t="s">
        <v>182</v>
      </c>
      <c r="E373" s="154" t="s">
        <v>19</v>
      </c>
      <c r="F373" s="155" t="s">
        <v>1811</v>
      </c>
      <c r="G373" s="153"/>
      <c r="H373" s="154" t="s">
        <v>19</v>
      </c>
      <c r="I373" s="153"/>
      <c r="J373" s="153"/>
      <c r="K373" s="153"/>
      <c r="L373" s="143"/>
      <c r="M373" s="143"/>
      <c r="N373" s="143"/>
      <c r="O373" s="143"/>
      <c r="P373" s="143"/>
      <c r="Q373" s="143"/>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c r="BO373" s="143"/>
      <c r="BP373" s="143"/>
      <c r="BQ373" s="143"/>
      <c r="BR373" s="143"/>
      <c r="BS373" s="143"/>
      <c r="BT373" s="143"/>
    </row>
    <row r="374" spans="2:72" s="167" customFormat="1" ht="13.5" customHeight="1">
      <c r="B374" s="168"/>
      <c r="C374" s="149"/>
      <c r="D374" s="148" t="s">
        <v>182</v>
      </c>
      <c r="E374" s="152" t="s">
        <v>19</v>
      </c>
      <c r="F374" s="151" t="s">
        <v>1887</v>
      </c>
      <c r="G374" s="149"/>
      <c r="H374" s="150">
        <v>422.3</v>
      </c>
      <c r="I374" s="149"/>
      <c r="J374" s="149"/>
      <c r="K374" s="149"/>
      <c r="L374" s="143"/>
      <c r="M374" s="143"/>
      <c r="N374" s="143"/>
      <c r="O374" s="143"/>
      <c r="P374" s="143"/>
      <c r="Q374" s="143"/>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c r="BO374" s="143"/>
      <c r="BP374" s="143"/>
      <c r="BQ374" s="143"/>
      <c r="BR374" s="143"/>
      <c r="BS374" s="143"/>
      <c r="BT374" s="143"/>
    </row>
    <row r="375" spans="2:72" s="167" customFormat="1" ht="13.5" customHeight="1">
      <c r="B375" s="168"/>
      <c r="C375" s="149"/>
      <c r="D375" s="148" t="s">
        <v>182</v>
      </c>
      <c r="E375" s="152" t="s">
        <v>19</v>
      </c>
      <c r="F375" s="151" t="s">
        <v>1886</v>
      </c>
      <c r="G375" s="149"/>
      <c r="H375" s="150">
        <v>28.8</v>
      </c>
      <c r="I375" s="149"/>
      <c r="J375" s="149"/>
      <c r="K375" s="149"/>
      <c r="L375" s="143"/>
      <c r="M375" s="143"/>
      <c r="N375" s="143"/>
      <c r="O375" s="143"/>
      <c r="P375" s="143"/>
      <c r="Q375" s="143"/>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c r="BO375" s="143"/>
      <c r="BP375" s="143"/>
      <c r="BQ375" s="143"/>
      <c r="BR375" s="143"/>
      <c r="BS375" s="143"/>
      <c r="BT375" s="143"/>
    </row>
    <row r="376" spans="2:72" s="169" customFormat="1" ht="13.5" customHeight="1">
      <c r="B376" s="170"/>
      <c r="C376" s="153"/>
      <c r="D376" s="148" t="s">
        <v>182</v>
      </c>
      <c r="E376" s="154" t="s">
        <v>19</v>
      </c>
      <c r="F376" s="155" t="s">
        <v>1809</v>
      </c>
      <c r="G376" s="153"/>
      <c r="H376" s="154" t="s">
        <v>19</v>
      </c>
      <c r="I376" s="153"/>
      <c r="J376" s="153"/>
      <c r="K376" s="153"/>
      <c r="L376" s="143"/>
      <c r="M376" s="143"/>
      <c r="N376" s="143"/>
      <c r="O376" s="143"/>
      <c r="P376" s="143"/>
      <c r="Q376" s="143"/>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c r="BO376" s="143"/>
      <c r="BP376" s="143"/>
      <c r="BQ376" s="143"/>
      <c r="BR376" s="143"/>
      <c r="BS376" s="143"/>
      <c r="BT376" s="143"/>
    </row>
    <row r="377" spans="2:72" s="169" customFormat="1" ht="13.5" customHeight="1">
      <c r="B377" s="170"/>
      <c r="C377" s="153"/>
      <c r="D377" s="148" t="s">
        <v>182</v>
      </c>
      <c r="E377" s="154" t="s">
        <v>19</v>
      </c>
      <c r="F377" s="155" t="s">
        <v>1807</v>
      </c>
      <c r="G377" s="153"/>
      <c r="H377" s="154" t="s">
        <v>19</v>
      </c>
      <c r="I377" s="153"/>
      <c r="J377" s="153"/>
      <c r="K377" s="153"/>
      <c r="L377" s="143"/>
      <c r="M377" s="143"/>
      <c r="N377" s="143"/>
      <c r="O377" s="143"/>
      <c r="P377" s="143"/>
      <c r="Q377" s="143"/>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c r="BO377" s="143"/>
      <c r="BP377" s="143"/>
      <c r="BQ377" s="143"/>
      <c r="BR377" s="143"/>
      <c r="BS377" s="143"/>
      <c r="BT377" s="143"/>
    </row>
    <row r="378" spans="2:72" s="167" customFormat="1" ht="13.5" customHeight="1">
      <c r="B378" s="168"/>
      <c r="C378" s="149"/>
      <c r="D378" s="148" t="s">
        <v>182</v>
      </c>
      <c r="E378" s="152" t="s">
        <v>19</v>
      </c>
      <c r="F378" s="151" t="s">
        <v>1885</v>
      </c>
      <c r="G378" s="149"/>
      <c r="H378" s="150">
        <v>22.4</v>
      </c>
      <c r="I378" s="149"/>
      <c r="J378" s="149"/>
      <c r="K378" s="149"/>
      <c r="L378" s="143"/>
      <c r="M378" s="143"/>
      <c r="N378" s="143"/>
      <c r="O378" s="143"/>
      <c r="P378" s="143"/>
      <c r="Q378" s="143"/>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c r="BO378" s="143"/>
      <c r="BP378" s="143"/>
      <c r="BQ378" s="143"/>
      <c r="BR378" s="143"/>
      <c r="BS378" s="143"/>
      <c r="BT378" s="143"/>
    </row>
    <row r="379" spans="2:72" s="167" customFormat="1" ht="13.5" customHeight="1">
      <c r="B379" s="168"/>
      <c r="C379" s="149"/>
      <c r="D379" s="148" t="s">
        <v>182</v>
      </c>
      <c r="E379" s="152" t="s">
        <v>19</v>
      </c>
      <c r="F379" s="151" t="s">
        <v>1884</v>
      </c>
      <c r="G379" s="149"/>
      <c r="H379" s="150">
        <v>12.32</v>
      </c>
      <c r="I379" s="149"/>
      <c r="J379" s="149"/>
      <c r="K379" s="149"/>
      <c r="L379" s="143"/>
      <c r="M379" s="143"/>
      <c r="N379" s="143"/>
      <c r="O379" s="143"/>
      <c r="P379" s="143"/>
      <c r="Q379" s="143"/>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c r="BO379" s="143"/>
      <c r="BP379" s="143"/>
      <c r="BQ379" s="143"/>
      <c r="BR379" s="143"/>
      <c r="BS379" s="143"/>
      <c r="BT379" s="143"/>
    </row>
    <row r="380" spans="2:72" s="167" customFormat="1" ht="13.5" customHeight="1">
      <c r="B380" s="168"/>
      <c r="C380" s="149"/>
      <c r="D380" s="148" t="s">
        <v>182</v>
      </c>
      <c r="E380" s="152" t="s">
        <v>19</v>
      </c>
      <c r="F380" s="151" t="s">
        <v>1883</v>
      </c>
      <c r="G380" s="149"/>
      <c r="H380" s="150">
        <v>8.36</v>
      </c>
      <c r="I380" s="149"/>
      <c r="J380" s="149"/>
      <c r="K380" s="149"/>
      <c r="L380" s="143"/>
      <c r="M380" s="143"/>
      <c r="N380" s="143"/>
      <c r="O380" s="143"/>
      <c r="P380" s="143"/>
      <c r="Q380" s="143"/>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c r="BO380" s="143"/>
      <c r="BP380" s="143"/>
      <c r="BQ380" s="143"/>
      <c r="BR380" s="143"/>
      <c r="BS380" s="143"/>
      <c r="BT380" s="143"/>
    </row>
    <row r="381" spans="2:72" s="169" customFormat="1" ht="13.5" customHeight="1">
      <c r="B381" s="170"/>
      <c r="C381" s="153"/>
      <c r="D381" s="148" t="s">
        <v>182</v>
      </c>
      <c r="E381" s="154" t="s">
        <v>19</v>
      </c>
      <c r="F381" s="155" t="s">
        <v>1805</v>
      </c>
      <c r="G381" s="153"/>
      <c r="H381" s="154" t="s">
        <v>19</v>
      </c>
      <c r="I381" s="153"/>
      <c r="J381" s="153"/>
      <c r="K381" s="153"/>
      <c r="L381" s="143"/>
      <c r="M381" s="143"/>
      <c r="N381" s="143"/>
      <c r="O381" s="143"/>
      <c r="P381" s="143"/>
      <c r="Q381" s="143"/>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c r="BO381" s="143"/>
      <c r="BP381" s="143"/>
      <c r="BQ381" s="143"/>
      <c r="BR381" s="143"/>
      <c r="BS381" s="143"/>
      <c r="BT381" s="143"/>
    </row>
    <row r="382" spans="2:72" s="167" customFormat="1" ht="13.5" customHeight="1">
      <c r="B382" s="168"/>
      <c r="C382" s="149"/>
      <c r="D382" s="148" t="s">
        <v>182</v>
      </c>
      <c r="E382" s="152" t="s">
        <v>19</v>
      </c>
      <c r="F382" s="151" t="s">
        <v>1882</v>
      </c>
      <c r="G382" s="149"/>
      <c r="H382" s="150">
        <v>14.6</v>
      </c>
      <c r="I382" s="149"/>
      <c r="J382" s="149"/>
      <c r="K382" s="149"/>
      <c r="L382" s="143"/>
      <c r="M382" s="143"/>
      <c r="N382" s="143"/>
      <c r="O382" s="143"/>
      <c r="P382" s="143"/>
      <c r="Q382" s="143"/>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c r="BO382" s="143"/>
      <c r="BP382" s="143"/>
      <c r="BQ382" s="143"/>
      <c r="BR382" s="143"/>
      <c r="BS382" s="143"/>
      <c r="BT382" s="143"/>
    </row>
    <row r="383" spans="2:72" s="167" customFormat="1" ht="13.5" customHeight="1">
      <c r="B383" s="168"/>
      <c r="C383" s="149"/>
      <c r="D383" s="148" t="s">
        <v>182</v>
      </c>
      <c r="E383" s="152" t="s">
        <v>19</v>
      </c>
      <c r="F383" s="151" t="s">
        <v>1881</v>
      </c>
      <c r="G383" s="149"/>
      <c r="H383" s="150">
        <v>12.2</v>
      </c>
      <c r="I383" s="149"/>
      <c r="J383" s="149"/>
      <c r="K383" s="149"/>
      <c r="L383" s="143"/>
      <c r="M383" s="143"/>
      <c r="N383" s="143"/>
      <c r="O383" s="143"/>
      <c r="P383" s="143"/>
      <c r="Q383" s="143"/>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c r="BO383" s="143"/>
      <c r="BP383" s="143"/>
      <c r="BQ383" s="143"/>
      <c r="BR383" s="143"/>
      <c r="BS383" s="143"/>
      <c r="BT383" s="143"/>
    </row>
    <row r="384" spans="2:72" s="167" customFormat="1" ht="13.5" customHeight="1">
      <c r="B384" s="168"/>
      <c r="C384" s="149"/>
      <c r="D384" s="148" t="s">
        <v>182</v>
      </c>
      <c r="E384" s="152" t="s">
        <v>19</v>
      </c>
      <c r="F384" s="151" t="s">
        <v>1878</v>
      </c>
      <c r="G384" s="149"/>
      <c r="H384" s="150">
        <v>2.47</v>
      </c>
      <c r="I384" s="149"/>
      <c r="J384" s="149"/>
      <c r="K384" s="149"/>
      <c r="L384" s="143"/>
      <c r="M384" s="143"/>
      <c r="N384" s="143"/>
      <c r="O384" s="143"/>
      <c r="P384" s="143"/>
      <c r="Q384" s="143"/>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c r="BO384" s="143"/>
      <c r="BP384" s="143"/>
      <c r="BQ384" s="143"/>
      <c r="BR384" s="143"/>
      <c r="BS384" s="143"/>
      <c r="BT384" s="143"/>
    </row>
    <row r="385" spans="2:72" s="167" customFormat="1" ht="13.5" customHeight="1">
      <c r="B385" s="168"/>
      <c r="C385" s="149"/>
      <c r="D385" s="148" t="s">
        <v>182</v>
      </c>
      <c r="E385" s="152" t="s">
        <v>19</v>
      </c>
      <c r="F385" s="151" t="s">
        <v>1880</v>
      </c>
      <c r="G385" s="149"/>
      <c r="H385" s="150">
        <v>3.38</v>
      </c>
      <c r="I385" s="149"/>
      <c r="J385" s="149"/>
      <c r="K385" s="149"/>
      <c r="L385" s="143"/>
      <c r="M385" s="143"/>
      <c r="N385" s="143"/>
      <c r="O385" s="143"/>
      <c r="P385" s="143"/>
      <c r="Q385" s="143"/>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c r="BO385" s="143"/>
      <c r="BP385" s="143"/>
      <c r="BQ385" s="143"/>
      <c r="BR385" s="143"/>
      <c r="BS385" s="143"/>
      <c r="BT385" s="143"/>
    </row>
    <row r="386" spans="2:72" s="169" customFormat="1" ht="13.5" customHeight="1">
      <c r="B386" s="170"/>
      <c r="C386" s="153"/>
      <c r="D386" s="148" t="s">
        <v>182</v>
      </c>
      <c r="E386" s="154" t="s">
        <v>19</v>
      </c>
      <c r="F386" s="155" t="s">
        <v>1802</v>
      </c>
      <c r="G386" s="153"/>
      <c r="H386" s="154" t="s">
        <v>19</v>
      </c>
      <c r="I386" s="153"/>
      <c r="J386" s="153"/>
      <c r="K386" s="153"/>
      <c r="L386" s="143"/>
      <c r="M386" s="143"/>
      <c r="N386" s="143"/>
      <c r="O386" s="143"/>
      <c r="P386" s="143"/>
      <c r="Q386" s="143"/>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c r="BO386" s="143"/>
      <c r="BP386" s="143"/>
      <c r="BQ386" s="143"/>
      <c r="BR386" s="143"/>
      <c r="BS386" s="143"/>
      <c r="BT386" s="143"/>
    </row>
    <row r="387" spans="2:72" s="167" customFormat="1" ht="13.5" customHeight="1">
      <c r="B387" s="168"/>
      <c r="C387" s="149"/>
      <c r="D387" s="148" t="s">
        <v>182</v>
      </c>
      <c r="E387" s="152" t="s">
        <v>19</v>
      </c>
      <c r="F387" s="151" t="s">
        <v>1879</v>
      </c>
      <c r="G387" s="149"/>
      <c r="H387" s="150">
        <v>9.2</v>
      </c>
      <c r="I387" s="149"/>
      <c r="J387" s="149"/>
      <c r="K387" s="149"/>
      <c r="L387" s="143"/>
      <c r="M387" s="143"/>
      <c r="N387" s="143"/>
      <c r="O387" s="143"/>
      <c r="P387" s="143"/>
      <c r="Q387" s="143"/>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c r="BO387" s="143"/>
      <c r="BP387" s="143"/>
      <c r="BQ387" s="143"/>
      <c r="BR387" s="143"/>
      <c r="BS387" s="143"/>
      <c r="BT387" s="143"/>
    </row>
    <row r="388" spans="2:72" s="167" customFormat="1" ht="13.5" customHeight="1">
      <c r="B388" s="168"/>
      <c r="C388" s="149"/>
      <c r="D388" s="148" t="s">
        <v>182</v>
      </c>
      <c r="E388" s="152" t="s">
        <v>19</v>
      </c>
      <c r="F388" s="151" t="s">
        <v>1878</v>
      </c>
      <c r="G388" s="149"/>
      <c r="H388" s="150">
        <v>2.47</v>
      </c>
      <c r="I388" s="149"/>
      <c r="J388" s="149"/>
      <c r="K388" s="149"/>
      <c r="L388" s="143"/>
      <c r="M388" s="143"/>
      <c r="N388" s="143"/>
      <c r="O388" s="143"/>
      <c r="P388" s="143"/>
      <c r="Q388" s="143"/>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c r="BO388" s="143"/>
      <c r="BP388" s="143"/>
      <c r="BQ388" s="143"/>
      <c r="BR388" s="143"/>
      <c r="BS388" s="143"/>
      <c r="BT388" s="143"/>
    </row>
    <row r="389" spans="2:72" s="167" customFormat="1" ht="13.5" customHeight="1">
      <c r="B389" s="168"/>
      <c r="C389" s="149"/>
      <c r="D389" s="148" t="s">
        <v>182</v>
      </c>
      <c r="E389" s="152" t="s">
        <v>19</v>
      </c>
      <c r="F389" s="151" t="s">
        <v>1877</v>
      </c>
      <c r="G389" s="149"/>
      <c r="H389" s="150">
        <v>4.16</v>
      </c>
      <c r="I389" s="149"/>
      <c r="J389" s="149"/>
      <c r="K389" s="149"/>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c r="BO389" s="143"/>
      <c r="BP389" s="143"/>
      <c r="BQ389" s="143"/>
      <c r="BR389" s="143"/>
      <c r="BS389" s="143"/>
      <c r="BT389" s="143"/>
    </row>
    <row r="390" spans="2:72" s="165" customFormat="1" ht="13.5" customHeight="1">
      <c r="B390" s="166"/>
      <c r="C390" s="144"/>
      <c r="D390" s="189" t="s">
        <v>182</v>
      </c>
      <c r="E390" s="188" t="s">
        <v>19</v>
      </c>
      <c r="F390" s="187" t="s">
        <v>247</v>
      </c>
      <c r="G390" s="144"/>
      <c r="H390" s="186">
        <v>542.66</v>
      </c>
      <c r="I390" s="144"/>
      <c r="J390" s="144"/>
      <c r="K390" s="144"/>
      <c r="L390" s="143"/>
      <c r="M390" s="143"/>
      <c r="N390" s="143"/>
      <c r="O390" s="143"/>
      <c r="P390" s="143"/>
      <c r="Q390" s="143"/>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c r="BO390" s="143"/>
      <c r="BP390" s="143"/>
      <c r="BQ390" s="143"/>
      <c r="BR390" s="143"/>
      <c r="BS390" s="143"/>
      <c r="BT390" s="143"/>
    </row>
    <row r="391" spans="2:72" s="162" customFormat="1" ht="51.6" customHeight="1">
      <c r="B391" s="177"/>
      <c r="C391" s="176" t="s">
        <v>378</v>
      </c>
      <c r="D391" s="176" t="s">
        <v>176</v>
      </c>
      <c r="E391" s="175" t="s">
        <v>573</v>
      </c>
      <c r="F391" s="171" t="s">
        <v>1876</v>
      </c>
      <c r="G391" s="174" t="s">
        <v>113</v>
      </c>
      <c r="H391" s="173">
        <v>542.66</v>
      </c>
      <c r="I391" s="465"/>
      <c r="J391" s="172">
        <f>ROUND(I391*H391,2)</f>
        <v>0</v>
      </c>
      <c r="K391" s="171" t="s">
        <v>1693</v>
      </c>
      <c r="L391" s="143"/>
      <c r="M391" s="143"/>
      <c r="N391" s="143"/>
      <c r="O391" s="143"/>
      <c r="P391" s="143"/>
      <c r="Q391" s="143"/>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c r="BO391" s="143"/>
      <c r="BP391" s="143"/>
      <c r="BQ391" s="143"/>
      <c r="BR391" s="143"/>
      <c r="BS391" s="143"/>
      <c r="BT391" s="143"/>
    </row>
    <row r="392" spans="2:72" s="162" customFormat="1" ht="216">
      <c r="B392" s="177"/>
      <c r="C392" s="184"/>
      <c r="D392" s="148" t="s">
        <v>1699</v>
      </c>
      <c r="E392" s="184"/>
      <c r="F392" s="185" t="s">
        <v>1875</v>
      </c>
      <c r="G392" s="184"/>
      <c r="H392" s="184"/>
      <c r="I392" s="184"/>
      <c r="J392" s="184"/>
      <c r="K392" s="184"/>
      <c r="L392" s="143"/>
      <c r="M392" s="143"/>
      <c r="N392" s="143"/>
      <c r="O392" s="143"/>
      <c r="P392" s="143"/>
      <c r="Q392" s="143"/>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c r="BO392" s="143"/>
      <c r="BP392" s="143"/>
      <c r="BQ392" s="143"/>
      <c r="BR392" s="143"/>
      <c r="BS392" s="143"/>
      <c r="BT392" s="143"/>
    </row>
    <row r="393" spans="2:72" s="169" customFormat="1" ht="13.5" customHeight="1">
      <c r="B393" s="170"/>
      <c r="C393" s="153"/>
      <c r="D393" s="148" t="s">
        <v>182</v>
      </c>
      <c r="E393" s="154" t="s">
        <v>19</v>
      </c>
      <c r="F393" s="155" t="s">
        <v>1874</v>
      </c>
      <c r="G393" s="153"/>
      <c r="H393" s="154" t="s">
        <v>19</v>
      </c>
      <c r="I393" s="153"/>
      <c r="J393" s="153"/>
      <c r="K393" s="153"/>
      <c r="L393" s="143"/>
      <c r="M393" s="143"/>
      <c r="N393" s="143"/>
      <c r="O393" s="143"/>
      <c r="P393" s="143"/>
      <c r="Q393" s="143"/>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c r="BO393" s="143"/>
      <c r="BP393" s="143"/>
      <c r="BQ393" s="143"/>
      <c r="BR393" s="143"/>
      <c r="BS393" s="143"/>
      <c r="BT393" s="143"/>
    </row>
    <row r="394" spans="2:72" s="167" customFormat="1" ht="13.5" customHeight="1">
      <c r="B394" s="168"/>
      <c r="C394" s="149"/>
      <c r="D394" s="148" t="s">
        <v>182</v>
      </c>
      <c r="E394" s="152" t="s">
        <v>19</v>
      </c>
      <c r="F394" s="151" t="s">
        <v>1873</v>
      </c>
      <c r="G394" s="149"/>
      <c r="H394" s="150">
        <v>542.66</v>
      </c>
      <c r="I394" s="149"/>
      <c r="J394" s="149"/>
      <c r="K394" s="149"/>
      <c r="L394" s="143"/>
      <c r="M394" s="143"/>
      <c r="N394" s="143"/>
      <c r="O394" s="143"/>
      <c r="P394" s="143"/>
      <c r="Q394" s="143"/>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c r="BO394" s="143"/>
      <c r="BP394" s="143"/>
      <c r="BQ394" s="143"/>
      <c r="BR394" s="143"/>
      <c r="BS394" s="143"/>
      <c r="BT394" s="143"/>
    </row>
    <row r="395" spans="2:72" s="165" customFormat="1" ht="13.5" customHeight="1">
      <c r="B395" s="166"/>
      <c r="C395" s="144"/>
      <c r="D395" s="189" t="s">
        <v>182</v>
      </c>
      <c r="E395" s="188" t="s">
        <v>19</v>
      </c>
      <c r="F395" s="187" t="s">
        <v>247</v>
      </c>
      <c r="G395" s="144"/>
      <c r="H395" s="186">
        <v>542.66</v>
      </c>
      <c r="I395" s="144"/>
      <c r="J395" s="144"/>
      <c r="K395" s="144"/>
      <c r="L395" s="143"/>
      <c r="M395" s="143"/>
      <c r="N395" s="143"/>
      <c r="O395" s="143"/>
      <c r="P395" s="143"/>
      <c r="Q395" s="143"/>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c r="BO395" s="143"/>
      <c r="BP395" s="143"/>
      <c r="BQ395" s="143"/>
      <c r="BR395" s="143"/>
      <c r="BS395" s="143"/>
      <c r="BT395" s="143"/>
    </row>
    <row r="396" spans="2:72" s="162" customFormat="1" ht="63" customHeight="1">
      <c r="B396" s="177"/>
      <c r="C396" s="176" t="s">
        <v>383</v>
      </c>
      <c r="D396" s="176" t="s">
        <v>176</v>
      </c>
      <c r="E396" s="175" t="s">
        <v>1217</v>
      </c>
      <c r="F396" s="171" t="s">
        <v>1872</v>
      </c>
      <c r="G396" s="174" t="s">
        <v>369</v>
      </c>
      <c r="H396" s="173">
        <v>1.536</v>
      </c>
      <c r="I396" s="465"/>
      <c r="J396" s="172">
        <f>ROUND(I396*H396,2)</f>
        <v>0</v>
      </c>
      <c r="K396" s="171" t="s">
        <v>1693</v>
      </c>
      <c r="L396" s="143"/>
      <c r="M396" s="143"/>
      <c r="N396" s="143"/>
      <c r="O396" s="143"/>
      <c r="P396" s="143"/>
      <c r="Q396" s="143"/>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c r="BO396" s="143"/>
      <c r="BP396" s="143"/>
      <c r="BQ396" s="143"/>
      <c r="BR396" s="143"/>
      <c r="BS396" s="143"/>
      <c r="BT396" s="143"/>
    </row>
    <row r="397" spans="2:72" s="162" customFormat="1" ht="108">
      <c r="B397" s="177"/>
      <c r="C397" s="184"/>
      <c r="D397" s="148" t="s">
        <v>1699</v>
      </c>
      <c r="E397" s="184"/>
      <c r="F397" s="185" t="s">
        <v>1871</v>
      </c>
      <c r="G397" s="184"/>
      <c r="H397" s="184"/>
      <c r="I397" s="184"/>
      <c r="J397" s="184"/>
      <c r="K397" s="184"/>
      <c r="L397" s="143"/>
      <c r="M397" s="143"/>
      <c r="N397" s="143"/>
      <c r="O397" s="143"/>
      <c r="P397" s="143"/>
      <c r="Q397" s="143"/>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c r="BO397" s="143"/>
      <c r="BP397" s="143"/>
      <c r="BQ397" s="143"/>
      <c r="BR397" s="143"/>
      <c r="BS397" s="143"/>
      <c r="BT397" s="143"/>
    </row>
    <row r="398" spans="2:72" s="169" customFormat="1" ht="13.5" customHeight="1">
      <c r="B398" s="170"/>
      <c r="C398" s="153"/>
      <c r="D398" s="148" t="s">
        <v>182</v>
      </c>
      <c r="E398" s="154" t="s">
        <v>19</v>
      </c>
      <c r="F398" s="155" t="s">
        <v>1870</v>
      </c>
      <c r="G398" s="153"/>
      <c r="H398" s="154" t="s">
        <v>19</v>
      </c>
      <c r="I398" s="153"/>
      <c r="J398" s="153"/>
      <c r="K398" s="153"/>
      <c r="L398" s="143"/>
      <c r="M398" s="143"/>
      <c r="N398" s="143"/>
      <c r="O398" s="143"/>
      <c r="P398" s="143"/>
      <c r="Q398" s="143"/>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c r="BO398" s="143"/>
      <c r="BP398" s="143"/>
      <c r="BQ398" s="143"/>
      <c r="BR398" s="143"/>
      <c r="BS398" s="143"/>
      <c r="BT398" s="143"/>
    </row>
    <row r="399" spans="2:72" s="169" customFormat="1" ht="13.5" customHeight="1">
      <c r="B399" s="170"/>
      <c r="C399" s="153"/>
      <c r="D399" s="148" t="s">
        <v>182</v>
      </c>
      <c r="E399" s="154" t="s">
        <v>19</v>
      </c>
      <c r="F399" s="155" t="s">
        <v>1807</v>
      </c>
      <c r="G399" s="153"/>
      <c r="H399" s="154" t="s">
        <v>19</v>
      </c>
      <c r="I399" s="153"/>
      <c r="J399" s="153"/>
      <c r="K399" s="153"/>
      <c r="L399" s="143"/>
      <c r="M399" s="143"/>
      <c r="N399" s="143"/>
      <c r="O399" s="143"/>
      <c r="P399" s="143"/>
      <c r="Q399" s="143"/>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c r="BO399" s="143"/>
      <c r="BP399" s="143"/>
      <c r="BQ399" s="143"/>
      <c r="BR399" s="143"/>
      <c r="BS399" s="143"/>
      <c r="BT399" s="143"/>
    </row>
    <row r="400" spans="2:72" s="167" customFormat="1" ht="13.5" customHeight="1">
      <c r="B400" s="168"/>
      <c r="C400" s="149"/>
      <c r="D400" s="148" t="s">
        <v>182</v>
      </c>
      <c r="E400" s="152" t="s">
        <v>19</v>
      </c>
      <c r="F400" s="151" t="s">
        <v>1869</v>
      </c>
      <c r="G400" s="149"/>
      <c r="H400" s="150">
        <v>0.476</v>
      </c>
      <c r="I400" s="149"/>
      <c r="J400" s="149"/>
      <c r="K400" s="149"/>
      <c r="L400" s="143"/>
      <c r="M400" s="143"/>
      <c r="N400" s="143"/>
      <c r="O400" s="143"/>
      <c r="P400" s="143"/>
      <c r="Q400" s="143"/>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c r="BO400" s="143"/>
      <c r="BP400" s="143"/>
      <c r="BQ400" s="143"/>
      <c r="BR400" s="143"/>
      <c r="BS400" s="143"/>
      <c r="BT400" s="143"/>
    </row>
    <row r="401" spans="2:72" s="167" customFormat="1" ht="13.5" customHeight="1">
      <c r="B401" s="168"/>
      <c r="C401" s="149"/>
      <c r="D401" s="148" t="s">
        <v>182</v>
      </c>
      <c r="E401" s="152" t="s">
        <v>19</v>
      </c>
      <c r="F401" s="151" t="s">
        <v>1868</v>
      </c>
      <c r="G401" s="149"/>
      <c r="H401" s="150">
        <v>0.176</v>
      </c>
      <c r="I401" s="149"/>
      <c r="J401" s="149"/>
      <c r="K401" s="149"/>
      <c r="L401" s="143"/>
      <c r="M401" s="143"/>
      <c r="N401" s="143"/>
      <c r="O401" s="143"/>
      <c r="P401" s="143"/>
      <c r="Q401" s="143"/>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c r="BO401" s="143"/>
      <c r="BP401" s="143"/>
      <c r="BQ401" s="143"/>
      <c r="BR401" s="143"/>
      <c r="BS401" s="143"/>
      <c r="BT401" s="143"/>
    </row>
    <row r="402" spans="2:72" s="169" customFormat="1" ht="13.5" customHeight="1">
      <c r="B402" s="170"/>
      <c r="C402" s="153"/>
      <c r="D402" s="148" t="s">
        <v>182</v>
      </c>
      <c r="E402" s="154" t="s">
        <v>19</v>
      </c>
      <c r="F402" s="155" t="s">
        <v>1805</v>
      </c>
      <c r="G402" s="153"/>
      <c r="H402" s="154" t="s">
        <v>19</v>
      </c>
      <c r="I402" s="153"/>
      <c r="J402" s="153"/>
      <c r="K402" s="153"/>
      <c r="L402" s="143"/>
      <c r="M402" s="143"/>
      <c r="N402" s="143"/>
      <c r="O402" s="143"/>
      <c r="P402" s="143"/>
      <c r="Q402" s="143"/>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c r="BO402" s="143"/>
      <c r="BP402" s="143"/>
      <c r="BQ402" s="143"/>
      <c r="BR402" s="143"/>
      <c r="BS402" s="143"/>
      <c r="BT402" s="143"/>
    </row>
    <row r="403" spans="2:72" s="167" customFormat="1" ht="13.5" customHeight="1">
      <c r="B403" s="168"/>
      <c r="C403" s="149"/>
      <c r="D403" s="148" t="s">
        <v>182</v>
      </c>
      <c r="E403" s="152" t="s">
        <v>19</v>
      </c>
      <c r="F403" s="151" t="s">
        <v>1867</v>
      </c>
      <c r="G403" s="149"/>
      <c r="H403" s="150">
        <v>0.105</v>
      </c>
      <c r="I403" s="149"/>
      <c r="J403" s="149"/>
      <c r="K403" s="149"/>
      <c r="L403" s="143"/>
      <c r="M403" s="143"/>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c r="BO403" s="143"/>
      <c r="BP403" s="143"/>
      <c r="BQ403" s="143"/>
      <c r="BR403" s="143"/>
      <c r="BS403" s="143"/>
      <c r="BT403" s="143"/>
    </row>
    <row r="404" spans="2:72" s="167" customFormat="1" ht="13.5" customHeight="1">
      <c r="B404" s="168"/>
      <c r="C404" s="149"/>
      <c r="D404" s="148" t="s">
        <v>182</v>
      </c>
      <c r="E404" s="152" t="s">
        <v>19</v>
      </c>
      <c r="F404" s="151" t="s">
        <v>1866</v>
      </c>
      <c r="G404" s="149"/>
      <c r="H404" s="150">
        <v>0.102</v>
      </c>
      <c r="I404" s="149"/>
      <c r="J404" s="149"/>
      <c r="K404" s="149"/>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c r="BO404" s="143"/>
      <c r="BP404" s="143"/>
      <c r="BQ404" s="143"/>
      <c r="BR404" s="143"/>
      <c r="BS404" s="143"/>
      <c r="BT404" s="143"/>
    </row>
    <row r="405" spans="2:72" s="167" customFormat="1" ht="13.5" customHeight="1">
      <c r="B405" s="168"/>
      <c r="C405" s="149"/>
      <c r="D405" s="148" t="s">
        <v>182</v>
      </c>
      <c r="E405" s="152" t="s">
        <v>19</v>
      </c>
      <c r="F405" s="151" t="s">
        <v>1865</v>
      </c>
      <c r="G405" s="149"/>
      <c r="H405" s="150">
        <v>0.103</v>
      </c>
      <c r="I405" s="149"/>
      <c r="J405" s="149"/>
      <c r="K405" s="149"/>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c r="BO405" s="143"/>
      <c r="BP405" s="143"/>
      <c r="BQ405" s="143"/>
      <c r="BR405" s="143"/>
      <c r="BS405" s="143"/>
      <c r="BT405" s="143"/>
    </row>
    <row r="406" spans="2:72" s="167" customFormat="1" ht="13.5" customHeight="1">
      <c r="B406" s="168"/>
      <c r="C406" s="149"/>
      <c r="D406" s="148" t="s">
        <v>182</v>
      </c>
      <c r="E406" s="152" t="s">
        <v>19</v>
      </c>
      <c r="F406" s="151" t="s">
        <v>1864</v>
      </c>
      <c r="G406" s="149"/>
      <c r="H406" s="150">
        <v>0.12</v>
      </c>
      <c r="I406" s="149"/>
      <c r="J406" s="149"/>
      <c r="K406" s="149"/>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c r="BO406" s="143"/>
      <c r="BP406" s="143"/>
      <c r="BQ406" s="143"/>
      <c r="BR406" s="143"/>
      <c r="BS406" s="143"/>
      <c r="BT406" s="143"/>
    </row>
    <row r="407" spans="2:72" s="169" customFormat="1" ht="13.5" customHeight="1">
      <c r="B407" s="170"/>
      <c r="C407" s="153"/>
      <c r="D407" s="148" t="s">
        <v>182</v>
      </c>
      <c r="E407" s="154" t="s">
        <v>19</v>
      </c>
      <c r="F407" s="155" t="s">
        <v>1802</v>
      </c>
      <c r="G407" s="153"/>
      <c r="H407" s="154" t="s">
        <v>19</v>
      </c>
      <c r="I407" s="153"/>
      <c r="J407" s="153"/>
      <c r="K407" s="15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c r="BO407" s="143"/>
      <c r="BP407" s="143"/>
      <c r="BQ407" s="143"/>
      <c r="BR407" s="143"/>
      <c r="BS407" s="143"/>
      <c r="BT407" s="143"/>
    </row>
    <row r="408" spans="2:72" s="167" customFormat="1" ht="13.5" customHeight="1">
      <c r="B408" s="168"/>
      <c r="C408" s="149"/>
      <c r="D408" s="148" t="s">
        <v>182</v>
      </c>
      <c r="E408" s="152" t="s">
        <v>19</v>
      </c>
      <c r="F408" s="151" t="s">
        <v>1863</v>
      </c>
      <c r="G408" s="149"/>
      <c r="H408" s="150">
        <v>0.112</v>
      </c>
      <c r="I408" s="149"/>
      <c r="J408" s="149"/>
      <c r="K408" s="149"/>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c r="BO408" s="143"/>
      <c r="BP408" s="143"/>
      <c r="BQ408" s="143"/>
      <c r="BR408" s="143"/>
      <c r="BS408" s="143"/>
      <c r="BT408" s="143"/>
    </row>
    <row r="409" spans="2:72" s="167" customFormat="1" ht="13.5" customHeight="1">
      <c r="B409" s="168"/>
      <c r="C409" s="149"/>
      <c r="D409" s="148" t="s">
        <v>182</v>
      </c>
      <c r="E409" s="152" t="s">
        <v>19</v>
      </c>
      <c r="F409" s="151" t="s">
        <v>1862</v>
      </c>
      <c r="G409" s="149"/>
      <c r="H409" s="150">
        <v>0.114</v>
      </c>
      <c r="I409" s="149"/>
      <c r="J409" s="149"/>
      <c r="K409" s="149"/>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c r="BO409" s="143"/>
      <c r="BP409" s="143"/>
      <c r="BQ409" s="143"/>
      <c r="BR409" s="143"/>
      <c r="BS409" s="143"/>
      <c r="BT409" s="143"/>
    </row>
    <row r="410" spans="2:72" s="167" customFormat="1" ht="13.5" customHeight="1">
      <c r="B410" s="168"/>
      <c r="C410" s="149"/>
      <c r="D410" s="148" t="s">
        <v>182</v>
      </c>
      <c r="E410" s="152" t="s">
        <v>19</v>
      </c>
      <c r="F410" s="151" t="s">
        <v>1861</v>
      </c>
      <c r="G410" s="149"/>
      <c r="H410" s="150">
        <v>0.228</v>
      </c>
      <c r="I410" s="149"/>
      <c r="J410" s="149"/>
      <c r="K410" s="149"/>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c r="BO410" s="143"/>
      <c r="BP410" s="143"/>
      <c r="BQ410" s="143"/>
      <c r="BR410" s="143"/>
      <c r="BS410" s="143"/>
      <c r="BT410" s="143"/>
    </row>
    <row r="411" spans="2:72" s="165" customFormat="1" ht="13.5" customHeight="1">
      <c r="B411" s="166"/>
      <c r="C411" s="144"/>
      <c r="D411" s="189" t="s">
        <v>182</v>
      </c>
      <c r="E411" s="188" t="s">
        <v>19</v>
      </c>
      <c r="F411" s="187" t="s">
        <v>247</v>
      </c>
      <c r="G411" s="144"/>
      <c r="H411" s="186">
        <v>1.536</v>
      </c>
      <c r="I411" s="144"/>
      <c r="J411" s="144"/>
      <c r="K411" s="144"/>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c r="BO411" s="143"/>
      <c r="BP411" s="143"/>
      <c r="BQ411" s="143"/>
      <c r="BR411" s="143"/>
      <c r="BS411" s="143"/>
      <c r="BT411" s="143"/>
    </row>
    <row r="412" spans="2:72" s="162" customFormat="1" ht="20.4" customHeight="1">
      <c r="B412" s="177"/>
      <c r="C412" s="176" t="s">
        <v>388</v>
      </c>
      <c r="D412" s="176" t="s">
        <v>176</v>
      </c>
      <c r="E412" s="175" t="s">
        <v>1860</v>
      </c>
      <c r="F412" s="171" t="s">
        <v>1859</v>
      </c>
      <c r="G412" s="174" t="s">
        <v>602</v>
      </c>
      <c r="H412" s="173">
        <v>1.6</v>
      </c>
      <c r="I412" s="465"/>
      <c r="J412" s="172">
        <f>ROUND(I412*H412,2)</f>
        <v>0</v>
      </c>
      <c r="K412" s="171" t="s">
        <v>1693</v>
      </c>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c r="BO412" s="143"/>
      <c r="BP412" s="143"/>
      <c r="BQ412" s="143"/>
      <c r="BR412" s="143"/>
      <c r="BS412" s="143"/>
      <c r="BT412" s="143"/>
    </row>
    <row r="413" spans="2:72" s="162" customFormat="1" ht="48">
      <c r="B413" s="177"/>
      <c r="C413" s="184"/>
      <c r="D413" s="148" t="s">
        <v>1699</v>
      </c>
      <c r="E413" s="184"/>
      <c r="F413" s="185" t="s">
        <v>1858</v>
      </c>
      <c r="G413" s="184"/>
      <c r="H413" s="184"/>
      <c r="I413" s="184"/>
      <c r="J413" s="184"/>
      <c r="K413" s="184"/>
      <c r="L413" s="143"/>
      <c r="M413" s="143"/>
      <c r="N413" s="143"/>
      <c r="O413" s="143"/>
      <c r="P413" s="143"/>
      <c r="Q413" s="143"/>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c r="BO413" s="143"/>
      <c r="BP413" s="143"/>
      <c r="BQ413" s="143"/>
      <c r="BR413" s="143"/>
      <c r="BS413" s="143"/>
      <c r="BT413" s="143"/>
    </row>
    <row r="414" spans="2:72" s="169" customFormat="1" ht="13.5" customHeight="1">
      <c r="B414" s="170"/>
      <c r="C414" s="153"/>
      <c r="D414" s="148" t="s">
        <v>182</v>
      </c>
      <c r="E414" s="154" t="s">
        <v>19</v>
      </c>
      <c r="F414" s="155" t="s">
        <v>1784</v>
      </c>
      <c r="G414" s="153"/>
      <c r="H414" s="154" t="s">
        <v>19</v>
      </c>
      <c r="I414" s="153"/>
      <c r="J414" s="153"/>
      <c r="K414" s="153"/>
      <c r="L414" s="143"/>
      <c r="M414" s="143"/>
      <c r="N414" s="143"/>
      <c r="O414" s="143"/>
      <c r="P414" s="143"/>
      <c r="Q414" s="143"/>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c r="BO414" s="143"/>
      <c r="BP414" s="143"/>
      <c r="BQ414" s="143"/>
      <c r="BR414" s="143"/>
      <c r="BS414" s="143"/>
      <c r="BT414" s="143"/>
    </row>
    <row r="415" spans="2:72" s="169" customFormat="1" ht="13.5" customHeight="1">
      <c r="B415" s="170"/>
      <c r="C415" s="153"/>
      <c r="D415" s="148" t="s">
        <v>182</v>
      </c>
      <c r="E415" s="154" t="s">
        <v>19</v>
      </c>
      <c r="F415" s="155" t="s">
        <v>1857</v>
      </c>
      <c r="G415" s="153"/>
      <c r="H415" s="154" t="s">
        <v>19</v>
      </c>
      <c r="I415" s="153"/>
      <c r="J415" s="153"/>
      <c r="K415" s="153"/>
      <c r="L415" s="143"/>
      <c r="M415" s="143"/>
      <c r="N415" s="143"/>
      <c r="O415" s="143"/>
      <c r="P415" s="143"/>
      <c r="Q415" s="143"/>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c r="BO415" s="143"/>
      <c r="BP415" s="143"/>
      <c r="BQ415" s="143"/>
      <c r="BR415" s="143"/>
      <c r="BS415" s="143"/>
      <c r="BT415" s="143"/>
    </row>
    <row r="416" spans="2:72" s="167" customFormat="1" ht="13.5" customHeight="1">
      <c r="B416" s="168"/>
      <c r="C416" s="149"/>
      <c r="D416" s="148" t="s">
        <v>182</v>
      </c>
      <c r="E416" s="152" t="s">
        <v>19</v>
      </c>
      <c r="F416" s="151" t="s">
        <v>1856</v>
      </c>
      <c r="G416" s="149"/>
      <c r="H416" s="150">
        <v>1.6</v>
      </c>
      <c r="I416" s="149"/>
      <c r="J416" s="149"/>
      <c r="K416" s="149"/>
      <c r="L416" s="143"/>
      <c r="M416" s="143"/>
      <c r="N416" s="143"/>
      <c r="O416" s="143"/>
      <c r="P416" s="143"/>
      <c r="Q416" s="143"/>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c r="BO416" s="143"/>
      <c r="BP416" s="143"/>
      <c r="BQ416" s="143"/>
      <c r="BR416" s="143"/>
      <c r="BS416" s="143"/>
      <c r="BT416" s="143"/>
    </row>
    <row r="417" spans="2:72" s="165" customFormat="1" ht="13.5" customHeight="1">
      <c r="B417" s="166"/>
      <c r="C417" s="144"/>
      <c r="D417" s="189" t="s">
        <v>182</v>
      </c>
      <c r="E417" s="188" t="s">
        <v>19</v>
      </c>
      <c r="F417" s="187" t="s">
        <v>247</v>
      </c>
      <c r="G417" s="144"/>
      <c r="H417" s="186">
        <v>1.6</v>
      </c>
      <c r="I417" s="144"/>
      <c r="J417" s="144"/>
      <c r="K417" s="144"/>
      <c r="L417" s="143"/>
      <c r="M417" s="143"/>
      <c r="N417" s="143"/>
      <c r="O417" s="143"/>
      <c r="P417" s="143"/>
      <c r="Q417" s="143"/>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c r="BO417" s="143"/>
      <c r="BP417" s="143"/>
      <c r="BQ417" s="143"/>
      <c r="BR417" s="143"/>
      <c r="BS417" s="143"/>
      <c r="BT417" s="143"/>
    </row>
    <row r="418" spans="2:72" s="162" customFormat="1" ht="20.4" customHeight="1">
      <c r="B418" s="177"/>
      <c r="C418" s="176" t="s">
        <v>393</v>
      </c>
      <c r="D418" s="176" t="s">
        <v>176</v>
      </c>
      <c r="E418" s="175" t="s">
        <v>1855</v>
      </c>
      <c r="F418" s="171" t="s">
        <v>1854</v>
      </c>
      <c r="G418" s="174" t="s">
        <v>602</v>
      </c>
      <c r="H418" s="173">
        <v>123.5</v>
      </c>
      <c r="I418" s="465"/>
      <c r="J418" s="172">
        <f>ROUND(I418*H418,2)</f>
        <v>0</v>
      </c>
      <c r="K418" s="171" t="s">
        <v>1693</v>
      </c>
      <c r="L418" s="143"/>
      <c r="M418" s="143"/>
      <c r="N418" s="143"/>
      <c r="O418" s="143"/>
      <c r="P418" s="143"/>
      <c r="Q418" s="143"/>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c r="BO418" s="143"/>
      <c r="BP418" s="143"/>
      <c r="BQ418" s="143"/>
      <c r="BR418" s="143"/>
      <c r="BS418" s="143"/>
      <c r="BT418" s="143"/>
    </row>
    <row r="419" spans="2:72" s="162" customFormat="1" ht="180">
      <c r="B419" s="177"/>
      <c r="C419" s="184"/>
      <c r="D419" s="148" t="s">
        <v>1699</v>
      </c>
      <c r="E419" s="184"/>
      <c r="F419" s="185" t="s">
        <v>1853</v>
      </c>
      <c r="G419" s="184"/>
      <c r="H419" s="184"/>
      <c r="I419" s="184"/>
      <c r="J419" s="184"/>
      <c r="K419" s="184"/>
      <c r="L419" s="143"/>
      <c r="M419" s="143"/>
      <c r="N419" s="143"/>
      <c r="O419" s="143"/>
      <c r="P419" s="143"/>
      <c r="Q419" s="143"/>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c r="BO419" s="143"/>
      <c r="BP419" s="143"/>
      <c r="BQ419" s="143"/>
      <c r="BR419" s="143"/>
      <c r="BS419" s="143"/>
      <c r="BT419" s="143"/>
    </row>
    <row r="420" spans="2:72" s="169" customFormat="1" ht="13.5" customHeight="1">
      <c r="B420" s="170"/>
      <c r="C420" s="153"/>
      <c r="D420" s="148" t="s">
        <v>182</v>
      </c>
      <c r="E420" s="154" t="s">
        <v>19</v>
      </c>
      <c r="F420" s="155" t="s">
        <v>1692</v>
      </c>
      <c r="G420" s="153"/>
      <c r="H420" s="154" t="s">
        <v>19</v>
      </c>
      <c r="I420" s="153"/>
      <c r="J420" s="153"/>
      <c r="K420" s="153"/>
      <c r="L420" s="143"/>
      <c r="M420" s="143"/>
      <c r="N420" s="143"/>
      <c r="O420" s="143"/>
      <c r="P420" s="143"/>
      <c r="Q420" s="143"/>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c r="BO420" s="143"/>
      <c r="BP420" s="143"/>
      <c r="BQ420" s="143"/>
      <c r="BR420" s="143"/>
      <c r="BS420" s="143"/>
      <c r="BT420" s="143"/>
    </row>
    <row r="421" spans="2:72" s="167" customFormat="1" ht="13.5" customHeight="1">
      <c r="B421" s="168"/>
      <c r="C421" s="149"/>
      <c r="D421" s="148" t="s">
        <v>182</v>
      </c>
      <c r="E421" s="152" t="s">
        <v>19</v>
      </c>
      <c r="F421" s="151" t="s">
        <v>1841</v>
      </c>
      <c r="G421" s="149"/>
      <c r="H421" s="150">
        <v>123.5</v>
      </c>
      <c r="I421" s="149"/>
      <c r="J421" s="149"/>
      <c r="K421" s="149"/>
      <c r="L421" s="143"/>
      <c r="M421" s="143"/>
      <c r="N421" s="143"/>
      <c r="O421" s="143"/>
      <c r="P421" s="143"/>
      <c r="Q421" s="143"/>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c r="BO421" s="143"/>
      <c r="BP421" s="143"/>
      <c r="BQ421" s="143"/>
      <c r="BR421" s="143"/>
      <c r="BS421" s="143"/>
      <c r="BT421" s="143"/>
    </row>
    <row r="422" spans="2:72" s="165" customFormat="1" ht="13.5" customHeight="1">
      <c r="B422" s="166"/>
      <c r="C422" s="144"/>
      <c r="D422" s="189" t="s">
        <v>182</v>
      </c>
      <c r="E422" s="188" t="s">
        <v>19</v>
      </c>
      <c r="F422" s="187" t="s">
        <v>247</v>
      </c>
      <c r="G422" s="144"/>
      <c r="H422" s="186">
        <v>123.5</v>
      </c>
      <c r="I422" s="144"/>
      <c r="J422" s="144"/>
      <c r="K422" s="144"/>
      <c r="L422" s="143"/>
      <c r="M422" s="143"/>
      <c r="N422" s="143"/>
      <c r="O422" s="143"/>
      <c r="P422" s="143"/>
      <c r="Q422" s="143"/>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c r="BO422" s="143"/>
      <c r="BP422" s="143"/>
      <c r="BQ422" s="143"/>
      <c r="BR422" s="143"/>
      <c r="BS422" s="143"/>
      <c r="BT422" s="143"/>
    </row>
    <row r="423" spans="2:72" s="162" customFormat="1" ht="20.4" customHeight="1">
      <c r="B423" s="177"/>
      <c r="C423" s="195" t="s">
        <v>398</v>
      </c>
      <c r="D423" s="195" t="s">
        <v>334</v>
      </c>
      <c r="E423" s="194" t="s">
        <v>1852</v>
      </c>
      <c r="F423" s="190" t="s">
        <v>1851</v>
      </c>
      <c r="G423" s="193" t="s">
        <v>602</v>
      </c>
      <c r="H423" s="192">
        <v>123.5</v>
      </c>
      <c r="I423" s="466"/>
      <c r="J423" s="191">
        <f>ROUND(I423*H423,2)</f>
        <v>0</v>
      </c>
      <c r="K423" s="190" t="s">
        <v>19</v>
      </c>
      <c r="L423" s="143"/>
      <c r="M423" s="143"/>
      <c r="N423" s="143"/>
      <c r="O423" s="143"/>
      <c r="P423" s="143"/>
      <c r="Q423" s="143"/>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c r="BO423" s="143"/>
      <c r="BP423" s="143"/>
      <c r="BQ423" s="143"/>
      <c r="BR423" s="143"/>
      <c r="BS423" s="143"/>
      <c r="BT423" s="143"/>
    </row>
    <row r="424" spans="2:72" s="169" customFormat="1" ht="13.5" customHeight="1">
      <c r="B424" s="170"/>
      <c r="C424" s="153"/>
      <c r="D424" s="148" t="s">
        <v>182</v>
      </c>
      <c r="E424" s="154" t="s">
        <v>19</v>
      </c>
      <c r="F424" s="155" t="s">
        <v>1850</v>
      </c>
      <c r="G424" s="153"/>
      <c r="H424" s="154" t="s">
        <v>19</v>
      </c>
      <c r="I424" s="153"/>
      <c r="J424" s="153"/>
      <c r="K424" s="153"/>
      <c r="L424" s="143"/>
      <c r="M424" s="143"/>
      <c r="N424" s="143"/>
      <c r="O424" s="143"/>
      <c r="P424" s="143"/>
      <c r="Q424" s="143"/>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c r="BO424" s="143"/>
      <c r="BP424" s="143"/>
      <c r="BQ424" s="143"/>
      <c r="BR424" s="143"/>
      <c r="BS424" s="143"/>
      <c r="BT424" s="143"/>
    </row>
    <row r="425" spans="2:72" s="169" customFormat="1" ht="13.5" customHeight="1">
      <c r="B425" s="170"/>
      <c r="C425" s="153"/>
      <c r="D425" s="148" t="s">
        <v>182</v>
      </c>
      <c r="E425" s="154" t="s">
        <v>19</v>
      </c>
      <c r="F425" s="155" t="s">
        <v>1849</v>
      </c>
      <c r="G425" s="153"/>
      <c r="H425" s="154" t="s">
        <v>19</v>
      </c>
      <c r="I425" s="153"/>
      <c r="J425" s="153"/>
      <c r="K425" s="153"/>
      <c r="L425" s="143"/>
      <c r="M425" s="143"/>
      <c r="N425" s="143"/>
      <c r="O425" s="143"/>
      <c r="P425" s="143"/>
      <c r="Q425" s="143"/>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c r="BO425" s="143"/>
      <c r="BP425" s="143"/>
      <c r="BQ425" s="143"/>
      <c r="BR425" s="143"/>
      <c r="BS425" s="143"/>
      <c r="BT425" s="143"/>
    </row>
    <row r="426" spans="2:72" s="169" customFormat="1" ht="13.5" customHeight="1">
      <c r="B426" s="170"/>
      <c r="C426" s="153"/>
      <c r="D426" s="148" t="s">
        <v>182</v>
      </c>
      <c r="E426" s="154" t="s">
        <v>19</v>
      </c>
      <c r="F426" s="155" t="s">
        <v>1848</v>
      </c>
      <c r="G426" s="153"/>
      <c r="H426" s="154" t="s">
        <v>19</v>
      </c>
      <c r="I426" s="153"/>
      <c r="J426" s="153"/>
      <c r="K426" s="153"/>
      <c r="L426" s="143"/>
      <c r="M426" s="143"/>
      <c r="N426" s="143"/>
      <c r="O426" s="143"/>
      <c r="P426" s="143"/>
      <c r="Q426" s="143"/>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c r="BO426" s="143"/>
      <c r="BP426" s="143"/>
      <c r="BQ426" s="143"/>
      <c r="BR426" s="143"/>
      <c r="BS426" s="143"/>
      <c r="BT426" s="143"/>
    </row>
    <row r="427" spans="2:72" s="169" customFormat="1" ht="13.5" customHeight="1">
      <c r="B427" s="170"/>
      <c r="C427" s="153"/>
      <c r="D427" s="148" t="s">
        <v>182</v>
      </c>
      <c r="E427" s="154" t="s">
        <v>19</v>
      </c>
      <c r="F427" s="155" t="s">
        <v>1847</v>
      </c>
      <c r="G427" s="153"/>
      <c r="H427" s="154" t="s">
        <v>19</v>
      </c>
      <c r="I427" s="153"/>
      <c r="J427" s="153"/>
      <c r="K427" s="15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c r="BO427" s="143"/>
      <c r="BP427" s="143"/>
      <c r="BQ427" s="143"/>
      <c r="BR427" s="143"/>
      <c r="BS427" s="143"/>
      <c r="BT427" s="143"/>
    </row>
    <row r="428" spans="2:72" s="169" customFormat="1" ht="13.5" customHeight="1">
      <c r="B428" s="170"/>
      <c r="C428" s="153"/>
      <c r="D428" s="148" t="s">
        <v>182</v>
      </c>
      <c r="E428" s="154" t="s">
        <v>19</v>
      </c>
      <c r="F428" s="155" t="s">
        <v>1846</v>
      </c>
      <c r="G428" s="153"/>
      <c r="H428" s="154" t="s">
        <v>19</v>
      </c>
      <c r="I428" s="153"/>
      <c r="J428" s="153"/>
      <c r="K428" s="153"/>
      <c r="L428" s="143"/>
      <c r="M428" s="143"/>
      <c r="N428" s="143"/>
      <c r="O428" s="143"/>
      <c r="P428" s="143"/>
      <c r="Q428" s="143"/>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c r="BO428" s="143"/>
      <c r="BP428" s="143"/>
      <c r="BQ428" s="143"/>
      <c r="BR428" s="143"/>
      <c r="BS428" s="143"/>
      <c r="BT428" s="143"/>
    </row>
    <row r="429" spans="2:72" s="169" customFormat="1" ht="13.5" customHeight="1">
      <c r="B429" s="170"/>
      <c r="C429" s="153"/>
      <c r="D429" s="148" t="s">
        <v>182</v>
      </c>
      <c r="E429" s="154" t="s">
        <v>19</v>
      </c>
      <c r="F429" s="155" t="s">
        <v>1845</v>
      </c>
      <c r="G429" s="153"/>
      <c r="H429" s="154" t="s">
        <v>19</v>
      </c>
      <c r="I429" s="153"/>
      <c r="J429" s="153"/>
      <c r="K429" s="153"/>
      <c r="L429" s="143"/>
      <c r="M429" s="143"/>
      <c r="N429" s="143"/>
      <c r="O429" s="143"/>
      <c r="P429" s="143"/>
      <c r="Q429" s="143"/>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c r="BO429" s="143"/>
      <c r="BP429" s="143"/>
      <c r="BQ429" s="143"/>
      <c r="BR429" s="143"/>
      <c r="BS429" s="143"/>
      <c r="BT429" s="143"/>
    </row>
    <row r="430" spans="2:72" s="169" customFormat="1" ht="13.5" customHeight="1">
      <c r="B430" s="170"/>
      <c r="C430" s="153"/>
      <c r="D430" s="148" t="s">
        <v>182</v>
      </c>
      <c r="E430" s="154" t="s">
        <v>19</v>
      </c>
      <c r="F430" s="155" t="s">
        <v>1844</v>
      </c>
      <c r="G430" s="153"/>
      <c r="H430" s="154" t="s">
        <v>19</v>
      </c>
      <c r="I430" s="153"/>
      <c r="J430" s="153"/>
      <c r="K430" s="153"/>
      <c r="L430" s="143"/>
      <c r="M430" s="143"/>
      <c r="N430" s="143"/>
      <c r="O430" s="143"/>
      <c r="P430" s="143"/>
      <c r="Q430" s="143"/>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c r="BO430" s="143"/>
      <c r="BP430" s="143"/>
      <c r="BQ430" s="143"/>
      <c r="BR430" s="143"/>
      <c r="BS430" s="143"/>
      <c r="BT430" s="143"/>
    </row>
    <row r="431" spans="2:72" s="169" customFormat="1" ht="13.5" customHeight="1">
      <c r="B431" s="170"/>
      <c r="C431" s="153"/>
      <c r="D431" s="148" t="s">
        <v>182</v>
      </c>
      <c r="E431" s="154" t="s">
        <v>19</v>
      </c>
      <c r="F431" s="155" t="s">
        <v>1843</v>
      </c>
      <c r="G431" s="153"/>
      <c r="H431" s="154" t="s">
        <v>19</v>
      </c>
      <c r="I431" s="153"/>
      <c r="J431" s="153"/>
      <c r="K431" s="153"/>
      <c r="L431" s="143"/>
      <c r="M431" s="143"/>
      <c r="N431" s="143"/>
      <c r="O431" s="143"/>
      <c r="P431" s="143"/>
      <c r="Q431" s="143"/>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c r="BO431" s="143"/>
      <c r="BP431" s="143"/>
      <c r="BQ431" s="143"/>
      <c r="BR431" s="143"/>
      <c r="BS431" s="143"/>
      <c r="BT431" s="143"/>
    </row>
    <row r="432" spans="2:72" s="169" customFormat="1" ht="13.5" customHeight="1">
      <c r="B432" s="170"/>
      <c r="C432" s="153"/>
      <c r="D432" s="148" t="s">
        <v>182</v>
      </c>
      <c r="E432" s="154" t="s">
        <v>19</v>
      </c>
      <c r="F432" s="155" t="s">
        <v>1842</v>
      </c>
      <c r="G432" s="153"/>
      <c r="H432" s="154" t="s">
        <v>19</v>
      </c>
      <c r="I432" s="153"/>
      <c r="J432" s="153"/>
      <c r="K432" s="153"/>
      <c r="L432" s="143"/>
      <c r="M432" s="143"/>
      <c r="N432" s="143"/>
      <c r="O432" s="143"/>
      <c r="P432" s="143"/>
      <c r="Q432" s="143"/>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c r="BO432" s="143"/>
      <c r="BP432" s="143"/>
      <c r="BQ432" s="143"/>
      <c r="BR432" s="143"/>
      <c r="BS432" s="143"/>
      <c r="BT432" s="143"/>
    </row>
    <row r="433" spans="2:72" s="167" customFormat="1" ht="13.5" customHeight="1">
      <c r="B433" s="168"/>
      <c r="C433" s="149"/>
      <c r="D433" s="148" t="s">
        <v>182</v>
      </c>
      <c r="E433" s="152" t="s">
        <v>19</v>
      </c>
      <c r="F433" s="151" t="s">
        <v>1841</v>
      </c>
      <c r="G433" s="149"/>
      <c r="H433" s="150">
        <v>123.5</v>
      </c>
      <c r="I433" s="149"/>
      <c r="J433" s="149"/>
      <c r="K433" s="149"/>
      <c r="L433" s="143"/>
      <c r="M433" s="143"/>
      <c r="N433" s="143"/>
      <c r="O433" s="143"/>
      <c r="P433" s="143"/>
      <c r="Q433" s="143"/>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c r="BO433" s="143"/>
      <c r="BP433" s="143"/>
      <c r="BQ433" s="143"/>
      <c r="BR433" s="143"/>
      <c r="BS433" s="143"/>
      <c r="BT433" s="143"/>
    </row>
    <row r="434" spans="2:72" s="165" customFormat="1" ht="13.5" customHeight="1">
      <c r="B434" s="166"/>
      <c r="C434" s="144"/>
      <c r="D434" s="148" t="s">
        <v>182</v>
      </c>
      <c r="E434" s="147" t="s">
        <v>19</v>
      </c>
      <c r="F434" s="146" t="s">
        <v>247</v>
      </c>
      <c r="G434" s="144"/>
      <c r="H434" s="145">
        <v>123.5</v>
      </c>
      <c r="I434" s="144"/>
      <c r="J434" s="144"/>
      <c r="K434" s="144"/>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c r="BO434" s="143"/>
      <c r="BP434" s="143"/>
      <c r="BQ434" s="143"/>
      <c r="BR434" s="143"/>
      <c r="BS434" s="143"/>
      <c r="BT434" s="143"/>
    </row>
    <row r="435" spans="2:72" s="178" customFormat="1" ht="29.85" customHeight="1">
      <c r="B435" s="183"/>
      <c r="C435" s="179"/>
      <c r="D435" s="182" t="s">
        <v>73</v>
      </c>
      <c r="E435" s="181" t="s">
        <v>179</v>
      </c>
      <c r="F435" s="181" t="s">
        <v>1840</v>
      </c>
      <c r="G435" s="179"/>
      <c r="H435" s="179"/>
      <c r="I435" s="179"/>
      <c r="J435" s="180">
        <f>J436+J446+J452+J462</f>
        <v>0</v>
      </c>
      <c r="K435" s="179"/>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c r="BO435" s="143"/>
      <c r="BP435" s="143"/>
      <c r="BQ435" s="143"/>
      <c r="BR435" s="143"/>
      <c r="BS435" s="143"/>
      <c r="BT435" s="143"/>
    </row>
    <row r="436" spans="2:72" s="162" customFormat="1" ht="28.95" customHeight="1">
      <c r="B436" s="177"/>
      <c r="C436" s="176" t="s">
        <v>403</v>
      </c>
      <c r="D436" s="176" t="s">
        <v>176</v>
      </c>
      <c r="E436" s="175" t="s">
        <v>622</v>
      </c>
      <c r="F436" s="171" t="s">
        <v>1839</v>
      </c>
      <c r="G436" s="174" t="s">
        <v>113</v>
      </c>
      <c r="H436" s="173">
        <v>642</v>
      </c>
      <c r="I436" s="465"/>
      <c r="J436" s="172">
        <f>ROUND(I436*H436,2)</f>
        <v>0</v>
      </c>
      <c r="K436" s="171" t="s">
        <v>1693</v>
      </c>
      <c r="L436" s="143"/>
      <c r="M436" s="143"/>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c r="AX436" s="143"/>
      <c r="AY436" s="143"/>
      <c r="AZ436" s="143"/>
      <c r="BA436" s="143"/>
      <c r="BB436" s="143"/>
      <c r="BC436" s="143"/>
      <c r="BD436" s="143"/>
      <c r="BE436" s="143"/>
      <c r="BF436" s="143"/>
      <c r="BG436" s="143"/>
      <c r="BH436" s="143"/>
      <c r="BI436" s="143"/>
      <c r="BJ436" s="143"/>
      <c r="BK436" s="143"/>
      <c r="BL436" s="143"/>
      <c r="BM436" s="143"/>
      <c r="BN436" s="143"/>
      <c r="BO436" s="143"/>
      <c r="BP436" s="143"/>
      <c r="BQ436" s="143"/>
      <c r="BR436" s="143"/>
      <c r="BS436" s="143"/>
      <c r="BT436" s="143"/>
    </row>
    <row r="437" spans="2:72" s="162" customFormat="1" ht="120">
      <c r="B437" s="177"/>
      <c r="C437" s="184"/>
      <c r="D437" s="148" t="s">
        <v>1699</v>
      </c>
      <c r="E437" s="184"/>
      <c r="F437" s="185" t="s">
        <v>1838</v>
      </c>
      <c r="G437" s="184"/>
      <c r="H437" s="184"/>
      <c r="I437" s="184"/>
      <c r="J437" s="184"/>
      <c r="K437" s="184"/>
      <c r="L437" s="143"/>
      <c r="M437" s="143"/>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c r="AX437" s="143"/>
      <c r="AY437" s="143"/>
      <c r="AZ437" s="143"/>
      <c r="BA437" s="143"/>
      <c r="BB437" s="143"/>
      <c r="BC437" s="143"/>
      <c r="BD437" s="143"/>
      <c r="BE437" s="143"/>
      <c r="BF437" s="143"/>
      <c r="BG437" s="143"/>
      <c r="BH437" s="143"/>
      <c r="BI437" s="143"/>
      <c r="BJ437" s="143"/>
      <c r="BK437" s="143"/>
      <c r="BL437" s="143"/>
      <c r="BM437" s="143"/>
      <c r="BN437" s="143"/>
      <c r="BO437" s="143"/>
      <c r="BP437" s="143"/>
      <c r="BQ437" s="143"/>
      <c r="BR437" s="143"/>
      <c r="BS437" s="143"/>
      <c r="BT437" s="143"/>
    </row>
    <row r="438" spans="2:72" s="169" customFormat="1" ht="13.5" customHeight="1">
      <c r="B438" s="170"/>
      <c r="C438" s="153"/>
      <c r="D438" s="148" t="s">
        <v>182</v>
      </c>
      <c r="E438" s="154" t="s">
        <v>19</v>
      </c>
      <c r="F438" s="155" t="s">
        <v>1772</v>
      </c>
      <c r="G438" s="153"/>
      <c r="H438" s="154" t="s">
        <v>19</v>
      </c>
      <c r="I438" s="153"/>
      <c r="J438" s="153"/>
      <c r="K438" s="153"/>
      <c r="L438" s="143"/>
      <c r="M438" s="143"/>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c r="AR438" s="143"/>
      <c r="AS438" s="143"/>
      <c r="AT438" s="143"/>
      <c r="AU438" s="143"/>
      <c r="AV438" s="143"/>
      <c r="AW438" s="143"/>
      <c r="AX438" s="143"/>
      <c r="AY438" s="143"/>
      <c r="AZ438" s="143"/>
      <c r="BA438" s="143"/>
      <c r="BB438" s="143"/>
      <c r="BC438" s="143"/>
      <c r="BD438" s="143"/>
      <c r="BE438" s="143"/>
      <c r="BF438" s="143"/>
      <c r="BG438" s="143"/>
      <c r="BH438" s="143"/>
      <c r="BI438" s="143"/>
      <c r="BJ438" s="143"/>
      <c r="BK438" s="143"/>
      <c r="BL438" s="143"/>
      <c r="BM438" s="143"/>
      <c r="BN438" s="143"/>
      <c r="BO438" s="143"/>
      <c r="BP438" s="143"/>
      <c r="BQ438" s="143"/>
      <c r="BR438" s="143"/>
      <c r="BS438" s="143"/>
      <c r="BT438" s="143"/>
    </row>
    <row r="439" spans="2:72" s="169" customFormat="1" ht="13.5" customHeight="1">
      <c r="B439" s="170"/>
      <c r="C439" s="153"/>
      <c r="D439" s="148" t="s">
        <v>182</v>
      </c>
      <c r="E439" s="154" t="s">
        <v>19</v>
      </c>
      <c r="F439" s="155" t="s">
        <v>1808</v>
      </c>
      <c r="G439" s="153"/>
      <c r="H439" s="154" t="s">
        <v>19</v>
      </c>
      <c r="I439" s="153"/>
      <c r="J439" s="153"/>
      <c r="K439" s="153"/>
      <c r="L439" s="143"/>
      <c r="M439" s="143"/>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c r="AW439" s="143"/>
      <c r="AX439" s="143"/>
      <c r="AY439" s="143"/>
      <c r="AZ439" s="143"/>
      <c r="BA439" s="143"/>
      <c r="BB439" s="143"/>
      <c r="BC439" s="143"/>
      <c r="BD439" s="143"/>
      <c r="BE439" s="143"/>
      <c r="BF439" s="143"/>
      <c r="BG439" s="143"/>
      <c r="BH439" s="143"/>
      <c r="BI439" s="143"/>
      <c r="BJ439" s="143"/>
      <c r="BK439" s="143"/>
      <c r="BL439" s="143"/>
      <c r="BM439" s="143"/>
      <c r="BN439" s="143"/>
      <c r="BO439" s="143"/>
      <c r="BP439" s="143"/>
      <c r="BQ439" s="143"/>
      <c r="BR439" s="143"/>
      <c r="BS439" s="143"/>
      <c r="BT439" s="143"/>
    </row>
    <row r="440" spans="2:72" s="167" customFormat="1" ht="13.5" customHeight="1">
      <c r="B440" s="168"/>
      <c r="C440" s="149"/>
      <c r="D440" s="148" t="s">
        <v>182</v>
      </c>
      <c r="E440" s="152" t="s">
        <v>19</v>
      </c>
      <c r="F440" s="151" t="s">
        <v>1837</v>
      </c>
      <c r="G440" s="149"/>
      <c r="H440" s="150">
        <v>254</v>
      </c>
      <c r="I440" s="149"/>
      <c r="J440" s="149"/>
      <c r="K440" s="149"/>
      <c r="L440" s="143"/>
      <c r="M440" s="143"/>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3"/>
      <c r="BN440" s="143"/>
      <c r="BO440" s="143"/>
      <c r="BP440" s="143"/>
      <c r="BQ440" s="143"/>
      <c r="BR440" s="143"/>
      <c r="BS440" s="143"/>
      <c r="BT440" s="143"/>
    </row>
    <row r="441" spans="2:72" s="169" customFormat="1" ht="13.5" customHeight="1">
      <c r="B441" s="170"/>
      <c r="C441" s="153"/>
      <c r="D441" s="148" t="s">
        <v>182</v>
      </c>
      <c r="E441" s="154" t="s">
        <v>19</v>
      </c>
      <c r="F441" s="155" t="s">
        <v>1825</v>
      </c>
      <c r="G441" s="153"/>
      <c r="H441" s="154" t="s">
        <v>19</v>
      </c>
      <c r="I441" s="153"/>
      <c r="J441" s="153"/>
      <c r="K441" s="153"/>
      <c r="L441" s="143"/>
      <c r="M441" s="143"/>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43"/>
      <c r="BO441" s="143"/>
      <c r="BP441" s="143"/>
      <c r="BQ441" s="143"/>
      <c r="BR441" s="143"/>
      <c r="BS441" s="143"/>
      <c r="BT441" s="143"/>
    </row>
    <row r="442" spans="2:72" s="167" customFormat="1" ht="13.5" customHeight="1">
      <c r="B442" s="168"/>
      <c r="C442" s="149"/>
      <c r="D442" s="148" t="s">
        <v>182</v>
      </c>
      <c r="E442" s="152" t="s">
        <v>19</v>
      </c>
      <c r="F442" s="151" t="s">
        <v>233</v>
      </c>
      <c r="G442" s="149"/>
      <c r="H442" s="150">
        <v>13</v>
      </c>
      <c r="I442" s="149"/>
      <c r="J442" s="149"/>
      <c r="K442" s="149"/>
      <c r="L442" s="143"/>
      <c r="M442" s="143"/>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c r="AR442" s="143"/>
      <c r="AS442" s="143"/>
      <c r="AT442" s="143"/>
      <c r="AU442" s="143"/>
      <c r="AV442" s="143"/>
      <c r="AW442" s="143"/>
      <c r="AX442" s="143"/>
      <c r="AY442" s="143"/>
      <c r="AZ442" s="143"/>
      <c r="BA442" s="143"/>
      <c r="BB442" s="143"/>
      <c r="BC442" s="143"/>
      <c r="BD442" s="143"/>
      <c r="BE442" s="143"/>
      <c r="BF442" s="143"/>
      <c r="BG442" s="143"/>
      <c r="BH442" s="143"/>
      <c r="BI442" s="143"/>
      <c r="BJ442" s="143"/>
      <c r="BK442" s="143"/>
      <c r="BL442" s="143"/>
      <c r="BM442" s="143"/>
      <c r="BN442" s="143"/>
      <c r="BO442" s="143"/>
      <c r="BP442" s="143"/>
      <c r="BQ442" s="143"/>
      <c r="BR442" s="143"/>
      <c r="BS442" s="143"/>
      <c r="BT442" s="143"/>
    </row>
    <row r="443" spans="2:72" s="169" customFormat="1" ht="13.5" customHeight="1">
      <c r="B443" s="170"/>
      <c r="C443" s="153"/>
      <c r="D443" s="148" t="s">
        <v>182</v>
      </c>
      <c r="E443" s="154" t="s">
        <v>19</v>
      </c>
      <c r="F443" s="155" t="s">
        <v>1817</v>
      </c>
      <c r="G443" s="153"/>
      <c r="H443" s="154" t="s">
        <v>19</v>
      </c>
      <c r="I443" s="153"/>
      <c r="J443" s="153"/>
      <c r="K443" s="15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c r="AR443" s="143"/>
      <c r="AS443" s="143"/>
      <c r="AT443" s="143"/>
      <c r="AU443" s="143"/>
      <c r="AV443" s="143"/>
      <c r="AW443" s="143"/>
      <c r="AX443" s="143"/>
      <c r="AY443" s="143"/>
      <c r="AZ443" s="143"/>
      <c r="BA443" s="143"/>
      <c r="BB443" s="143"/>
      <c r="BC443" s="143"/>
      <c r="BD443" s="143"/>
      <c r="BE443" s="143"/>
      <c r="BF443" s="143"/>
      <c r="BG443" s="143"/>
      <c r="BH443" s="143"/>
      <c r="BI443" s="143"/>
      <c r="BJ443" s="143"/>
      <c r="BK443" s="143"/>
      <c r="BL443" s="143"/>
      <c r="BM443" s="143"/>
      <c r="BN443" s="143"/>
      <c r="BO443" s="143"/>
      <c r="BP443" s="143"/>
      <c r="BQ443" s="143"/>
      <c r="BR443" s="143"/>
      <c r="BS443" s="143"/>
      <c r="BT443" s="143"/>
    </row>
    <row r="444" spans="2:72" s="167" customFormat="1" ht="13.5" customHeight="1">
      <c r="B444" s="168"/>
      <c r="C444" s="149"/>
      <c r="D444" s="148" t="s">
        <v>182</v>
      </c>
      <c r="E444" s="152" t="s">
        <v>19</v>
      </c>
      <c r="F444" s="151" t="s">
        <v>1836</v>
      </c>
      <c r="G444" s="149"/>
      <c r="H444" s="150">
        <v>375</v>
      </c>
      <c r="I444" s="149"/>
      <c r="J444" s="149"/>
      <c r="K444" s="149"/>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c r="AX444" s="143"/>
      <c r="AY444" s="143"/>
      <c r="AZ444" s="143"/>
      <c r="BA444" s="143"/>
      <c r="BB444" s="143"/>
      <c r="BC444" s="143"/>
      <c r="BD444" s="143"/>
      <c r="BE444" s="143"/>
      <c r="BF444" s="143"/>
      <c r="BG444" s="143"/>
      <c r="BH444" s="143"/>
      <c r="BI444" s="143"/>
      <c r="BJ444" s="143"/>
      <c r="BK444" s="143"/>
      <c r="BL444" s="143"/>
      <c r="BM444" s="143"/>
      <c r="BN444" s="143"/>
      <c r="BO444" s="143"/>
      <c r="BP444" s="143"/>
      <c r="BQ444" s="143"/>
      <c r="BR444" s="143"/>
      <c r="BS444" s="143"/>
      <c r="BT444" s="143"/>
    </row>
    <row r="445" spans="2:72" s="165" customFormat="1" ht="13.5" customHeight="1">
      <c r="B445" s="166"/>
      <c r="C445" s="144"/>
      <c r="D445" s="189" t="s">
        <v>182</v>
      </c>
      <c r="E445" s="188" t="s">
        <v>19</v>
      </c>
      <c r="F445" s="187" t="s">
        <v>247</v>
      </c>
      <c r="G445" s="144"/>
      <c r="H445" s="186">
        <v>642</v>
      </c>
      <c r="I445" s="144"/>
      <c r="J445" s="144"/>
      <c r="K445" s="144"/>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c r="AR445" s="143"/>
      <c r="AS445" s="143"/>
      <c r="AT445" s="143"/>
      <c r="AU445" s="143"/>
      <c r="AV445" s="143"/>
      <c r="AW445" s="143"/>
      <c r="AX445" s="143"/>
      <c r="AY445" s="143"/>
      <c r="AZ445" s="143"/>
      <c r="BA445" s="143"/>
      <c r="BB445" s="143"/>
      <c r="BC445" s="143"/>
      <c r="BD445" s="143"/>
      <c r="BE445" s="143"/>
      <c r="BF445" s="143"/>
      <c r="BG445" s="143"/>
      <c r="BH445" s="143"/>
      <c r="BI445" s="143"/>
      <c r="BJ445" s="143"/>
      <c r="BK445" s="143"/>
      <c r="BL445" s="143"/>
      <c r="BM445" s="143"/>
      <c r="BN445" s="143"/>
      <c r="BO445" s="143"/>
      <c r="BP445" s="143"/>
      <c r="BQ445" s="143"/>
      <c r="BR445" s="143"/>
      <c r="BS445" s="143"/>
      <c r="BT445" s="143"/>
    </row>
    <row r="446" spans="2:72" s="162" customFormat="1" ht="28.95" customHeight="1">
      <c r="B446" s="177"/>
      <c r="C446" s="176" t="s">
        <v>408</v>
      </c>
      <c r="D446" s="176" t="s">
        <v>176</v>
      </c>
      <c r="E446" s="175" t="s">
        <v>1835</v>
      </c>
      <c r="F446" s="171" t="s">
        <v>1834</v>
      </c>
      <c r="G446" s="174" t="s">
        <v>127</v>
      </c>
      <c r="H446" s="173">
        <v>180</v>
      </c>
      <c r="I446" s="465"/>
      <c r="J446" s="172">
        <f>ROUND(I446*H446,2)</f>
        <v>0</v>
      </c>
      <c r="K446" s="171" t="s">
        <v>1693</v>
      </c>
      <c r="L446" s="143"/>
      <c r="M446" s="143"/>
      <c r="N446" s="143"/>
      <c r="O446" s="143"/>
      <c r="P446" s="143"/>
      <c r="Q446" s="143"/>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c r="AR446" s="143"/>
      <c r="AS446" s="143"/>
      <c r="AT446" s="143"/>
      <c r="AU446" s="143"/>
      <c r="AV446" s="143"/>
      <c r="AW446" s="143"/>
      <c r="AX446" s="143"/>
      <c r="AY446" s="143"/>
      <c r="AZ446" s="143"/>
      <c r="BA446" s="143"/>
      <c r="BB446" s="143"/>
      <c r="BC446" s="143"/>
      <c r="BD446" s="143"/>
      <c r="BE446" s="143"/>
      <c r="BF446" s="143"/>
      <c r="BG446" s="143"/>
      <c r="BH446" s="143"/>
      <c r="BI446" s="143"/>
      <c r="BJ446" s="143"/>
      <c r="BK446" s="143"/>
      <c r="BL446" s="143"/>
      <c r="BM446" s="143"/>
      <c r="BN446" s="143"/>
      <c r="BO446" s="143"/>
      <c r="BP446" s="143"/>
      <c r="BQ446" s="143"/>
      <c r="BR446" s="143"/>
      <c r="BS446" s="143"/>
      <c r="BT446" s="143"/>
    </row>
    <row r="447" spans="2:72" s="162" customFormat="1" ht="84">
      <c r="B447" s="177"/>
      <c r="C447" s="184"/>
      <c r="D447" s="148" t="s">
        <v>1699</v>
      </c>
      <c r="E447" s="184"/>
      <c r="F447" s="185" t="s">
        <v>1833</v>
      </c>
      <c r="G447" s="184"/>
      <c r="H447" s="184"/>
      <c r="I447" s="184"/>
      <c r="J447" s="184"/>
      <c r="K447" s="184"/>
      <c r="L447" s="143"/>
      <c r="M447" s="143"/>
      <c r="N447" s="143"/>
      <c r="O447" s="143"/>
      <c r="P447" s="143"/>
      <c r="Q447" s="143"/>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c r="AR447" s="143"/>
      <c r="AS447" s="143"/>
      <c r="AT447" s="143"/>
      <c r="AU447" s="143"/>
      <c r="AV447" s="143"/>
      <c r="AW447" s="143"/>
      <c r="AX447" s="143"/>
      <c r="AY447" s="143"/>
      <c r="AZ447" s="143"/>
      <c r="BA447" s="143"/>
      <c r="BB447" s="143"/>
      <c r="BC447" s="143"/>
      <c r="BD447" s="143"/>
      <c r="BE447" s="143"/>
      <c r="BF447" s="143"/>
      <c r="BG447" s="143"/>
      <c r="BH447" s="143"/>
      <c r="BI447" s="143"/>
      <c r="BJ447" s="143"/>
      <c r="BK447" s="143"/>
      <c r="BL447" s="143"/>
      <c r="BM447" s="143"/>
      <c r="BN447" s="143"/>
      <c r="BO447" s="143"/>
      <c r="BP447" s="143"/>
      <c r="BQ447" s="143"/>
      <c r="BR447" s="143"/>
      <c r="BS447" s="143"/>
      <c r="BT447" s="143"/>
    </row>
    <row r="448" spans="2:72" s="169" customFormat="1" ht="13.5" customHeight="1">
      <c r="B448" s="170"/>
      <c r="C448" s="153"/>
      <c r="D448" s="148" t="s">
        <v>182</v>
      </c>
      <c r="E448" s="154" t="s">
        <v>19</v>
      </c>
      <c r="F448" s="155" t="s">
        <v>1732</v>
      </c>
      <c r="G448" s="153"/>
      <c r="H448" s="154" t="s">
        <v>19</v>
      </c>
      <c r="I448" s="153"/>
      <c r="J448" s="153"/>
      <c r="K448" s="153"/>
      <c r="L448" s="143"/>
      <c r="M448" s="143"/>
      <c r="N448" s="143"/>
      <c r="O448" s="143"/>
      <c r="P448" s="143"/>
      <c r="Q448" s="143"/>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c r="AR448" s="143"/>
      <c r="AS448" s="143"/>
      <c r="AT448" s="143"/>
      <c r="AU448" s="143"/>
      <c r="AV448" s="143"/>
      <c r="AW448" s="143"/>
      <c r="AX448" s="143"/>
      <c r="AY448" s="143"/>
      <c r="AZ448" s="143"/>
      <c r="BA448" s="143"/>
      <c r="BB448" s="143"/>
      <c r="BC448" s="143"/>
      <c r="BD448" s="143"/>
      <c r="BE448" s="143"/>
      <c r="BF448" s="143"/>
      <c r="BG448" s="143"/>
      <c r="BH448" s="143"/>
      <c r="BI448" s="143"/>
      <c r="BJ448" s="143"/>
      <c r="BK448" s="143"/>
      <c r="BL448" s="143"/>
      <c r="BM448" s="143"/>
      <c r="BN448" s="143"/>
      <c r="BO448" s="143"/>
      <c r="BP448" s="143"/>
      <c r="BQ448" s="143"/>
      <c r="BR448" s="143"/>
      <c r="BS448" s="143"/>
      <c r="BT448" s="143"/>
    </row>
    <row r="449" spans="2:72" s="169" customFormat="1" ht="13.5" customHeight="1">
      <c r="B449" s="170"/>
      <c r="C449" s="153"/>
      <c r="D449" s="148" t="s">
        <v>182</v>
      </c>
      <c r="E449" s="154" t="s">
        <v>19</v>
      </c>
      <c r="F449" s="155" t="s">
        <v>1832</v>
      </c>
      <c r="G449" s="153"/>
      <c r="H449" s="154" t="s">
        <v>19</v>
      </c>
      <c r="I449" s="153"/>
      <c r="J449" s="153"/>
      <c r="K449" s="153"/>
      <c r="L449" s="143"/>
      <c r="M449" s="143"/>
      <c r="N449" s="143"/>
      <c r="O449" s="143"/>
      <c r="P449" s="143"/>
      <c r="Q449" s="143"/>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c r="AR449" s="143"/>
      <c r="AS449" s="143"/>
      <c r="AT449" s="143"/>
      <c r="AU449" s="143"/>
      <c r="AV449" s="143"/>
      <c r="AW449" s="143"/>
      <c r="AX449" s="143"/>
      <c r="AY449" s="143"/>
      <c r="AZ449" s="143"/>
      <c r="BA449" s="143"/>
      <c r="BB449" s="143"/>
      <c r="BC449" s="143"/>
      <c r="BD449" s="143"/>
      <c r="BE449" s="143"/>
      <c r="BF449" s="143"/>
      <c r="BG449" s="143"/>
      <c r="BH449" s="143"/>
      <c r="BI449" s="143"/>
      <c r="BJ449" s="143"/>
      <c r="BK449" s="143"/>
      <c r="BL449" s="143"/>
      <c r="BM449" s="143"/>
      <c r="BN449" s="143"/>
      <c r="BO449" s="143"/>
      <c r="BP449" s="143"/>
      <c r="BQ449" s="143"/>
      <c r="BR449" s="143"/>
      <c r="BS449" s="143"/>
      <c r="BT449" s="143"/>
    </row>
    <row r="450" spans="2:72" s="167" customFormat="1" ht="13.5" customHeight="1">
      <c r="B450" s="168"/>
      <c r="C450" s="149"/>
      <c r="D450" s="148" t="s">
        <v>182</v>
      </c>
      <c r="E450" s="152" t="s">
        <v>19</v>
      </c>
      <c r="F450" s="151" t="s">
        <v>1831</v>
      </c>
      <c r="G450" s="149"/>
      <c r="H450" s="150">
        <v>180</v>
      </c>
      <c r="I450" s="149"/>
      <c r="J450" s="149"/>
      <c r="K450" s="149"/>
      <c r="L450" s="143"/>
      <c r="M450" s="143"/>
      <c r="N450" s="143"/>
      <c r="O450" s="143"/>
      <c r="P450" s="143"/>
      <c r="Q450" s="143"/>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c r="AR450" s="143"/>
      <c r="AS450" s="143"/>
      <c r="AT450" s="143"/>
      <c r="AU450" s="143"/>
      <c r="AV450" s="143"/>
      <c r="AW450" s="143"/>
      <c r="AX450" s="143"/>
      <c r="AY450" s="143"/>
      <c r="AZ450" s="143"/>
      <c r="BA450" s="143"/>
      <c r="BB450" s="143"/>
      <c r="BC450" s="143"/>
      <c r="BD450" s="143"/>
      <c r="BE450" s="143"/>
      <c r="BF450" s="143"/>
      <c r="BG450" s="143"/>
      <c r="BH450" s="143"/>
      <c r="BI450" s="143"/>
      <c r="BJ450" s="143"/>
      <c r="BK450" s="143"/>
      <c r="BL450" s="143"/>
      <c r="BM450" s="143"/>
      <c r="BN450" s="143"/>
      <c r="BO450" s="143"/>
      <c r="BP450" s="143"/>
      <c r="BQ450" s="143"/>
      <c r="BR450" s="143"/>
      <c r="BS450" s="143"/>
      <c r="BT450" s="143"/>
    </row>
    <row r="451" spans="2:72" s="165" customFormat="1" ht="13.5" customHeight="1">
      <c r="B451" s="166"/>
      <c r="C451" s="144"/>
      <c r="D451" s="189" t="s">
        <v>182</v>
      </c>
      <c r="E451" s="188" t="s">
        <v>19</v>
      </c>
      <c r="F451" s="187" t="s">
        <v>247</v>
      </c>
      <c r="G451" s="144"/>
      <c r="H451" s="186">
        <v>180</v>
      </c>
      <c r="I451" s="144"/>
      <c r="J451" s="144"/>
      <c r="K451" s="144"/>
      <c r="L451" s="143"/>
      <c r="M451" s="143"/>
      <c r="N451" s="143"/>
      <c r="O451" s="143"/>
      <c r="P451" s="143"/>
      <c r="Q451" s="143"/>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c r="AR451" s="143"/>
      <c r="AS451" s="143"/>
      <c r="AT451" s="143"/>
      <c r="AU451" s="143"/>
      <c r="AV451" s="143"/>
      <c r="AW451" s="143"/>
      <c r="AX451" s="143"/>
      <c r="AY451" s="143"/>
      <c r="AZ451" s="143"/>
      <c r="BA451" s="143"/>
      <c r="BB451" s="143"/>
      <c r="BC451" s="143"/>
      <c r="BD451" s="143"/>
      <c r="BE451" s="143"/>
      <c r="BF451" s="143"/>
      <c r="BG451" s="143"/>
      <c r="BH451" s="143"/>
      <c r="BI451" s="143"/>
      <c r="BJ451" s="143"/>
      <c r="BK451" s="143"/>
      <c r="BL451" s="143"/>
      <c r="BM451" s="143"/>
      <c r="BN451" s="143"/>
      <c r="BO451" s="143"/>
      <c r="BP451" s="143"/>
      <c r="BQ451" s="143"/>
      <c r="BR451" s="143"/>
      <c r="BS451" s="143"/>
      <c r="BT451" s="143"/>
    </row>
    <row r="452" spans="2:72" s="162" customFormat="1" ht="28.95" customHeight="1">
      <c r="B452" s="177"/>
      <c r="C452" s="176" t="s">
        <v>412</v>
      </c>
      <c r="D452" s="176" t="s">
        <v>176</v>
      </c>
      <c r="E452" s="175" t="s">
        <v>1830</v>
      </c>
      <c r="F452" s="171" t="s">
        <v>1829</v>
      </c>
      <c r="G452" s="174" t="s">
        <v>113</v>
      </c>
      <c r="H452" s="173">
        <v>197.5</v>
      </c>
      <c r="I452" s="465"/>
      <c r="J452" s="172">
        <f>ROUND(I452*H452,2)</f>
        <v>0</v>
      </c>
      <c r="K452" s="171" t="s">
        <v>1693</v>
      </c>
      <c r="L452" s="143"/>
      <c r="M452" s="143"/>
      <c r="N452" s="143"/>
      <c r="O452" s="143"/>
      <c r="P452" s="143"/>
      <c r="Q452" s="143"/>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c r="AR452" s="143"/>
      <c r="AS452" s="143"/>
      <c r="AT452" s="143"/>
      <c r="AU452" s="143"/>
      <c r="AV452" s="143"/>
      <c r="AW452" s="143"/>
      <c r="AX452" s="143"/>
      <c r="AY452" s="143"/>
      <c r="AZ452" s="143"/>
      <c r="BA452" s="143"/>
      <c r="BB452" s="143"/>
      <c r="BC452" s="143"/>
      <c r="BD452" s="143"/>
      <c r="BE452" s="143"/>
      <c r="BF452" s="143"/>
      <c r="BG452" s="143"/>
      <c r="BH452" s="143"/>
      <c r="BI452" s="143"/>
      <c r="BJ452" s="143"/>
      <c r="BK452" s="143"/>
      <c r="BL452" s="143"/>
      <c r="BM452" s="143"/>
      <c r="BN452" s="143"/>
      <c r="BO452" s="143"/>
      <c r="BP452" s="143"/>
      <c r="BQ452" s="143"/>
      <c r="BR452" s="143"/>
      <c r="BS452" s="143"/>
      <c r="BT452" s="143"/>
    </row>
    <row r="453" spans="2:72" s="162" customFormat="1" ht="96">
      <c r="B453" s="177"/>
      <c r="C453" s="184"/>
      <c r="D453" s="148" t="s">
        <v>1699</v>
      </c>
      <c r="E453" s="184"/>
      <c r="F453" s="185" t="s">
        <v>1828</v>
      </c>
      <c r="G453" s="184"/>
      <c r="H453" s="184"/>
      <c r="I453" s="184"/>
      <c r="J453" s="184"/>
      <c r="K453" s="184"/>
      <c r="L453" s="143"/>
      <c r="M453" s="143"/>
      <c r="N453" s="143"/>
      <c r="O453" s="143"/>
      <c r="P453" s="143"/>
      <c r="Q453" s="143"/>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c r="AX453" s="143"/>
      <c r="AY453" s="143"/>
      <c r="AZ453" s="143"/>
      <c r="BA453" s="143"/>
      <c r="BB453" s="143"/>
      <c r="BC453" s="143"/>
      <c r="BD453" s="143"/>
      <c r="BE453" s="143"/>
      <c r="BF453" s="143"/>
      <c r="BG453" s="143"/>
      <c r="BH453" s="143"/>
      <c r="BI453" s="143"/>
      <c r="BJ453" s="143"/>
      <c r="BK453" s="143"/>
      <c r="BL453" s="143"/>
      <c r="BM453" s="143"/>
      <c r="BN453" s="143"/>
      <c r="BO453" s="143"/>
      <c r="BP453" s="143"/>
      <c r="BQ453" s="143"/>
      <c r="BR453" s="143"/>
      <c r="BS453" s="143"/>
      <c r="BT453" s="143"/>
    </row>
    <row r="454" spans="2:72" s="169" customFormat="1" ht="13.5" customHeight="1">
      <c r="B454" s="170"/>
      <c r="C454" s="153"/>
      <c r="D454" s="148" t="s">
        <v>182</v>
      </c>
      <c r="E454" s="154" t="s">
        <v>19</v>
      </c>
      <c r="F454" s="155" t="s">
        <v>1772</v>
      </c>
      <c r="G454" s="153"/>
      <c r="H454" s="154" t="s">
        <v>19</v>
      </c>
      <c r="I454" s="153"/>
      <c r="J454" s="153"/>
      <c r="K454" s="153"/>
      <c r="L454" s="143"/>
      <c r="M454" s="143"/>
      <c r="N454" s="143"/>
      <c r="O454" s="143"/>
      <c r="P454" s="143"/>
      <c r="Q454" s="143"/>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c r="AR454" s="143"/>
      <c r="AS454" s="143"/>
      <c r="AT454" s="143"/>
      <c r="AU454" s="143"/>
      <c r="AV454" s="143"/>
      <c r="AW454" s="143"/>
      <c r="AX454" s="143"/>
      <c r="AY454" s="143"/>
      <c r="AZ454" s="143"/>
      <c r="BA454" s="143"/>
      <c r="BB454" s="143"/>
      <c r="BC454" s="143"/>
      <c r="BD454" s="143"/>
      <c r="BE454" s="143"/>
      <c r="BF454" s="143"/>
      <c r="BG454" s="143"/>
      <c r="BH454" s="143"/>
      <c r="BI454" s="143"/>
      <c r="BJ454" s="143"/>
      <c r="BK454" s="143"/>
      <c r="BL454" s="143"/>
      <c r="BM454" s="143"/>
      <c r="BN454" s="143"/>
      <c r="BO454" s="143"/>
      <c r="BP454" s="143"/>
      <c r="BQ454" s="143"/>
      <c r="BR454" s="143"/>
      <c r="BS454" s="143"/>
      <c r="BT454" s="143"/>
    </row>
    <row r="455" spans="2:72" s="169" customFormat="1" ht="13.5" customHeight="1">
      <c r="B455" s="170"/>
      <c r="C455" s="153"/>
      <c r="D455" s="148" t="s">
        <v>182</v>
      </c>
      <c r="E455" s="154" t="s">
        <v>19</v>
      </c>
      <c r="F455" s="155" t="s">
        <v>1827</v>
      </c>
      <c r="G455" s="153"/>
      <c r="H455" s="154" t="s">
        <v>19</v>
      </c>
      <c r="I455" s="153"/>
      <c r="J455" s="153"/>
      <c r="K455" s="153"/>
      <c r="L455" s="143"/>
      <c r="M455" s="143"/>
      <c r="N455" s="143"/>
      <c r="O455" s="143"/>
      <c r="P455" s="143"/>
      <c r="Q455" s="143"/>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c r="AR455" s="143"/>
      <c r="AS455" s="143"/>
      <c r="AT455" s="143"/>
      <c r="AU455" s="143"/>
      <c r="AV455" s="143"/>
      <c r="AW455" s="143"/>
      <c r="AX455" s="143"/>
      <c r="AY455" s="143"/>
      <c r="AZ455" s="143"/>
      <c r="BA455" s="143"/>
      <c r="BB455" s="143"/>
      <c r="BC455" s="143"/>
      <c r="BD455" s="143"/>
      <c r="BE455" s="143"/>
      <c r="BF455" s="143"/>
      <c r="BG455" s="143"/>
      <c r="BH455" s="143"/>
      <c r="BI455" s="143"/>
      <c r="BJ455" s="143"/>
      <c r="BK455" s="143"/>
      <c r="BL455" s="143"/>
      <c r="BM455" s="143"/>
      <c r="BN455" s="143"/>
      <c r="BO455" s="143"/>
      <c r="BP455" s="143"/>
      <c r="BQ455" s="143"/>
      <c r="BR455" s="143"/>
      <c r="BS455" s="143"/>
      <c r="BT455" s="143"/>
    </row>
    <row r="456" spans="2:72" s="167" customFormat="1" ht="13.5" customHeight="1">
      <c r="B456" s="168"/>
      <c r="C456" s="149"/>
      <c r="D456" s="148" t="s">
        <v>182</v>
      </c>
      <c r="E456" s="152" t="s">
        <v>19</v>
      </c>
      <c r="F456" s="151" t="s">
        <v>1826</v>
      </c>
      <c r="G456" s="149"/>
      <c r="H456" s="150">
        <v>72</v>
      </c>
      <c r="I456" s="149"/>
      <c r="J456" s="149"/>
      <c r="K456" s="149"/>
      <c r="L456" s="143"/>
      <c r="M456" s="143"/>
      <c r="N456" s="143"/>
      <c r="O456" s="143"/>
      <c r="P456" s="143"/>
      <c r="Q456" s="143"/>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c r="AR456" s="143"/>
      <c r="AS456" s="143"/>
      <c r="AT456" s="143"/>
      <c r="AU456" s="143"/>
      <c r="AV456" s="143"/>
      <c r="AW456" s="143"/>
      <c r="AX456" s="143"/>
      <c r="AY456" s="143"/>
      <c r="AZ456" s="143"/>
      <c r="BA456" s="143"/>
      <c r="BB456" s="143"/>
      <c r="BC456" s="143"/>
      <c r="BD456" s="143"/>
      <c r="BE456" s="143"/>
      <c r="BF456" s="143"/>
      <c r="BG456" s="143"/>
      <c r="BH456" s="143"/>
      <c r="BI456" s="143"/>
      <c r="BJ456" s="143"/>
      <c r="BK456" s="143"/>
      <c r="BL456" s="143"/>
      <c r="BM456" s="143"/>
      <c r="BN456" s="143"/>
      <c r="BO456" s="143"/>
      <c r="BP456" s="143"/>
      <c r="BQ456" s="143"/>
      <c r="BR456" s="143"/>
      <c r="BS456" s="143"/>
      <c r="BT456" s="143"/>
    </row>
    <row r="457" spans="2:72" s="169" customFormat="1" ht="13.5" customHeight="1">
      <c r="B457" s="170"/>
      <c r="C457" s="153"/>
      <c r="D457" s="148" t="s">
        <v>182</v>
      </c>
      <c r="E457" s="154" t="s">
        <v>19</v>
      </c>
      <c r="F457" s="155" t="s">
        <v>1825</v>
      </c>
      <c r="G457" s="153"/>
      <c r="H457" s="154" t="s">
        <v>19</v>
      </c>
      <c r="I457" s="153"/>
      <c r="J457" s="153"/>
      <c r="K457" s="153"/>
      <c r="L457" s="143"/>
      <c r="M457" s="143"/>
      <c r="N457" s="143"/>
      <c r="O457" s="143"/>
      <c r="P457" s="143"/>
      <c r="Q457" s="143"/>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c r="AX457" s="143"/>
      <c r="AY457" s="143"/>
      <c r="AZ457" s="143"/>
      <c r="BA457" s="143"/>
      <c r="BB457" s="143"/>
      <c r="BC457" s="143"/>
      <c r="BD457" s="143"/>
      <c r="BE457" s="143"/>
      <c r="BF457" s="143"/>
      <c r="BG457" s="143"/>
      <c r="BH457" s="143"/>
      <c r="BI457" s="143"/>
      <c r="BJ457" s="143"/>
      <c r="BK457" s="143"/>
      <c r="BL457" s="143"/>
      <c r="BM457" s="143"/>
      <c r="BN457" s="143"/>
      <c r="BO457" s="143"/>
      <c r="BP457" s="143"/>
      <c r="BQ457" s="143"/>
      <c r="BR457" s="143"/>
      <c r="BS457" s="143"/>
      <c r="BT457" s="143"/>
    </row>
    <row r="458" spans="2:72" s="167" customFormat="1" ht="13.5" customHeight="1">
      <c r="B458" s="168"/>
      <c r="C458" s="149"/>
      <c r="D458" s="148" t="s">
        <v>182</v>
      </c>
      <c r="E458" s="152" t="s">
        <v>19</v>
      </c>
      <c r="F458" s="151" t="s">
        <v>233</v>
      </c>
      <c r="G458" s="149"/>
      <c r="H458" s="150">
        <v>13</v>
      </c>
      <c r="I458" s="149"/>
      <c r="J458" s="149"/>
      <c r="K458" s="149"/>
      <c r="L458" s="143"/>
      <c r="M458" s="143"/>
      <c r="N458" s="143"/>
      <c r="O458" s="143"/>
      <c r="P458" s="143"/>
      <c r="Q458" s="143"/>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c r="BD458" s="143"/>
      <c r="BE458" s="143"/>
      <c r="BF458" s="143"/>
      <c r="BG458" s="143"/>
      <c r="BH458" s="143"/>
      <c r="BI458" s="143"/>
      <c r="BJ458" s="143"/>
      <c r="BK458" s="143"/>
      <c r="BL458" s="143"/>
      <c r="BM458" s="143"/>
      <c r="BN458" s="143"/>
      <c r="BO458" s="143"/>
      <c r="BP458" s="143"/>
      <c r="BQ458" s="143"/>
      <c r="BR458" s="143"/>
      <c r="BS458" s="143"/>
      <c r="BT458" s="143"/>
    </row>
    <row r="459" spans="2:72" s="169" customFormat="1" ht="13.5" customHeight="1">
      <c r="B459" s="170"/>
      <c r="C459" s="153"/>
      <c r="D459" s="148" t="s">
        <v>182</v>
      </c>
      <c r="E459" s="154" t="s">
        <v>19</v>
      </c>
      <c r="F459" s="155" t="s">
        <v>1824</v>
      </c>
      <c r="G459" s="153"/>
      <c r="H459" s="154" t="s">
        <v>19</v>
      </c>
      <c r="I459" s="153"/>
      <c r="J459" s="153"/>
      <c r="K459" s="153"/>
      <c r="L459" s="143"/>
      <c r="M459" s="143"/>
      <c r="N459" s="143"/>
      <c r="O459" s="143"/>
      <c r="P459" s="143"/>
      <c r="Q459" s="143"/>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c r="AR459" s="143"/>
      <c r="AS459" s="143"/>
      <c r="AT459" s="143"/>
      <c r="AU459" s="143"/>
      <c r="AV459" s="143"/>
      <c r="AW459" s="143"/>
      <c r="AX459" s="143"/>
      <c r="AY459" s="143"/>
      <c r="AZ459" s="143"/>
      <c r="BA459" s="143"/>
      <c r="BB459" s="143"/>
      <c r="BC459" s="143"/>
      <c r="BD459" s="143"/>
      <c r="BE459" s="143"/>
      <c r="BF459" s="143"/>
      <c r="BG459" s="143"/>
      <c r="BH459" s="143"/>
      <c r="BI459" s="143"/>
      <c r="BJ459" s="143"/>
      <c r="BK459" s="143"/>
      <c r="BL459" s="143"/>
      <c r="BM459" s="143"/>
      <c r="BN459" s="143"/>
      <c r="BO459" s="143"/>
      <c r="BP459" s="143"/>
      <c r="BQ459" s="143"/>
      <c r="BR459" s="143"/>
      <c r="BS459" s="143"/>
      <c r="BT459" s="143"/>
    </row>
    <row r="460" spans="2:72" s="167" customFormat="1" ht="13.5" customHeight="1">
      <c r="B460" s="168"/>
      <c r="C460" s="149"/>
      <c r="D460" s="148" t="s">
        <v>182</v>
      </c>
      <c r="E460" s="152" t="s">
        <v>19</v>
      </c>
      <c r="F460" s="151" t="s">
        <v>1823</v>
      </c>
      <c r="G460" s="149"/>
      <c r="H460" s="150">
        <v>112.5</v>
      </c>
      <c r="I460" s="149"/>
      <c r="J460" s="149"/>
      <c r="K460" s="149"/>
      <c r="L460" s="143"/>
      <c r="M460" s="143"/>
      <c r="N460" s="143"/>
      <c r="O460" s="143"/>
      <c r="P460" s="143"/>
      <c r="Q460" s="143"/>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c r="AX460" s="143"/>
      <c r="AY460" s="143"/>
      <c r="AZ460" s="143"/>
      <c r="BA460" s="143"/>
      <c r="BB460" s="143"/>
      <c r="BC460" s="143"/>
      <c r="BD460" s="143"/>
      <c r="BE460" s="143"/>
      <c r="BF460" s="143"/>
      <c r="BG460" s="143"/>
      <c r="BH460" s="143"/>
      <c r="BI460" s="143"/>
      <c r="BJ460" s="143"/>
      <c r="BK460" s="143"/>
      <c r="BL460" s="143"/>
      <c r="BM460" s="143"/>
      <c r="BN460" s="143"/>
      <c r="BO460" s="143"/>
      <c r="BP460" s="143"/>
      <c r="BQ460" s="143"/>
      <c r="BR460" s="143"/>
      <c r="BS460" s="143"/>
      <c r="BT460" s="143"/>
    </row>
    <row r="461" spans="2:72" s="165" customFormat="1" ht="13.5" customHeight="1">
      <c r="B461" s="166"/>
      <c r="C461" s="144"/>
      <c r="D461" s="189" t="s">
        <v>182</v>
      </c>
      <c r="E461" s="188" t="s">
        <v>19</v>
      </c>
      <c r="F461" s="187" t="s">
        <v>247</v>
      </c>
      <c r="G461" s="144"/>
      <c r="H461" s="186">
        <v>197.5</v>
      </c>
      <c r="I461" s="144"/>
      <c r="J461" s="144"/>
      <c r="K461" s="144"/>
      <c r="L461" s="143"/>
      <c r="M461" s="143"/>
      <c r="N461" s="143"/>
      <c r="O461" s="143"/>
      <c r="P461" s="143"/>
      <c r="Q461" s="143"/>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c r="AR461" s="143"/>
      <c r="AS461" s="143"/>
      <c r="AT461" s="143"/>
      <c r="AU461" s="143"/>
      <c r="AV461" s="143"/>
      <c r="AW461" s="143"/>
      <c r="AX461" s="143"/>
      <c r="AY461" s="143"/>
      <c r="AZ461" s="143"/>
      <c r="BA461" s="143"/>
      <c r="BB461" s="143"/>
      <c r="BC461" s="143"/>
      <c r="BD461" s="143"/>
      <c r="BE461" s="143"/>
      <c r="BF461" s="143"/>
      <c r="BG461" s="143"/>
      <c r="BH461" s="143"/>
      <c r="BI461" s="143"/>
      <c r="BJ461" s="143"/>
      <c r="BK461" s="143"/>
      <c r="BL461" s="143"/>
      <c r="BM461" s="143"/>
      <c r="BN461" s="143"/>
      <c r="BO461" s="143"/>
      <c r="BP461" s="143"/>
      <c r="BQ461" s="143"/>
      <c r="BR461" s="143"/>
      <c r="BS461" s="143"/>
      <c r="BT461" s="143"/>
    </row>
    <row r="462" spans="2:72" s="162" customFormat="1" ht="28.95" customHeight="1">
      <c r="B462" s="177"/>
      <c r="C462" s="176" t="s">
        <v>416</v>
      </c>
      <c r="D462" s="176" t="s">
        <v>176</v>
      </c>
      <c r="E462" s="175" t="s">
        <v>1822</v>
      </c>
      <c r="F462" s="171" t="s">
        <v>1821</v>
      </c>
      <c r="G462" s="174" t="s">
        <v>113</v>
      </c>
      <c r="H462" s="173">
        <v>444.5</v>
      </c>
      <c r="I462" s="465"/>
      <c r="J462" s="172">
        <f>ROUND(I462*H462,2)</f>
        <v>0</v>
      </c>
      <c r="K462" s="171" t="s">
        <v>19</v>
      </c>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c r="BD462" s="143"/>
      <c r="BE462" s="143"/>
      <c r="BF462" s="143"/>
      <c r="BG462" s="143"/>
      <c r="BH462" s="143"/>
      <c r="BI462" s="143"/>
      <c r="BJ462" s="143"/>
      <c r="BK462" s="143"/>
      <c r="BL462" s="143"/>
      <c r="BM462" s="143"/>
      <c r="BN462" s="143"/>
      <c r="BO462" s="143"/>
      <c r="BP462" s="143"/>
      <c r="BQ462" s="143"/>
      <c r="BR462" s="143"/>
      <c r="BS462" s="143"/>
      <c r="BT462" s="143"/>
    </row>
    <row r="463" spans="2:72" s="162" customFormat="1" ht="24">
      <c r="B463" s="177"/>
      <c r="C463" s="184"/>
      <c r="D463" s="148" t="s">
        <v>1704</v>
      </c>
      <c r="E463" s="184"/>
      <c r="F463" s="185" t="s">
        <v>1820</v>
      </c>
      <c r="G463" s="184"/>
      <c r="H463" s="184"/>
      <c r="I463" s="184"/>
      <c r="J463" s="184"/>
      <c r="K463" s="184"/>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c r="BD463" s="143"/>
      <c r="BE463" s="143"/>
      <c r="BF463" s="143"/>
      <c r="BG463" s="143"/>
      <c r="BH463" s="143"/>
      <c r="BI463" s="143"/>
      <c r="BJ463" s="143"/>
      <c r="BK463" s="143"/>
      <c r="BL463" s="143"/>
      <c r="BM463" s="143"/>
      <c r="BN463" s="143"/>
      <c r="BO463" s="143"/>
      <c r="BP463" s="143"/>
      <c r="BQ463" s="143"/>
      <c r="BR463" s="143"/>
      <c r="BS463" s="143"/>
      <c r="BT463" s="143"/>
    </row>
    <row r="464" spans="2:72" s="169" customFormat="1" ht="13.5" customHeight="1">
      <c r="B464" s="170"/>
      <c r="C464" s="153"/>
      <c r="D464" s="148" t="s">
        <v>182</v>
      </c>
      <c r="E464" s="154" t="s">
        <v>19</v>
      </c>
      <c r="F464" s="155" t="s">
        <v>1772</v>
      </c>
      <c r="G464" s="153"/>
      <c r="H464" s="154" t="s">
        <v>19</v>
      </c>
      <c r="I464" s="153"/>
      <c r="J464" s="153"/>
      <c r="K464" s="15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3"/>
      <c r="AY464" s="143"/>
      <c r="AZ464" s="143"/>
      <c r="BA464" s="143"/>
      <c r="BB464" s="143"/>
      <c r="BC464" s="143"/>
      <c r="BD464" s="143"/>
      <c r="BE464" s="143"/>
      <c r="BF464" s="143"/>
      <c r="BG464" s="143"/>
      <c r="BH464" s="143"/>
      <c r="BI464" s="143"/>
      <c r="BJ464" s="143"/>
      <c r="BK464" s="143"/>
      <c r="BL464" s="143"/>
      <c r="BM464" s="143"/>
      <c r="BN464" s="143"/>
      <c r="BO464" s="143"/>
      <c r="BP464" s="143"/>
      <c r="BQ464" s="143"/>
      <c r="BR464" s="143"/>
      <c r="BS464" s="143"/>
      <c r="BT464" s="143"/>
    </row>
    <row r="465" spans="2:72" s="169" customFormat="1" ht="13.5" customHeight="1">
      <c r="B465" s="170"/>
      <c r="C465" s="153"/>
      <c r="D465" s="148" t="s">
        <v>182</v>
      </c>
      <c r="E465" s="154" t="s">
        <v>19</v>
      </c>
      <c r="F465" s="155" t="s">
        <v>1819</v>
      </c>
      <c r="G465" s="153"/>
      <c r="H465" s="154" t="s">
        <v>19</v>
      </c>
      <c r="I465" s="153"/>
      <c r="J465" s="153"/>
      <c r="K465" s="153"/>
      <c r="L465" s="143"/>
      <c r="M465" s="143"/>
      <c r="N465" s="143"/>
      <c r="O465" s="143"/>
      <c r="P465" s="143"/>
      <c r="Q465" s="143"/>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3"/>
      <c r="AY465" s="143"/>
      <c r="AZ465" s="143"/>
      <c r="BA465" s="143"/>
      <c r="BB465" s="143"/>
      <c r="BC465" s="143"/>
      <c r="BD465" s="143"/>
      <c r="BE465" s="143"/>
      <c r="BF465" s="143"/>
      <c r="BG465" s="143"/>
      <c r="BH465" s="143"/>
      <c r="BI465" s="143"/>
      <c r="BJ465" s="143"/>
      <c r="BK465" s="143"/>
      <c r="BL465" s="143"/>
      <c r="BM465" s="143"/>
      <c r="BN465" s="143"/>
      <c r="BO465" s="143"/>
      <c r="BP465" s="143"/>
      <c r="BQ465" s="143"/>
      <c r="BR465" s="143"/>
      <c r="BS465" s="143"/>
      <c r="BT465" s="143"/>
    </row>
    <row r="466" spans="2:72" s="167" customFormat="1" ht="13.5" customHeight="1">
      <c r="B466" s="168"/>
      <c r="C466" s="149"/>
      <c r="D466" s="148" t="s">
        <v>182</v>
      </c>
      <c r="E466" s="152" t="s">
        <v>19</v>
      </c>
      <c r="F466" s="151" t="s">
        <v>1818</v>
      </c>
      <c r="G466" s="149"/>
      <c r="H466" s="150">
        <v>168</v>
      </c>
      <c r="I466" s="149"/>
      <c r="J466" s="149"/>
      <c r="K466" s="149"/>
      <c r="L466" s="143"/>
      <c r="M466" s="143"/>
      <c r="N466" s="143"/>
      <c r="O466" s="143"/>
      <c r="P466" s="143"/>
      <c r="Q466" s="143"/>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c r="AR466" s="143"/>
      <c r="AS466" s="143"/>
      <c r="AT466" s="143"/>
      <c r="AU466" s="143"/>
      <c r="AV466" s="143"/>
      <c r="AW466" s="143"/>
      <c r="AX466" s="143"/>
      <c r="AY466" s="143"/>
      <c r="AZ466" s="143"/>
      <c r="BA466" s="143"/>
      <c r="BB466" s="143"/>
      <c r="BC466" s="143"/>
      <c r="BD466" s="143"/>
      <c r="BE466" s="143"/>
      <c r="BF466" s="143"/>
      <c r="BG466" s="143"/>
      <c r="BH466" s="143"/>
      <c r="BI466" s="143"/>
      <c r="BJ466" s="143"/>
      <c r="BK466" s="143"/>
      <c r="BL466" s="143"/>
      <c r="BM466" s="143"/>
      <c r="BN466" s="143"/>
      <c r="BO466" s="143"/>
      <c r="BP466" s="143"/>
      <c r="BQ466" s="143"/>
      <c r="BR466" s="143"/>
      <c r="BS466" s="143"/>
      <c r="BT466" s="143"/>
    </row>
    <row r="467" spans="2:72" s="167" customFormat="1" ht="13.5" customHeight="1">
      <c r="B467" s="168"/>
      <c r="C467" s="149"/>
      <c r="D467" s="148" t="s">
        <v>182</v>
      </c>
      <c r="E467" s="152" t="s">
        <v>19</v>
      </c>
      <c r="F467" s="151" t="s">
        <v>237</v>
      </c>
      <c r="G467" s="149"/>
      <c r="H467" s="150">
        <v>14</v>
      </c>
      <c r="I467" s="149"/>
      <c r="J467" s="149"/>
      <c r="K467" s="149"/>
      <c r="L467" s="143"/>
      <c r="M467" s="143"/>
      <c r="N467" s="143"/>
      <c r="O467" s="143"/>
      <c r="P467" s="143"/>
      <c r="Q467" s="143"/>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3"/>
      <c r="BN467" s="143"/>
      <c r="BO467" s="143"/>
      <c r="BP467" s="143"/>
      <c r="BQ467" s="143"/>
      <c r="BR467" s="143"/>
      <c r="BS467" s="143"/>
      <c r="BT467" s="143"/>
    </row>
    <row r="468" spans="2:72" s="169" customFormat="1" ht="13.5" customHeight="1">
      <c r="B468" s="170"/>
      <c r="C468" s="153"/>
      <c r="D468" s="148" t="s">
        <v>182</v>
      </c>
      <c r="E468" s="154" t="s">
        <v>19</v>
      </c>
      <c r="F468" s="155" t="s">
        <v>1817</v>
      </c>
      <c r="G468" s="153"/>
      <c r="H468" s="154" t="s">
        <v>19</v>
      </c>
      <c r="I468" s="153"/>
      <c r="J468" s="153"/>
      <c r="K468" s="153"/>
      <c r="L468" s="143"/>
      <c r="M468" s="143"/>
      <c r="N468" s="143"/>
      <c r="O468" s="143"/>
      <c r="P468" s="143"/>
      <c r="Q468" s="143"/>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c r="BN468" s="143"/>
      <c r="BO468" s="143"/>
      <c r="BP468" s="143"/>
      <c r="BQ468" s="143"/>
      <c r="BR468" s="143"/>
      <c r="BS468" s="143"/>
      <c r="BT468" s="143"/>
    </row>
    <row r="469" spans="2:72" s="167" customFormat="1" ht="13.5" customHeight="1">
      <c r="B469" s="168"/>
      <c r="C469" s="149"/>
      <c r="D469" s="148" t="s">
        <v>182</v>
      </c>
      <c r="E469" s="152" t="s">
        <v>19</v>
      </c>
      <c r="F469" s="151" t="s">
        <v>1816</v>
      </c>
      <c r="G469" s="149"/>
      <c r="H469" s="150">
        <v>262.5</v>
      </c>
      <c r="I469" s="149"/>
      <c r="J469" s="149"/>
      <c r="K469" s="149"/>
      <c r="L469" s="143"/>
      <c r="M469" s="143"/>
      <c r="N469" s="143"/>
      <c r="O469" s="143"/>
      <c r="P469" s="143"/>
      <c r="Q469" s="143"/>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c r="AR469" s="143"/>
      <c r="AS469" s="143"/>
      <c r="AT469" s="143"/>
      <c r="AU469" s="143"/>
      <c r="AV469" s="143"/>
      <c r="AW469" s="143"/>
      <c r="AX469" s="143"/>
      <c r="AY469" s="143"/>
      <c r="AZ469" s="143"/>
      <c r="BA469" s="143"/>
      <c r="BB469" s="143"/>
      <c r="BC469" s="143"/>
      <c r="BD469" s="143"/>
      <c r="BE469" s="143"/>
      <c r="BF469" s="143"/>
      <c r="BG469" s="143"/>
      <c r="BH469" s="143"/>
      <c r="BI469" s="143"/>
      <c r="BJ469" s="143"/>
      <c r="BK469" s="143"/>
      <c r="BL469" s="143"/>
      <c r="BM469" s="143"/>
      <c r="BN469" s="143"/>
      <c r="BO469" s="143"/>
      <c r="BP469" s="143"/>
      <c r="BQ469" s="143"/>
      <c r="BR469" s="143"/>
      <c r="BS469" s="143"/>
      <c r="BT469" s="143"/>
    </row>
    <row r="470" spans="2:72" s="165" customFormat="1" ht="13.5" customHeight="1">
      <c r="B470" s="166"/>
      <c r="C470" s="144"/>
      <c r="D470" s="148" t="s">
        <v>182</v>
      </c>
      <c r="E470" s="147" t="s">
        <v>19</v>
      </c>
      <c r="F470" s="146" t="s">
        <v>247</v>
      </c>
      <c r="G470" s="144"/>
      <c r="H470" s="145">
        <v>444.5</v>
      </c>
      <c r="I470" s="144"/>
      <c r="J470" s="144"/>
      <c r="K470" s="144"/>
      <c r="L470" s="143"/>
      <c r="M470" s="143"/>
      <c r="N470" s="143"/>
      <c r="O470" s="143"/>
      <c r="P470" s="143"/>
      <c r="Q470" s="143"/>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c r="AR470" s="143"/>
      <c r="AS470" s="143"/>
      <c r="AT470" s="143"/>
      <c r="AU470" s="143"/>
      <c r="AV470" s="143"/>
      <c r="AW470" s="143"/>
      <c r="AX470" s="143"/>
      <c r="AY470" s="143"/>
      <c r="AZ470" s="143"/>
      <c r="BA470" s="143"/>
      <c r="BB470" s="143"/>
      <c r="BC470" s="143"/>
      <c r="BD470" s="143"/>
      <c r="BE470" s="143"/>
      <c r="BF470" s="143"/>
      <c r="BG470" s="143"/>
      <c r="BH470" s="143"/>
      <c r="BI470" s="143"/>
      <c r="BJ470" s="143"/>
      <c r="BK470" s="143"/>
      <c r="BL470" s="143"/>
      <c r="BM470" s="143"/>
      <c r="BN470" s="143"/>
      <c r="BO470" s="143"/>
      <c r="BP470" s="143"/>
      <c r="BQ470" s="143"/>
      <c r="BR470" s="143"/>
      <c r="BS470" s="143"/>
      <c r="BT470" s="143"/>
    </row>
    <row r="471" spans="2:72" s="178" customFormat="1" ht="29.85" customHeight="1">
      <c r="B471" s="183"/>
      <c r="C471" s="179"/>
      <c r="D471" s="182" t="s">
        <v>73</v>
      </c>
      <c r="E471" s="181" t="s">
        <v>201</v>
      </c>
      <c r="F471" s="181" t="s">
        <v>1815</v>
      </c>
      <c r="G471" s="179"/>
      <c r="H471" s="179"/>
      <c r="I471" s="179"/>
      <c r="J471" s="180">
        <f>J472+J487+J492</f>
        <v>0</v>
      </c>
      <c r="K471" s="179"/>
      <c r="L471" s="143"/>
      <c r="M471" s="143"/>
      <c r="N471" s="143"/>
      <c r="O471" s="143"/>
      <c r="P471" s="143"/>
      <c r="Q471" s="143"/>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c r="AW471" s="143"/>
      <c r="AX471" s="143"/>
      <c r="AY471" s="143"/>
      <c r="AZ471" s="143"/>
      <c r="BA471" s="143"/>
      <c r="BB471" s="143"/>
      <c r="BC471" s="143"/>
      <c r="BD471" s="143"/>
      <c r="BE471" s="143"/>
      <c r="BF471" s="143"/>
      <c r="BG471" s="143"/>
      <c r="BH471" s="143"/>
      <c r="BI471" s="143"/>
      <c r="BJ471" s="143"/>
      <c r="BK471" s="143"/>
      <c r="BL471" s="143"/>
      <c r="BM471" s="143"/>
      <c r="BN471" s="143"/>
      <c r="BO471" s="143"/>
      <c r="BP471" s="143"/>
      <c r="BQ471" s="143"/>
      <c r="BR471" s="143"/>
      <c r="BS471" s="143"/>
      <c r="BT471" s="143"/>
    </row>
    <row r="472" spans="2:72" s="162" customFormat="1" ht="28.95" customHeight="1">
      <c r="B472" s="177"/>
      <c r="C472" s="176" t="s">
        <v>422</v>
      </c>
      <c r="D472" s="176" t="s">
        <v>176</v>
      </c>
      <c r="E472" s="175" t="s">
        <v>1814</v>
      </c>
      <c r="F472" s="171" t="s">
        <v>1813</v>
      </c>
      <c r="G472" s="174" t="s">
        <v>127</v>
      </c>
      <c r="H472" s="173">
        <v>18.202</v>
      </c>
      <c r="I472" s="465"/>
      <c r="J472" s="172">
        <f>ROUND(I472*H472,2)</f>
        <v>0</v>
      </c>
      <c r="K472" s="171" t="s">
        <v>1693</v>
      </c>
      <c r="L472" s="143"/>
      <c r="M472" s="143"/>
      <c r="N472" s="143"/>
      <c r="O472" s="143"/>
      <c r="P472" s="143"/>
      <c r="Q472" s="143"/>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c r="AX472" s="143"/>
      <c r="AY472" s="143"/>
      <c r="AZ472" s="143"/>
      <c r="BA472" s="143"/>
      <c r="BB472" s="143"/>
      <c r="BC472" s="143"/>
      <c r="BD472" s="143"/>
      <c r="BE472" s="143"/>
      <c r="BF472" s="143"/>
      <c r="BG472" s="143"/>
      <c r="BH472" s="143"/>
      <c r="BI472" s="143"/>
      <c r="BJ472" s="143"/>
      <c r="BK472" s="143"/>
      <c r="BL472" s="143"/>
      <c r="BM472" s="143"/>
      <c r="BN472" s="143"/>
      <c r="BO472" s="143"/>
      <c r="BP472" s="143"/>
      <c r="BQ472" s="143"/>
      <c r="BR472" s="143"/>
      <c r="BS472" s="143"/>
      <c r="BT472" s="143"/>
    </row>
    <row r="473" spans="2:72" s="162" customFormat="1" ht="204">
      <c r="B473" s="177"/>
      <c r="C473" s="184"/>
      <c r="D473" s="148" t="s">
        <v>1699</v>
      </c>
      <c r="E473" s="184"/>
      <c r="F473" s="185" t="s">
        <v>1812</v>
      </c>
      <c r="G473" s="184"/>
      <c r="H473" s="184"/>
      <c r="I473" s="184"/>
      <c r="J473" s="184"/>
      <c r="K473" s="184"/>
      <c r="L473" s="143"/>
      <c r="M473" s="143"/>
      <c r="N473" s="143"/>
      <c r="O473" s="143"/>
      <c r="P473" s="143"/>
      <c r="Q473" s="143"/>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c r="AX473" s="143"/>
      <c r="AY473" s="143"/>
      <c r="AZ473" s="143"/>
      <c r="BA473" s="143"/>
      <c r="BB473" s="143"/>
      <c r="BC473" s="143"/>
      <c r="BD473" s="143"/>
      <c r="BE473" s="143"/>
      <c r="BF473" s="143"/>
      <c r="BG473" s="143"/>
      <c r="BH473" s="143"/>
      <c r="BI473" s="143"/>
      <c r="BJ473" s="143"/>
      <c r="BK473" s="143"/>
      <c r="BL473" s="143"/>
      <c r="BM473" s="143"/>
      <c r="BN473" s="143"/>
      <c r="BO473" s="143"/>
      <c r="BP473" s="143"/>
      <c r="BQ473" s="143"/>
      <c r="BR473" s="143"/>
      <c r="BS473" s="143"/>
      <c r="BT473" s="143"/>
    </row>
    <row r="474" spans="2:72" s="169" customFormat="1" ht="13.5" customHeight="1">
      <c r="B474" s="170"/>
      <c r="C474" s="153"/>
      <c r="D474" s="148" t="s">
        <v>182</v>
      </c>
      <c r="E474" s="154" t="s">
        <v>19</v>
      </c>
      <c r="F474" s="155" t="s">
        <v>1811</v>
      </c>
      <c r="G474" s="153"/>
      <c r="H474" s="154" t="s">
        <v>19</v>
      </c>
      <c r="I474" s="153"/>
      <c r="J474" s="153"/>
      <c r="K474" s="153"/>
      <c r="L474" s="143"/>
      <c r="M474" s="143"/>
      <c r="N474" s="143"/>
      <c r="O474" s="143"/>
      <c r="P474" s="143"/>
      <c r="Q474" s="143"/>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c r="AW474" s="143"/>
      <c r="AX474" s="143"/>
      <c r="AY474" s="143"/>
      <c r="AZ474" s="143"/>
      <c r="BA474" s="143"/>
      <c r="BB474" s="143"/>
      <c r="BC474" s="143"/>
      <c r="BD474" s="143"/>
      <c r="BE474" s="143"/>
      <c r="BF474" s="143"/>
      <c r="BG474" s="143"/>
      <c r="BH474" s="143"/>
      <c r="BI474" s="143"/>
      <c r="BJ474" s="143"/>
      <c r="BK474" s="143"/>
      <c r="BL474" s="143"/>
      <c r="BM474" s="143"/>
      <c r="BN474" s="143"/>
      <c r="BO474" s="143"/>
      <c r="BP474" s="143"/>
      <c r="BQ474" s="143"/>
      <c r="BR474" s="143"/>
      <c r="BS474" s="143"/>
      <c r="BT474" s="143"/>
    </row>
    <row r="475" spans="2:72" s="169" customFormat="1" ht="13.5" customHeight="1">
      <c r="B475" s="170"/>
      <c r="C475" s="153"/>
      <c r="D475" s="148" t="s">
        <v>182</v>
      </c>
      <c r="E475" s="154" t="s">
        <v>19</v>
      </c>
      <c r="F475" s="155" t="s">
        <v>1810</v>
      </c>
      <c r="G475" s="153"/>
      <c r="H475" s="154" t="s">
        <v>19</v>
      </c>
      <c r="I475" s="153"/>
      <c r="J475" s="153"/>
      <c r="K475" s="153"/>
      <c r="L475" s="143"/>
      <c r="M475" s="143"/>
      <c r="N475" s="143"/>
      <c r="O475" s="143"/>
      <c r="P475" s="143"/>
      <c r="Q475" s="143"/>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c r="AX475" s="143"/>
      <c r="AY475" s="143"/>
      <c r="AZ475" s="143"/>
      <c r="BA475" s="143"/>
      <c r="BB475" s="143"/>
      <c r="BC475" s="143"/>
      <c r="BD475" s="143"/>
      <c r="BE475" s="143"/>
      <c r="BF475" s="143"/>
      <c r="BG475" s="143"/>
      <c r="BH475" s="143"/>
      <c r="BI475" s="143"/>
      <c r="BJ475" s="143"/>
      <c r="BK475" s="143"/>
      <c r="BL475" s="143"/>
      <c r="BM475" s="143"/>
      <c r="BN475" s="143"/>
      <c r="BO475" s="143"/>
      <c r="BP475" s="143"/>
      <c r="BQ475" s="143"/>
      <c r="BR475" s="143"/>
      <c r="BS475" s="143"/>
      <c r="BT475" s="143"/>
    </row>
    <row r="476" spans="2:72" s="167" customFormat="1" ht="13.5" customHeight="1">
      <c r="B476" s="168"/>
      <c r="C476" s="149"/>
      <c r="D476" s="148" t="s">
        <v>182</v>
      </c>
      <c r="E476" s="152" t="s">
        <v>19</v>
      </c>
      <c r="F476" s="151" t="s">
        <v>254</v>
      </c>
      <c r="G476" s="149"/>
      <c r="H476" s="150">
        <v>17</v>
      </c>
      <c r="I476" s="149"/>
      <c r="J476" s="149"/>
      <c r="K476" s="149"/>
      <c r="L476" s="143"/>
      <c r="M476" s="143"/>
      <c r="N476" s="143"/>
      <c r="O476" s="143"/>
      <c r="P476" s="143"/>
      <c r="Q476" s="143"/>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c r="AX476" s="143"/>
      <c r="AY476" s="143"/>
      <c r="AZ476" s="143"/>
      <c r="BA476" s="143"/>
      <c r="BB476" s="143"/>
      <c r="BC476" s="143"/>
      <c r="BD476" s="143"/>
      <c r="BE476" s="143"/>
      <c r="BF476" s="143"/>
      <c r="BG476" s="143"/>
      <c r="BH476" s="143"/>
      <c r="BI476" s="143"/>
      <c r="BJ476" s="143"/>
      <c r="BK476" s="143"/>
      <c r="BL476" s="143"/>
      <c r="BM476" s="143"/>
      <c r="BN476" s="143"/>
      <c r="BO476" s="143"/>
      <c r="BP476" s="143"/>
      <c r="BQ476" s="143"/>
      <c r="BR476" s="143"/>
      <c r="BS476" s="143"/>
      <c r="BT476" s="143"/>
    </row>
    <row r="477" spans="2:72" s="169" customFormat="1" ht="13.5" customHeight="1">
      <c r="B477" s="170"/>
      <c r="C477" s="153"/>
      <c r="D477" s="148" t="s">
        <v>182</v>
      </c>
      <c r="E477" s="154" t="s">
        <v>19</v>
      </c>
      <c r="F477" s="155" t="s">
        <v>1809</v>
      </c>
      <c r="G477" s="153"/>
      <c r="H477" s="154" t="s">
        <v>19</v>
      </c>
      <c r="I477" s="153"/>
      <c r="J477" s="153"/>
      <c r="K477" s="153"/>
      <c r="L477" s="143"/>
      <c r="M477" s="143"/>
      <c r="N477" s="143"/>
      <c r="O477" s="143"/>
      <c r="P477" s="143"/>
      <c r="Q477" s="143"/>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c r="AR477" s="143"/>
      <c r="AS477" s="143"/>
      <c r="AT477" s="143"/>
      <c r="AU477" s="143"/>
      <c r="AV477" s="143"/>
      <c r="AW477" s="143"/>
      <c r="AX477" s="143"/>
      <c r="AY477" s="143"/>
      <c r="AZ477" s="143"/>
      <c r="BA477" s="143"/>
      <c r="BB477" s="143"/>
      <c r="BC477" s="143"/>
      <c r="BD477" s="143"/>
      <c r="BE477" s="143"/>
      <c r="BF477" s="143"/>
      <c r="BG477" s="143"/>
      <c r="BH477" s="143"/>
      <c r="BI477" s="143"/>
      <c r="BJ477" s="143"/>
      <c r="BK477" s="143"/>
      <c r="BL477" s="143"/>
      <c r="BM477" s="143"/>
      <c r="BN477" s="143"/>
      <c r="BO477" s="143"/>
      <c r="BP477" s="143"/>
      <c r="BQ477" s="143"/>
      <c r="BR477" s="143"/>
      <c r="BS477" s="143"/>
      <c r="BT477" s="143"/>
    </row>
    <row r="478" spans="2:72" s="169" customFormat="1" ht="13.5" customHeight="1">
      <c r="B478" s="170"/>
      <c r="C478" s="153"/>
      <c r="D478" s="148" t="s">
        <v>182</v>
      </c>
      <c r="E478" s="154" t="s">
        <v>19</v>
      </c>
      <c r="F478" s="155" t="s">
        <v>1808</v>
      </c>
      <c r="G478" s="153"/>
      <c r="H478" s="154" t="s">
        <v>19</v>
      </c>
      <c r="I478" s="153"/>
      <c r="J478" s="153"/>
      <c r="K478" s="153"/>
      <c r="L478" s="143"/>
      <c r="M478" s="143"/>
      <c r="N478" s="143"/>
      <c r="O478" s="143"/>
      <c r="P478" s="143"/>
      <c r="Q478" s="143"/>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c r="AR478" s="143"/>
      <c r="AS478" s="143"/>
      <c r="AT478" s="143"/>
      <c r="AU478" s="143"/>
      <c r="AV478" s="143"/>
      <c r="AW478" s="143"/>
      <c r="AX478" s="143"/>
      <c r="AY478" s="143"/>
      <c r="AZ478" s="143"/>
      <c r="BA478" s="143"/>
      <c r="BB478" s="143"/>
      <c r="BC478" s="143"/>
      <c r="BD478" s="143"/>
      <c r="BE478" s="143"/>
      <c r="BF478" s="143"/>
      <c r="BG478" s="143"/>
      <c r="BH478" s="143"/>
      <c r="BI478" s="143"/>
      <c r="BJ478" s="143"/>
      <c r="BK478" s="143"/>
      <c r="BL478" s="143"/>
      <c r="BM478" s="143"/>
      <c r="BN478" s="143"/>
      <c r="BO478" s="143"/>
      <c r="BP478" s="143"/>
      <c r="BQ478" s="143"/>
      <c r="BR478" s="143"/>
      <c r="BS478" s="143"/>
      <c r="BT478" s="143"/>
    </row>
    <row r="479" spans="2:72" s="169" customFormat="1" ht="13.5" customHeight="1">
      <c r="B479" s="170"/>
      <c r="C479" s="153"/>
      <c r="D479" s="148" t="s">
        <v>182</v>
      </c>
      <c r="E479" s="154" t="s">
        <v>19</v>
      </c>
      <c r="F479" s="155" t="s">
        <v>1807</v>
      </c>
      <c r="G479" s="153"/>
      <c r="H479" s="154" t="s">
        <v>19</v>
      </c>
      <c r="I479" s="153"/>
      <c r="J479" s="153"/>
      <c r="K479" s="153"/>
      <c r="L479" s="143"/>
      <c r="M479" s="143"/>
      <c r="N479" s="143"/>
      <c r="O479" s="143"/>
      <c r="P479" s="143"/>
      <c r="Q479" s="143"/>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c r="AX479" s="143"/>
      <c r="AY479" s="143"/>
      <c r="AZ479" s="143"/>
      <c r="BA479" s="143"/>
      <c r="BB479" s="143"/>
      <c r="BC479" s="143"/>
      <c r="BD479" s="143"/>
      <c r="BE479" s="143"/>
      <c r="BF479" s="143"/>
      <c r="BG479" s="143"/>
      <c r="BH479" s="143"/>
      <c r="BI479" s="143"/>
      <c r="BJ479" s="143"/>
      <c r="BK479" s="143"/>
      <c r="BL479" s="143"/>
      <c r="BM479" s="143"/>
      <c r="BN479" s="143"/>
      <c r="BO479" s="143"/>
      <c r="BP479" s="143"/>
      <c r="BQ479" s="143"/>
      <c r="BR479" s="143"/>
      <c r="BS479" s="143"/>
      <c r="BT479" s="143"/>
    </row>
    <row r="480" spans="2:72" s="167" customFormat="1" ht="13.5" customHeight="1">
      <c r="B480" s="168"/>
      <c r="C480" s="149"/>
      <c r="D480" s="148" t="s">
        <v>182</v>
      </c>
      <c r="E480" s="152" t="s">
        <v>19</v>
      </c>
      <c r="F480" s="151" t="s">
        <v>1806</v>
      </c>
      <c r="G480" s="149"/>
      <c r="H480" s="150">
        <v>0.354</v>
      </c>
      <c r="I480" s="149"/>
      <c r="J480" s="149"/>
      <c r="K480" s="149"/>
      <c r="L480" s="143"/>
      <c r="M480" s="143"/>
      <c r="N480" s="143"/>
      <c r="O480" s="143"/>
      <c r="P480" s="143"/>
      <c r="Q480" s="143"/>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c r="AR480" s="143"/>
      <c r="AS480" s="143"/>
      <c r="AT480" s="143"/>
      <c r="AU480" s="143"/>
      <c r="AV480" s="143"/>
      <c r="AW480" s="143"/>
      <c r="AX480" s="143"/>
      <c r="AY480" s="143"/>
      <c r="AZ480" s="143"/>
      <c r="BA480" s="143"/>
      <c r="BB480" s="143"/>
      <c r="BC480" s="143"/>
      <c r="BD480" s="143"/>
      <c r="BE480" s="143"/>
      <c r="BF480" s="143"/>
      <c r="BG480" s="143"/>
      <c r="BH480" s="143"/>
      <c r="BI480" s="143"/>
      <c r="BJ480" s="143"/>
      <c r="BK480" s="143"/>
      <c r="BL480" s="143"/>
      <c r="BM480" s="143"/>
      <c r="BN480" s="143"/>
      <c r="BO480" s="143"/>
      <c r="BP480" s="143"/>
      <c r="BQ480" s="143"/>
      <c r="BR480" s="143"/>
      <c r="BS480" s="143"/>
      <c r="BT480" s="143"/>
    </row>
    <row r="481" spans="2:72" s="169" customFormat="1" ht="13.5" customHeight="1">
      <c r="B481" s="170"/>
      <c r="C481" s="153"/>
      <c r="D481" s="148" t="s">
        <v>182</v>
      </c>
      <c r="E481" s="154" t="s">
        <v>19</v>
      </c>
      <c r="F481" s="155" t="s">
        <v>1805</v>
      </c>
      <c r="G481" s="153"/>
      <c r="H481" s="154" t="s">
        <v>19</v>
      </c>
      <c r="I481" s="153"/>
      <c r="J481" s="153"/>
      <c r="K481" s="15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3"/>
      <c r="AY481" s="143"/>
      <c r="AZ481" s="143"/>
      <c r="BA481" s="143"/>
      <c r="BB481" s="143"/>
      <c r="BC481" s="143"/>
      <c r="BD481" s="143"/>
      <c r="BE481" s="143"/>
      <c r="BF481" s="143"/>
      <c r="BG481" s="143"/>
      <c r="BH481" s="143"/>
      <c r="BI481" s="143"/>
      <c r="BJ481" s="143"/>
      <c r="BK481" s="143"/>
      <c r="BL481" s="143"/>
      <c r="BM481" s="143"/>
      <c r="BN481" s="143"/>
      <c r="BO481" s="143"/>
      <c r="BP481" s="143"/>
      <c r="BQ481" s="143"/>
      <c r="BR481" s="143"/>
      <c r="BS481" s="143"/>
      <c r="BT481" s="143"/>
    </row>
    <row r="482" spans="2:72" s="167" customFormat="1" ht="13.5" customHeight="1">
      <c r="B482" s="168"/>
      <c r="C482" s="149"/>
      <c r="D482" s="148" t="s">
        <v>182</v>
      </c>
      <c r="E482" s="152" t="s">
        <v>19</v>
      </c>
      <c r="F482" s="151" t="s">
        <v>1804</v>
      </c>
      <c r="G482" s="149"/>
      <c r="H482" s="150">
        <v>0.189</v>
      </c>
      <c r="I482" s="149"/>
      <c r="J482" s="149"/>
      <c r="K482" s="149"/>
      <c r="L482" s="143"/>
      <c r="M482" s="143"/>
      <c r="N482" s="143"/>
      <c r="O482" s="143"/>
      <c r="P482" s="143"/>
      <c r="Q482" s="143"/>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3"/>
      <c r="AY482" s="143"/>
      <c r="AZ482" s="143"/>
      <c r="BA482" s="143"/>
      <c r="BB482" s="143"/>
      <c r="BC482" s="143"/>
      <c r="BD482" s="143"/>
      <c r="BE482" s="143"/>
      <c r="BF482" s="143"/>
      <c r="BG482" s="143"/>
      <c r="BH482" s="143"/>
      <c r="BI482" s="143"/>
      <c r="BJ482" s="143"/>
      <c r="BK482" s="143"/>
      <c r="BL482" s="143"/>
      <c r="BM482" s="143"/>
      <c r="BN482" s="143"/>
      <c r="BO482" s="143"/>
      <c r="BP482" s="143"/>
      <c r="BQ482" s="143"/>
      <c r="BR482" s="143"/>
      <c r="BS482" s="143"/>
      <c r="BT482" s="143"/>
    </row>
    <row r="483" spans="2:72" s="167" customFormat="1" ht="13.5" customHeight="1">
      <c r="B483" s="168"/>
      <c r="C483" s="149"/>
      <c r="D483" s="148" t="s">
        <v>182</v>
      </c>
      <c r="E483" s="152" t="s">
        <v>19</v>
      </c>
      <c r="F483" s="151" t="s">
        <v>1803</v>
      </c>
      <c r="G483" s="149"/>
      <c r="H483" s="150">
        <v>0.203</v>
      </c>
      <c r="I483" s="149"/>
      <c r="J483" s="149"/>
      <c r="K483" s="149"/>
      <c r="L483" s="143"/>
      <c r="M483" s="143"/>
      <c r="N483" s="143"/>
      <c r="O483" s="143"/>
      <c r="P483" s="143"/>
      <c r="Q483" s="143"/>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3"/>
      <c r="AY483" s="143"/>
      <c r="AZ483" s="143"/>
      <c r="BA483" s="143"/>
      <c r="BB483" s="143"/>
      <c r="BC483" s="143"/>
      <c r="BD483" s="143"/>
      <c r="BE483" s="143"/>
      <c r="BF483" s="143"/>
      <c r="BG483" s="143"/>
      <c r="BH483" s="143"/>
      <c r="BI483" s="143"/>
      <c r="BJ483" s="143"/>
      <c r="BK483" s="143"/>
      <c r="BL483" s="143"/>
      <c r="BM483" s="143"/>
      <c r="BN483" s="143"/>
      <c r="BO483" s="143"/>
      <c r="BP483" s="143"/>
      <c r="BQ483" s="143"/>
      <c r="BR483" s="143"/>
      <c r="BS483" s="143"/>
      <c r="BT483" s="143"/>
    </row>
    <row r="484" spans="2:72" s="169" customFormat="1" ht="13.5" customHeight="1">
      <c r="B484" s="170"/>
      <c r="C484" s="153"/>
      <c r="D484" s="148" t="s">
        <v>182</v>
      </c>
      <c r="E484" s="154" t="s">
        <v>19</v>
      </c>
      <c r="F484" s="155" t="s">
        <v>1802</v>
      </c>
      <c r="G484" s="153"/>
      <c r="H484" s="154" t="s">
        <v>19</v>
      </c>
      <c r="I484" s="153"/>
      <c r="J484" s="153"/>
      <c r="K484" s="153"/>
      <c r="L484" s="143"/>
      <c r="M484" s="143"/>
      <c r="N484" s="143"/>
      <c r="O484" s="143"/>
      <c r="P484" s="143"/>
      <c r="Q484" s="143"/>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c r="AX484" s="143"/>
      <c r="AY484" s="143"/>
      <c r="AZ484" s="143"/>
      <c r="BA484" s="143"/>
      <c r="BB484" s="143"/>
      <c r="BC484" s="143"/>
      <c r="BD484" s="143"/>
      <c r="BE484" s="143"/>
      <c r="BF484" s="143"/>
      <c r="BG484" s="143"/>
      <c r="BH484" s="143"/>
      <c r="BI484" s="143"/>
      <c r="BJ484" s="143"/>
      <c r="BK484" s="143"/>
      <c r="BL484" s="143"/>
      <c r="BM484" s="143"/>
      <c r="BN484" s="143"/>
      <c r="BO484" s="143"/>
      <c r="BP484" s="143"/>
      <c r="BQ484" s="143"/>
      <c r="BR484" s="143"/>
      <c r="BS484" s="143"/>
      <c r="BT484" s="143"/>
    </row>
    <row r="485" spans="2:72" s="167" customFormat="1" ht="13.5" customHeight="1">
      <c r="B485" s="168"/>
      <c r="C485" s="149"/>
      <c r="D485" s="148" t="s">
        <v>182</v>
      </c>
      <c r="E485" s="152" t="s">
        <v>19</v>
      </c>
      <c r="F485" s="151" t="s">
        <v>1801</v>
      </c>
      <c r="G485" s="149"/>
      <c r="H485" s="150">
        <v>0.456</v>
      </c>
      <c r="I485" s="149"/>
      <c r="J485" s="149"/>
      <c r="K485" s="149"/>
      <c r="L485" s="143"/>
      <c r="M485" s="143"/>
      <c r="N485" s="143"/>
      <c r="O485" s="143"/>
      <c r="P485" s="143"/>
      <c r="Q485" s="143"/>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c r="AR485" s="143"/>
      <c r="AS485" s="143"/>
      <c r="AT485" s="143"/>
      <c r="AU485" s="143"/>
      <c r="AV485" s="143"/>
      <c r="AW485" s="143"/>
      <c r="AX485" s="143"/>
      <c r="AY485" s="143"/>
      <c r="AZ485" s="143"/>
      <c r="BA485" s="143"/>
      <c r="BB485" s="143"/>
      <c r="BC485" s="143"/>
      <c r="BD485" s="143"/>
      <c r="BE485" s="143"/>
      <c r="BF485" s="143"/>
      <c r="BG485" s="143"/>
      <c r="BH485" s="143"/>
      <c r="BI485" s="143"/>
      <c r="BJ485" s="143"/>
      <c r="BK485" s="143"/>
      <c r="BL485" s="143"/>
      <c r="BM485" s="143"/>
      <c r="BN485" s="143"/>
      <c r="BO485" s="143"/>
      <c r="BP485" s="143"/>
      <c r="BQ485" s="143"/>
      <c r="BR485" s="143"/>
      <c r="BS485" s="143"/>
      <c r="BT485" s="143"/>
    </row>
    <row r="486" spans="2:72" s="165" customFormat="1" ht="13.5" customHeight="1">
      <c r="B486" s="166"/>
      <c r="C486" s="144"/>
      <c r="D486" s="189" t="s">
        <v>182</v>
      </c>
      <c r="E486" s="188" t="s">
        <v>19</v>
      </c>
      <c r="F486" s="187" t="s">
        <v>247</v>
      </c>
      <c r="G486" s="144"/>
      <c r="H486" s="186">
        <v>18.202</v>
      </c>
      <c r="I486" s="144"/>
      <c r="J486" s="144"/>
      <c r="K486" s="144"/>
      <c r="L486" s="143"/>
      <c r="M486" s="143"/>
      <c r="N486" s="143"/>
      <c r="O486" s="143"/>
      <c r="P486" s="143"/>
      <c r="Q486" s="143"/>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c r="AR486" s="143"/>
      <c r="AS486" s="143"/>
      <c r="AT486" s="143"/>
      <c r="AU486" s="143"/>
      <c r="AV486" s="143"/>
      <c r="AW486" s="143"/>
      <c r="AX486" s="143"/>
      <c r="AY486" s="143"/>
      <c r="AZ486" s="143"/>
      <c r="BA486" s="143"/>
      <c r="BB486" s="143"/>
      <c r="BC486" s="143"/>
      <c r="BD486" s="143"/>
      <c r="BE486" s="143"/>
      <c r="BF486" s="143"/>
      <c r="BG486" s="143"/>
      <c r="BH486" s="143"/>
      <c r="BI486" s="143"/>
      <c r="BJ486" s="143"/>
      <c r="BK486" s="143"/>
      <c r="BL486" s="143"/>
      <c r="BM486" s="143"/>
      <c r="BN486" s="143"/>
      <c r="BO486" s="143"/>
      <c r="BP486" s="143"/>
      <c r="BQ486" s="143"/>
      <c r="BR486" s="143"/>
      <c r="BS486" s="143"/>
      <c r="BT486" s="143"/>
    </row>
    <row r="487" spans="2:72" s="162" customFormat="1" ht="28.95" customHeight="1">
      <c r="B487" s="177"/>
      <c r="C487" s="176" t="s">
        <v>428</v>
      </c>
      <c r="D487" s="176" t="s">
        <v>176</v>
      </c>
      <c r="E487" s="175" t="s">
        <v>1800</v>
      </c>
      <c r="F487" s="171" t="s">
        <v>1799</v>
      </c>
      <c r="G487" s="174" t="s">
        <v>127</v>
      </c>
      <c r="H487" s="173">
        <v>18.202</v>
      </c>
      <c r="I487" s="465"/>
      <c r="J487" s="172">
        <f>ROUND(I487*H487,2)</f>
        <v>0</v>
      </c>
      <c r="K487" s="171" t="s">
        <v>1693</v>
      </c>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3"/>
      <c r="BN487" s="143"/>
      <c r="BO487" s="143"/>
      <c r="BP487" s="143"/>
      <c r="BQ487" s="143"/>
      <c r="BR487" s="143"/>
      <c r="BS487" s="143"/>
      <c r="BT487" s="143"/>
    </row>
    <row r="488" spans="2:72" s="162" customFormat="1" ht="84">
      <c r="B488" s="177"/>
      <c r="C488" s="184"/>
      <c r="D488" s="148" t="s">
        <v>1699</v>
      </c>
      <c r="E488" s="184"/>
      <c r="F488" s="185" t="s">
        <v>1798</v>
      </c>
      <c r="G488" s="184"/>
      <c r="H488" s="184"/>
      <c r="I488" s="184"/>
      <c r="J488" s="184"/>
      <c r="K488" s="184"/>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3"/>
      <c r="BN488" s="143"/>
      <c r="BO488" s="143"/>
      <c r="BP488" s="143"/>
      <c r="BQ488" s="143"/>
      <c r="BR488" s="143"/>
      <c r="BS488" s="143"/>
      <c r="BT488" s="143"/>
    </row>
    <row r="489" spans="2:72" s="169" customFormat="1" ht="13.5" customHeight="1">
      <c r="B489" s="170"/>
      <c r="C489" s="153"/>
      <c r="D489" s="148" t="s">
        <v>182</v>
      </c>
      <c r="E489" s="154" t="s">
        <v>19</v>
      </c>
      <c r="F489" s="155" t="s">
        <v>1797</v>
      </c>
      <c r="G489" s="153"/>
      <c r="H489" s="154" t="s">
        <v>19</v>
      </c>
      <c r="I489" s="153"/>
      <c r="J489" s="153"/>
      <c r="K489" s="153"/>
      <c r="L489" s="143"/>
      <c r="M489" s="143"/>
      <c r="N489" s="143"/>
      <c r="O489" s="143"/>
      <c r="P489" s="143"/>
      <c r="Q489" s="143"/>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c r="BO489" s="143"/>
      <c r="BP489" s="143"/>
      <c r="BQ489" s="143"/>
      <c r="BR489" s="143"/>
      <c r="BS489" s="143"/>
      <c r="BT489" s="143"/>
    </row>
    <row r="490" spans="2:72" s="167" customFormat="1" ht="13.5" customHeight="1">
      <c r="B490" s="168"/>
      <c r="C490" s="149"/>
      <c r="D490" s="148" t="s">
        <v>182</v>
      </c>
      <c r="E490" s="152" t="s">
        <v>19</v>
      </c>
      <c r="F490" s="151" t="s">
        <v>1796</v>
      </c>
      <c r="G490" s="149"/>
      <c r="H490" s="150">
        <v>18.202</v>
      </c>
      <c r="I490" s="149"/>
      <c r="J490" s="149"/>
      <c r="K490" s="149"/>
      <c r="L490" s="143"/>
      <c r="M490" s="143"/>
      <c r="N490" s="143"/>
      <c r="O490" s="143"/>
      <c r="P490" s="143"/>
      <c r="Q490" s="143"/>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c r="BO490" s="143"/>
      <c r="BP490" s="143"/>
      <c r="BQ490" s="143"/>
      <c r="BR490" s="143"/>
      <c r="BS490" s="143"/>
      <c r="BT490" s="143"/>
    </row>
    <row r="491" spans="2:72" s="165" customFormat="1" ht="13.5" customHeight="1">
      <c r="B491" s="166"/>
      <c r="C491" s="144"/>
      <c r="D491" s="189" t="s">
        <v>182</v>
      </c>
      <c r="E491" s="188" t="s">
        <v>19</v>
      </c>
      <c r="F491" s="187" t="s">
        <v>247</v>
      </c>
      <c r="G491" s="144"/>
      <c r="H491" s="186">
        <v>18.202</v>
      </c>
      <c r="I491" s="144"/>
      <c r="J491" s="144"/>
      <c r="K491" s="144"/>
      <c r="L491" s="143"/>
      <c r="M491" s="143"/>
      <c r="N491" s="143"/>
      <c r="O491" s="143"/>
      <c r="P491" s="143"/>
      <c r="Q491" s="143"/>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c r="BO491" s="143"/>
      <c r="BP491" s="143"/>
      <c r="BQ491" s="143"/>
      <c r="BR491" s="143"/>
      <c r="BS491" s="143"/>
      <c r="BT491" s="143"/>
    </row>
    <row r="492" spans="2:72" s="162" customFormat="1" ht="28.95" customHeight="1">
      <c r="B492" s="177"/>
      <c r="C492" s="176" t="s">
        <v>432</v>
      </c>
      <c r="D492" s="176" t="s">
        <v>176</v>
      </c>
      <c r="E492" s="175" t="s">
        <v>1795</v>
      </c>
      <c r="F492" s="171" t="s">
        <v>1794</v>
      </c>
      <c r="G492" s="174" t="s">
        <v>113</v>
      </c>
      <c r="H492" s="173">
        <v>537.5</v>
      </c>
      <c r="I492" s="465"/>
      <c r="J492" s="172">
        <f>ROUND(I492*H492,2)</f>
        <v>0</v>
      </c>
      <c r="K492" s="171" t="s">
        <v>1693</v>
      </c>
      <c r="L492" s="143"/>
      <c r="M492" s="143"/>
      <c r="N492" s="143"/>
      <c r="O492" s="143"/>
      <c r="P492" s="143"/>
      <c r="Q492" s="143"/>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c r="BO492" s="143"/>
      <c r="BP492" s="143"/>
      <c r="BQ492" s="143"/>
      <c r="BR492" s="143"/>
      <c r="BS492" s="143"/>
      <c r="BT492" s="143"/>
    </row>
    <row r="493" spans="2:72" s="162" customFormat="1" ht="60">
      <c r="B493" s="177"/>
      <c r="C493" s="184"/>
      <c r="D493" s="148" t="s">
        <v>1699</v>
      </c>
      <c r="E493" s="184"/>
      <c r="F493" s="185" t="s">
        <v>1793</v>
      </c>
      <c r="G493" s="184"/>
      <c r="H493" s="184"/>
      <c r="I493" s="184"/>
      <c r="J493" s="184"/>
      <c r="K493" s="184"/>
      <c r="L493" s="143"/>
      <c r="M493" s="143"/>
      <c r="N493" s="143"/>
      <c r="O493" s="143"/>
      <c r="P493" s="143"/>
      <c r="Q493" s="143"/>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c r="BO493" s="143"/>
      <c r="BP493" s="143"/>
      <c r="BQ493" s="143"/>
      <c r="BR493" s="143"/>
      <c r="BS493" s="143"/>
      <c r="BT493" s="143"/>
    </row>
    <row r="494" spans="2:72" s="169" customFormat="1" ht="13.5" customHeight="1">
      <c r="B494" s="170"/>
      <c r="C494" s="153"/>
      <c r="D494" s="148" t="s">
        <v>182</v>
      </c>
      <c r="E494" s="154" t="s">
        <v>19</v>
      </c>
      <c r="F494" s="155" t="s">
        <v>1756</v>
      </c>
      <c r="G494" s="153"/>
      <c r="H494" s="154" t="s">
        <v>19</v>
      </c>
      <c r="I494" s="153"/>
      <c r="J494" s="153"/>
      <c r="K494" s="153"/>
      <c r="L494" s="143"/>
      <c r="M494" s="143"/>
      <c r="N494" s="143"/>
      <c r="O494" s="143"/>
      <c r="P494" s="143"/>
      <c r="Q494" s="143"/>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c r="BO494" s="143"/>
      <c r="BP494" s="143"/>
      <c r="BQ494" s="143"/>
      <c r="BR494" s="143"/>
      <c r="BS494" s="143"/>
      <c r="BT494" s="143"/>
    </row>
    <row r="495" spans="2:72" s="169" customFormat="1" ht="13.5" customHeight="1">
      <c r="B495" s="170"/>
      <c r="C495" s="153"/>
      <c r="D495" s="148" t="s">
        <v>182</v>
      </c>
      <c r="E495" s="154" t="s">
        <v>19</v>
      </c>
      <c r="F495" s="155" t="s">
        <v>1792</v>
      </c>
      <c r="G495" s="153"/>
      <c r="H495" s="154" t="s">
        <v>19</v>
      </c>
      <c r="I495" s="153"/>
      <c r="J495" s="153"/>
      <c r="K495" s="153"/>
      <c r="L495" s="143"/>
      <c r="M495" s="143"/>
      <c r="N495" s="143"/>
      <c r="O495" s="143"/>
      <c r="P495" s="143"/>
      <c r="Q495" s="143"/>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c r="BO495" s="143"/>
      <c r="BP495" s="143"/>
      <c r="BQ495" s="143"/>
      <c r="BR495" s="143"/>
      <c r="BS495" s="143"/>
      <c r="BT495" s="143"/>
    </row>
    <row r="496" spans="2:72" s="167" customFormat="1" ht="13.5" customHeight="1">
      <c r="B496" s="168"/>
      <c r="C496" s="149"/>
      <c r="D496" s="148" t="s">
        <v>182</v>
      </c>
      <c r="E496" s="152" t="s">
        <v>19</v>
      </c>
      <c r="F496" s="151" t="s">
        <v>1791</v>
      </c>
      <c r="G496" s="149"/>
      <c r="H496" s="150">
        <v>537.5</v>
      </c>
      <c r="I496" s="149"/>
      <c r="J496" s="149"/>
      <c r="K496" s="149"/>
      <c r="L496" s="143"/>
      <c r="M496" s="143"/>
      <c r="N496" s="143"/>
      <c r="O496" s="143"/>
      <c r="P496" s="143"/>
      <c r="Q496" s="143"/>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c r="BO496" s="143"/>
      <c r="BP496" s="143"/>
      <c r="BQ496" s="143"/>
      <c r="BR496" s="143"/>
      <c r="BS496" s="143"/>
      <c r="BT496" s="143"/>
    </row>
    <row r="497" spans="2:72" s="165" customFormat="1" ht="13.5" customHeight="1">
      <c r="B497" s="166"/>
      <c r="C497" s="144"/>
      <c r="D497" s="148" t="s">
        <v>182</v>
      </c>
      <c r="E497" s="147" t="s">
        <v>19</v>
      </c>
      <c r="F497" s="146" t="s">
        <v>247</v>
      </c>
      <c r="G497" s="144"/>
      <c r="H497" s="145">
        <v>537.5</v>
      </c>
      <c r="I497" s="144"/>
      <c r="J497" s="144"/>
      <c r="K497" s="144"/>
      <c r="L497" s="143"/>
      <c r="M497" s="143"/>
      <c r="N497" s="143"/>
      <c r="O497" s="143"/>
      <c r="P497" s="143"/>
      <c r="Q497" s="143"/>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c r="BO497" s="143"/>
      <c r="BP497" s="143"/>
      <c r="BQ497" s="143"/>
      <c r="BR497" s="143"/>
      <c r="BS497" s="143"/>
      <c r="BT497" s="143"/>
    </row>
    <row r="498" spans="2:72" s="178" customFormat="1" ht="29.85" customHeight="1">
      <c r="B498" s="183"/>
      <c r="C498" s="179"/>
      <c r="D498" s="182" t="s">
        <v>73</v>
      </c>
      <c r="E498" s="181" t="s">
        <v>214</v>
      </c>
      <c r="F498" s="181" t="s">
        <v>1790</v>
      </c>
      <c r="G498" s="179"/>
      <c r="H498" s="179"/>
      <c r="I498" s="179"/>
      <c r="J498" s="180">
        <f>J499+J504+J508+J513</f>
        <v>0</v>
      </c>
      <c r="K498" s="179"/>
      <c r="L498" s="143"/>
      <c r="M498" s="143"/>
      <c r="N498" s="143"/>
      <c r="O498" s="143"/>
      <c r="P498" s="143"/>
      <c r="Q498" s="143"/>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c r="BO498" s="143"/>
      <c r="BP498" s="143"/>
      <c r="BQ498" s="143"/>
      <c r="BR498" s="143"/>
      <c r="BS498" s="143"/>
      <c r="BT498" s="143"/>
    </row>
    <row r="499" spans="2:72" s="162" customFormat="1" ht="20.4" customHeight="1">
      <c r="B499" s="177"/>
      <c r="C499" s="176" t="s">
        <v>437</v>
      </c>
      <c r="D499" s="176" t="s">
        <v>176</v>
      </c>
      <c r="E499" s="175" t="s">
        <v>1789</v>
      </c>
      <c r="F499" s="171" t="s">
        <v>1788</v>
      </c>
      <c r="G499" s="174" t="s">
        <v>189</v>
      </c>
      <c r="H499" s="173">
        <v>2</v>
      </c>
      <c r="I499" s="465"/>
      <c r="J499" s="172">
        <f>ROUND(I499*H499,2)</f>
        <v>0</v>
      </c>
      <c r="K499" s="171" t="s">
        <v>19</v>
      </c>
      <c r="L499" s="143"/>
      <c r="M499" s="143"/>
      <c r="N499" s="143"/>
      <c r="O499" s="143"/>
      <c r="P499" s="143"/>
      <c r="Q499" s="143"/>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c r="BO499" s="143"/>
      <c r="BP499" s="143"/>
      <c r="BQ499" s="143"/>
      <c r="BR499" s="143"/>
      <c r="BS499" s="143"/>
      <c r="BT499" s="143"/>
    </row>
    <row r="500" spans="2:72" s="162" customFormat="1" ht="36">
      <c r="B500" s="177"/>
      <c r="C500" s="184"/>
      <c r="D500" s="148" t="s">
        <v>1704</v>
      </c>
      <c r="E500" s="184"/>
      <c r="F500" s="185" t="s">
        <v>1787</v>
      </c>
      <c r="G500" s="184"/>
      <c r="H500" s="184"/>
      <c r="I500" s="184"/>
      <c r="J500" s="184"/>
      <c r="K500" s="184"/>
      <c r="L500" s="143"/>
      <c r="M500" s="143"/>
      <c r="N500" s="143"/>
      <c r="O500" s="143"/>
      <c r="P500" s="143"/>
      <c r="Q500" s="143"/>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c r="BO500" s="143"/>
      <c r="BP500" s="143"/>
      <c r="BQ500" s="143"/>
      <c r="BR500" s="143"/>
      <c r="BS500" s="143"/>
      <c r="BT500" s="143"/>
    </row>
    <row r="501" spans="2:72" s="169" customFormat="1" ht="13.5" customHeight="1">
      <c r="B501" s="170"/>
      <c r="C501" s="153"/>
      <c r="D501" s="148" t="s">
        <v>182</v>
      </c>
      <c r="E501" s="154" t="s">
        <v>19</v>
      </c>
      <c r="F501" s="155" t="s">
        <v>1749</v>
      </c>
      <c r="G501" s="153"/>
      <c r="H501" s="154" t="s">
        <v>19</v>
      </c>
      <c r="I501" s="153"/>
      <c r="J501" s="153"/>
      <c r="K501" s="153"/>
      <c r="L501" s="143"/>
      <c r="M501" s="143"/>
      <c r="N501" s="143"/>
      <c r="O501" s="143"/>
      <c r="P501" s="143"/>
      <c r="Q501" s="143"/>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c r="BO501" s="143"/>
      <c r="BP501" s="143"/>
      <c r="BQ501" s="143"/>
      <c r="BR501" s="143"/>
      <c r="BS501" s="143"/>
      <c r="BT501" s="143"/>
    </row>
    <row r="502" spans="2:72" s="167" customFormat="1" ht="13.5" customHeight="1">
      <c r="B502" s="168"/>
      <c r="C502" s="149"/>
      <c r="D502" s="148" t="s">
        <v>182</v>
      </c>
      <c r="E502" s="152" t="s">
        <v>19</v>
      </c>
      <c r="F502" s="151" t="s">
        <v>115</v>
      </c>
      <c r="G502" s="149"/>
      <c r="H502" s="150">
        <v>2</v>
      </c>
      <c r="I502" s="149"/>
      <c r="J502" s="149"/>
      <c r="K502" s="149"/>
      <c r="L502" s="143"/>
      <c r="M502" s="143"/>
      <c r="N502" s="143"/>
      <c r="O502" s="143"/>
      <c r="P502" s="143"/>
      <c r="Q502" s="143"/>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c r="BO502" s="143"/>
      <c r="BP502" s="143"/>
      <c r="BQ502" s="143"/>
      <c r="BR502" s="143"/>
      <c r="BS502" s="143"/>
      <c r="BT502" s="143"/>
    </row>
    <row r="503" spans="2:72" s="165" customFormat="1" ht="13.5" customHeight="1">
      <c r="B503" s="166"/>
      <c r="C503" s="144"/>
      <c r="D503" s="189" t="s">
        <v>182</v>
      </c>
      <c r="E503" s="188" t="s">
        <v>19</v>
      </c>
      <c r="F503" s="187" t="s">
        <v>247</v>
      </c>
      <c r="G503" s="144"/>
      <c r="H503" s="186">
        <v>2</v>
      </c>
      <c r="I503" s="144"/>
      <c r="J503" s="144"/>
      <c r="K503" s="144"/>
      <c r="L503" s="143"/>
      <c r="M503" s="143"/>
      <c r="N503" s="143"/>
      <c r="O503" s="143"/>
      <c r="P503" s="143"/>
      <c r="Q503" s="143"/>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c r="BO503" s="143"/>
      <c r="BP503" s="143"/>
      <c r="BQ503" s="143"/>
      <c r="BR503" s="143"/>
      <c r="BS503" s="143"/>
      <c r="BT503" s="143"/>
    </row>
    <row r="504" spans="2:72" s="162" customFormat="1" ht="28.95" customHeight="1">
      <c r="B504" s="177"/>
      <c r="C504" s="176" t="s">
        <v>441</v>
      </c>
      <c r="D504" s="176" t="s">
        <v>176</v>
      </c>
      <c r="E504" s="175" t="s">
        <v>1786</v>
      </c>
      <c r="F504" s="171" t="s">
        <v>1785</v>
      </c>
      <c r="G504" s="174" t="s">
        <v>113</v>
      </c>
      <c r="H504" s="173">
        <v>28</v>
      </c>
      <c r="I504" s="465"/>
      <c r="J504" s="172">
        <f>ROUND(I504*H504,2)</f>
        <v>0</v>
      </c>
      <c r="K504" s="171" t="s">
        <v>19</v>
      </c>
      <c r="L504" s="143"/>
      <c r="M504" s="143"/>
      <c r="N504" s="143"/>
      <c r="O504" s="143"/>
      <c r="P504" s="143"/>
      <c r="Q504" s="143"/>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c r="BO504" s="143"/>
      <c r="BP504" s="143"/>
      <c r="BQ504" s="143"/>
      <c r="BR504" s="143"/>
      <c r="BS504" s="143"/>
      <c r="BT504" s="143"/>
    </row>
    <row r="505" spans="2:72" s="169" customFormat="1" ht="13.5" customHeight="1">
      <c r="B505" s="170"/>
      <c r="C505" s="153"/>
      <c r="D505" s="148" t="s">
        <v>182</v>
      </c>
      <c r="E505" s="154" t="s">
        <v>19</v>
      </c>
      <c r="F505" s="155" t="s">
        <v>1784</v>
      </c>
      <c r="G505" s="153"/>
      <c r="H505" s="154" t="s">
        <v>19</v>
      </c>
      <c r="I505" s="153"/>
      <c r="J505" s="153"/>
      <c r="K505" s="153"/>
      <c r="L505" s="143"/>
      <c r="M505" s="143"/>
      <c r="N505" s="143"/>
      <c r="O505" s="143"/>
      <c r="P505" s="143"/>
      <c r="Q505" s="143"/>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c r="BO505" s="143"/>
      <c r="BP505" s="143"/>
      <c r="BQ505" s="143"/>
      <c r="BR505" s="143"/>
      <c r="BS505" s="143"/>
      <c r="BT505" s="143"/>
    </row>
    <row r="506" spans="2:72" s="167" customFormat="1" ht="13.5" customHeight="1">
      <c r="B506" s="168"/>
      <c r="C506" s="149"/>
      <c r="D506" s="148" t="s">
        <v>182</v>
      </c>
      <c r="E506" s="152" t="s">
        <v>19</v>
      </c>
      <c r="F506" s="151" t="s">
        <v>1783</v>
      </c>
      <c r="G506" s="149"/>
      <c r="H506" s="150">
        <v>28</v>
      </c>
      <c r="I506" s="149"/>
      <c r="J506" s="149"/>
      <c r="K506" s="149"/>
      <c r="L506" s="143"/>
      <c r="M506" s="143"/>
      <c r="N506" s="143"/>
      <c r="O506" s="143"/>
      <c r="P506" s="143"/>
      <c r="Q506" s="143"/>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c r="BO506" s="143"/>
      <c r="BP506" s="143"/>
      <c r="BQ506" s="143"/>
      <c r="BR506" s="143"/>
      <c r="BS506" s="143"/>
      <c r="BT506" s="143"/>
    </row>
    <row r="507" spans="2:72" s="165" customFormat="1" ht="13.5" customHeight="1">
      <c r="B507" s="166"/>
      <c r="C507" s="144"/>
      <c r="D507" s="189" t="s">
        <v>182</v>
      </c>
      <c r="E507" s="188" t="s">
        <v>19</v>
      </c>
      <c r="F507" s="187" t="s">
        <v>247</v>
      </c>
      <c r="G507" s="144"/>
      <c r="H507" s="186">
        <v>28</v>
      </c>
      <c r="I507" s="144"/>
      <c r="J507" s="144"/>
      <c r="K507" s="144"/>
      <c r="L507" s="143"/>
      <c r="M507" s="143"/>
      <c r="N507" s="143"/>
      <c r="O507" s="143"/>
      <c r="P507" s="143"/>
      <c r="Q507" s="143"/>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c r="BO507" s="143"/>
      <c r="BP507" s="143"/>
      <c r="BQ507" s="143"/>
      <c r="BR507" s="143"/>
      <c r="BS507" s="143"/>
      <c r="BT507" s="143"/>
    </row>
    <row r="508" spans="2:72" s="162" customFormat="1" ht="28.95" customHeight="1">
      <c r="B508" s="177"/>
      <c r="C508" s="176" t="s">
        <v>446</v>
      </c>
      <c r="D508" s="176" t="s">
        <v>176</v>
      </c>
      <c r="E508" s="175" t="s">
        <v>1782</v>
      </c>
      <c r="F508" s="171" t="s">
        <v>1781</v>
      </c>
      <c r="G508" s="174" t="s">
        <v>189</v>
      </c>
      <c r="H508" s="173">
        <v>20</v>
      </c>
      <c r="I508" s="465"/>
      <c r="J508" s="172">
        <f>ROUND(I508*H508,2)</f>
        <v>0</v>
      </c>
      <c r="K508" s="171" t="s">
        <v>1693</v>
      </c>
      <c r="L508" s="143"/>
      <c r="M508" s="143"/>
      <c r="N508" s="143"/>
      <c r="O508" s="143"/>
      <c r="P508" s="143"/>
      <c r="Q508" s="143"/>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c r="BO508" s="143"/>
      <c r="BP508" s="143"/>
      <c r="BQ508" s="143"/>
      <c r="BR508" s="143"/>
      <c r="BS508" s="143"/>
      <c r="BT508" s="143"/>
    </row>
    <row r="509" spans="2:72" s="162" customFormat="1" ht="108">
      <c r="B509" s="177"/>
      <c r="C509" s="184"/>
      <c r="D509" s="148" t="s">
        <v>1699</v>
      </c>
      <c r="E509" s="184"/>
      <c r="F509" s="185" t="s">
        <v>1778</v>
      </c>
      <c r="G509" s="184"/>
      <c r="H509" s="184"/>
      <c r="I509" s="184"/>
      <c r="J509" s="184"/>
      <c r="K509" s="184"/>
      <c r="L509" s="143"/>
      <c r="M509" s="143"/>
      <c r="N509" s="143"/>
      <c r="O509" s="143"/>
      <c r="P509" s="143"/>
      <c r="Q509" s="143"/>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c r="BO509" s="143"/>
      <c r="BP509" s="143"/>
      <c r="BQ509" s="143"/>
      <c r="BR509" s="143"/>
      <c r="BS509" s="143"/>
      <c r="BT509" s="143"/>
    </row>
    <row r="510" spans="2:72" s="169" customFormat="1" ht="13.5" customHeight="1">
      <c r="B510" s="170"/>
      <c r="C510" s="153"/>
      <c r="D510" s="148" t="s">
        <v>182</v>
      </c>
      <c r="E510" s="154" t="s">
        <v>19</v>
      </c>
      <c r="F510" s="155" t="s">
        <v>1714</v>
      </c>
      <c r="G510" s="153"/>
      <c r="H510" s="154" t="s">
        <v>19</v>
      </c>
      <c r="I510" s="153"/>
      <c r="J510" s="153"/>
      <c r="K510" s="153"/>
      <c r="L510" s="143"/>
      <c r="M510" s="143"/>
      <c r="N510" s="143"/>
      <c r="O510" s="143"/>
      <c r="P510" s="143"/>
      <c r="Q510" s="143"/>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c r="BO510" s="143"/>
      <c r="BP510" s="143"/>
      <c r="BQ510" s="143"/>
      <c r="BR510" s="143"/>
      <c r="BS510" s="143"/>
      <c r="BT510" s="143"/>
    </row>
    <row r="511" spans="2:72" s="167" customFormat="1" ht="13.5" customHeight="1">
      <c r="B511" s="168"/>
      <c r="C511" s="149"/>
      <c r="D511" s="148" t="s">
        <v>182</v>
      </c>
      <c r="E511" s="152" t="s">
        <v>19</v>
      </c>
      <c r="F511" s="151" t="s">
        <v>1777</v>
      </c>
      <c r="G511" s="149"/>
      <c r="H511" s="150">
        <v>20</v>
      </c>
      <c r="I511" s="149"/>
      <c r="J511" s="149"/>
      <c r="K511" s="149"/>
      <c r="L511" s="143"/>
      <c r="M511" s="143"/>
      <c r="N511" s="143"/>
      <c r="O511" s="143"/>
      <c r="P511" s="143"/>
      <c r="Q511" s="143"/>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c r="BO511" s="143"/>
      <c r="BP511" s="143"/>
      <c r="BQ511" s="143"/>
      <c r="BR511" s="143"/>
      <c r="BS511" s="143"/>
      <c r="BT511" s="143"/>
    </row>
    <row r="512" spans="2:72" s="165" customFormat="1" ht="13.5" customHeight="1">
      <c r="B512" s="166"/>
      <c r="C512" s="144"/>
      <c r="D512" s="189" t="s">
        <v>182</v>
      </c>
      <c r="E512" s="188" t="s">
        <v>19</v>
      </c>
      <c r="F512" s="187" t="s">
        <v>247</v>
      </c>
      <c r="G512" s="144"/>
      <c r="H512" s="186">
        <v>20</v>
      </c>
      <c r="I512" s="144"/>
      <c r="J512" s="144"/>
      <c r="K512" s="144"/>
      <c r="L512" s="143"/>
      <c r="M512" s="143"/>
      <c r="N512" s="143"/>
      <c r="O512" s="143"/>
      <c r="P512" s="143"/>
      <c r="Q512" s="143"/>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c r="BO512" s="143"/>
      <c r="BP512" s="143"/>
      <c r="BQ512" s="143"/>
      <c r="BR512" s="143"/>
      <c r="BS512" s="143"/>
      <c r="BT512" s="143"/>
    </row>
    <row r="513" spans="2:72" s="162" customFormat="1" ht="28.95" customHeight="1">
      <c r="B513" s="177"/>
      <c r="C513" s="176" t="s">
        <v>451</v>
      </c>
      <c r="D513" s="176" t="s">
        <v>176</v>
      </c>
      <c r="E513" s="175" t="s">
        <v>1780</v>
      </c>
      <c r="F513" s="171" t="s">
        <v>1779</v>
      </c>
      <c r="G513" s="174" t="s">
        <v>189</v>
      </c>
      <c r="H513" s="173">
        <v>20</v>
      </c>
      <c r="I513" s="465"/>
      <c r="J513" s="172">
        <f>ROUND(I513*H513,2)</f>
        <v>0</v>
      </c>
      <c r="K513" s="171" t="s">
        <v>1693</v>
      </c>
      <c r="L513" s="143"/>
      <c r="M513" s="143"/>
      <c r="N513" s="143"/>
      <c r="O513" s="143"/>
      <c r="P513" s="143"/>
      <c r="Q513" s="143"/>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c r="BO513" s="143"/>
      <c r="BP513" s="143"/>
      <c r="BQ513" s="143"/>
      <c r="BR513" s="143"/>
      <c r="BS513" s="143"/>
      <c r="BT513" s="143"/>
    </row>
    <row r="514" spans="2:72" s="162" customFormat="1" ht="108">
      <c r="B514" s="177"/>
      <c r="C514" s="184"/>
      <c r="D514" s="148" t="s">
        <v>1699</v>
      </c>
      <c r="E514" s="184"/>
      <c r="F514" s="185" t="s">
        <v>1778</v>
      </c>
      <c r="G514" s="184"/>
      <c r="H514" s="184"/>
      <c r="I514" s="184"/>
      <c r="J514" s="184"/>
      <c r="K514" s="184"/>
      <c r="L514" s="143"/>
      <c r="M514" s="143"/>
      <c r="N514" s="143"/>
      <c r="O514" s="143"/>
      <c r="P514" s="143"/>
      <c r="Q514" s="143"/>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c r="BO514" s="143"/>
      <c r="BP514" s="143"/>
      <c r="BQ514" s="143"/>
      <c r="BR514" s="143"/>
      <c r="BS514" s="143"/>
      <c r="BT514" s="143"/>
    </row>
    <row r="515" spans="2:72" s="169" customFormat="1" ht="13.5" customHeight="1">
      <c r="B515" s="170"/>
      <c r="C515" s="153"/>
      <c r="D515" s="148" t="s">
        <v>182</v>
      </c>
      <c r="E515" s="154" t="s">
        <v>19</v>
      </c>
      <c r="F515" s="155" t="s">
        <v>1714</v>
      </c>
      <c r="G515" s="153"/>
      <c r="H515" s="154" t="s">
        <v>19</v>
      </c>
      <c r="I515" s="153"/>
      <c r="J515" s="153"/>
      <c r="K515" s="153"/>
      <c r="L515" s="143"/>
      <c r="M515" s="143"/>
      <c r="N515" s="143"/>
      <c r="O515" s="143"/>
      <c r="P515" s="143"/>
      <c r="Q515" s="143"/>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c r="AX515" s="143"/>
      <c r="AY515" s="143"/>
      <c r="AZ515" s="143"/>
      <c r="BA515" s="143"/>
      <c r="BB515" s="143"/>
      <c r="BC515" s="143"/>
      <c r="BD515" s="143"/>
      <c r="BE515" s="143"/>
      <c r="BF515" s="143"/>
      <c r="BG515" s="143"/>
      <c r="BH515" s="143"/>
      <c r="BI515" s="143"/>
      <c r="BJ515" s="143"/>
      <c r="BK515" s="143"/>
      <c r="BL515" s="143"/>
      <c r="BM515" s="143"/>
      <c r="BN515" s="143"/>
      <c r="BO515" s="143"/>
      <c r="BP515" s="143"/>
      <c r="BQ515" s="143"/>
      <c r="BR515" s="143"/>
      <c r="BS515" s="143"/>
      <c r="BT515" s="143"/>
    </row>
    <row r="516" spans="2:72" s="167" customFormat="1" ht="13.5" customHeight="1">
      <c r="B516" s="168"/>
      <c r="C516" s="149"/>
      <c r="D516" s="148" t="s">
        <v>182</v>
      </c>
      <c r="E516" s="152" t="s">
        <v>19</v>
      </c>
      <c r="F516" s="151" t="s">
        <v>1777</v>
      </c>
      <c r="G516" s="149"/>
      <c r="H516" s="150">
        <v>20</v>
      </c>
      <c r="I516" s="149"/>
      <c r="J516" s="149"/>
      <c r="K516" s="149"/>
      <c r="L516" s="143"/>
      <c r="M516" s="143"/>
      <c r="N516" s="143"/>
      <c r="O516" s="143"/>
      <c r="P516" s="143"/>
      <c r="Q516" s="143"/>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3"/>
      <c r="BN516" s="143"/>
      <c r="BO516" s="143"/>
      <c r="BP516" s="143"/>
      <c r="BQ516" s="143"/>
      <c r="BR516" s="143"/>
      <c r="BS516" s="143"/>
      <c r="BT516" s="143"/>
    </row>
    <row r="517" spans="2:72" s="165" customFormat="1" ht="13.5" customHeight="1">
      <c r="B517" s="166"/>
      <c r="C517" s="144"/>
      <c r="D517" s="148" t="s">
        <v>182</v>
      </c>
      <c r="E517" s="147" t="s">
        <v>19</v>
      </c>
      <c r="F517" s="146" t="s">
        <v>247</v>
      </c>
      <c r="G517" s="144"/>
      <c r="H517" s="145">
        <v>20</v>
      </c>
      <c r="I517" s="144"/>
      <c r="J517" s="144"/>
      <c r="K517" s="144"/>
      <c r="L517" s="143"/>
      <c r="M517" s="143"/>
      <c r="N517" s="143"/>
      <c r="O517" s="143"/>
      <c r="P517" s="143"/>
      <c r="Q517" s="143"/>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3"/>
      <c r="BN517" s="143"/>
      <c r="BO517" s="143"/>
      <c r="BP517" s="143"/>
      <c r="BQ517" s="143"/>
      <c r="BR517" s="143"/>
      <c r="BS517" s="143"/>
      <c r="BT517" s="143"/>
    </row>
    <row r="518" spans="2:72" s="178" customFormat="1" ht="29.85" customHeight="1">
      <c r="B518" s="183"/>
      <c r="C518" s="179"/>
      <c r="D518" s="182" t="s">
        <v>73</v>
      </c>
      <c r="E518" s="181" t="s">
        <v>1776</v>
      </c>
      <c r="F518" s="181" t="s">
        <v>1775</v>
      </c>
      <c r="G518" s="179"/>
      <c r="H518" s="179"/>
      <c r="I518" s="179"/>
      <c r="J518" s="180">
        <f>J519+J531+J537+J556+J566+J546</f>
        <v>0</v>
      </c>
      <c r="K518" s="179"/>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c r="BO518" s="143"/>
      <c r="BP518" s="143"/>
      <c r="BQ518" s="143"/>
      <c r="BR518" s="143"/>
      <c r="BS518" s="143"/>
      <c r="BT518" s="143"/>
    </row>
    <row r="519" spans="2:72" s="162" customFormat="1" ht="20.4" customHeight="1">
      <c r="B519" s="177"/>
      <c r="C519" s="176" t="s">
        <v>460</v>
      </c>
      <c r="D519" s="176" t="s">
        <v>176</v>
      </c>
      <c r="E519" s="175" t="s">
        <v>1774</v>
      </c>
      <c r="F519" s="171" t="s">
        <v>1773</v>
      </c>
      <c r="G519" s="174" t="s">
        <v>369</v>
      </c>
      <c r="H519" s="173">
        <v>155.166</v>
      </c>
      <c r="I519" s="465"/>
      <c r="J519" s="172">
        <f>ROUND(I519*H519,2)</f>
        <v>0</v>
      </c>
      <c r="K519" s="171" t="s">
        <v>1693</v>
      </c>
      <c r="L519" s="143"/>
      <c r="M519" s="143"/>
      <c r="N519" s="143"/>
      <c r="O519" s="143"/>
      <c r="P519" s="143"/>
      <c r="Q519" s="143"/>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3"/>
      <c r="AY519" s="143"/>
      <c r="AZ519" s="143"/>
      <c r="BA519" s="143"/>
      <c r="BB519" s="143"/>
      <c r="BC519" s="143"/>
      <c r="BD519" s="143"/>
      <c r="BE519" s="143"/>
      <c r="BF519" s="143"/>
      <c r="BG519" s="143"/>
      <c r="BH519" s="143"/>
      <c r="BI519" s="143"/>
      <c r="BJ519" s="143"/>
      <c r="BK519" s="143"/>
      <c r="BL519" s="143"/>
      <c r="BM519" s="143"/>
      <c r="BN519" s="143"/>
      <c r="BO519" s="143"/>
      <c r="BP519" s="143"/>
      <c r="BQ519" s="143"/>
      <c r="BR519" s="143"/>
      <c r="BS519" s="143"/>
      <c r="BT519" s="143"/>
    </row>
    <row r="520" spans="2:72" s="162" customFormat="1" ht="84">
      <c r="B520" s="177"/>
      <c r="C520" s="184"/>
      <c r="D520" s="148" t="s">
        <v>1699</v>
      </c>
      <c r="E520" s="184"/>
      <c r="F520" s="185" t="s">
        <v>1757</v>
      </c>
      <c r="G520" s="184"/>
      <c r="H520" s="184"/>
      <c r="I520" s="184"/>
      <c r="J520" s="184"/>
      <c r="K520" s="184"/>
      <c r="L520" s="143"/>
      <c r="M520" s="143"/>
      <c r="N520" s="143"/>
      <c r="O520" s="143"/>
      <c r="P520" s="143"/>
      <c r="Q520" s="143"/>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c r="AX520" s="143"/>
      <c r="AY520" s="143"/>
      <c r="AZ520" s="143"/>
      <c r="BA520" s="143"/>
      <c r="BB520" s="143"/>
      <c r="BC520" s="143"/>
      <c r="BD520" s="143"/>
      <c r="BE520" s="143"/>
      <c r="BF520" s="143"/>
      <c r="BG520" s="143"/>
      <c r="BH520" s="143"/>
      <c r="BI520" s="143"/>
      <c r="BJ520" s="143"/>
      <c r="BK520" s="143"/>
      <c r="BL520" s="143"/>
      <c r="BM520" s="143"/>
      <c r="BN520" s="143"/>
      <c r="BO520" s="143"/>
      <c r="BP520" s="143"/>
      <c r="BQ520" s="143"/>
      <c r="BR520" s="143"/>
      <c r="BS520" s="143"/>
      <c r="BT520" s="143"/>
    </row>
    <row r="521" spans="2:72" s="169" customFormat="1" ht="13.5" customHeight="1">
      <c r="B521" s="170"/>
      <c r="C521" s="153"/>
      <c r="D521" s="148" t="s">
        <v>182</v>
      </c>
      <c r="E521" s="154" t="s">
        <v>19</v>
      </c>
      <c r="F521" s="155" t="s">
        <v>1772</v>
      </c>
      <c r="G521" s="153"/>
      <c r="H521" s="154" t="s">
        <v>19</v>
      </c>
      <c r="I521" s="153"/>
      <c r="J521" s="153"/>
      <c r="K521" s="153"/>
      <c r="L521" s="143"/>
      <c r="M521" s="143"/>
      <c r="N521" s="143"/>
      <c r="O521" s="143"/>
      <c r="P521" s="143"/>
      <c r="Q521" s="143"/>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c r="AX521" s="143"/>
      <c r="AY521" s="143"/>
      <c r="AZ521" s="143"/>
      <c r="BA521" s="143"/>
      <c r="BB521" s="143"/>
      <c r="BC521" s="143"/>
      <c r="BD521" s="143"/>
      <c r="BE521" s="143"/>
      <c r="BF521" s="143"/>
      <c r="BG521" s="143"/>
      <c r="BH521" s="143"/>
      <c r="BI521" s="143"/>
      <c r="BJ521" s="143"/>
      <c r="BK521" s="143"/>
      <c r="BL521" s="143"/>
      <c r="BM521" s="143"/>
      <c r="BN521" s="143"/>
      <c r="BO521" s="143"/>
      <c r="BP521" s="143"/>
      <c r="BQ521" s="143"/>
      <c r="BR521" s="143"/>
      <c r="BS521" s="143"/>
      <c r="BT521" s="143"/>
    </row>
    <row r="522" spans="2:72" s="169" customFormat="1" ht="13.5" customHeight="1">
      <c r="B522" s="170"/>
      <c r="C522" s="153"/>
      <c r="D522" s="148" t="s">
        <v>182</v>
      </c>
      <c r="E522" s="154" t="s">
        <v>19</v>
      </c>
      <c r="F522" s="155" t="s">
        <v>1771</v>
      </c>
      <c r="G522" s="153"/>
      <c r="H522" s="154" t="s">
        <v>19</v>
      </c>
      <c r="I522" s="153"/>
      <c r="J522" s="153"/>
      <c r="K522" s="153"/>
      <c r="L522" s="143"/>
      <c r="M522" s="143"/>
      <c r="N522" s="143"/>
      <c r="O522" s="143"/>
      <c r="P522" s="143"/>
      <c r="Q522" s="143"/>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c r="AX522" s="143"/>
      <c r="AY522" s="143"/>
      <c r="AZ522" s="143"/>
      <c r="BA522" s="143"/>
      <c r="BB522" s="143"/>
      <c r="BC522" s="143"/>
      <c r="BD522" s="143"/>
      <c r="BE522" s="143"/>
      <c r="BF522" s="143"/>
      <c r="BG522" s="143"/>
      <c r="BH522" s="143"/>
      <c r="BI522" s="143"/>
      <c r="BJ522" s="143"/>
      <c r="BK522" s="143"/>
      <c r="BL522" s="143"/>
      <c r="BM522" s="143"/>
      <c r="BN522" s="143"/>
      <c r="BO522" s="143"/>
      <c r="BP522" s="143"/>
      <c r="BQ522" s="143"/>
      <c r="BR522" s="143"/>
      <c r="BS522" s="143"/>
      <c r="BT522" s="143"/>
    </row>
    <row r="523" spans="2:72" s="167" customFormat="1" ht="13.5" customHeight="1">
      <c r="B523" s="168"/>
      <c r="C523" s="149"/>
      <c r="D523" s="148" t="s">
        <v>182</v>
      </c>
      <c r="E523" s="152" t="s">
        <v>19</v>
      </c>
      <c r="F523" s="151" t="s">
        <v>1770</v>
      </c>
      <c r="G523" s="149"/>
      <c r="H523" s="150">
        <v>140.8</v>
      </c>
      <c r="I523" s="149"/>
      <c r="J523" s="149"/>
      <c r="K523" s="149"/>
      <c r="L523" s="143"/>
      <c r="M523" s="143"/>
      <c r="N523" s="143"/>
      <c r="O523" s="143"/>
      <c r="P523" s="143"/>
      <c r="Q523" s="143"/>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c r="AR523" s="143"/>
      <c r="AS523" s="143"/>
      <c r="AT523" s="143"/>
      <c r="AU523" s="143"/>
      <c r="AV523" s="143"/>
      <c r="AW523" s="143"/>
      <c r="AX523" s="143"/>
      <c r="AY523" s="143"/>
      <c r="AZ523" s="143"/>
      <c r="BA523" s="143"/>
      <c r="BB523" s="143"/>
      <c r="BC523" s="143"/>
      <c r="BD523" s="143"/>
      <c r="BE523" s="143"/>
      <c r="BF523" s="143"/>
      <c r="BG523" s="143"/>
      <c r="BH523" s="143"/>
      <c r="BI523" s="143"/>
      <c r="BJ523" s="143"/>
      <c r="BK523" s="143"/>
      <c r="BL523" s="143"/>
      <c r="BM523" s="143"/>
      <c r="BN523" s="143"/>
      <c r="BO523" s="143"/>
      <c r="BP523" s="143"/>
      <c r="BQ523" s="143"/>
      <c r="BR523" s="143"/>
      <c r="BS523" s="143"/>
      <c r="BT523" s="143"/>
    </row>
    <row r="524" spans="2:72" s="169" customFormat="1" ht="13.5" customHeight="1">
      <c r="B524" s="170"/>
      <c r="C524" s="153"/>
      <c r="D524" s="148" t="s">
        <v>182</v>
      </c>
      <c r="E524" s="154" t="s">
        <v>19</v>
      </c>
      <c r="F524" s="155" t="s">
        <v>1769</v>
      </c>
      <c r="G524" s="153"/>
      <c r="H524" s="154" t="s">
        <v>19</v>
      </c>
      <c r="I524" s="153"/>
      <c r="J524" s="153"/>
      <c r="K524" s="15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c r="BD524" s="143"/>
      <c r="BE524" s="143"/>
      <c r="BF524" s="143"/>
      <c r="BG524" s="143"/>
      <c r="BH524" s="143"/>
      <c r="BI524" s="143"/>
      <c r="BJ524" s="143"/>
      <c r="BK524" s="143"/>
      <c r="BL524" s="143"/>
      <c r="BM524" s="143"/>
      <c r="BN524" s="143"/>
      <c r="BO524" s="143"/>
      <c r="BP524" s="143"/>
      <c r="BQ524" s="143"/>
      <c r="BR524" s="143"/>
      <c r="BS524" s="143"/>
      <c r="BT524" s="143"/>
    </row>
    <row r="525" spans="2:72" s="167" customFormat="1" ht="13.5" customHeight="1">
      <c r="B525" s="168"/>
      <c r="C525" s="149"/>
      <c r="D525" s="148" t="s">
        <v>182</v>
      </c>
      <c r="E525" s="152" t="s">
        <v>19</v>
      </c>
      <c r="F525" s="151" t="s">
        <v>1768</v>
      </c>
      <c r="G525" s="149"/>
      <c r="H525" s="150">
        <v>5.5</v>
      </c>
      <c r="I525" s="149"/>
      <c r="J525" s="149"/>
      <c r="K525" s="149"/>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c r="BD525" s="143"/>
      <c r="BE525" s="143"/>
      <c r="BF525" s="143"/>
      <c r="BG525" s="143"/>
      <c r="BH525" s="143"/>
      <c r="BI525" s="143"/>
      <c r="BJ525" s="143"/>
      <c r="BK525" s="143"/>
      <c r="BL525" s="143"/>
      <c r="BM525" s="143"/>
      <c r="BN525" s="143"/>
      <c r="BO525" s="143"/>
      <c r="BP525" s="143"/>
      <c r="BQ525" s="143"/>
      <c r="BR525" s="143"/>
      <c r="BS525" s="143"/>
      <c r="BT525" s="143"/>
    </row>
    <row r="526" spans="2:72" s="169" customFormat="1" ht="13.5" customHeight="1">
      <c r="B526" s="170"/>
      <c r="C526" s="153"/>
      <c r="D526" s="148" t="s">
        <v>182</v>
      </c>
      <c r="E526" s="154" t="s">
        <v>19</v>
      </c>
      <c r="F526" s="155" t="s">
        <v>1767</v>
      </c>
      <c r="G526" s="153"/>
      <c r="H526" s="154" t="s">
        <v>19</v>
      </c>
      <c r="I526" s="153"/>
      <c r="J526" s="153"/>
      <c r="K526" s="153"/>
      <c r="L526" s="143"/>
      <c r="M526" s="143"/>
      <c r="N526" s="143"/>
      <c r="O526" s="143"/>
      <c r="P526" s="143"/>
      <c r="Q526" s="143"/>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3"/>
      <c r="BN526" s="143"/>
      <c r="BO526" s="143"/>
      <c r="BP526" s="143"/>
      <c r="BQ526" s="143"/>
      <c r="BR526" s="143"/>
      <c r="BS526" s="143"/>
      <c r="BT526" s="143"/>
    </row>
    <row r="527" spans="2:72" s="167" customFormat="1" ht="13.5" customHeight="1">
      <c r="B527" s="168"/>
      <c r="C527" s="149"/>
      <c r="D527" s="148" t="s">
        <v>182</v>
      </c>
      <c r="E527" s="152" t="s">
        <v>19</v>
      </c>
      <c r="F527" s="151" t="s">
        <v>1747</v>
      </c>
      <c r="G527" s="149"/>
      <c r="H527" s="150">
        <v>5.5</v>
      </c>
      <c r="I527" s="149"/>
      <c r="J527" s="149"/>
      <c r="K527" s="149"/>
      <c r="L527" s="143"/>
      <c r="M527" s="143"/>
      <c r="N527" s="143"/>
      <c r="O527" s="143"/>
      <c r="P527" s="143"/>
      <c r="Q527" s="143"/>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c r="AX527" s="143"/>
      <c r="AY527" s="143"/>
      <c r="AZ527" s="143"/>
      <c r="BA527" s="143"/>
      <c r="BB527" s="143"/>
      <c r="BC527" s="143"/>
      <c r="BD527" s="143"/>
      <c r="BE527" s="143"/>
      <c r="BF527" s="143"/>
      <c r="BG527" s="143"/>
      <c r="BH527" s="143"/>
      <c r="BI527" s="143"/>
      <c r="BJ527" s="143"/>
      <c r="BK527" s="143"/>
      <c r="BL527" s="143"/>
      <c r="BM527" s="143"/>
      <c r="BN527" s="143"/>
      <c r="BO527" s="143"/>
      <c r="BP527" s="143"/>
      <c r="BQ527" s="143"/>
      <c r="BR527" s="143"/>
      <c r="BS527" s="143"/>
      <c r="BT527" s="143"/>
    </row>
    <row r="528" spans="2:72" s="169" customFormat="1" ht="13.5" customHeight="1">
      <c r="B528" s="170"/>
      <c r="C528" s="153"/>
      <c r="D528" s="148" t="s">
        <v>182</v>
      </c>
      <c r="E528" s="154" t="s">
        <v>19</v>
      </c>
      <c r="F528" s="155" t="s">
        <v>1766</v>
      </c>
      <c r="G528" s="153"/>
      <c r="H528" s="154" t="s">
        <v>19</v>
      </c>
      <c r="I528" s="153"/>
      <c r="J528" s="153"/>
      <c r="K528" s="153"/>
      <c r="L528" s="143"/>
      <c r="M528" s="143"/>
      <c r="N528" s="143"/>
      <c r="O528" s="143"/>
      <c r="P528" s="143"/>
      <c r="Q528" s="143"/>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c r="AR528" s="143"/>
      <c r="AS528" s="143"/>
      <c r="AT528" s="143"/>
      <c r="AU528" s="143"/>
      <c r="AV528" s="143"/>
      <c r="AW528" s="143"/>
      <c r="AX528" s="143"/>
      <c r="AY528" s="143"/>
      <c r="AZ528" s="143"/>
      <c r="BA528" s="143"/>
      <c r="BB528" s="143"/>
      <c r="BC528" s="143"/>
      <c r="BD528" s="143"/>
      <c r="BE528" s="143"/>
      <c r="BF528" s="143"/>
      <c r="BG528" s="143"/>
      <c r="BH528" s="143"/>
      <c r="BI528" s="143"/>
      <c r="BJ528" s="143"/>
      <c r="BK528" s="143"/>
      <c r="BL528" s="143"/>
      <c r="BM528" s="143"/>
      <c r="BN528" s="143"/>
      <c r="BO528" s="143"/>
      <c r="BP528" s="143"/>
      <c r="BQ528" s="143"/>
      <c r="BR528" s="143"/>
      <c r="BS528" s="143"/>
      <c r="BT528" s="143"/>
    </row>
    <row r="529" spans="2:72" s="167" customFormat="1" ht="13.5" customHeight="1">
      <c r="B529" s="168"/>
      <c r="C529" s="149"/>
      <c r="D529" s="148" t="s">
        <v>182</v>
      </c>
      <c r="E529" s="152" t="s">
        <v>19</v>
      </c>
      <c r="F529" s="151" t="s">
        <v>1765</v>
      </c>
      <c r="G529" s="149"/>
      <c r="H529" s="150">
        <v>3.366</v>
      </c>
      <c r="I529" s="149"/>
      <c r="J529" s="149"/>
      <c r="K529" s="149"/>
      <c r="L529" s="143"/>
      <c r="M529" s="143"/>
      <c r="N529" s="143"/>
      <c r="O529" s="143"/>
      <c r="P529" s="143"/>
      <c r="Q529" s="143"/>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c r="AX529" s="143"/>
      <c r="AY529" s="143"/>
      <c r="AZ529" s="143"/>
      <c r="BA529" s="143"/>
      <c r="BB529" s="143"/>
      <c r="BC529" s="143"/>
      <c r="BD529" s="143"/>
      <c r="BE529" s="143"/>
      <c r="BF529" s="143"/>
      <c r="BG529" s="143"/>
      <c r="BH529" s="143"/>
      <c r="BI529" s="143"/>
      <c r="BJ529" s="143"/>
      <c r="BK529" s="143"/>
      <c r="BL529" s="143"/>
      <c r="BM529" s="143"/>
      <c r="BN529" s="143"/>
      <c r="BO529" s="143"/>
      <c r="BP529" s="143"/>
      <c r="BQ529" s="143"/>
      <c r="BR529" s="143"/>
      <c r="BS529" s="143"/>
      <c r="BT529" s="143"/>
    </row>
    <row r="530" spans="2:72" s="165" customFormat="1" ht="13.5" customHeight="1">
      <c r="B530" s="166"/>
      <c r="C530" s="144"/>
      <c r="D530" s="189" t="s">
        <v>182</v>
      </c>
      <c r="E530" s="188" t="s">
        <v>19</v>
      </c>
      <c r="F530" s="187" t="s">
        <v>247</v>
      </c>
      <c r="G530" s="144"/>
      <c r="H530" s="186">
        <v>155.166</v>
      </c>
      <c r="I530" s="144"/>
      <c r="J530" s="144"/>
      <c r="K530" s="144"/>
      <c r="L530" s="143"/>
      <c r="M530" s="143"/>
      <c r="N530" s="143"/>
      <c r="O530" s="143"/>
      <c r="P530" s="143"/>
      <c r="Q530" s="143"/>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c r="AU530" s="143"/>
      <c r="AV530" s="143"/>
      <c r="AW530" s="143"/>
      <c r="AX530" s="143"/>
      <c r="AY530" s="143"/>
      <c r="AZ530" s="143"/>
      <c r="BA530" s="143"/>
      <c r="BB530" s="143"/>
      <c r="BC530" s="143"/>
      <c r="BD530" s="143"/>
      <c r="BE530" s="143"/>
      <c r="BF530" s="143"/>
      <c r="BG530" s="143"/>
      <c r="BH530" s="143"/>
      <c r="BI530" s="143"/>
      <c r="BJ530" s="143"/>
      <c r="BK530" s="143"/>
      <c r="BL530" s="143"/>
      <c r="BM530" s="143"/>
      <c r="BN530" s="143"/>
      <c r="BO530" s="143"/>
      <c r="BP530" s="143"/>
      <c r="BQ530" s="143"/>
      <c r="BR530" s="143"/>
      <c r="BS530" s="143"/>
      <c r="BT530" s="143"/>
    </row>
    <row r="531" spans="2:72" s="162" customFormat="1" ht="28.95" customHeight="1">
      <c r="B531" s="177"/>
      <c r="C531" s="176" t="s">
        <v>465</v>
      </c>
      <c r="D531" s="176" t="s">
        <v>176</v>
      </c>
      <c r="E531" s="175" t="s">
        <v>1764</v>
      </c>
      <c r="F531" s="171" t="s">
        <v>1763</v>
      </c>
      <c r="G531" s="174" t="s">
        <v>369</v>
      </c>
      <c r="H531" s="173">
        <v>75.413</v>
      </c>
      <c r="I531" s="465"/>
      <c r="J531" s="172">
        <f>ROUND(I531*H531,2)</f>
        <v>0</v>
      </c>
      <c r="K531" s="171" t="s">
        <v>1693</v>
      </c>
      <c r="L531" s="143"/>
      <c r="M531" s="143"/>
      <c r="N531" s="143"/>
      <c r="O531" s="143"/>
      <c r="P531" s="143"/>
      <c r="Q531" s="143"/>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c r="AR531" s="143"/>
      <c r="AS531" s="143"/>
      <c r="AT531" s="143"/>
      <c r="AU531" s="143"/>
      <c r="AV531" s="143"/>
      <c r="AW531" s="143"/>
      <c r="AX531" s="143"/>
      <c r="AY531" s="143"/>
      <c r="AZ531" s="143"/>
      <c r="BA531" s="143"/>
      <c r="BB531" s="143"/>
      <c r="BC531" s="143"/>
      <c r="BD531" s="143"/>
      <c r="BE531" s="143"/>
      <c r="BF531" s="143"/>
      <c r="BG531" s="143"/>
      <c r="BH531" s="143"/>
      <c r="BI531" s="143"/>
      <c r="BJ531" s="143"/>
      <c r="BK531" s="143"/>
      <c r="BL531" s="143"/>
      <c r="BM531" s="143"/>
      <c r="BN531" s="143"/>
      <c r="BO531" s="143"/>
      <c r="BP531" s="143"/>
      <c r="BQ531" s="143"/>
      <c r="BR531" s="143"/>
      <c r="BS531" s="143"/>
      <c r="BT531" s="143"/>
    </row>
    <row r="532" spans="2:72" s="162" customFormat="1" ht="84">
      <c r="B532" s="177"/>
      <c r="C532" s="184"/>
      <c r="D532" s="148" t="s">
        <v>1699</v>
      </c>
      <c r="E532" s="184"/>
      <c r="F532" s="185" t="s">
        <v>1757</v>
      </c>
      <c r="G532" s="184"/>
      <c r="H532" s="184"/>
      <c r="I532" s="184"/>
      <c r="J532" s="184"/>
      <c r="K532" s="184"/>
      <c r="L532" s="143"/>
      <c r="M532" s="143"/>
      <c r="N532" s="143"/>
      <c r="O532" s="143"/>
      <c r="P532" s="143"/>
      <c r="Q532" s="143"/>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c r="AR532" s="143"/>
      <c r="AS532" s="143"/>
      <c r="AT532" s="143"/>
      <c r="AU532" s="143"/>
      <c r="AV532" s="143"/>
      <c r="AW532" s="143"/>
      <c r="AX532" s="143"/>
      <c r="AY532" s="143"/>
      <c r="AZ532" s="143"/>
      <c r="BA532" s="143"/>
      <c r="BB532" s="143"/>
      <c r="BC532" s="143"/>
      <c r="BD532" s="143"/>
      <c r="BE532" s="143"/>
      <c r="BF532" s="143"/>
      <c r="BG532" s="143"/>
      <c r="BH532" s="143"/>
      <c r="BI532" s="143"/>
      <c r="BJ532" s="143"/>
      <c r="BK532" s="143"/>
      <c r="BL532" s="143"/>
      <c r="BM532" s="143"/>
      <c r="BN532" s="143"/>
      <c r="BO532" s="143"/>
      <c r="BP532" s="143"/>
      <c r="BQ532" s="143"/>
      <c r="BR532" s="143"/>
      <c r="BS532" s="143"/>
      <c r="BT532" s="143"/>
    </row>
    <row r="533" spans="2:72" s="169" customFormat="1" ht="13.5" customHeight="1">
      <c r="B533" s="170"/>
      <c r="C533" s="153"/>
      <c r="D533" s="148" t="s">
        <v>182</v>
      </c>
      <c r="E533" s="154" t="s">
        <v>19</v>
      </c>
      <c r="F533" s="155" t="s">
        <v>1762</v>
      </c>
      <c r="G533" s="153"/>
      <c r="H533" s="154" t="s">
        <v>19</v>
      </c>
      <c r="I533" s="153"/>
      <c r="J533" s="153"/>
      <c r="K533" s="153"/>
      <c r="L533" s="143"/>
      <c r="M533" s="143"/>
      <c r="N533" s="143"/>
      <c r="O533" s="143"/>
      <c r="P533" s="143"/>
      <c r="Q533" s="143"/>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c r="AR533" s="143"/>
      <c r="AS533" s="143"/>
      <c r="AT533" s="143"/>
      <c r="AU533" s="143"/>
      <c r="AV533" s="143"/>
      <c r="AW533" s="143"/>
      <c r="AX533" s="143"/>
      <c r="AY533" s="143"/>
      <c r="AZ533" s="143"/>
      <c r="BA533" s="143"/>
      <c r="BB533" s="143"/>
      <c r="BC533" s="143"/>
      <c r="BD533" s="143"/>
      <c r="BE533" s="143"/>
      <c r="BF533" s="143"/>
      <c r="BG533" s="143"/>
      <c r="BH533" s="143"/>
      <c r="BI533" s="143"/>
      <c r="BJ533" s="143"/>
      <c r="BK533" s="143"/>
      <c r="BL533" s="143"/>
      <c r="BM533" s="143"/>
      <c r="BN533" s="143"/>
      <c r="BO533" s="143"/>
      <c r="BP533" s="143"/>
      <c r="BQ533" s="143"/>
      <c r="BR533" s="143"/>
      <c r="BS533" s="143"/>
      <c r="BT533" s="143"/>
    </row>
    <row r="534" spans="2:72" s="169" customFormat="1" ht="13.5" customHeight="1">
      <c r="B534" s="170"/>
      <c r="C534" s="153"/>
      <c r="D534" s="148" t="s">
        <v>182</v>
      </c>
      <c r="E534" s="154" t="s">
        <v>19</v>
      </c>
      <c r="F534" s="155" t="s">
        <v>1761</v>
      </c>
      <c r="G534" s="153"/>
      <c r="H534" s="154" t="s">
        <v>19</v>
      </c>
      <c r="I534" s="153"/>
      <c r="J534" s="153"/>
      <c r="K534" s="153"/>
      <c r="L534" s="143"/>
      <c r="M534" s="143"/>
      <c r="N534" s="143"/>
      <c r="O534" s="143"/>
      <c r="P534" s="143"/>
      <c r="Q534" s="143"/>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143"/>
      <c r="AU534" s="143"/>
      <c r="AV534" s="143"/>
      <c r="AW534" s="143"/>
      <c r="AX534" s="143"/>
      <c r="AY534" s="143"/>
      <c r="AZ534" s="143"/>
      <c r="BA534" s="143"/>
      <c r="BB534" s="143"/>
      <c r="BC534" s="143"/>
      <c r="BD534" s="143"/>
      <c r="BE534" s="143"/>
      <c r="BF534" s="143"/>
      <c r="BG534" s="143"/>
      <c r="BH534" s="143"/>
      <c r="BI534" s="143"/>
      <c r="BJ534" s="143"/>
      <c r="BK534" s="143"/>
      <c r="BL534" s="143"/>
      <c r="BM534" s="143"/>
      <c r="BN534" s="143"/>
      <c r="BO534" s="143"/>
      <c r="BP534" s="143"/>
      <c r="BQ534" s="143"/>
      <c r="BR534" s="143"/>
      <c r="BS534" s="143"/>
      <c r="BT534" s="143"/>
    </row>
    <row r="535" spans="2:72" s="167" customFormat="1" ht="13.5" customHeight="1">
      <c r="B535" s="168"/>
      <c r="C535" s="149"/>
      <c r="D535" s="148" t="s">
        <v>182</v>
      </c>
      <c r="E535" s="152" t="s">
        <v>19</v>
      </c>
      <c r="F535" s="151" t="s">
        <v>1760</v>
      </c>
      <c r="G535" s="149"/>
      <c r="H535" s="150">
        <v>75.413</v>
      </c>
      <c r="I535" s="149"/>
      <c r="J535" s="149"/>
      <c r="K535" s="149"/>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3"/>
      <c r="AY535" s="143"/>
      <c r="AZ535" s="143"/>
      <c r="BA535" s="143"/>
      <c r="BB535" s="143"/>
      <c r="BC535" s="143"/>
      <c r="BD535" s="143"/>
      <c r="BE535" s="143"/>
      <c r="BF535" s="143"/>
      <c r="BG535" s="143"/>
      <c r="BH535" s="143"/>
      <c r="BI535" s="143"/>
      <c r="BJ535" s="143"/>
      <c r="BK535" s="143"/>
      <c r="BL535" s="143"/>
      <c r="BM535" s="143"/>
      <c r="BN535" s="143"/>
      <c r="BO535" s="143"/>
      <c r="BP535" s="143"/>
      <c r="BQ535" s="143"/>
      <c r="BR535" s="143"/>
      <c r="BS535" s="143"/>
      <c r="BT535" s="143"/>
    </row>
    <row r="536" spans="2:72" s="165" customFormat="1" ht="13.5" customHeight="1">
      <c r="B536" s="166"/>
      <c r="C536" s="144"/>
      <c r="D536" s="189" t="s">
        <v>182</v>
      </c>
      <c r="E536" s="188" t="s">
        <v>19</v>
      </c>
      <c r="F536" s="187" t="s">
        <v>247</v>
      </c>
      <c r="G536" s="144"/>
      <c r="H536" s="186">
        <v>75.413</v>
      </c>
      <c r="I536" s="144"/>
      <c r="J536" s="144"/>
      <c r="K536" s="144"/>
      <c r="L536" s="143"/>
      <c r="M536" s="143"/>
      <c r="N536" s="143"/>
      <c r="O536" s="143"/>
      <c r="P536" s="143"/>
      <c r="Q536" s="143"/>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3"/>
      <c r="BN536" s="143"/>
      <c r="BO536" s="143"/>
      <c r="BP536" s="143"/>
      <c r="BQ536" s="143"/>
      <c r="BR536" s="143"/>
      <c r="BS536" s="143"/>
      <c r="BT536" s="143"/>
    </row>
    <row r="537" spans="2:72" s="162" customFormat="1" ht="20.4" customHeight="1">
      <c r="B537" s="177"/>
      <c r="C537" s="176" t="s">
        <v>469</v>
      </c>
      <c r="D537" s="176" t="s">
        <v>176</v>
      </c>
      <c r="E537" s="175" t="s">
        <v>1759</v>
      </c>
      <c r="F537" s="171" t="s">
        <v>1758</v>
      </c>
      <c r="G537" s="174" t="s">
        <v>369</v>
      </c>
      <c r="H537" s="173">
        <v>976.625</v>
      </c>
      <c r="I537" s="465"/>
      <c r="J537" s="172">
        <f>ROUND(I537*H537,2)</f>
        <v>0</v>
      </c>
      <c r="K537" s="171" t="s">
        <v>1693</v>
      </c>
      <c r="L537" s="143"/>
      <c r="M537" s="143"/>
      <c r="N537" s="143"/>
      <c r="O537" s="143"/>
      <c r="P537" s="143"/>
      <c r="Q537" s="143"/>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3"/>
      <c r="AY537" s="143"/>
      <c r="AZ537" s="143"/>
      <c r="BA537" s="143"/>
      <c r="BB537" s="143"/>
      <c r="BC537" s="143"/>
      <c r="BD537" s="143"/>
      <c r="BE537" s="143"/>
      <c r="BF537" s="143"/>
      <c r="BG537" s="143"/>
      <c r="BH537" s="143"/>
      <c r="BI537" s="143"/>
      <c r="BJ537" s="143"/>
      <c r="BK537" s="143"/>
      <c r="BL537" s="143"/>
      <c r="BM537" s="143"/>
      <c r="BN537" s="143"/>
      <c r="BO537" s="143"/>
      <c r="BP537" s="143"/>
      <c r="BQ537" s="143"/>
      <c r="BR537" s="143"/>
      <c r="BS537" s="143"/>
      <c r="BT537" s="143"/>
    </row>
    <row r="538" spans="2:72" s="162" customFormat="1" ht="84">
      <c r="B538" s="177"/>
      <c r="C538" s="184"/>
      <c r="D538" s="148" t="s">
        <v>1699</v>
      </c>
      <c r="E538" s="184"/>
      <c r="F538" s="185" t="s">
        <v>1757</v>
      </c>
      <c r="G538" s="184"/>
      <c r="H538" s="184"/>
      <c r="I538" s="184"/>
      <c r="J538" s="184"/>
      <c r="K538" s="184"/>
      <c r="L538" s="143"/>
      <c r="M538" s="143"/>
      <c r="N538" s="143"/>
      <c r="O538" s="143"/>
      <c r="P538" s="143"/>
      <c r="Q538" s="143"/>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c r="AX538" s="143"/>
      <c r="AY538" s="143"/>
      <c r="AZ538" s="143"/>
      <c r="BA538" s="143"/>
      <c r="BB538" s="143"/>
      <c r="BC538" s="143"/>
      <c r="BD538" s="143"/>
      <c r="BE538" s="143"/>
      <c r="BF538" s="143"/>
      <c r="BG538" s="143"/>
      <c r="BH538" s="143"/>
      <c r="BI538" s="143"/>
      <c r="BJ538" s="143"/>
      <c r="BK538" s="143"/>
      <c r="BL538" s="143"/>
      <c r="BM538" s="143"/>
      <c r="BN538" s="143"/>
      <c r="BO538" s="143"/>
      <c r="BP538" s="143"/>
      <c r="BQ538" s="143"/>
      <c r="BR538" s="143"/>
      <c r="BS538" s="143"/>
      <c r="BT538" s="143"/>
    </row>
    <row r="539" spans="2:72" s="169" customFormat="1" ht="13.5" customHeight="1">
      <c r="B539" s="170"/>
      <c r="C539" s="153"/>
      <c r="D539" s="148" t="s">
        <v>182</v>
      </c>
      <c r="E539" s="154" t="s">
        <v>19</v>
      </c>
      <c r="F539" s="155" t="s">
        <v>1756</v>
      </c>
      <c r="G539" s="153"/>
      <c r="H539" s="154" t="s">
        <v>19</v>
      </c>
      <c r="I539" s="153"/>
      <c r="J539" s="153"/>
      <c r="K539" s="153"/>
      <c r="L539" s="143"/>
      <c r="M539" s="143"/>
      <c r="N539" s="143"/>
      <c r="O539" s="143"/>
      <c r="P539" s="143"/>
      <c r="Q539" s="143"/>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c r="BC539" s="143"/>
      <c r="BD539" s="143"/>
      <c r="BE539" s="143"/>
      <c r="BF539" s="143"/>
      <c r="BG539" s="143"/>
      <c r="BH539" s="143"/>
      <c r="BI539" s="143"/>
      <c r="BJ539" s="143"/>
      <c r="BK539" s="143"/>
      <c r="BL539" s="143"/>
      <c r="BM539" s="143"/>
      <c r="BN539" s="143"/>
      <c r="BO539" s="143"/>
      <c r="BP539" s="143"/>
      <c r="BQ539" s="143"/>
      <c r="BR539" s="143"/>
      <c r="BS539" s="143"/>
      <c r="BT539" s="143"/>
    </row>
    <row r="540" spans="2:72" s="167" customFormat="1" ht="13.5" customHeight="1">
      <c r="B540" s="168"/>
      <c r="C540" s="149"/>
      <c r="D540" s="148" t="s">
        <v>182</v>
      </c>
      <c r="E540" s="152" t="s">
        <v>19</v>
      </c>
      <c r="F540" s="151" t="s">
        <v>1755</v>
      </c>
      <c r="G540" s="149"/>
      <c r="H540" s="150">
        <v>425</v>
      </c>
      <c r="I540" s="149"/>
      <c r="J540" s="149"/>
      <c r="K540" s="149"/>
      <c r="L540" s="143"/>
      <c r="M540" s="143"/>
      <c r="N540" s="143"/>
      <c r="O540" s="143"/>
      <c r="P540" s="143"/>
      <c r="Q540" s="143"/>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c r="AX540" s="143"/>
      <c r="AY540" s="143"/>
      <c r="AZ540" s="143"/>
      <c r="BA540" s="143"/>
      <c r="BB540" s="143"/>
      <c r="BC540" s="143"/>
      <c r="BD540" s="143"/>
      <c r="BE540" s="143"/>
      <c r="BF540" s="143"/>
      <c r="BG540" s="143"/>
      <c r="BH540" s="143"/>
      <c r="BI540" s="143"/>
      <c r="BJ540" s="143"/>
      <c r="BK540" s="143"/>
      <c r="BL540" s="143"/>
      <c r="BM540" s="143"/>
      <c r="BN540" s="143"/>
      <c r="BO540" s="143"/>
      <c r="BP540" s="143"/>
      <c r="BQ540" s="143"/>
      <c r="BR540" s="143"/>
      <c r="BS540" s="143"/>
      <c r="BT540" s="143"/>
    </row>
    <row r="541" spans="2:72" s="167" customFormat="1" ht="13.5" customHeight="1">
      <c r="B541" s="168"/>
      <c r="C541" s="149"/>
      <c r="D541" s="148" t="s">
        <v>182</v>
      </c>
      <c r="E541" s="152" t="s">
        <v>19</v>
      </c>
      <c r="F541" s="151" t="s">
        <v>1754</v>
      </c>
      <c r="G541" s="149"/>
      <c r="H541" s="150">
        <v>8.25</v>
      </c>
      <c r="I541" s="149"/>
      <c r="J541" s="149"/>
      <c r="K541" s="149"/>
      <c r="L541" s="143"/>
      <c r="M541" s="143"/>
      <c r="N541" s="143"/>
      <c r="O541" s="143"/>
      <c r="P541" s="143"/>
      <c r="Q541" s="143"/>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c r="AX541" s="143"/>
      <c r="AY541" s="143"/>
      <c r="AZ541" s="143"/>
      <c r="BA541" s="143"/>
      <c r="BB541" s="143"/>
      <c r="BC541" s="143"/>
      <c r="BD541" s="143"/>
      <c r="BE541" s="143"/>
      <c r="BF541" s="143"/>
      <c r="BG541" s="143"/>
      <c r="BH541" s="143"/>
      <c r="BI541" s="143"/>
      <c r="BJ541" s="143"/>
      <c r="BK541" s="143"/>
      <c r="BL541" s="143"/>
      <c r="BM541" s="143"/>
      <c r="BN541" s="143"/>
      <c r="BO541" s="143"/>
      <c r="BP541" s="143"/>
      <c r="BQ541" s="143"/>
      <c r="BR541" s="143"/>
      <c r="BS541" s="143"/>
      <c r="BT541" s="143"/>
    </row>
    <row r="542" spans="2:72" s="167" customFormat="1" ht="13.5" customHeight="1">
      <c r="B542" s="168"/>
      <c r="C542" s="149"/>
      <c r="D542" s="148" t="s">
        <v>182</v>
      </c>
      <c r="E542" s="152" t="s">
        <v>19</v>
      </c>
      <c r="F542" s="151" t="s">
        <v>1753</v>
      </c>
      <c r="G542" s="149"/>
      <c r="H542" s="150">
        <v>54</v>
      </c>
      <c r="I542" s="149"/>
      <c r="J542" s="149"/>
      <c r="K542" s="149"/>
      <c r="L542" s="143"/>
      <c r="M542" s="143"/>
      <c r="N542" s="143"/>
      <c r="O542" s="143"/>
      <c r="P542" s="143"/>
      <c r="Q542" s="143"/>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c r="AR542" s="143"/>
      <c r="AS542" s="143"/>
      <c r="AT542" s="143"/>
      <c r="AU542" s="143"/>
      <c r="AV542" s="143"/>
      <c r="AW542" s="143"/>
      <c r="AX542" s="143"/>
      <c r="AY542" s="143"/>
      <c r="AZ542" s="143"/>
      <c r="BA542" s="143"/>
      <c r="BB542" s="143"/>
      <c r="BC542" s="143"/>
      <c r="BD542" s="143"/>
      <c r="BE542" s="143"/>
      <c r="BF542" s="143"/>
      <c r="BG542" s="143"/>
      <c r="BH542" s="143"/>
      <c r="BI542" s="143"/>
      <c r="BJ542" s="143"/>
      <c r="BK542" s="143"/>
      <c r="BL542" s="143"/>
      <c r="BM542" s="143"/>
      <c r="BN542" s="143"/>
      <c r="BO542" s="143"/>
      <c r="BP542" s="143"/>
      <c r="BQ542" s="143"/>
      <c r="BR542" s="143"/>
      <c r="BS542" s="143"/>
      <c r="BT542" s="143"/>
    </row>
    <row r="543" spans="2:72" s="167" customFormat="1" ht="13.5" customHeight="1">
      <c r="B543" s="168"/>
      <c r="C543" s="149"/>
      <c r="D543" s="148" t="s">
        <v>182</v>
      </c>
      <c r="E543" s="152" t="s">
        <v>19</v>
      </c>
      <c r="F543" s="151" t="s">
        <v>1752</v>
      </c>
      <c r="G543" s="149"/>
      <c r="H543" s="150">
        <v>84.375</v>
      </c>
      <c r="I543" s="149"/>
      <c r="J543" s="149"/>
      <c r="K543" s="149"/>
      <c r="L543" s="143"/>
      <c r="M543" s="143"/>
      <c r="N543" s="143"/>
      <c r="O543" s="143"/>
      <c r="P543" s="143"/>
      <c r="Q543" s="143"/>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3"/>
      <c r="BN543" s="143"/>
      <c r="BO543" s="143"/>
      <c r="BP543" s="143"/>
      <c r="BQ543" s="143"/>
      <c r="BR543" s="143"/>
      <c r="BS543" s="143"/>
      <c r="BT543" s="143"/>
    </row>
    <row r="544" spans="2:72" s="167" customFormat="1" ht="13.5" customHeight="1">
      <c r="B544" s="168"/>
      <c r="C544" s="149"/>
      <c r="D544" s="148" t="s">
        <v>182</v>
      </c>
      <c r="E544" s="152" t="s">
        <v>19</v>
      </c>
      <c r="F544" s="151" t="s">
        <v>1730</v>
      </c>
      <c r="G544" s="149"/>
      <c r="H544" s="150">
        <v>405</v>
      </c>
      <c r="I544" s="149"/>
      <c r="J544" s="149"/>
      <c r="K544" s="149"/>
      <c r="L544" s="143"/>
      <c r="M544" s="143"/>
      <c r="N544" s="143"/>
      <c r="O544" s="143"/>
      <c r="P544" s="143"/>
      <c r="Q544" s="143"/>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c r="AX544" s="143"/>
      <c r="AY544" s="143"/>
      <c r="AZ544" s="143"/>
      <c r="BA544" s="143"/>
      <c r="BB544" s="143"/>
      <c r="BC544" s="143"/>
      <c r="BD544" s="143"/>
      <c r="BE544" s="143"/>
      <c r="BF544" s="143"/>
      <c r="BG544" s="143"/>
      <c r="BH544" s="143"/>
      <c r="BI544" s="143"/>
      <c r="BJ544" s="143"/>
      <c r="BK544" s="143"/>
      <c r="BL544" s="143"/>
      <c r="BM544" s="143"/>
      <c r="BN544" s="143"/>
      <c r="BO544" s="143"/>
      <c r="BP544" s="143"/>
      <c r="BQ544" s="143"/>
      <c r="BR544" s="143"/>
      <c r="BS544" s="143"/>
      <c r="BT544" s="143"/>
    </row>
    <row r="545" spans="2:72" s="165" customFormat="1" ht="13.5" customHeight="1">
      <c r="B545" s="166"/>
      <c r="C545" s="144"/>
      <c r="D545" s="189" t="s">
        <v>182</v>
      </c>
      <c r="E545" s="188" t="s">
        <v>19</v>
      </c>
      <c r="F545" s="187" t="s">
        <v>247</v>
      </c>
      <c r="G545" s="144"/>
      <c r="H545" s="186">
        <v>976.625</v>
      </c>
      <c r="I545" s="144"/>
      <c r="J545" s="144"/>
      <c r="K545" s="144"/>
      <c r="L545" s="143"/>
      <c r="M545" s="143"/>
      <c r="N545" s="143"/>
      <c r="O545" s="143"/>
      <c r="P545" s="143"/>
      <c r="Q545" s="143"/>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143"/>
      <c r="AU545" s="143"/>
      <c r="AV545" s="143"/>
      <c r="AW545" s="143"/>
      <c r="AX545" s="143"/>
      <c r="AY545" s="143"/>
      <c r="AZ545" s="143"/>
      <c r="BA545" s="143"/>
      <c r="BB545" s="143"/>
      <c r="BC545" s="143"/>
      <c r="BD545" s="143"/>
      <c r="BE545" s="143"/>
      <c r="BF545" s="143"/>
      <c r="BG545" s="143"/>
      <c r="BH545" s="143"/>
      <c r="BI545" s="143"/>
      <c r="BJ545" s="143"/>
      <c r="BK545" s="143"/>
      <c r="BL545" s="143"/>
      <c r="BM545" s="143"/>
      <c r="BN545" s="143"/>
      <c r="BO545" s="143"/>
      <c r="BP545" s="143"/>
      <c r="BQ545" s="143"/>
      <c r="BR545" s="143"/>
      <c r="BS545" s="143"/>
      <c r="BT545" s="143"/>
    </row>
    <row r="546" spans="2:72" s="162" customFormat="1" ht="28.95" customHeight="1">
      <c r="B546" s="177"/>
      <c r="C546" s="176" t="s">
        <v>475</v>
      </c>
      <c r="D546" s="176" t="s">
        <v>176</v>
      </c>
      <c r="E546" s="175" t="s">
        <v>1751</v>
      </c>
      <c r="F546" s="171" t="s">
        <v>1750</v>
      </c>
      <c r="G546" s="174" t="s">
        <v>369</v>
      </c>
      <c r="H546" s="173">
        <v>413.05</v>
      </c>
      <c r="I546" s="465"/>
      <c r="J546" s="172">
        <f>ROUND(I546*H546,2)</f>
        <v>0</v>
      </c>
      <c r="K546" s="171" t="s">
        <v>1693</v>
      </c>
      <c r="L546" s="143"/>
      <c r="M546" s="143"/>
      <c r="N546" s="143"/>
      <c r="O546" s="143"/>
      <c r="P546" s="143"/>
      <c r="Q546" s="143"/>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143"/>
      <c r="AU546" s="143"/>
      <c r="AV546" s="143"/>
      <c r="AW546" s="143"/>
      <c r="AX546" s="143"/>
      <c r="AY546" s="143"/>
      <c r="AZ546" s="143"/>
      <c r="BA546" s="143"/>
      <c r="BB546" s="143"/>
      <c r="BC546" s="143"/>
      <c r="BD546" s="143"/>
      <c r="BE546" s="143"/>
      <c r="BF546" s="143"/>
      <c r="BG546" s="143"/>
      <c r="BH546" s="143"/>
      <c r="BI546" s="143"/>
      <c r="BJ546" s="143"/>
      <c r="BK546" s="143"/>
      <c r="BL546" s="143"/>
      <c r="BM546" s="143"/>
      <c r="BN546" s="143"/>
      <c r="BO546" s="143"/>
      <c r="BP546" s="143"/>
      <c r="BQ546" s="143"/>
      <c r="BR546" s="143"/>
      <c r="BS546" s="143"/>
      <c r="BT546" s="143"/>
    </row>
    <row r="547" spans="2:72" s="162" customFormat="1" ht="252">
      <c r="B547" s="177"/>
      <c r="C547" s="184"/>
      <c r="D547" s="148" t="s">
        <v>1699</v>
      </c>
      <c r="E547" s="184"/>
      <c r="F547" s="185" t="s">
        <v>1733</v>
      </c>
      <c r="G547" s="184"/>
      <c r="H547" s="184"/>
      <c r="I547" s="184"/>
      <c r="J547" s="184"/>
      <c r="K547" s="184"/>
      <c r="L547" s="143"/>
      <c r="M547" s="143"/>
      <c r="N547" s="143"/>
      <c r="O547" s="143"/>
      <c r="P547" s="143"/>
      <c r="Q547" s="143"/>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c r="AR547" s="143"/>
      <c r="AS547" s="143"/>
      <c r="AT547" s="143"/>
      <c r="AU547" s="143"/>
      <c r="AV547" s="143"/>
      <c r="AW547" s="143"/>
      <c r="AX547" s="143"/>
      <c r="AY547" s="143"/>
      <c r="AZ547" s="143"/>
      <c r="BA547" s="143"/>
      <c r="BB547" s="143"/>
      <c r="BC547" s="143"/>
      <c r="BD547" s="143"/>
      <c r="BE547" s="143"/>
      <c r="BF547" s="143"/>
      <c r="BG547" s="143"/>
      <c r="BH547" s="143"/>
      <c r="BI547" s="143"/>
      <c r="BJ547" s="143"/>
      <c r="BK547" s="143"/>
      <c r="BL547" s="143"/>
      <c r="BM547" s="143"/>
      <c r="BN547" s="143"/>
      <c r="BO547" s="143"/>
      <c r="BP547" s="143"/>
      <c r="BQ547" s="143"/>
      <c r="BR547" s="143"/>
      <c r="BS547" s="143"/>
      <c r="BT547" s="143"/>
    </row>
    <row r="548" spans="2:72" s="169" customFormat="1" ht="13.5" customHeight="1">
      <c r="B548" s="170"/>
      <c r="C548" s="153"/>
      <c r="D548" s="148" t="s">
        <v>182</v>
      </c>
      <c r="E548" s="154" t="s">
        <v>19</v>
      </c>
      <c r="F548" s="155" t="s">
        <v>1749</v>
      </c>
      <c r="G548" s="153"/>
      <c r="H548" s="154" t="s">
        <v>19</v>
      </c>
      <c r="I548" s="153"/>
      <c r="J548" s="153"/>
      <c r="K548" s="153"/>
      <c r="L548" s="143"/>
      <c r="M548" s="143"/>
      <c r="N548" s="143"/>
      <c r="O548" s="143"/>
      <c r="P548" s="143"/>
      <c r="Q548" s="143"/>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c r="AX548" s="143"/>
      <c r="AY548" s="143"/>
      <c r="AZ548" s="143"/>
      <c r="BA548" s="143"/>
      <c r="BB548" s="143"/>
      <c r="BC548" s="143"/>
      <c r="BD548" s="143"/>
      <c r="BE548" s="143"/>
      <c r="BF548" s="143"/>
      <c r="BG548" s="143"/>
      <c r="BH548" s="143"/>
      <c r="BI548" s="143"/>
      <c r="BJ548" s="143"/>
      <c r="BK548" s="143"/>
      <c r="BL548" s="143"/>
      <c r="BM548" s="143"/>
      <c r="BN548" s="143"/>
      <c r="BO548" s="143"/>
      <c r="BP548" s="143"/>
      <c r="BQ548" s="143"/>
      <c r="BR548" s="143"/>
      <c r="BS548" s="143"/>
      <c r="BT548" s="143"/>
    </row>
    <row r="549" spans="2:72" s="169" customFormat="1" ht="13.5" customHeight="1">
      <c r="B549" s="170"/>
      <c r="C549" s="153"/>
      <c r="D549" s="148" t="s">
        <v>182</v>
      </c>
      <c r="E549" s="154" t="s">
        <v>19</v>
      </c>
      <c r="F549" s="155" t="s">
        <v>1748</v>
      </c>
      <c r="G549" s="153"/>
      <c r="H549" s="154" t="s">
        <v>19</v>
      </c>
      <c r="I549" s="153"/>
      <c r="J549" s="153"/>
      <c r="K549" s="153"/>
      <c r="L549" s="143"/>
      <c r="M549" s="143"/>
      <c r="N549" s="143"/>
      <c r="O549" s="143"/>
      <c r="P549" s="143"/>
      <c r="Q549" s="143"/>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c r="AX549" s="143"/>
      <c r="AY549" s="143"/>
      <c r="AZ549" s="143"/>
      <c r="BA549" s="143"/>
      <c r="BB549" s="143"/>
      <c r="BC549" s="143"/>
      <c r="BD549" s="143"/>
      <c r="BE549" s="143"/>
      <c r="BF549" s="143"/>
      <c r="BG549" s="143"/>
      <c r="BH549" s="143"/>
      <c r="BI549" s="143"/>
      <c r="BJ549" s="143"/>
      <c r="BK549" s="143"/>
      <c r="BL549" s="143"/>
      <c r="BM549" s="143"/>
      <c r="BN549" s="143"/>
      <c r="BO549" s="143"/>
      <c r="BP549" s="143"/>
      <c r="BQ549" s="143"/>
      <c r="BR549" s="143"/>
      <c r="BS549" s="143"/>
      <c r="BT549" s="143"/>
    </row>
    <row r="550" spans="2:72" s="167" customFormat="1" ht="13.5" customHeight="1">
      <c r="B550" s="168"/>
      <c r="C550" s="149"/>
      <c r="D550" s="148" t="s">
        <v>182</v>
      </c>
      <c r="E550" s="152" t="s">
        <v>19</v>
      </c>
      <c r="F550" s="151" t="s">
        <v>1747</v>
      </c>
      <c r="G550" s="149"/>
      <c r="H550" s="150">
        <v>5.5</v>
      </c>
      <c r="I550" s="149"/>
      <c r="J550" s="149"/>
      <c r="K550" s="149"/>
      <c r="L550" s="143"/>
      <c r="M550" s="143"/>
      <c r="N550" s="143"/>
      <c r="O550" s="143"/>
      <c r="P550" s="143"/>
      <c r="Q550" s="143"/>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c r="AR550" s="143"/>
      <c r="AS550" s="143"/>
      <c r="AT550" s="143"/>
      <c r="AU550" s="143"/>
      <c r="AV550" s="143"/>
      <c r="AW550" s="143"/>
      <c r="AX550" s="143"/>
      <c r="AY550" s="143"/>
      <c r="AZ550" s="143"/>
      <c r="BA550" s="143"/>
      <c r="BB550" s="143"/>
      <c r="BC550" s="143"/>
      <c r="BD550" s="143"/>
      <c r="BE550" s="143"/>
      <c r="BF550" s="143"/>
      <c r="BG550" s="143"/>
      <c r="BH550" s="143"/>
      <c r="BI550" s="143"/>
      <c r="BJ550" s="143"/>
      <c r="BK550" s="143"/>
      <c r="BL550" s="143"/>
      <c r="BM550" s="143"/>
      <c r="BN550" s="143"/>
      <c r="BO550" s="143"/>
      <c r="BP550" s="143"/>
      <c r="BQ550" s="143"/>
      <c r="BR550" s="143"/>
      <c r="BS550" s="143"/>
      <c r="BT550" s="143"/>
    </row>
    <row r="551" spans="2:72" s="169" customFormat="1" ht="13.5" customHeight="1">
      <c r="B551" s="170"/>
      <c r="C551" s="153"/>
      <c r="D551" s="148" t="s">
        <v>182</v>
      </c>
      <c r="E551" s="154" t="s">
        <v>19</v>
      </c>
      <c r="F551" s="155" t="s">
        <v>1746</v>
      </c>
      <c r="G551" s="153"/>
      <c r="H551" s="154" t="s">
        <v>19</v>
      </c>
      <c r="I551" s="153"/>
      <c r="J551" s="153"/>
      <c r="K551" s="153"/>
      <c r="L551" s="143"/>
      <c r="M551" s="143"/>
      <c r="N551" s="143"/>
      <c r="O551" s="143"/>
      <c r="P551" s="143"/>
      <c r="Q551" s="143"/>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c r="AX551" s="143"/>
      <c r="AY551" s="143"/>
      <c r="AZ551" s="143"/>
      <c r="BA551" s="143"/>
      <c r="BB551" s="143"/>
      <c r="BC551" s="143"/>
      <c r="BD551" s="143"/>
      <c r="BE551" s="143"/>
      <c r="BF551" s="143"/>
      <c r="BG551" s="143"/>
      <c r="BH551" s="143"/>
      <c r="BI551" s="143"/>
      <c r="BJ551" s="143"/>
      <c r="BK551" s="143"/>
      <c r="BL551" s="143"/>
      <c r="BM551" s="143"/>
      <c r="BN551" s="143"/>
      <c r="BO551" s="143"/>
      <c r="BP551" s="143"/>
      <c r="BQ551" s="143"/>
      <c r="BR551" s="143"/>
      <c r="BS551" s="143"/>
      <c r="BT551" s="143"/>
    </row>
    <row r="552" spans="2:72" s="167" customFormat="1" ht="13.5" customHeight="1">
      <c r="B552" s="168"/>
      <c r="C552" s="149"/>
      <c r="D552" s="148" t="s">
        <v>182</v>
      </c>
      <c r="E552" s="152" t="s">
        <v>19</v>
      </c>
      <c r="F552" s="151" t="s">
        <v>1745</v>
      </c>
      <c r="G552" s="149"/>
      <c r="H552" s="150">
        <v>2.55</v>
      </c>
      <c r="I552" s="149"/>
      <c r="J552" s="149"/>
      <c r="K552" s="149"/>
      <c r="L552" s="143"/>
      <c r="M552" s="143"/>
      <c r="N552" s="143"/>
      <c r="O552" s="143"/>
      <c r="P552" s="143"/>
      <c r="Q552" s="143"/>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c r="AX552" s="143"/>
      <c r="AY552" s="143"/>
      <c r="AZ552" s="143"/>
      <c r="BA552" s="143"/>
      <c r="BB552" s="143"/>
      <c r="BC552" s="143"/>
      <c r="BD552" s="143"/>
      <c r="BE552" s="143"/>
      <c r="BF552" s="143"/>
      <c r="BG552" s="143"/>
      <c r="BH552" s="143"/>
      <c r="BI552" s="143"/>
      <c r="BJ552" s="143"/>
      <c r="BK552" s="143"/>
      <c r="BL552" s="143"/>
      <c r="BM552" s="143"/>
      <c r="BN552" s="143"/>
      <c r="BO552" s="143"/>
      <c r="BP552" s="143"/>
      <c r="BQ552" s="143"/>
      <c r="BR552" s="143"/>
      <c r="BS552" s="143"/>
      <c r="BT552" s="143"/>
    </row>
    <row r="553" spans="2:72" s="169" customFormat="1" ht="13.5" customHeight="1">
      <c r="B553" s="170"/>
      <c r="C553" s="153"/>
      <c r="D553" s="148" t="s">
        <v>182</v>
      </c>
      <c r="E553" s="154" t="s">
        <v>19</v>
      </c>
      <c r="F553" s="155" t="s">
        <v>1744</v>
      </c>
      <c r="G553" s="153"/>
      <c r="H553" s="154" t="s">
        <v>19</v>
      </c>
      <c r="I553" s="153"/>
      <c r="J553" s="153"/>
      <c r="K553" s="153"/>
      <c r="L553" s="143"/>
      <c r="M553" s="143"/>
      <c r="N553" s="143"/>
      <c r="O553" s="143"/>
      <c r="P553" s="143"/>
      <c r="Q553" s="143"/>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c r="AR553" s="143"/>
      <c r="AS553" s="143"/>
      <c r="AT553" s="143"/>
      <c r="AU553" s="143"/>
      <c r="AV553" s="143"/>
      <c r="AW553" s="143"/>
      <c r="AX553" s="143"/>
      <c r="AY553" s="143"/>
      <c r="AZ553" s="143"/>
      <c r="BA553" s="143"/>
      <c r="BB553" s="143"/>
      <c r="BC553" s="143"/>
      <c r="BD553" s="143"/>
      <c r="BE553" s="143"/>
      <c r="BF553" s="143"/>
      <c r="BG553" s="143"/>
      <c r="BH553" s="143"/>
      <c r="BI553" s="143"/>
      <c r="BJ553" s="143"/>
      <c r="BK553" s="143"/>
      <c r="BL553" s="143"/>
      <c r="BM553" s="143"/>
      <c r="BN553" s="143"/>
      <c r="BO553" s="143"/>
      <c r="BP553" s="143"/>
      <c r="BQ553" s="143"/>
      <c r="BR553" s="143"/>
      <c r="BS553" s="143"/>
      <c r="BT553" s="143"/>
    </row>
    <row r="554" spans="2:72" s="167" customFormat="1" ht="13.5" customHeight="1">
      <c r="B554" s="168"/>
      <c r="C554" s="149"/>
      <c r="D554" s="148" t="s">
        <v>182</v>
      </c>
      <c r="E554" s="152" t="s">
        <v>19</v>
      </c>
      <c r="F554" s="151" t="s">
        <v>1730</v>
      </c>
      <c r="G554" s="149"/>
      <c r="H554" s="150">
        <v>405</v>
      </c>
      <c r="I554" s="149"/>
      <c r="J554" s="149"/>
      <c r="K554" s="149"/>
      <c r="L554" s="143"/>
      <c r="M554" s="143"/>
      <c r="N554" s="143"/>
      <c r="O554" s="143"/>
      <c r="P554" s="143"/>
      <c r="Q554" s="143"/>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c r="AR554" s="143"/>
      <c r="AS554" s="143"/>
      <c r="AT554" s="143"/>
      <c r="AU554" s="143"/>
      <c r="AV554" s="143"/>
      <c r="AW554" s="143"/>
      <c r="AX554" s="143"/>
      <c r="AY554" s="143"/>
      <c r="AZ554" s="143"/>
      <c r="BA554" s="143"/>
      <c r="BB554" s="143"/>
      <c r="BC554" s="143"/>
      <c r="BD554" s="143"/>
      <c r="BE554" s="143"/>
      <c r="BF554" s="143"/>
      <c r="BG554" s="143"/>
      <c r="BH554" s="143"/>
      <c r="BI554" s="143"/>
      <c r="BJ554" s="143"/>
      <c r="BK554" s="143"/>
      <c r="BL554" s="143"/>
      <c r="BM554" s="143"/>
      <c r="BN554" s="143"/>
      <c r="BO554" s="143"/>
      <c r="BP554" s="143"/>
      <c r="BQ554" s="143"/>
      <c r="BR554" s="143"/>
      <c r="BS554" s="143"/>
      <c r="BT554" s="143"/>
    </row>
    <row r="555" spans="2:72" s="165" customFormat="1" ht="13.5" customHeight="1">
      <c r="B555" s="166"/>
      <c r="C555" s="144"/>
      <c r="D555" s="189" t="s">
        <v>182</v>
      </c>
      <c r="E555" s="188" t="s">
        <v>19</v>
      </c>
      <c r="F555" s="187" t="s">
        <v>247</v>
      </c>
      <c r="G555" s="144"/>
      <c r="H555" s="186">
        <v>413.05</v>
      </c>
      <c r="I555" s="144"/>
      <c r="J555" s="144"/>
      <c r="K555" s="144"/>
      <c r="L555" s="143"/>
      <c r="M555" s="143"/>
      <c r="N555" s="143"/>
      <c r="O555" s="143"/>
      <c r="P555" s="143"/>
      <c r="Q555" s="143"/>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c r="AR555" s="143"/>
      <c r="AS555" s="143"/>
      <c r="AT555" s="143"/>
      <c r="AU555" s="143"/>
      <c r="AV555" s="143"/>
      <c r="AW555" s="143"/>
      <c r="AX555" s="143"/>
      <c r="AY555" s="143"/>
      <c r="AZ555" s="143"/>
      <c r="BA555" s="143"/>
      <c r="BB555" s="143"/>
      <c r="BC555" s="143"/>
      <c r="BD555" s="143"/>
      <c r="BE555" s="143"/>
      <c r="BF555" s="143"/>
      <c r="BG555" s="143"/>
      <c r="BH555" s="143"/>
      <c r="BI555" s="143"/>
      <c r="BJ555" s="143"/>
      <c r="BK555" s="143"/>
      <c r="BL555" s="143"/>
      <c r="BM555" s="143"/>
      <c r="BN555" s="143"/>
      <c r="BO555" s="143"/>
      <c r="BP555" s="143"/>
      <c r="BQ555" s="143"/>
      <c r="BR555" s="143"/>
      <c r="BS555" s="143"/>
      <c r="BT555" s="143"/>
    </row>
    <row r="556" spans="2:72" s="162" customFormat="1" ht="40.2" customHeight="1">
      <c r="B556" s="177"/>
      <c r="C556" s="176" t="s">
        <v>490</v>
      </c>
      <c r="D556" s="176" t="s">
        <v>176</v>
      </c>
      <c r="E556" s="175" t="s">
        <v>1743</v>
      </c>
      <c r="F556" s="171" t="s">
        <v>1742</v>
      </c>
      <c r="G556" s="174" t="s">
        <v>369</v>
      </c>
      <c r="H556" s="173">
        <v>3717.45</v>
      </c>
      <c r="I556" s="465"/>
      <c r="J556" s="172">
        <f>ROUND(I556*H556,2)</f>
        <v>0</v>
      </c>
      <c r="K556" s="171" t="s">
        <v>1693</v>
      </c>
      <c r="L556" s="143"/>
      <c r="M556" s="143"/>
      <c r="N556" s="143"/>
      <c r="O556" s="143"/>
      <c r="P556" s="143"/>
      <c r="Q556" s="143"/>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c r="AR556" s="143"/>
      <c r="AS556" s="143"/>
      <c r="AT556" s="143"/>
      <c r="AU556" s="143"/>
      <c r="AV556" s="143"/>
      <c r="AW556" s="143"/>
      <c r="AX556" s="143"/>
      <c r="AY556" s="143"/>
      <c r="AZ556" s="143"/>
      <c r="BA556" s="143"/>
      <c r="BB556" s="143"/>
      <c r="BC556" s="143"/>
      <c r="BD556" s="143"/>
      <c r="BE556" s="143"/>
      <c r="BF556" s="143"/>
      <c r="BG556" s="143"/>
      <c r="BH556" s="143"/>
      <c r="BI556" s="143"/>
      <c r="BJ556" s="143"/>
      <c r="BK556" s="143"/>
      <c r="BL556" s="143"/>
      <c r="BM556" s="143"/>
      <c r="BN556" s="143"/>
      <c r="BO556" s="143"/>
      <c r="BP556" s="143"/>
      <c r="BQ556" s="143"/>
      <c r="BR556" s="143"/>
      <c r="BS556" s="143"/>
      <c r="BT556" s="143"/>
    </row>
    <row r="557" spans="2:72" s="162" customFormat="1" ht="252">
      <c r="B557" s="177"/>
      <c r="C557" s="184"/>
      <c r="D557" s="148" t="s">
        <v>1699</v>
      </c>
      <c r="E557" s="184"/>
      <c r="F557" s="185" t="s">
        <v>1733</v>
      </c>
      <c r="G557" s="184"/>
      <c r="H557" s="184"/>
      <c r="I557" s="184"/>
      <c r="J557" s="184"/>
      <c r="K557" s="184"/>
      <c r="L557" s="143"/>
      <c r="M557" s="143"/>
      <c r="N557" s="143"/>
      <c r="O557" s="143"/>
      <c r="P557" s="143"/>
      <c r="Q557" s="143"/>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c r="AR557" s="143"/>
      <c r="AS557" s="143"/>
      <c r="AT557" s="143"/>
      <c r="AU557" s="143"/>
      <c r="AV557" s="143"/>
      <c r="AW557" s="143"/>
      <c r="AX557" s="143"/>
      <c r="AY557" s="143"/>
      <c r="AZ557" s="143"/>
      <c r="BA557" s="143"/>
      <c r="BB557" s="143"/>
      <c r="BC557" s="143"/>
      <c r="BD557" s="143"/>
      <c r="BE557" s="143"/>
      <c r="BF557" s="143"/>
      <c r="BG557" s="143"/>
      <c r="BH557" s="143"/>
      <c r="BI557" s="143"/>
      <c r="BJ557" s="143"/>
      <c r="BK557" s="143"/>
      <c r="BL557" s="143"/>
      <c r="BM557" s="143"/>
      <c r="BN557" s="143"/>
      <c r="BO557" s="143"/>
      <c r="BP557" s="143"/>
      <c r="BQ557" s="143"/>
      <c r="BR557" s="143"/>
      <c r="BS557" s="143"/>
      <c r="BT557" s="143"/>
    </row>
    <row r="558" spans="2:72" s="169" customFormat="1" ht="13.5" customHeight="1">
      <c r="B558" s="170"/>
      <c r="C558" s="153"/>
      <c r="D558" s="148" t="s">
        <v>182</v>
      </c>
      <c r="E558" s="154" t="s">
        <v>19</v>
      </c>
      <c r="F558" s="155" t="s">
        <v>1732</v>
      </c>
      <c r="G558" s="153"/>
      <c r="H558" s="154" t="s">
        <v>19</v>
      </c>
      <c r="I558" s="153"/>
      <c r="J558" s="153"/>
      <c r="K558" s="153"/>
      <c r="L558" s="143"/>
      <c r="M558" s="143"/>
      <c r="N558" s="143"/>
      <c r="O558" s="143"/>
      <c r="P558" s="143"/>
      <c r="Q558" s="143"/>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c r="AX558" s="143"/>
      <c r="AY558" s="143"/>
      <c r="AZ558" s="143"/>
      <c r="BA558" s="143"/>
      <c r="BB558" s="143"/>
      <c r="BC558" s="143"/>
      <c r="BD558" s="143"/>
      <c r="BE558" s="143"/>
      <c r="BF558" s="143"/>
      <c r="BG558" s="143"/>
      <c r="BH558" s="143"/>
      <c r="BI558" s="143"/>
      <c r="BJ558" s="143"/>
      <c r="BK558" s="143"/>
      <c r="BL558" s="143"/>
      <c r="BM558" s="143"/>
      <c r="BN558" s="143"/>
      <c r="BO558" s="143"/>
      <c r="BP558" s="143"/>
      <c r="BQ558" s="143"/>
      <c r="BR558" s="143"/>
      <c r="BS558" s="143"/>
      <c r="BT558" s="143"/>
    </row>
    <row r="559" spans="2:72" s="169" customFormat="1" ht="13.5" customHeight="1">
      <c r="B559" s="170"/>
      <c r="C559" s="153"/>
      <c r="D559" s="148" t="s">
        <v>182</v>
      </c>
      <c r="E559" s="154" t="s">
        <v>19</v>
      </c>
      <c r="F559" s="155" t="s">
        <v>1741</v>
      </c>
      <c r="G559" s="153"/>
      <c r="H559" s="154" t="s">
        <v>19</v>
      </c>
      <c r="I559" s="153"/>
      <c r="J559" s="153"/>
      <c r="K559" s="153"/>
      <c r="L559" s="143"/>
      <c r="M559" s="143"/>
      <c r="N559" s="143"/>
      <c r="O559" s="143"/>
      <c r="P559" s="143"/>
      <c r="Q559" s="143"/>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c r="AR559" s="143"/>
      <c r="AS559" s="143"/>
      <c r="AT559" s="143"/>
      <c r="AU559" s="143"/>
      <c r="AV559" s="143"/>
      <c r="AW559" s="143"/>
      <c r="AX559" s="143"/>
      <c r="AY559" s="143"/>
      <c r="AZ559" s="143"/>
      <c r="BA559" s="143"/>
      <c r="BB559" s="143"/>
      <c r="BC559" s="143"/>
      <c r="BD559" s="143"/>
      <c r="BE559" s="143"/>
      <c r="BF559" s="143"/>
      <c r="BG559" s="143"/>
      <c r="BH559" s="143"/>
      <c r="BI559" s="143"/>
      <c r="BJ559" s="143"/>
      <c r="BK559" s="143"/>
      <c r="BL559" s="143"/>
      <c r="BM559" s="143"/>
      <c r="BN559" s="143"/>
      <c r="BO559" s="143"/>
      <c r="BP559" s="143"/>
      <c r="BQ559" s="143"/>
      <c r="BR559" s="143"/>
      <c r="BS559" s="143"/>
      <c r="BT559" s="143"/>
    </row>
    <row r="560" spans="2:72" s="167" customFormat="1" ht="13.5" customHeight="1">
      <c r="B560" s="168"/>
      <c r="C560" s="149"/>
      <c r="D560" s="148" t="s">
        <v>182</v>
      </c>
      <c r="E560" s="152" t="s">
        <v>19</v>
      </c>
      <c r="F560" s="151" t="s">
        <v>1740</v>
      </c>
      <c r="G560" s="149"/>
      <c r="H560" s="150">
        <v>49.5</v>
      </c>
      <c r="I560" s="149"/>
      <c r="J560" s="149"/>
      <c r="K560" s="149"/>
      <c r="L560" s="143"/>
      <c r="M560" s="143"/>
      <c r="N560" s="143"/>
      <c r="O560" s="143"/>
      <c r="P560" s="143"/>
      <c r="Q560" s="143"/>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c r="AR560" s="143"/>
      <c r="AS560" s="143"/>
      <c r="AT560" s="143"/>
      <c r="AU560" s="143"/>
      <c r="AV560" s="143"/>
      <c r="AW560" s="143"/>
      <c r="AX560" s="143"/>
      <c r="AY560" s="143"/>
      <c r="AZ560" s="143"/>
      <c r="BA560" s="143"/>
      <c r="BB560" s="143"/>
      <c r="BC560" s="143"/>
      <c r="BD560" s="143"/>
      <c r="BE560" s="143"/>
      <c r="BF560" s="143"/>
      <c r="BG560" s="143"/>
      <c r="BH560" s="143"/>
      <c r="BI560" s="143"/>
      <c r="BJ560" s="143"/>
      <c r="BK560" s="143"/>
      <c r="BL560" s="143"/>
      <c r="BM560" s="143"/>
      <c r="BN560" s="143"/>
      <c r="BO560" s="143"/>
      <c r="BP560" s="143"/>
      <c r="BQ560" s="143"/>
      <c r="BR560" s="143"/>
      <c r="BS560" s="143"/>
      <c r="BT560" s="143"/>
    </row>
    <row r="561" spans="2:72" s="169" customFormat="1" ht="13.5" customHeight="1">
      <c r="B561" s="170"/>
      <c r="C561" s="153"/>
      <c r="D561" s="148" t="s">
        <v>182</v>
      </c>
      <c r="E561" s="154" t="s">
        <v>19</v>
      </c>
      <c r="F561" s="155" t="s">
        <v>1739</v>
      </c>
      <c r="G561" s="153"/>
      <c r="H561" s="154" t="s">
        <v>19</v>
      </c>
      <c r="I561" s="153"/>
      <c r="J561" s="153"/>
      <c r="K561" s="153"/>
      <c r="L561" s="143"/>
      <c r="M561" s="143"/>
      <c r="N561" s="143"/>
      <c r="O561" s="143"/>
      <c r="P561" s="143"/>
      <c r="Q561" s="143"/>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c r="AR561" s="143"/>
      <c r="AS561" s="143"/>
      <c r="AT561" s="143"/>
      <c r="AU561" s="143"/>
      <c r="AV561" s="143"/>
      <c r="AW561" s="143"/>
      <c r="AX561" s="143"/>
      <c r="AY561" s="143"/>
      <c r="AZ561" s="143"/>
      <c r="BA561" s="143"/>
      <c r="BB561" s="143"/>
      <c r="BC561" s="143"/>
      <c r="BD561" s="143"/>
      <c r="BE561" s="143"/>
      <c r="BF561" s="143"/>
      <c r="BG561" s="143"/>
      <c r="BH561" s="143"/>
      <c r="BI561" s="143"/>
      <c r="BJ561" s="143"/>
      <c r="BK561" s="143"/>
      <c r="BL561" s="143"/>
      <c r="BM561" s="143"/>
      <c r="BN561" s="143"/>
      <c r="BO561" s="143"/>
      <c r="BP561" s="143"/>
      <c r="BQ561" s="143"/>
      <c r="BR561" s="143"/>
      <c r="BS561" s="143"/>
      <c r="BT561" s="143"/>
    </row>
    <row r="562" spans="2:72" s="167" customFormat="1" ht="13.5" customHeight="1">
      <c r="B562" s="168"/>
      <c r="C562" s="149"/>
      <c r="D562" s="148" t="s">
        <v>182</v>
      </c>
      <c r="E562" s="152" t="s">
        <v>19</v>
      </c>
      <c r="F562" s="151" t="s">
        <v>1738</v>
      </c>
      <c r="G562" s="149"/>
      <c r="H562" s="150">
        <v>22.95</v>
      </c>
      <c r="I562" s="149"/>
      <c r="J562" s="149"/>
      <c r="K562" s="149"/>
      <c r="L562" s="143"/>
      <c r="M562" s="143"/>
      <c r="N562" s="143"/>
      <c r="O562" s="143"/>
      <c r="P562" s="143"/>
      <c r="Q562" s="143"/>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c r="AR562" s="143"/>
      <c r="AS562" s="143"/>
      <c r="AT562" s="143"/>
      <c r="AU562" s="143"/>
      <c r="AV562" s="143"/>
      <c r="AW562" s="143"/>
      <c r="AX562" s="143"/>
      <c r="AY562" s="143"/>
      <c r="AZ562" s="143"/>
      <c r="BA562" s="143"/>
      <c r="BB562" s="143"/>
      <c r="BC562" s="143"/>
      <c r="BD562" s="143"/>
      <c r="BE562" s="143"/>
      <c r="BF562" s="143"/>
      <c r="BG562" s="143"/>
      <c r="BH562" s="143"/>
      <c r="BI562" s="143"/>
      <c r="BJ562" s="143"/>
      <c r="BK562" s="143"/>
      <c r="BL562" s="143"/>
      <c r="BM562" s="143"/>
      <c r="BN562" s="143"/>
      <c r="BO562" s="143"/>
      <c r="BP562" s="143"/>
      <c r="BQ562" s="143"/>
      <c r="BR562" s="143"/>
      <c r="BS562" s="143"/>
      <c r="BT562" s="143"/>
    </row>
    <row r="563" spans="2:72" s="169" customFormat="1" ht="13.5" customHeight="1">
      <c r="B563" s="170"/>
      <c r="C563" s="153"/>
      <c r="D563" s="148" t="s">
        <v>182</v>
      </c>
      <c r="E563" s="154" t="s">
        <v>19</v>
      </c>
      <c r="F563" s="155" t="s">
        <v>1737</v>
      </c>
      <c r="G563" s="153"/>
      <c r="H563" s="154" t="s">
        <v>19</v>
      </c>
      <c r="I563" s="153"/>
      <c r="J563" s="153"/>
      <c r="K563" s="153"/>
      <c r="L563" s="143"/>
      <c r="M563" s="143"/>
      <c r="N563" s="143"/>
      <c r="O563" s="143"/>
      <c r="P563" s="143"/>
      <c r="Q563" s="143"/>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c r="AR563" s="143"/>
      <c r="AS563" s="143"/>
      <c r="AT563" s="143"/>
      <c r="AU563" s="143"/>
      <c r="AV563" s="143"/>
      <c r="AW563" s="143"/>
      <c r="AX563" s="143"/>
      <c r="AY563" s="143"/>
      <c r="AZ563" s="143"/>
      <c r="BA563" s="143"/>
      <c r="BB563" s="143"/>
      <c r="BC563" s="143"/>
      <c r="BD563" s="143"/>
      <c r="BE563" s="143"/>
      <c r="BF563" s="143"/>
      <c r="BG563" s="143"/>
      <c r="BH563" s="143"/>
      <c r="BI563" s="143"/>
      <c r="BJ563" s="143"/>
      <c r="BK563" s="143"/>
      <c r="BL563" s="143"/>
      <c r="BM563" s="143"/>
      <c r="BN563" s="143"/>
      <c r="BO563" s="143"/>
      <c r="BP563" s="143"/>
      <c r="BQ563" s="143"/>
      <c r="BR563" s="143"/>
      <c r="BS563" s="143"/>
      <c r="BT563" s="143"/>
    </row>
    <row r="564" spans="2:72" s="167" customFormat="1" ht="13.5" customHeight="1">
      <c r="B564" s="168"/>
      <c r="C564" s="149"/>
      <c r="D564" s="148" t="s">
        <v>182</v>
      </c>
      <c r="E564" s="152" t="s">
        <v>19</v>
      </c>
      <c r="F564" s="151" t="s">
        <v>1736</v>
      </c>
      <c r="G564" s="149"/>
      <c r="H564" s="150">
        <v>3645</v>
      </c>
      <c r="I564" s="149"/>
      <c r="J564" s="149"/>
      <c r="K564" s="149"/>
      <c r="L564" s="143"/>
      <c r="M564" s="143"/>
      <c r="N564" s="143"/>
      <c r="O564" s="143"/>
      <c r="P564" s="143"/>
      <c r="Q564" s="143"/>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3"/>
      <c r="BN564" s="143"/>
      <c r="BO564" s="143"/>
      <c r="BP564" s="143"/>
      <c r="BQ564" s="143"/>
      <c r="BR564" s="143"/>
      <c r="BS564" s="143"/>
      <c r="BT564" s="143"/>
    </row>
    <row r="565" spans="2:72" s="165" customFormat="1" ht="13.5" customHeight="1">
      <c r="B565" s="166"/>
      <c r="C565" s="144"/>
      <c r="D565" s="189" t="s">
        <v>182</v>
      </c>
      <c r="E565" s="188" t="s">
        <v>19</v>
      </c>
      <c r="F565" s="187" t="s">
        <v>247</v>
      </c>
      <c r="G565" s="144"/>
      <c r="H565" s="186">
        <v>3717.45</v>
      </c>
      <c r="I565" s="144"/>
      <c r="J565" s="144"/>
      <c r="K565" s="144"/>
      <c r="L565" s="143"/>
      <c r="M565" s="143"/>
      <c r="N565" s="143"/>
      <c r="O565" s="143"/>
      <c r="P565" s="143"/>
      <c r="Q565" s="143"/>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c r="AR565" s="143"/>
      <c r="AS565" s="143"/>
      <c r="AT565" s="143"/>
      <c r="AU565" s="143"/>
      <c r="AV565" s="143"/>
      <c r="AW565" s="143"/>
      <c r="AX565" s="143"/>
      <c r="AY565" s="143"/>
      <c r="AZ565" s="143"/>
      <c r="BA565" s="143"/>
      <c r="BB565" s="143"/>
      <c r="BC565" s="143"/>
      <c r="BD565" s="143"/>
      <c r="BE565" s="143"/>
      <c r="BF565" s="143"/>
      <c r="BG565" s="143"/>
      <c r="BH565" s="143"/>
      <c r="BI565" s="143"/>
      <c r="BJ565" s="143"/>
      <c r="BK565" s="143"/>
      <c r="BL565" s="143"/>
      <c r="BM565" s="143"/>
      <c r="BN565" s="143"/>
      <c r="BO565" s="143"/>
      <c r="BP565" s="143"/>
      <c r="BQ565" s="143"/>
      <c r="BR565" s="143"/>
      <c r="BS565" s="143"/>
      <c r="BT565" s="143"/>
    </row>
    <row r="566" spans="2:72" s="162" customFormat="1" ht="40.2" customHeight="1">
      <c r="B566" s="177"/>
      <c r="C566" s="176" t="s">
        <v>506</v>
      </c>
      <c r="D566" s="176" t="s">
        <v>176</v>
      </c>
      <c r="E566" s="175" t="s">
        <v>1735</v>
      </c>
      <c r="F566" s="171" t="s">
        <v>1734</v>
      </c>
      <c r="G566" s="174" t="s">
        <v>369</v>
      </c>
      <c r="H566" s="173">
        <v>405</v>
      </c>
      <c r="I566" s="465"/>
      <c r="J566" s="172">
        <f>ROUND(I566*H566,2)</f>
        <v>0</v>
      </c>
      <c r="K566" s="171" t="s">
        <v>1693</v>
      </c>
      <c r="L566" s="143"/>
      <c r="M566" s="143"/>
      <c r="N566" s="143"/>
      <c r="O566" s="143"/>
      <c r="P566" s="143"/>
      <c r="Q566" s="143"/>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c r="AX566" s="143"/>
      <c r="AY566" s="143"/>
      <c r="AZ566" s="143"/>
      <c r="BA566" s="143"/>
      <c r="BB566" s="143"/>
      <c r="BC566" s="143"/>
      <c r="BD566" s="143"/>
      <c r="BE566" s="143"/>
      <c r="BF566" s="143"/>
      <c r="BG566" s="143"/>
      <c r="BH566" s="143"/>
      <c r="BI566" s="143"/>
      <c r="BJ566" s="143"/>
      <c r="BK566" s="143"/>
      <c r="BL566" s="143"/>
      <c r="BM566" s="143"/>
      <c r="BN566" s="143"/>
      <c r="BO566" s="143"/>
      <c r="BP566" s="143"/>
      <c r="BQ566" s="143"/>
      <c r="BR566" s="143"/>
      <c r="BS566" s="143"/>
      <c r="BT566" s="143"/>
    </row>
    <row r="567" spans="2:72" s="162" customFormat="1" ht="252">
      <c r="B567" s="177"/>
      <c r="C567" s="184"/>
      <c r="D567" s="148" t="s">
        <v>1699</v>
      </c>
      <c r="E567" s="184"/>
      <c r="F567" s="185" t="s">
        <v>1733</v>
      </c>
      <c r="G567" s="184"/>
      <c r="H567" s="184"/>
      <c r="I567" s="184"/>
      <c r="J567" s="184"/>
      <c r="K567" s="184"/>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c r="AX567" s="143"/>
      <c r="AY567" s="143"/>
      <c r="AZ567" s="143"/>
      <c r="BA567" s="143"/>
      <c r="BB567" s="143"/>
      <c r="BC567" s="143"/>
      <c r="BD567" s="143"/>
      <c r="BE567" s="143"/>
      <c r="BF567" s="143"/>
      <c r="BG567" s="143"/>
      <c r="BH567" s="143"/>
      <c r="BI567" s="143"/>
      <c r="BJ567" s="143"/>
      <c r="BK567" s="143"/>
      <c r="BL567" s="143"/>
      <c r="BM567" s="143"/>
      <c r="BN567" s="143"/>
      <c r="BO567" s="143"/>
      <c r="BP567" s="143"/>
      <c r="BQ567" s="143"/>
      <c r="BR567" s="143"/>
      <c r="BS567" s="143"/>
      <c r="BT567" s="143"/>
    </row>
    <row r="568" spans="2:72" s="169" customFormat="1" ht="13.5" customHeight="1">
      <c r="B568" s="170"/>
      <c r="C568" s="153"/>
      <c r="D568" s="148" t="s">
        <v>182</v>
      </c>
      <c r="E568" s="154" t="s">
        <v>19</v>
      </c>
      <c r="F568" s="155" t="s">
        <v>1732</v>
      </c>
      <c r="G568" s="153"/>
      <c r="H568" s="154" t="s">
        <v>19</v>
      </c>
      <c r="I568" s="153"/>
      <c r="J568" s="153"/>
      <c r="K568" s="153"/>
      <c r="L568" s="143"/>
      <c r="M568" s="143"/>
      <c r="N568" s="143"/>
      <c r="O568" s="143"/>
      <c r="P568" s="143"/>
      <c r="Q568" s="143"/>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c r="AR568" s="143"/>
      <c r="AS568" s="143"/>
      <c r="AT568" s="143"/>
      <c r="AU568" s="143"/>
      <c r="AV568" s="143"/>
      <c r="AW568" s="143"/>
      <c r="AX568" s="143"/>
      <c r="AY568" s="143"/>
      <c r="AZ568" s="143"/>
      <c r="BA568" s="143"/>
      <c r="BB568" s="143"/>
      <c r="BC568" s="143"/>
      <c r="BD568" s="143"/>
      <c r="BE568" s="143"/>
      <c r="BF568" s="143"/>
      <c r="BG568" s="143"/>
      <c r="BH568" s="143"/>
      <c r="BI568" s="143"/>
      <c r="BJ568" s="143"/>
      <c r="BK568" s="143"/>
      <c r="BL568" s="143"/>
      <c r="BM568" s="143"/>
      <c r="BN568" s="143"/>
      <c r="BO568" s="143"/>
      <c r="BP568" s="143"/>
      <c r="BQ568" s="143"/>
      <c r="BR568" s="143"/>
      <c r="BS568" s="143"/>
      <c r="BT568" s="143"/>
    </row>
    <row r="569" spans="2:72" s="169" customFormat="1" ht="13.5" customHeight="1">
      <c r="B569" s="170"/>
      <c r="C569" s="153"/>
      <c r="D569" s="148" t="s">
        <v>182</v>
      </c>
      <c r="E569" s="154" t="s">
        <v>19</v>
      </c>
      <c r="F569" s="155" t="s">
        <v>1731</v>
      </c>
      <c r="G569" s="153"/>
      <c r="H569" s="154" t="s">
        <v>19</v>
      </c>
      <c r="I569" s="153"/>
      <c r="J569" s="153"/>
      <c r="K569" s="153"/>
      <c r="L569" s="143"/>
      <c r="M569" s="143"/>
      <c r="N569" s="143"/>
      <c r="O569" s="143"/>
      <c r="P569" s="143"/>
      <c r="Q569" s="143"/>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c r="AR569" s="143"/>
      <c r="AS569" s="143"/>
      <c r="AT569" s="143"/>
      <c r="AU569" s="143"/>
      <c r="AV569" s="143"/>
      <c r="AW569" s="143"/>
      <c r="AX569" s="143"/>
      <c r="AY569" s="143"/>
      <c r="AZ569" s="143"/>
      <c r="BA569" s="143"/>
      <c r="BB569" s="143"/>
      <c r="BC569" s="143"/>
      <c r="BD569" s="143"/>
      <c r="BE569" s="143"/>
      <c r="BF569" s="143"/>
      <c r="BG569" s="143"/>
      <c r="BH569" s="143"/>
      <c r="BI569" s="143"/>
      <c r="BJ569" s="143"/>
      <c r="BK569" s="143"/>
      <c r="BL569" s="143"/>
      <c r="BM569" s="143"/>
      <c r="BN569" s="143"/>
      <c r="BO569" s="143"/>
      <c r="BP569" s="143"/>
      <c r="BQ569" s="143"/>
      <c r="BR569" s="143"/>
      <c r="BS569" s="143"/>
      <c r="BT569" s="143"/>
    </row>
    <row r="570" spans="2:72" s="167" customFormat="1" ht="13.5" customHeight="1">
      <c r="B570" s="168"/>
      <c r="C570" s="149"/>
      <c r="D570" s="148" t="s">
        <v>182</v>
      </c>
      <c r="E570" s="152" t="s">
        <v>19</v>
      </c>
      <c r="F570" s="151" t="s">
        <v>1730</v>
      </c>
      <c r="G570" s="149"/>
      <c r="H570" s="150">
        <v>405</v>
      </c>
      <c r="I570" s="149"/>
      <c r="J570" s="149"/>
      <c r="K570" s="149"/>
      <c r="L570" s="143"/>
      <c r="M570" s="143"/>
      <c r="N570" s="143"/>
      <c r="O570" s="143"/>
      <c r="P570" s="143"/>
      <c r="Q570" s="143"/>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3"/>
      <c r="AY570" s="143"/>
      <c r="AZ570" s="143"/>
      <c r="BA570" s="143"/>
      <c r="BB570" s="143"/>
      <c r="BC570" s="143"/>
      <c r="BD570" s="143"/>
      <c r="BE570" s="143"/>
      <c r="BF570" s="143"/>
      <c r="BG570" s="143"/>
      <c r="BH570" s="143"/>
      <c r="BI570" s="143"/>
      <c r="BJ570" s="143"/>
      <c r="BK570" s="143"/>
      <c r="BL570" s="143"/>
      <c r="BM570" s="143"/>
      <c r="BN570" s="143"/>
      <c r="BO570" s="143"/>
      <c r="BP570" s="143"/>
      <c r="BQ570" s="143"/>
      <c r="BR570" s="143"/>
      <c r="BS570" s="143"/>
      <c r="BT570" s="143"/>
    </row>
    <row r="571" spans="2:72" s="165" customFormat="1" ht="13.5" customHeight="1">
      <c r="B571" s="166"/>
      <c r="C571" s="144"/>
      <c r="D571" s="148" t="s">
        <v>182</v>
      </c>
      <c r="E571" s="147" t="s">
        <v>19</v>
      </c>
      <c r="F571" s="146" t="s">
        <v>247</v>
      </c>
      <c r="G571" s="144"/>
      <c r="H571" s="145">
        <v>405</v>
      </c>
      <c r="I571" s="144"/>
      <c r="J571" s="144"/>
      <c r="K571" s="144"/>
      <c r="L571" s="143"/>
      <c r="M571" s="143"/>
      <c r="N571" s="143"/>
      <c r="O571" s="143"/>
      <c r="P571" s="143"/>
      <c r="Q571" s="143"/>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3"/>
      <c r="AY571" s="143"/>
      <c r="AZ571" s="143"/>
      <c r="BA571" s="143"/>
      <c r="BB571" s="143"/>
      <c r="BC571" s="143"/>
      <c r="BD571" s="143"/>
      <c r="BE571" s="143"/>
      <c r="BF571" s="143"/>
      <c r="BG571" s="143"/>
      <c r="BH571" s="143"/>
      <c r="BI571" s="143"/>
      <c r="BJ571" s="143"/>
      <c r="BK571" s="143"/>
      <c r="BL571" s="143"/>
      <c r="BM571" s="143"/>
      <c r="BN571" s="143"/>
      <c r="BO571" s="143"/>
      <c r="BP571" s="143"/>
      <c r="BQ571" s="143"/>
      <c r="BR571" s="143"/>
      <c r="BS571" s="143"/>
      <c r="BT571" s="143"/>
    </row>
    <row r="572" spans="2:72" s="178" customFormat="1" ht="29.85" customHeight="1">
      <c r="B572" s="183"/>
      <c r="C572" s="179"/>
      <c r="D572" s="182" t="s">
        <v>73</v>
      </c>
      <c r="E572" s="181" t="s">
        <v>1729</v>
      </c>
      <c r="F572" s="181" t="s">
        <v>1728</v>
      </c>
      <c r="G572" s="179"/>
      <c r="H572" s="179"/>
      <c r="I572" s="179"/>
      <c r="J572" s="180">
        <f>J573</f>
        <v>0</v>
      </c>
      <c r="K572" s="179"/>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3"/>
      <c r="AY572" s="143"/>
      <c r="AZ572" s="143"/>
      <c r="BA572" s="143"/>
      <c r="BB572" s="143"/>
      <c r="BC572" s="143"/>
      <c r="BD572" s="143"/>
      <c r="BE572" s="143"/>
      <c r="BF572" s="143"/>
      <c r="BG572" s="143"/>
      <c r="BH572" s="143"/>
      <c r="BI572" s="143"/>
      <c r="BJ572" s="143"/>
      <c r="BK572" s="143"/>
      <c r="BL572" s="143"/>
      <c r="BM572" s="143"/>
      <c r="BN572" s="143"/>
      <c r="BO572" s="143"/>
      <c r="BP572" s="143"/>
      <c r="BQ572" s="143"/>
      <c r="BR572" s="143"/>
      <c r="BS572" s="143"/>
      <c r="BT572" s="143"/>
    </row>
    <row r="573" spans="2:72" s="162" customFormat="1" ht="28.95" customHeight="1">
      <c r="B573" s="177"/>
      <c r="C573" s="176" t="s">
        <v>532</v>
      </c>
      <c r="D573" s="176" t="s">
        <v>176</v>
      </c>
      <c r="E573" s="175" t="s">
        <v>1727</v>
      </c>
      <c r="F573" s="171" t="s">
        <v>1726</v>
      </c>
      <c r="G573" s="174" t="s">
        <v>369</v>
      </c>
      <c r="H573" s="173">
        <v>1092.192</v>
      </c>
      <c r="I573" s="465"/>
      <c r="J573" s="172">
        <f>ROUND(I573*H573,2)</f>
        <v>0</v>
      </c>
      <c r="K573" s="171" t="s">
        <v>1693</v>
      </c>
      <c r="L573" s="143"/>
      <c r="M573" s="143"/>
      <c r="N573" s="143"/>
      <c r="O573" s="143"/>
      <c r="P573" s="143"/>
      <c r="Q573" s="143"/>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3"/>
      <c r="AY573" s="143"/>
      <c r="AZ573" s="143"/>
      <c r="BA573" s="143"/>
      <c r="BB573" s="143"/>
      <c r="BC573" s="143"/>
      <c r="BD573" s="143"/>
      <c r="BE573" s="143"/>
      <c r="BF573" s="143"/>
      <c r="BG573" s="143"/>
      <c r="BH573" s="143"/>
      <c r="BI573" s="143"/>
      <c r="BJ573" s="143"/>
      <c r="BK573" s="143"/>
      <c r="BL573" s="143"/>
      <c r="BM573" s="143"/>
      <c r="BN573" s="143"/>
      <c r="BO573" s="143"/>
      <c r="BP573" s="143"/>
      <c r="BQ573" s="143"/>
      <c r="BR573" s="143"/>
      <c r="BS573" s="143"/>
      <c r="BT573" s="143"/>
    </row>
    <row r="574" spans="2:72" s="162" customFormat="1" ht="24">
      <c r="B574" s="177"/>
      <c r="C574" s="184"/>
      <c r="D574" s="148" t="s">
        <v>1699</v>
      </c>
      <c r="E574" s="184"/>
      <c r="F574" s="185" t="s">
        <v>1725</v>
      </c>
      <c r="G574" s="184"/>
      <c r="H574" s="184"/>
      <c r="I574" s="184"/>
      <c r="J574" s="184"/>
      <c r="K574" s="184"/>
      <c r="L574" s="143"/>
      <c r="M574" s="143"/>
      <c r="N574" s="143"/>
      <c r="O574" s="143"/>
      <c r="P574" s="143"/>
      <c r="Q574" s="143"/>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c r="AR574" s="143"/>
      <c r="AS574" s="143"/>
      <c r="AT574" s="143"/>
      <c r="AU574" s="143"/>
      <c r="AV574" s="143"/>
      <c r="AW574" s="143"/>
      <c r="AX574" s="143"/>
      <c r="AY574" s="143"/>
      <c r="AZ574" s="143"/>
      <c r="BA574" s="143"/>
      <c r="BB574" s="143"/>
      <c r="BC574" s="143"/>
      <c r="BD574" s="143"/>
      <c r="BE574" s="143"/>
      <c r="BF574" s="143"/>
      <c r="BG574" s="143"/>
      <c r="BH574" s="143"/>
      <c r="BI574" s="143"/>
      <c r="BJ574" s="143"/>
      <c r="BK574" s="143"/>
      <c r="BL574" s="143"/>
      <c r="BM574" s="143"/>
      <c r="BN574" s="143"/>
      <c r="BO574" s="143"/>
      <c r="BP574" s="143"/>
      <c r="BQ574" s="143"/>
      <c r="BR574" s="143"/>
      <c r="BS574" s="143"/>
      <c r="BT574" s="143"/>
    </row>
    <row r="575" spans="2:72" s="178" customFormat="1" ht="37.35" customHeight="1">
      <c r="B575" s="183"/>
      <c r="C575" s="179"/>
      <c r="D575" s="198" t="s">
        <v>73</v>
      </c>
      <c r="E575" s="197" t="s">
        <v>1724</v>
      </c>
      <c r="F575" s="197" t="s">
        <v>1723</v>
      </c>
      <c r="G575" s="179"/>
      <c r="H575" s="179"/>
      <c r="I575" s="179"/>
      <c r="J575" s="196">
        <f>J576+J601</f>
        <v>0</v>
      </c>
      <c r="K575" s="179"/>
      <c r="L575" s="143"/>
      <c r="M575" s="143"/>
      <c r="N575" s="143"/>
      <c r="O575" s="143"/>
      <c r="P575" s="143"/>
      <c r="Q575" s="143"/>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3"/>
      <c r="BN575" s="143"/>
      <c r="BO575" s="143"/>
      <c r="BP575" s="143"/>
      <c r="BQ575" s="143"/>
      <c r="BR575" s="143"/>
      <c r="BS575" s="143"/>
      <c r="BT575" s="143"/>
    </row>
    <row r="576" spans="2:72" s="178" customFormat="1" ht="19.95" customHeight="1">
      <c r="B576" s="183"/>
      <c r="C576" s="179"/>
      <c r="D576" s="182" t="s">
        <v>73</v>
      </c>
      <c r="E576" s="181" t="s">
        <v>1722</v>
      </c>
      <c r="F576" s="181" t="s">
        <v>1721</v>
      </c>
      <c r="G576" s="179"/>
      <c r="H576" s="179"/>
      <c r="I576" s="179"/>
      <c r="J576" s="180">
        <f>J577+J582+J589+J594+J599</f>
        <v>0</v>
      </c>
      <c r="K576" s="179"/>
      <c r="L576" s="143"/>
      <c r="M576" s="143"/>
      <c r="N576" s="143"/>
      <c r="O576" s="143"/>
      <c r="P576" s="143"/>
      <c r="Q576" s="143"/>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c r="AR576" s="143"/>
      <c r="AS576" s="143"/>
      <c r="AT576" s="143"/>
      <c r="AU576" s="143"/>
      <c r="AV576" s="143"/>
      <c r="AW576" s="143"/>
      <c r="AX576" s="143"/>
      <c r="AY576" s="143"/>
      <c r="AZ576" s="143"/>
      <c r="BA576" s="143"/>
      <c r="BB576" s="143"/>
      <c r="BC576" s="143"/>
      <c r="BD576" s="143"/>
      <c r="BE576" s="143"/>
      <c r="BF576" s="143"/>
      <c r="BG576" s="143"/>
      <c r="BH576" s="143"/>
      <c r="BI576" s="143"/>
      <c r="BJ576" s="143"/>
      <c r="BK576" s="143"/>
      <c r="BL576" s="143"/>
      <c r="BM576" s="143"/>
      <c r="BN576" s="143"/>
      <c r="BO576" s="143"/>
      <c r="BP576" s="143"/>
      <c r="BQ576" s="143"/>
      <c r="BR576" s="143"/>
      <c r="BS576" s="143"/>
      <c r="BT576" s="143"/>
    </row>
    <row r="577" spans="2:72" s="162" customFormat="1" ht="28.95" customHeight="1">
      <c r="B577" s="177"/>
      <c r="C577" s="176" t="s">
        <v>537</v>
      </c>
      <c r="D577" s="176" t="s">
        <v>176</v>
      </c>
      <c r="E577" s="175" t="s">
        <v>901</v>
      </c>
      <c r="F577" s="171" t="s">
        <v>1720</v>
      </c>
      <c r="G577" s="174" t="s">
        <v>602</v>
      </c>
      <c r="H577" s="173">
        <v>102</v>
      </c>
      <c r="I577" s="465"/>
      <c r="J577" s="172">
        <f>ROUND(I577*H577,2)</f>
        <v>0</v>
      </c>
      <c r="K577" s="171" t="s">
        <v>1693</v>
      </c>
      <c r="L577" s="143"/>
      <c r="M577" s="143"/>
      <c r="N577" s="143"/>
      <c r="O577" s="143"/>
      <c r="P577" s="143"/>
      <c r="Q577" s="143"/>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c r="AU577" s="143"/>
      <c r="AV577" s="143"/>
      <c r="AW577" s="143"/>
      <c r="AX577" s="143"/>
      <c r="AY577" s="143"/>
      <c r="AZ577" s="143"/>
      <c r="BA577" s="143"/>
      <c r="BB577" s="143"/>
      <c r="BC577" s="143"/>
      <c r="BD577" s="143"/>
      <c r="BE577" s="143"/>
      <c r="BF577" s="143"/>
      <c r="BG577" s="143"/>
      <c r="BH577" s="143"/>
      <c r="BI577" s="143"/>
      <c r="BJ577" s="143"/>
      <c r="BK577" s="143"/>
      <c r="BL577" s="143"/>
      <c r="BM577" s="143"/>
      <c r="BN577" s="143"/>
      <c r="BO577" s="143"/>
      <c r="BP577" s="143"/>
      <c r="BQ577" s="143"/>
      <c r="BR577" s="143"/>
      <c r="BS577" s="143"/>
      <c r="BT577" s="143"/>
    </row>
    <row r="578" spans="2:72" s="169" customFormat="1" ht="13.5" customHeight="1">
      <c r="B578" s="170"/>
      <c r="C578" s="153"/>
      <c r="D578" s="148" t="s">
        <v>182</v>
      </c>
      <c r="E578" s="154" t="s">
        <v>19</v>
      </c>
      <c r="F578" s="155" t="s">
        <v>1714</v>
      </c>
      <c r="G578" s="153"/>
      <c r="H578" s="154" t="s">
        <v>19</v>
      </c>
      <c r="I578" s="153"/>
      <c r="J578" s="153"/>
      <c r="K578" s="153"/>
      <c r="L578" s="143"/>
      <c r="M578" s="143"/>
      <c r="N578" s="143"/>
      <c r="O578" s="143"/>
      <c r="P578" s="143"/>
      <c r="Q578" s="143"/>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c r="AR578" s="143"/>
      <c r="AS578" s="143"/>
      <c r="AT578" s="143"/>
      <c r="AU578" s="143"/>
      <c r="AV578" s="143"/>
      <c r="AW578" s="143"/>
      <c r="AX578" s="143"/>
      <c r="AY578" s="143"/>
      <c r="AZ578" s="143"/>
      <c r="BA578" s="143"/>
      <c r="BB578" s="143"/>
      <c r="BC578" s="143"/>
      <c r="BD578" s="143"/>
      <c r="BE578" s="143"/>
      <c r="BF578" s="143"/>
      <c r="BG578" s="143"/>
      <c r="BH578" s="143"/>
      <c r="BI578" s="143"/>
      <c r="BJ578" s="143"/>
      <c r="BK578" s="143"/>
      <c r="BL578" s="143"/>
      <c r="BM578" s="143"/>
      <c r="BN578" s="143"/>
      <c r="BO578" s="143"/>
      <c r="BP578" s="143"/>
      <c r="BQ578" s="143"/>
      <c r="BR578" s="143"/>
      <c r="BS578" s="143"/>
      <c r="BT578" s="143"/>
    </row>
    <row r="579" spans="2:72" s="169" customFormat="1" ht="13.5" customHeight="1">
      <c r="B579" s="170"/>
      <c r="C579" s="153"/>
      <c r="D579" s="148" t="s">
        <v>182</v>
      </c>
      <c r="E579" s="154" t="s">
        <v>19</v>
      </c>
      <c r="F579" s="155" t="s">
        <v>1719</v>
      </c>
      <c r="G579" s="153"/>
      <c r="H579" s="154" t="s">
        <v>19</v>
      </c>
      <c r="I579" s="153"/>
      <c r="J579" s="153"/>
      <c r="K579" s="153"/>
      <c r="L579" s="143"/>
      <c r="M579" s="143"/>
      <c r="N579" s="143"/>
      <c r="O579" s="143"/>
      <c r="P579" s="143"/>
      <c r="Q579" s="143"/>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c r="AR579" s="143"/>
      <c r="AS579" s="143"/>
      <c r="AT579" s="143"/>
      <c r="AU579" s="143"/>
      <c r="AV579" s="143"/>
      <c r="AW579" s="143"/>
      <c r="AX579" s="143"/>
      <c r="AY579" s="143"/>
      <c r="AZ579" s="143"/>
      <c r="BA579" s="143"/>
      <c r="BB579" s="143"/>
      <c r="BC579" s="143"/>
      <c r="BD579" s="143"/>
      <c r="BE579" s="143"/>
      <c r="BF579" s="143"/>
      <c r="BG579" s="143"/>
      <c r="BH579" s="143"/>
      <c r="BI579" s="143"/>
      <c r="BJ579" s="143"/>
      <c r="BK579" s="143"/>
      <c r="BL579" s="143"/>
      <c r="BM579" s="143"/>
      <c r="BN579" s="143"/>
      <c r="BO579" s="143"/>
      <c r="BP579" s="143"/>
      <c r="BQ579" s="143"/>
      <c r="BR579" s="143"/>
      <c r="BS579" s="143"/>
      <c r="BT579" s="143"/>
    </row>
    <row r="580" spans="2:72" s="167" customFormat="1" ht="13.5" customHeight="1">
      <c r="B580" s="168"/>
      <c r="C580" s="149"/>
      <c r="D580" s="148" t="s">
        <v>182</v>
      </c>
      <c r="E580" s="152" t="s">
        <v>19</v>
      </c>
      <c r="F580" s="151" t="s">
        <v>1718</v>
      </c>
      <c r="G580" s="149"/>
      <c r="H580" s="150">
        <v>102</v>
      </c>
      <c r="I580" s="149"/>
      <c r="J580" s="149"/>
      <c r="K580" s="149"/>
      <c r="L580" s="143"/>
      <c r="M580" s="143"/>
      <c r="N580" s="143"/>
      <c r="O580" s="143"/>
      <c r="P580" s="143"/>
      <c r="Q580" s="143"/>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c r="AR580" s="143"/>
      <c r="AS580" s="143"/>
      <c r="AT580" s="143"/>
      <c r="AU580" s="143"/>
      <c r="AV580" s="143"/>
      <c r="AW580" s="143"/>
      <c r="AX580" s="143"/>
      <c r="AY580" s="143"/>
      <c r="AZ580" s="143"/>
      <c r="BA580" s="143"/>
      <c r="BB580" s="143"/>
      <c r="BC580" s="143"/>
      <c r="BD580" s="143"/>
      <c r="BE580" s="143"/>
      <c r="BF580" s="143"/>
      <c r="BG580" s="143"/>
      <c r="BH580" s="143"/>
      <c r="BI580" s="143"/>
      <c r="BJ580" s="143"/>
      <c r="BK580" s="143"/>
      <c r="BL580" s="143"/>
      <c r="BM580" s="143"/>
      <c r="BN580" s="143"/>
      <c r="BO580" s="143"/>
      <c r="BP580" s="143"/>
      <c r="BQ580" s="143"/>
      <c r="BR580" s="143"/>
      <c r="BS580" s="143"/>
      <c r="BT580" s="143"/>
    </row>
    <row r="581" spans="2:72" s="165" customFormat="1" ht="13.5" customHeight="1">
      <c r="B581" s="166"/>
      <c r="C581" s="144"/>
      <c r="D581" s="189" t="s">
        <v>182</v>
      </c>
      <c r="E581" s="188" t="s">
        <v>19</v>
      </c>
      <c r="F581" s="187" t="s">
        <v>247</v>
      </c>
      <c r="G581" s="144"/>
      <c r="H581" s="186">
        <v>102</v>
      </c>
      <c r="I581" s="144"/>
      <c r="J581" s="144"/>
      <c r="K581" s="144"/>
      <c r="L581" s="143"/>
      <c r="M581" s="143"/>
      <c r="N581" s="143"/>
      <c r="O581" s="143"/>
      <c r="P581" s="143"/>
      <c r="Q581" s="143"/>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c r="AR581" s="143"/>
      <c r="AS581" s="143"/>
      <c r="AT581" s="143"/>
      <c r="AU581" s="143"/>
      <c r="AV581" s="143"/>
      <c r="AW581" s="143"/>
      <c r="AX581" s="143"/>
      <c r="AY581" s="143"/>
      <c r="AZ581" s="143"/>
      <c r="BA581" s="143"/>
      <c r="BB581" s="143"/>
      <c r="BC581" s="143"/>
      <c r="BD581" s="143"/>
      <c r="BE581" s="143"/>
      <c r="BF581" s="143"/>
      <c r="BG581" s="143"/>
      <c r="BH581" s="143"/>
      <c r="BI581" s="143"/>
      <c r="BJ581" s="143"/>
      <c r="BK581" s="143"/>
      <c r="BL581" s="143"/>
      <c r="BM581" s="143"/>
      <c r="BN581" s="143"/>
      <c r="BO581" s="143"/>
      <c r="BP581" s="143"/>
      <c r="BQ581" s="143"/>
      <c r="BR581" s="143"/>
      <c r="BS581" s="143"/>
      <c r="BT581" s="143"/>
    </row>
    <row r="582" spans="2:72" s="162" customFormat="1" ht="20.4" customHeight="1">
      <c r="B582" s="177"/>
      <c r="C582" s="176" t="s">
        <v>542</v>
      </c>
      <c r="D582" s="176" t="s">
        <v>176</v>
      </c>
      <c r="E582" s="175" t="s">
        <v>1717</v>
      </c>
      <c r="F582" s="171" t="s">
        <v>1716</v>
      </c>
      <c r="G582" s="174" t="s">
        <v>419</v>
      </c>
      <c r="H582" s="173">
        <v>25.12</v>
      </c>
      <c r="I582" s="465"/>
      <c r="J582" s="172">
        <f>ROUND(I582*H582,2)</f>
        <v>0</v>
      </c>
      <c r="K582" s="171" t="s">
        <v>1693</v>
      </c>
      <c r="L582" s="143"/>
      <c r="M582" s="143"/>
      <c r="N582" s="143"/>
      <c r="O582" s="143"/>
      <c r="P582" s="143"/>
      <c r="Q582" s="143"/>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c r="AR582" s="143"/>
      <c r="AS582" s="143"/>
      <c r="AT582" s="143"/>
      <c r="AU582" s="143"/>
      <c r="AV582" s="143"/>
      <c r="AW582" s="143"/>
      <c r="AX582" s="143"/>
      <c r="AY582" s="143"/>
      <c r="AZ582" s="143"/>
      <c r="BA582" s="143"/>
      <c r="BB582" s="143"/>
      <c r="BC582" s="143"/>
      <c r="BD582" s="143"/>
      <c r="BE582" s="143"/>
      <c r="BF582" s="143"/>
      <c r="BG582" s="143"/>
      <c r="BH582" s="143"/>
      <c r="BI582" s="143"/>
      <c r="BJ582" s="143"/>
      <c r="BK582" s="143"/>
      <c r="BL582" s="143"/>
      <c r="BM582" s="143"/>
      <c r="BN582" s="143"/>
      <c r="BO582" s="143"/>
      <c r="BP582" s="143"/>
      <c r="BQ582" s="143"/>
      <c r="BR582" s="143"/>
      <c r="BS582" s="143"/>
      <c r="BT582" s="143"/>
    </row>
    <row r="583" spans="2:72" s="162" customFormat="1" ht="24">
      <c r="B583" s="177"/>
      <c r="C583" s="184"/>
      <c r="D583" s="148" t="s">
        <v>1699</v>
      </c>
      <c r="E583" s="184"/>
      <c r="F583" s="185" t="s">
        <v>1715</v>
      </c>
      <c r="G583" s="184"/>
      <c r="H583" s="184"/>
      <c r="I583" s="184"/>
      <c r="J583" s="184"/>
      <c r="K583" s="184"/>
      <c r="L583" s="143"/>
      <c r="M583" s="143"/>
      <c r="N583" s="143"/>
      <c r="O583" s="143"/>
      <c r="P583" s="143"/>
      <c r="Q583" s="143"/>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c r="AR583" s="143"/>
      <c r="AS583" s="143"/>
      <c r="AT583" s="143"/>
      <c r="AU583" s="143"/>
      <c r="AV583" s="143"/>
      <c r="AW583" s="143"/>
      <c r="AX583" s="143"/>
      <c r="AY583" s="143"/>
      <c r="AZ583" s="143"/>
      <c r="BA583" s="143"/>
      <c r="BB583" s="143"/>
      <c r="BC583" s="143"/>
      <c r="BD583" s="143"/>
      <c r="BE583" s="143"/>
      <c r="BF583" s="143"/>
      <c r="BG583" s="143"/>
      <c r="BH583" s="143"/>
      <c r="BI583" s="143"/>
      <c r="BJ583" s="143"/>
      <c r="BK583" s="143"/>
      <c r="BL583" s="143"/>
      <c r="BM583" s="143"/>
      <c r="BN583" s="143"/>
      <c r="BO583" s="143"/>
      <c r="BP583" s="143"/>
      <c r="BQ583" s="143"/>
      <c r="BR583" s="143"/>
      <c r="BS583" s="143"/>
      <c r="BT583" s="143"/>
    </row>
    <row r="584" spans="2:72" s="169" customFormat="1" ht="13.5" customHeight="1">
      <c r="B584" s="170"/>
      <c r="C584" s="153"/>
      <c r="D584" s="148" t="s">
        <v>182</v>
      </c>
      <c r="E584" s="154" t="s">
        <v>19</v>
      </c>
      <c r="F584" s="155" t="s">
        <v>1714</v>
      </c>
      <c r="G584" s="153"/>
      <c r="H584" s="154" t="s">
        <v>19</v>
      </c>
      <c r="I584" s="153"/>
      <c r="J584" s="153"/>
      <c r="K584" s="153"/>
      <c r="L584" s="143"/>
      <c r="M584" s="143"/>
      <c r="N584" s="143"/>
      <c r="O584" s="143"/>
      <c r="P584" s="143"/>
      <c r="Q584" s="143"/>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c r="AR584" s="143"/>
      <c r="AS584" s="143"/>
      <c r="AT584" s="143"/>
      <c r="AU584" s="143"/>
      <c r="AV584" s="143"/>
      <c r="AW584" s="143"/>
      <c r="AX584" s="143"/>
      <c r="AY584" s="143"/>
      <c r="AZ584" s="143"/>
      <c r="BA584" s="143"/>
      <c r="BB584" s="143"/>
      <c r="BC584" s="143"/>
      <c r="BD584" s="143"/>
      <c r="BE584" s="143"/>
      <c r="BF584" s="143"/>
      <c r="BG584" s="143"/>
      <c r="BH584" s="143"/>
      <c r="BI584" s="143"/>
      <c r="BJ584" s="143"/>
      <c r="BK584" s="143"/>
      <c r="BL584" s="143"/>
      <c r="BM584" s="143"/>
      <c r="BN584" s="143"/>
      <c r="BO584" s="143"/>
      <c r="BP584" s="143"/>
      <c r="BQ584" s="143"/>
      <c r="BR584" s="143"/>
      <c r="BS584" s="143"/>
      <c r="BT584" s="143"/>
    </row>
    <row r="585" spans="2:72" s="169" customFormat="1" ht="13.5" customHeight="1">
      <c r="B585" s="170"/>
      <c r="C585" s="153"/>
      <c r="D585" s="148" t="s">
        <v>182</v>
      </c>
      <c r="E585" s="154" t="s">
        <v>19</v>
      </c>
      <c r="F585" s="155" t="s">
        <v>1713</v>
      </c>
      <c r="G585" s="153"/>
      <c r="H585" s="154" t="s">
        <v>19</v>
      </c>
      <c r="I585" s="153"/>
      <c r="J585" s="153"/>
      <c r="K585" s="153"/>
      <c r="L585" s="143"/>
      <c r="M585" s="143"/>
      <c r="N585" s="143"/>
      <c r="O585" s="143"/>
      <c r="P585" s="143"/>
      <c r="Q585" s="143"/>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c r="AR585" s="143"/>
      <c r="AS585" s="143"/>
      <c r="AT585" s="143"/>
      <c r="AU585" s="143"/>
      <c r="AV585" s="143"/>
      <c r="AW585" s="143"/>
      <c r="AX585" s="143"/>
      <c r="AY585" s="143"/>
      <c r="AZ585" s="143"/>
      <c r="BA585" s="143"/>
      <c r="BB585" s="143"/>
      <c r="BC585" s="143"/>
      <c r="BD585" s="143"/>
      <c r="BE585" s="143"/>
      <c r="BF585" s="143"/>
      <c r="BG585" s="143"/>
      <c r="BH585" s="143"/>
      <c r="BI585" s="143"/>
      <c r="BJ585" s="143"/>
      <c r="BK585" s="143"/>
      <c r="BL585" s="143"/>
      <c r="BM585" s="143"/>
      <c r="BN585" s="143"/>
      <c r="BO585" s="143"/>
      <c r="BP585" s="143"/>
      <c r="BQ585" s="143"/>
      <c r="BR585" s="143"/>
      <c r="BS585" s="143"/>
      <c r="BT585" s="143"/>
    </row>
    <row r="586" spans="2:72" s="169" customFormat="1" ht="13.5" customHeight="1">
      <c r="B586" s="170"/>
      <c r="C586" s="153"/>
      <c r="D586" s="148" t="s">
        <v>182</v>
      </c>
      <c r="E586" s="154" t="s">
        <v>19</v>
      </c>
      <c r="F586" s="155" t="s">
        <v>1709</v>
      </c>
      <c r="G586" s="153"/>
      <c r="H586" s="154" t="s">
        <v>19</v>
      </c>
      <c r="I586" s="153"/>
      <c r="J586" s="153"/>
      <c r="K586" s="153"/>
      <c r="L586" s="143"/>
      <c r="M586" s="143"/>
      <c r="N586" s="143"/>
      <c r="O586" s="143"/>
      <c r="P586" s="143"/>
      <c r="Q586" s="143"/>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c r="AR586" s="143"/>
      <c r="AS586" s="143"/>
      <c r="AT586" s="143"/>
      <c r="AU586" s="143"/>
      <c r="AV586" s="143"/>
      <c r="AW586" s="143"/>
      <c r="AX586" s="143"/>
      <c r="AY586" s="143"/>
      <c r="AZ586" s="143"/>
      <c r="BA586" s="143"/>
      <c r="BB586" s="143"/>
      <c r="BC586" s="143"/>
      <c r="BD586" s="143"/>
      <c r="BE586" s="143"/>
      <c r="BF586" s="143"/>
      <c r="BG586" s="143"/>
      <c r="BH586" s="143"/>
      <c r="BI586" s="143"/>
      <c r="BJ586" s="143"/>
      <c r="BK586" s="143"/>
      <c r="BL586" s="143"/>
      <c r="BM586" s="143"/>
      <c r="BN586" s="143"/>
      <c r="BO586" s="143"/>
      <c r="BP586" s="143"/>
      <c r="BQ586" s="143"/>
      <c r="BR586" s="143"/>
      <c r="BS586" s="143"/>
      <c r="BT586" s="143"/>
    </row>
    <row r="587" spans="2:72" s="167" customFormat="1" ht="13.5" customHeight="1">
      <c r="B587" s="168"/>
      <c r="C587" s="149"/>
      <c r="D587" s="148" t="s">
        <v>182</v>
      </c>
      <c r="E587" s="152" t="s">
        <v>19</v>
      </c>
      <c r="F587" s="151" t="s">
        <v>1712</v>
      </c>
      <c r="G587" s="149"/>
      <c r="H587" s="150">
        <v>25.12</v>
      </c>
      <c r="I587" s="149"/>
      <c r="J587" s="149"/>
      <c r="K587" s="149"/>
      <c r="L587" s="143"/>
      <c r="M587" s="143"/>
      <c r="N587" s="143"/>
      <c r="O587" s="143"/>
      <c r="P587" s="143"/>
      <c r="Q587" s="143"/>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c r="AQ587" s="143"/>
      <c r="AR587" s="143"/>
      <c r="AS587" s="143"/>
      <c r="AT587" s="143"/>
      <c r="AU587" s="143"/>
      <c r="AV587" s="143"/>
      <c r="AW587" s="143"/>
      <c r="AX587" s="143"/>
      <c r="AY587" s="143"/>
      <c r="AZ587" s="143"/>
      <c r="BA587" s="143"/>
      <c r="BB587" s="143"/>
      <c r="BC587" s="143"/>
      <c r="BD587" s="143"/>
      <c r="BE587" s="143"/>
      <c r="BF587" s="143"/>
      <c r="BG587" s="143"/>
      <c r="BH587" s="143"/>
      <c r="BI587" s="143"/>
      <c r="BJ587" s="143"/>
      <c r="BK587" s="143"/>
      <c r="BL587" s="143"/>
      <c r="BM587" s="143"/>
      <c r="BN587" s="143"/>
      <c r="BO587" s="143"/>
      <c r="BP587" s="143"/>
      <c r="BQ587" s="143"/>
      <c r="BR587" s="143"/>
      <c r="BS587" s="143"/>
      <c r="BT587" s="143"/>
    </row>
    <row r="588" spans="2:72" s="165" customFormat="1" ht="13.5" customHeight="1">
      <c r="B588" s="166"/>
      <c r="C588" s="144"/>
      <c r="D588" s="189" t="s">
        <v>182</v>
      </c>
      <c r="E588" s="188" t="s">
        <v>19</v>
      </c>
      <c r="F588" s="187" t="s">
        <v>247</v>
      </c>
      <c r="G588" s="144"/>
      <c r="H588" s="186">
        <v>25.12</v>
      </c>
      <c r="I588" s="144"/>
      <c r="J588" s="144"/>
      <c r="K588" s="144"/>
      <c r="L588" s="143"/>
      <c r="M588" s="143"/>
      <c r="N588" s="143"/>
      <c r="O588" s="143"/>
      <c r="P588" s="143"/>
      <c r="Q588" s="143"/>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c r="AQ588" s="143"/>
      <c r="AR588" s="143"/>
      <c r="AS588" s="143"/>
      <c r="AT588" s="143"/>
      <c r="AU588" s="143"/>
      <c r="AV588" s="143"/>
      <c r="AW588" s="143"/>
      <c r="AX588" s="143"/>
      <c r="AY588" s="143"/>
      <c r="AZ588" s="143"/>
      <c r="BA588" s="143"/>
      <c r="BB588" s="143"/>
      <c r="BC588" s="143"/>
      <c r="BD588" s="143"/>
      <c r="BE588" s="143"/>
      <c r="BF588" s="143"/>
      <c r="BG588" s="143"/>
      <c r="BH588" s="143"/>
      <c r="BI588" s="143"/>
      <c r="BJ588" s="143"/>
      <c r="BK588" s="143"/>
      <c r="BL588" s="143"/>
      <c r="BM588" s="143"/>
      <c r="BN588" s="143"/>
      <c r="BO588" s="143"/>
      <c r="BP588" s="143"/>
      <c r="BQ588" s="143"/>
      <c r="BR588" s="143"/>
      <c r="BS588" s="143"/>
      <c r="BT588" s="143"/>
    </row>
    <row r="589" spans="2:72" s="162" customFormat="1" ht="20.4" customHeight="1">
      <c r="B589" s="177"/>
      <c r="C589" s="195" t="s">
        <v>564</v>
      </c>
      <c r="D589" s="195" t="s">
        <v>334</v>
      </c>
      <c r="E589" s="194" t="s">
        <v>1711</v>
      </c>
      <c r="F589" s="190" t="s">
        <v>1710</v>
      </c>
      <c r="G589" s="193" t="s">
        <v>369</v>
      </c>
      <c r="H589" s="192">
        <v>0.025</v>
      </c>
      <c r="I589" s="466"/>
      <c r="J589" s="191">
        <f>ROUND(I589*H589,2)</f>
        <v>0</v>
      </c>
      <c r="K589" s="190" t="s">
        <v>1693</v>
      </c>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3"/>
      <c r="AY589" s="143"/>
      <c r="AZ589" s="143"/>
      <c r="BA589" s="143"/>
      <c r="BB589" s="143"/>
      <c r="BC589" s="143"/>
      <c r="BD589" s="143"/>
      <c r="BE589" s="143"/>
      <c r="BF589" s="143"/>
      <c r="BG589" s="143"/>
      <c r="BH589" s="143"/>
      <c r="BI589" s="143"/>
      <c r="BJ589" s="143"/>
      <c r="BK589" s="143"/>
      <c r="BL589" s="143"/>
      <c r="BM589" s="143"/>
      <c r="BN589" s="143"/>
      <c r="BO589" s="143"/>
      <c r="BP589" s="143"/>
      <c r="BQ589" s="143"/>
      <c r="BR589" s="143"/>
      <c r="BS589" s="143"/>
      <c r="BT589" s="143"/>
    </row>
    <row r="590" spans="2:72" s="169" customFormat="1" ht="13.5" customHeight="1">
      <c r="B590" s="170"/>
      <c r="C590" s="153"/>
      <c r="D590" s="148" t="s">
        <v>182</v>
      </c>
      <c r="E590" s="154" t="s">
        <v>19</v>
      </c>
      <c r="F590" s="155" t="s">
        <v>1702</v>
      </c>
      <c r="G590" s="153"/>
      <c r="H590" s="154" t="s">
        <v>19</v>
      </c>
      <c r="I590" s="153"/>
      <c r="J590" s="153"/>
      <c r="K590" s="153"/>
      <c r="L590" s="143"/>
      <c r="M590" s="143"/>
      <c r="N590" s="143"/>
      <c r="O590" s="143"/>
      <c r="P590" s="143"/>
      <c r="Q590" s="143"/>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3"/>
      <c r="AY590" s="143"/>
      <c r="AZ590" s="143"/>
      <c r="BA590" s="143"/>
      <c r="BB590" s="143"/>
      <c r="BC590" s="143"/>
      <c r="BD590" s="143"/>
      <c r="BE590" s="143"/>
      <c r="BF590" s="143"/>
      <c r="BG590" s="143"/>
      <c r="BH590" s="143"/>
      <c r="BI590" s="143"/>
      <c r="BJ590" s="143"/>
      <c r="BK590" s="143"/>
      <c r="BL590" s="143"/>
      <c r="BM590" s="143"/>
      <c r="BN590" s="143"/>
      <c r="BO590" s="143"/>
      <c r="BP590" s="143"/>
      <c r="BQ590" s="143"/>
      <c r="BR590" s="143"/>
      <c r="BS590" s="143"/>
      <c r="BT590" s="143"/>
    </row>
    <row r="591" spans="2:72" s="169" customFormat="1" ht="13.5" customHeight="1">
      <c r="B591" s="170"/>
      <c r="C591" s="153"/>
      <c r="D591" s="148" t="s">
        <v>182</v>
      </c>
      <c r="E591" s="154" t="s">
        <v>19</v>
      </c>
      <c r="F591" s="155" t="s">
        <v>1709</v>
      </c>
      <c r="G591" s="153"/>
      <c r="H591" s="154" t="s">
        <v>19</v>
      </c>
      <c r="I591" s="153"/>
      <c r="J591" s="153"/>
      <c r="K591" s="153"/>
      <c r="L591" s="143"/>
      <c r="M591" s="143"/>
      <c r="N591" s="143"/>
      <c r="O591" s="143"/>
      <c r="P591" s="143"/>
      <c r="Q591" s="143"/>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3"/>
      <c r="AY591" s="143"/>
      <c r="AZ591" s="143"/>
      <c r="BA591" s="143"/>
      <c r="BB591" s="143"/>
      <c r="BC591" s="143"/>
      <c r="BD591" s="143"/>
      <c r="BE591" s="143"/>
      <c r="BF591" s="143"/>
      <c r="BG591" s="143"/>
      <c r="BH591" s="143"/>
      <c r="BI591" s="143"/>
      <c r="BJ591" s="143"/>
      <c r="BK591" s="143"/>
      <c r="BL591" s="143"/>
      <c r="BM591" s="143"/>
      <c r="BN591" s="143"/>
      <c r="BO591" s="143"/>
      <c r="BP591" s="143"/>
      <c r="BQ591" s="143"/>
      <c r="BR591" s="143"/>
      <c r="BS591" s="143"/>
      <c r="BT591" s="143"/>
    </row>
    <row r="592" spans="2:72" s="167" customFormat="1" ht="13.5" customHeight="1">
      <c r="B592" s="168"/>
      <c r="C592" s="149"/>
      <c r="D592" s="148" t="s">
        <v>182</v>
      </c>
      <c r="E592" s="152" t="s">
        <v>19</v>
      </c>
      <c r="F592" s="151" t="s">
        <v>1708</v>
      </c>
      <c r="G592" s="149"/>
      <c r="H592" s="150">
        <v>0.025</v>
      </c>
      <c r="I592" s="149"/>
      <c r="J592" s="149"/>
      <c r="K592" s="149"/>
      <c r="L592" s="143"/>
      <c r="M592" s="143"/>
      <c r="N592" s="143"/>
      <c r="O592" s="143"/>
      <c r="P592" s="143"/>
      <c r="Q592" s="143"/>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c r="AQ592" s="143"/>
      <c r="AR592" s="143"/>
      <c r="AS592" s="143"/>
      <c r="AT592" s="143"/>
      <c r="AU592" s="143"/>
      <c r="AV592" s="143"/>
      <c r="AW592" s="143"/>
      <c r="AX592" s="143"/>
      <c r="AY592" s="143"/>
      <c r="AZ592" s="143"/>
      <c r="BA592" s="143"/>
      <c r="BB592" s="143"/>
      <c r="BC592" s="143"/>
      <c r="BD592" s="143"/>
      <c r="BE592" s="143"/>
      <c r="BF592" s="143"/>
      <c r="BG592" s="143"/>
      <c r="BH592" s="143"/>
      <c r="BI592" s="143"/>
      <c r="BJ592" s="143"/>
      <c r="BK592" s="143"/>
      <c r="BL592" s="143"/>
      <c r="BM592" s="143"/>
      <c r="BN592" s="143"/>
      <c r="BO592" s="143"/>
      <c r="BP592" s="143"/>
      <c r="BQ592" s="143"/>
      <c r="BR592" s="143"/>
      <c r="BS592" s="143"/>
      <c r="BT592" s="143"/>
    </row>
    <row r="593" spans="2:72" s="165" customFormat="1" ht="13.5" customHeight="1">
      <c r="B593" s="166"/>
      <c r="C593" s="144"/>
      <c r="D593" s="189" t="s">
        <v>182</v>
      </c>
      <c r="E593" s="188" t="s">
        <v>19</v>
      </c>
      <c r="F593" s="187" t="s">
        <v>247</v>
      </c>
      <c r="G593" s="144"/>
      <c r="H593" s="186">
        <v>0.025</v>
      </c>
      <c r="I593" s="144"/>
      <c r="J593" s="144"/>
      <c r="K593" s="144"/>
      <c r="L593" s="143"/>
      <c r="M593" s="143"/>
      <c r="N593" s="143"/>
      <c r="O593" s="143"/>
      <c r="P593" s="143"/>
      <c r="Q593" s="143"/>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c r="AQ593" s="143"/>
      <c r="AR593" s="143"/>
      <c r="AS593" s="143"/>
      <c r="AT593" s="143"/>
      <c r="AU593" s="143"/>
      <c r="AV593" s="143"/>
      <c r="AW593" s="143"/>
      <c r="AX593" s="143"/>
      <c r="AY593" s="143"/>
      <c r="AZ593" s="143"/>
      <c r="BA593" s="143"/>
      <c r="BB593" s="143"/>
      <c r="BC593" s="143"/>
      <c r="BD593" s="143"/>
      <c r="BE593" s="143"/>
      <c r="BF593" s="143"/>
      <c r="BG593" s="143"/>
      <c r="BH593" s="143"/>
      <c r="BI593" s="143"/>
      <c r="BJ593" s="143"/>
      <c r="BK593" s="143"/>
      <c r="BL593" s="143"/>
      <c r="BM593" s="143"/>
      <c r="BN593" s="143"/>
      <c r="BO593" s="143"/>
      <c r="BP593" s="143"/>
      <c r="BQ593" s="143"/>
      <c r="BR593" s="143"/>
      <c r="BS593" s="143"/>
      <c r="BT593" s="143"/>
    </row>
    <row r="594" spans="2:72" s="162" customFormat="1" ht="20.4" customHeight="1">
      <c r="B594" s="177"/>
      <c r="C594" s="195" t="s">
        <v>572</v>
      </c>
      <c r="D594" s="195" t="s">
        <v>334</v>
      </c>
      <c r="E594" s="194" t="s">
        <v>1707</v>
      </c>
      <c r="F594" s="190" t="s">
        <v>1706</v>
      </c>
      <c r="G594" s="193" t="s">
        <v>1705</v>
      </c>
      <c r="H594" s="192">
        <v>1</v>
      </c>
      <c r="I594" s="466"/>
      <c r="J594" s="191">
        <f>ROUND(I594*H594,2)</f>
        <v>0</v>
      </c>
      <c r="K594" s="190" t="s">
        <v>19</v>
      </c>
      <c r="L594" s="143"/>
      <c r="M594" s="143"/>
      <c r="N594" s="143"/>
      <c r="O594" s="143"/>
      <c r="P594" s="143"/>
      <c r="Q594" s="143"/>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c r="AQ594" s="143"/>
      <c r="AR594" s="143"/>
      <c r="AS594" s="143"/>
      <c r="AT594" s="143"/>
      <c r="AU594" s="143"/>
      <c r="AV594" s="143"/>
      <c r="AW594" s="143"/>
      <c r="AX594" s="143"/>
      <c r="AY594" s="143"/>
      <c r="AZ594" s="143"/>
      <c r="BA594" s="143"/>
      <c r="BB594" s="143"/>
      <c r="BC594" s="143"/>
      <c r="BD594" s="143"/>
      <c r="BE594" s="143"/>
      <c r="BF594" s="143"/>
      <c r="BG594" s="143"/>
      <c r="BH594" s="143"/>
      <c r="BI594" s="143"/>
      <c r="BJ594" s="143"/>
      <c r="BK594" s="143"/>
      <c r="BL594" s="143"/>
      <c r="BM594" s="143"/>
      <c r="BN594" s="143"/>
      <c r="BO594" s="143"/>
      <c r="BP594" s="143"/>
      <c r="BQ594" s="143"/>
      <c r="BR594" s="143"/>
      <c r="BS594" s="143"/>
      <c r="BT594" s="143"/>
    </row>
    <row r="595" spans="2:72" s="162" customFormat="1" ht="24">
      <c r="B595" s="177"/>
      <c r="C595" s="184"/>
      <c r="D595" s="148" t="s">
        <v>1704</v>
      </c>
      <c r="E595" s="184"/>
      <c r="F595" s="185" t="s">
        <v>1703</v>
      </c>
      <c r="G595" s="184"/>
      <c r="H595" s="184"/>
      <c r="I595" s="184"/>
      <c r="J595" s="184"/>
      <c r="K595" s="184"/>
      <c r="L595" s="143"/>
      <c r="M595" s="143"/>
      <c r="N595" s="143"/>
      <c r="O595" s="143"/>
      <c r="P595" s="143"/>
      <c r="Q595" s="143"/>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c r="AU595" s="143"/>
      <c r="AV595" s="143"/>
      <c r="AW595" s="143"/>
      <c r="AX595" s="143"/>
      <c r="AY595" s="143"/>
      <c r="AZ595" s="143"/>
      <c r="BA595" s="143"/>
      <c r="BB595" s="143"/>
      <c r="BC595" s="143"/>
      <c r="BD595" s="143"/>
      <c r="BE595" s="143"/>
      <c r="BF595" s="143"/>
      <c r="BG595" s="143"/>
      <c r="BH595" s="143"/>
      <c r="BI595" s="143"/>
      <c r="BJ595" s="143"/>
      <c r="BK595" s="143"/>
      <c r="BL595" s="143"/>
      <c r="BM595" s="143"/>
      <c r="BN595" s="143"/>
      <c r="BO595" s="143"/>
      <c r="BP595" s="143"/>
      <c r="BQ595" s="143"/>
      <c r="BR595" s="143"/>
      <c r="BS595" s="143"/>
      <c r="BT595" s="143"/>
    </row>
    <row r="596" spans="2:72" s="169" customFormat="1" ht="13.5" customHeight="1">
      <c r="B596" s="170"/>
      <c r="C596" s="153"/>
      <c r="D596" s="148" t="s">
        <v>182</v>
      </c>
      <c r="E596" s="154" t="s">
        <v>19</v>
      </c>
      <c r="F596" s="155" t="s">
        <v>1702</v>
      </c>
      <c r="G596" s="153"/>
      <c r="H596" s="154" t="s">
        <v>19</v>
      </c>
      <c r="I596" s="153"/>
      <c r="J596" s="153"/>
      <c r="K596" s="153"/>
      <c r="L596" s="143"/>
      <c r="M596" s="143"/>
      <c r="N596" s="143"/>
      <c r="O596" s="143"/>
      <c r="P596" s="143"/>
      <c r="Q596" s="143"/>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143"/>
      <c r="AT596" s="143"/>
      <c r="AU596" s="143"/>
      <c r="AV596" s="143"/>
      <c r="AW596" s="143"/>
      <c r="AX596" s="143"/>
      <c r="AY596" s="143"/>
      <c r="AZ596" s="143"/>
      <c r="BA596" s="143"/>
      <c r="BB596" s="143"/>
      <c r="BC596" s="143"/>
      <c r="BD596" s="143"/>
      <c r="BE596" s="143"/>
      <c r="BF596" s="143"/>
      <c r="BG596" s="143"/>
      <c r="BH596" s="143"/>
      <c r="BI596" s="143"/>
      <c r="BJ596" s="143"/>
      <c r="BK596" s="143"/>
      <c r="BL596" s="143"/>
      <c r="BM596" s="143"/>
      <c r="BN596" s="143"/>
      <c r="BO596" s="143"/>
      <c r="BP596" s="143"/>
      <c r="BQ596" s="143"/>
      <c r="BR596" s="143"/>
      <c r="BS596" s="143"/>
      <c r="BT596" s="143"/>
    </row>
    <row r="597" spans="2:72" s="167" customFormat="1" ht="13.5" customHeight="1">
      <c r="B597" s="168"/>
      <c r="C597" s="149"/>
      <c r="D597" s="148" t="s">
        <v>182</v>
      </c>
      <c r="E597" s="152" t="s">
        <v>19</v>
      </c>
      <c r="F597" s="151" t="s">
        <v>82</v>
      </c>
      <c r="G597" s="149"/>
      <c r="H597" s="150">
        <v>1</v>
      </c>
      <c r="I597" s="149"/>
      <c r="J597" s="149"/>
      <c r="K597" s="149"/>
      <c r="L597" s="143"/>
      <c r="M597" s="143"/>
      <c r="N597" s="143"/>
      <c r="O597" s="143"/>
      <c r="P597" s="143"/>
      <c r="Q597" s="143"/>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c r="AX597" s="143"/>
      <c r="AY597" s="143"/>
      <c r="AZ597" s="143"/>
      <c r="BA597" s="143"/>
      <c r="BB597" s="143"/>
      <c r="BC597" s="143"/>
      <c r="BD597" s="143"/>
      <c r="BE597" s="143"/>
      <c r="BF597" s="143"/>
      <c r="BG597" s="143"/>
      <c r="BH597" s="143"/>
      <c r="BI597" s="143"/>
      <c r="BJ597" s="143"/>
      <c r="BK597" s="143"/>
      <c r="BL597" s="143"/>
      <c r="BM597" s="143"/>
      <c r="BN597" s="143"/>
      <c r="BO597" s="143"/>
      <c r="BP597" s="143"/>
      <c r="BQ597" s="143"/>
      <c r="BR597" s="143"/>
      <c r="BS597" s="143"/>
      <c r="BT597" s="143"/>
    </row>
    <row r="598" spans="2:72" s="165" customFormat="1" ht="13.5" customHeight="1">
      <c r="B598" s="166"/>
      <c r="C598" s="144"/>
      <c r="D598" s="189" t="s">
        <v>182</v>
      </c>
      <c r="E598" s="188" t="s">
        <v>19</v>
      </c>
      <c r="F598" s="187" t="s">
        <v>247</v>
      </c>
      <c r="G598" s="144"/>
      <c r="H598" s="186">
        <v>1</v>
      </c>
      <c r="I598" s="144"/>
      <c r="J598" s="144"/>
      <c r="K598" s="144"/>
      <c r="L598" s="143"/>
      <c r="M598" s="143"/>
      <c r="N598" s="143"/>
      <c r="O598" s="143"/>
      <c r="P598" s="143"/>
      <c r="Q598" s="143"/>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c r="AX598" s="143"/>
      <c r="AY598" s="143"/>
      <c r="AZ598" s="143"/>
      <c r="BA598" s="143"/>
      <c r="BB598" s="143"/>
      <c r="BC598" s="143"/>
      <c r="BD598" s="143"/>
      <c r="BE598" s="143"/>
      <c r="BF598" s="143"/>
      <c r="BG598" s="143"/>
      <c r="BH598" s="143"/>
      <c r="BI598" s="143"/>
      <c r="BJ598" s="143"/>
      <c r="BK598" s="143"/>
      <c r="BL598" s="143"/>
      <c r="BM598" s="143"/>
      <c r="BN598" s="143"/>
      <c r="BO598" s="143"/>
      <c r="BP598" s="143"/>
      <c r="BQ598" s="143"/>
      <c r="BR598" s="143"/>
      <c r="BS598" s="143"/>
      <c r="BT598" s="143"/>
    </row>
    <row r="599" spans="2:72" s="162" customFormat="1" ht="40.2" customHeight="1">
      <c r="B599" s="177"/>
      <c r="C599" s="176" t="s">
        <v>576</v>
      </c>
      <c r="D599" s="176" t="s">
        <v>176</v>
      </c>
      <c r="E599" s="175" t="s">
        <v>1701</v>
      </c>
      <c r="F599" s="171" t="s">
        <v>1700</v>
      </c>
      <c r="G599" s="174" t="s">
        <v>369</v>
      </c>
      <c r="H599" s="173">
        <v>0.027</v>
      </c>
      <c r="I599" s="465"/>
      <c r="J599" s="172">
        <f>ROUND(I599*H599,2)</f>
        <v>0</v>
      </c>
      <c r="K599" s="171" t="s">
        <v>1693</v>
      </c>
      <c r="L599" s="143"/>
      <c r="M599" s="143"/>
      <c r="N599" s="143"/>
      <c r="O599" s="143"/>
      <c r="P599" s="143"/>
      <c r="Q599" s="143"/>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c r="AX599" s="143"/>
      <c r="AY599" s="143"/>
      <c r="AZ599" s="143"/>
      <c r="BA599" s="143"/>
      <c r="BB599" s="143"/>
      <c r="BC599" s="143"/>
      <c r="BD599" s="143"/>
      <c r="BE599" s="143"/>
      <c r="BF599" s="143"/>
      <c r="BG599" s="143"/>
      <c r="BH599" s="143"/>
      <c r="BI599" s="143"/>
      <c r="BJ599" s="143"/>
      <c r="BK599" s="143"/>
      <c r="BL599" s="143"/>
      <c r="BM599" s="143"/>
      <c r="BN599" s="143"/>
      <c r="BO599" s="143"/>
      <c r="BP599" s="143"/>
      <c r="BQ599" s="143"/>
      <c r="BR599" s="143"/>
      <c r="BS599" s="143"/>
      <c r="BT599" s="143"/>
    </row>
    <row r="600" spans="2:72" s="162" customFormat="1" ht="120">
      <c r="B600" s="177"/>
      <c r="C600" s="184"/>
      <c r="D600" s="148" t="s">
        <v>1699</v>
      </c>
      <c r="E600" s="184"/>
      <c r="F600" s="185" t="s">
        <v>1698</v>
      </c>
      <c r="G600" s="184"/>
      <c r="H600" s="184"/>
      <c r="I600" s="184"/>
      <c r="J600" s="184"/>
      <c r="K600" s="184"/>
      <c r="L600" s="143"/>
      <c r="M600" s="143"/>
      <c r="N600" s="143"/>
      <c r="O600" s="143"/>
      <c r="P600" s="143"/>
      <c r="Q600" s="143"/>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c r="AX600" s="143"/>
      <c r="AY600" s="143"/>
      <c r="AZ600" s="143"/>
      <c r="BA600" s="143"/>
      <c r="BB600" s="143"/>
      <c r="BC600" s="143"/>
      <c r="BD600" s="143"/>
      <c r="BE600" s="143"/>
      <c r="BF600" s="143"/>
      <c r="BG600" s="143"/>
      <c r="BH600" s="143"/>
      <c r="BI600" s="143"/>
      <c r="BJ600" s="143"/>
      <c r="BK600" s="143"/>
      <c r="BL600" s="143"/>
      <c r="BM600" s="143"/>
      <c r="BN600" s="143"/>
      <c r="BO600" s="143"/>
      <c r="BP600" s="143"/>
      <c r="BQ600" s="143"/>
      <c r="BR600" s="143"/>
      <c r="BS600" s="143"/>
      <c r="BT600" s="143"/>
    </row>
    <row r="601" spans="2:72" s="178" customFormat="1" ht="29.85" customHeight="1">
      <c r="B601" s="183"/>
      <c r="C601" s="179"/>
      <c r="D601" s="182" t="s">
        <v>73</v>
      </c>
      <c r="E601" s="181" t="s">
        <v>1697</v>
      </c>
      <c r="F601" s="181" t="s">
        <v>1696</v>
      </c>
      <c r="G601" s="179"/>
      <c r="H601" s="179"/>
      <c r="I601" s="179"/>
      <c r="J601" s="180">
        <f>J602+J609</f>
        <v>0</v>
      </c>
      <c r="K601" s="179"/>
      <c r="L601" s="143"/>
      <c r="M601" s="143"/>
      <c r="N601" s="143"/>
      <c r="O601" s="143"/>
      <c r="P601" s="143"/>
      <c r="Q601" s="143"/>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c r="AX601" s="143"/>
      <c r="AY601" s="143"/>
      <c r="AZ601" s="143"/>
      <c r="BA601" s="143"/>
      <c r="BB601" s="143"/>
      <c r="BC601" s="143"/>
      <c r="BD601" s="143"/>
      <c r="BE601" s="143"/>
      <c r="BF601" s="143"/>
      <c r="BG601" s="143"/>
      <c r="BH601" s="143"/>
      <c r="BI601" s="143"/>
      <c r="BJ601" s="143"/>
      <c r="BK601" s="143"/>
      <c r="BL601" s="143"/>
      <c r="BM601" s="143"/>
      <c r="BN601" s="143"/>
      <c r="BO601" s="143"/>
      <c r="BP601" s="143"/>
      <c r="BQ601" s="143"/>
      <c r="BR601" s="143"/>
      <c r="BS601" s="143"/>
      <c r="BT601" s="143"/>
    </row>
    <row r="602" spans="2:72" s="162" customFormat="1" ht="28.95" customHeight="1">
      <c r="B602" s="177"/>
      <c r="C602" s="176" t="s">
        <v>580</v>
      </c>
      <c r="D602" s="176" t="s">
        <v>176</v>
      </c>
      <c r="E602" s="175" t="s">
        <v>1695</v>
      </c>
      <c r="F602" s="171" t="s">
        <v>1694</v>
      </c>
      <c r="G602" s="174" t="s">
        <v>113</v>
      </c>
      <c r="H602" s="173">
        <v>48.928</v>
      </c>
      <c r="I602" s="465"/>
      <c r="J602" s="172">
        <f>ROUND(I602*H602,2)</f>
        <v>0</v>
      </c>
      <c r="K602" s="171" t="s">
        <v>1693</v>
      </c>
      <c r="L602" s="143"/>
      <c r="M602" s="143"/>
      <c r="N602" s="143"/>
      <c r="O602" s="143"/>
      <c r="P602" s="143"/>
      <c r="Q602" s="143"/>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c r="AX602" s="143"/>
      <c r="AY602" s="143"/>
      <c r="AZ602" s="143"/>
      <c r="BA602" s="143"/>
      <c r="BB602" s="143"/>
      <c r="BC602" s="143"/>
      <c r="BD602" s="143"/>
      <c r="BE602" s="143"/>
      <c r="BF602" s="143"/>
      <c r="BG602" s="143"/>
      <c r="BH602" s="143"/>
      <c r="BI602" s="143"/>
      <c r="BJ602" s="143"/>
      <c r="BK602" s="143"/>
      <c r="BL602" s="143"/>
      <c r="BM602" s="143"/>
      <c r="BN602" s="143"/>
      <c r="BO602" s="143"/>
      <c r="BP602" s="143"/>
      <c r="BQ602" s="143"/>
      <c r="BR602" s="143"/>
      <c r="BS602" s="143"/>
      <c r="BT602" s="143"/>
    </row>
    <row r="603" spans="2:72" s="169" customFormat="1" ht="13.5" customHeight="1">
      <c r="B603" s="170"/>
      <c r="C603" s="153"/>
      <c r="D603" s="148" t="s">
        <v>182</v>
      </c>
      <c r="E603" s="154" t="s">
        <v>19</v>
      </c>
      <c r="F603" s="155" t="s">
        <v>1692</v>
      </c>
      <c r="G603" s="153"/>
      <c r="H603" s="154" t="s">
        <v>19</v>
      </c>
      <c r="I603" s="153"/>
      <c r="J603" s="153"/>
      <c r="K603" s="153"/>
      <c r="L603" s="143"/>
      <c r="M603" s="143"/>
      <c r="N603" s="143"/>
      <c r="O603" s="143"/>
      <c r="P603" s="143"/>
      <c r="Q603" s="143"/>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c r="AQ603" s="143"/>
      <c r="AR603" s="143"/>
      <c r="AS603" s="143"/>
      <c r="AT603" s="143"/>
      <c r="AU603" s="143"/>
      <c r="AV603" s="143"/>
      <c r="AW603" s="143"/>
      <c r="AX603" s="143"/>
      <c r="AY603" s="143"/>
      <c r="AZ603" s="143"/>
      <c r="BA603" s="143"/>
      <c r="BB603" s="143"/>
      <c r="BC603" s="143"/>
      <c r="BD603" s="143"/>
      <c r="BE603" s="143"/>
      <c r="BF603" s="143"/>
      <c r="BG603" s="143"/>
      <c r="BH603" s="143"/>
      <c r="BI603" s="143"/>
      <c r="BJ603" s="143"/>
      <c r="BK603" s="143"/>
      <c r="BL603" s="143"/>
      <c r="BM603" s="143"/>
      <c r="BN603" s="143"/>
      <c r="BO603" s="143"/>
      <c r="BP603" s="143"/>
      <c r="BQ603" s="143"/>
      <c r="BR603" s="143"/>
      <c r="BS603" s="143"/>
      <c r="BT603" s="143"/>
    </row>
    <row r="604" spans="2:72" s="169" customFormat="1" ht="13.5" customHeight="1">
      <c r="B604" s="170"/>
      <c r="C604" s="153"/>
      <c r="D604" s="148" t="s">
        <v>182</v>
      </c>
      <c r="E604" s="154" t="s">
        <v>19</v>
      </c>
      <c r="F604" s="155" t="s">
        <v>1691</v>
      </c>
      <c r="G604" s="153"/>
      <c r="H604" s="154" t="s">
        <v>19</v>
      </c>
      <c r="I604" s="153"/>
      <c r="J604" s="153"/>
      <c r="K604" s="153"/>
      <c r="L604" s="143"/>
      <c r="M604" s="143"/>
      <c r="N604" s="143"/>
      <c r="O604" s="143"/>
      <c r="P604" s="143"/>
      <c r="Q604" s="143"/>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c r="AQ604" s="143"/>
      <c r="AR604" s="143"/>
      <c r="AS604" s="143"/>
      <c r="AT604" s="143"/>
      <c r="AU604" s="143"/>
      <c r="AV604" s="143"/>
      <c r="AW604" s="143"/>
      <c r="AX604" s="143"/>
      <c r="AY604" s="143"/>
      <c r="AZ604" s="143"/>
      <c r="BA604" s="143"/>
      <c r="BB604" s="143"/>
      <c r="BC604" s="143"/>
      <c r="BD604" s="143"/>
      <c r="BE604" s="143"/>
      <c r="BF604" s="143"/>
      <c r="BG604" s="143"/>
      <c r="BH604" s="143"/>
      <c r="BI604" s="143"/>
      <c r="BJ604" s="143"/>
      <c r="BK604" s="143"/>
      <c r="BL604" s="143"/>
      <c r="BM604" s="143"/>
      <c r="BN604" s="143"/>
      <c r="BO604" s="143"/>
      <c r="BP604" s="143"/>
      <c r="BQ604" s="143"/>
      <c r="BR604" s="143"/>
      <c r="BS604" s="143"/>
      <c r="BT604" s="143"/>
    </row>
    <row r="605" spans="2:72" s="167" customFormat="1" ht="13.5" customHeight="1">
      <c r="B605" s="168"/>
      <c r="C605" s="149"/>
      <c r="D605" s="148" t="s">
        <v>182</v>
      </c>
      <c r="E605" s="152" t="s">
        <v>19</v>
      </c>
      <c r="F605" s="151" t="s">
        <v>1690</v>
      </c>
      <c r="G605" s="149"/>
      <c r="H605" s="150">
        <v>36.496</v>
      </c>
      <c r="I605" s="149"/>
      <c r="J605" s="149"/>
      <c r="K605" s="149"/>
      <c r="L605" s="143"/>
      <c r="M605" s="143"/>
      <c r="N605" s="143"/>
      <c r="O605" s="143"/>
      <c r="P605" s="143"/>
      <c r="Q605" s="143"/>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c r="AQ605" s="143"/>
      <c r="AR605" s="143"/>
      <c r="AS605" s="143"/>
      <c r="AT605" s="143"/>
      <c r="AU605" s="143"/>
      <c r="AV605" s="143"/>
      <c r="AW605" s="143"/>
      <c r="AX605" s="143"/>
      <c r="AY605" s="143"/>
      <c r="AZ605" s="143"/>
      <c r="BA605" s="143"/>
      <c r="BB605" s="143"/>
      <c r="BC605" s="143"/>
      <c r="BD605" s="143"/>
      <c r="BE605" s="143"/>
      <c r="BF605" s="143"/>
      <c r="BG605" s="143"/>
      <c r="BH605" s="143"/>
      <c r="BI605" s="143"/>
      <c r="BJ605" s="143"/>
      <c r="BK605" s="143"/>
      <c r="BL605" s="143"/>
      <c r="BM605" s="143"/>
      <c r="BN605" s="143"/>
      <c r="BO605" s="143"/>
      <c r="BP605" s="143"/>
      <c r="BQ605" s="143"/>
      <c r="BR605" s="143"/>
      <c r="BS605" s="143"/>
      <c r="BT605" s="143"/>
    </row>
    <row r="606" spans="2:72" s="167" customFormat="1" ht="13.5" customHeight="1">
      <c r="B606" s="168"/>
      <c r="C606" s="149"/>
      <c r="D606" s="148" t="s">
        <v>182</v>
      </c>
      <c r="E606" s="152" t="s">
        <v>19</v>
      </c>
      <c r="F606" s="151" t="s">
        <v>1689</v>
      </c>
      <c r="G606" s="149"/>
      <c r="H606" s="150">
        <v>12.432</v>
      </c>
      <c r="I606" s="149"/>
      <c r="J606" s="149"/>
      <c r="K606" s="149"/>
      <c r="L606" s="143"/>
      <c r="M606" s="143"/>
      <c r="N606" s="143"/>
      <c r="O606" s="143"/>
      <c r="P606" s="143"/>
      <c r="Q606" s="143"/>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c r="AQ606" s="143"/>
      <c r="AR606" s="143"/>
      <c r="AS606" s="143"/>
      <c r="AT606" s="143"/>
      <c r="AU606" s="143"/>
      <c r="AV606" s="143"/>
      <c r="AW606" s="143"/>
      <c r="AX606" s="143"/>
      <c r="AY606" s="143"/>
      <c r="AZ606" s="143"/>
      <c r="BA606" s="143"/>
      <c r="BB606" s="143"/>
      <c r="BC606" s="143"/>
      <c r="BD606" s="143"/>
      <c r="BE606" s="143"/>
      <c r="BF606" s="143"/>
      <c r="BG606" s="143"/>
      <c r="BH606" s="143"/>
      <c r="BI606" s="143"/>
      <c r="BJ606" s="143"/>
      <c r="BK606" s="143"/>
      <c r="BL606" s="143"/>
      <c r="BM606" s="143"/>
      <c r="BN606" s="143"/>
      <c r="BO606" s="143"/>
      <c r="BP606" s="143"/>
      <c r="BQ606" s="143"/>
      <c r="BR606" s="143"/>
      <c r="BS606" s="143"/>
      <c r="BT606" s="143"/>
    </row>
    <row r="607" spans="2:72" s="165" customFormat="1" ht="13.5" customHeight="1">
      <c r="B607" s="166"/>
      <c r="C607" s="144"/>
      <c r="D607" s="148" t="s">
        <v>182</v>
      </c>
      <c r="E607" s="147" t="s">
        <v>19</v>
      </c>
      <c r="F607" s="146" t="s">
        <v>247</v>
      </c>
      <c r="G607" s="144"/>
      <c r="H607" s="145">
        <v>48.928</v>
      </c>
      <c r="I607" s="144"/>
      <c r="J607" s="144"/>
      <c r="K607" s="144"/>
      <c r="L607" s="143"/>
      <c r="M607" s="143"/>
      <c r="N607" s="143"/>
      <c r="O607" s="143"/>
      <c r="P607" s="143"/>
      <c r="Q607" s="143"/>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c r="AQ607" s="143"/>
      <c r="AR607" s="143"/>
      <c r="AS607" s="143"/>
      <c r="AT607" s="143"/>
      <c r="AU607" s="143"/>
      <c r="AV607" s="143"/>
      <c r="AW607" s="143"/>
      <c r="AX607" s="143"/>
      <c r="AY607" s="143"/>
      <c r="AZ607" s="143"/>
      <c r="BA607" s="143"/>
      <c r="BB607" s="143"/>
      <c r="BC607" s="143"/>
      <c r="BD607" s="143"/>
      <c r="BE607" s="143"/>
      <c r="BF607" s="143"/>
      <c r="BG607" s="143"/>
      <c r="BH607" s="143"/>
      <c r="BI607" s="143"/>
      <c r="BJ607" s="143"/>
      <c r="BK607" s="143"/>
      <c r="BL607" s="143"/>
      <c r="BM607" s="143"/>
      <c r="BN607" s="143"/>
      <c r="BO607" s="143"/>
      <c r="BP607" s="143"/>
      <c r="BQ607" s="143"/>
      <c r="BR607" s="143"/>
      <c r="BS607" s="143"/>
      <c r="BT607" s="143"/>
    </row>
    <row r="608" spans="2:72" s="162" customFormat="1" ht="6.75" customHeight="1">
      <c r="B608" s="164"/>
      <c r="C608" s="163"/>
      <c r="D608" s="163"/>
      <c r="E608" s="163"/>
      <c r="F608" s="163"/>
      <c r="G608" s="163"/>
      <c r="H608" s="163"/>
      <c r="I608" s="163"/>
      <c r="J608" s="163"/>
      <c r="K608" s="163"/>
      <c r="L608" s="143"/>
      <c r="M608" s="143"/>
      <c r="N608" s="143"/>
      <c r="O608" s="143"/>
      <c r="P608" s="143"/>
      <c r="Q608" s="143"/>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c r="AX608" s="143"/>
      <c r="AY608" s="143"/>
      <c r="AZ608" s="143"/>
      <c r="BA608" s="143"/>
      <c r="BB608" s="143"/>
      <c r="BC608" s="143"/>
      <c r="BD608" s="143"/>
      <c r="BE608" s="143"/>
      <c r="BF608" s="143"/>
      <c r="BG608" s="143"/>
      <c r="BH608" s="143"/>
      <c r="BI608" s="143"/>
      <c r="BJ608" s="143"/>
      <c r="BK608" s="143"/>
      <c r="BL608" s="143"/>
      <c r="BM608" s="143"/>
      <c r="BN608" s="143"/>
      <c r="BO608" s="143"/>
      <c r="BP608" s="143"/>
      <c r="BQ608" s="143"/>
      <c r="BR608" s="143"/>
      <c r="BS608" s="143"/>
      <c r="BT608" s="143"/>
    </row>
    <row r="609" spans="3:11" ht="13.5">
      <c r="C609" s="161"/>
      <c r="D609" s="161"/>
      <c r="E609" s="160"/>
      <c r="F609" s="156"/>
      <c r="G609" s="159"/>
      <c r="H609" s="158"/>
      <c r="I609" s="157"/>
      <c r="J609" s="157"/>
      <c r="K609" s="156"/>
    </row>
    <row r="610" spans="3:11" ht="13.5" customHeight="1">
      <c r="C610" s="153"/>
      <c r="D610" s="148"/>
      <c r="E610" s="154"/>
      <c r="F610" s="155"/>
      <c r="G610" s="153"/>
      <c r="H610" s="154"/>
      <c r="I610" s="153"/>
      <c r="J610" s="153"/>
      <c r="K610" s="153"/>
    </row>
    <row r="611" spans="3:11" ht="13.5" customHeight="1">
      <c r="C611" s="153"/>
      <c r="D611" s="148"/>
      <c r="E611" s="154"/>
      <c r="F611" s="155"/>
      <c r="G611" s="153"/>
      <c r="H611" s="154"/>
      <c r="I611" s="153"/>
      <c r="J611" s="153"/>
      <c r="K611" s="153"/>
    </row>
    <row r="612" spans="3:11" ht="13.5" customHeight="1">
      <c r="C612" s="149"/>
      <c r="D612" s="148"/>
      <c r="E612" s="152"/>
      <c r="F612" s="151"/>
      <c r="G612" s="149"/>
      <c r="H612" s="150"/>
      <c r="I612" s="149"/>
      <c r="J612" s="149"/>
      <c r="K612" s="149"/>
    </row>
    <row r="613" spans="3:11" ht="13.5" customHeight="1">
      <c r="C613" s="149"/>
      <c r="D613" s="148"/>
      <c r="E613" s="152"/>
      <c r="F613" s="151"/>
      <c r="G613" s="149"/>
      <c r="H613" s="150"/>
      <c r="I613" s="149"/>
      <c r="J613" s="149"/>
      <c r="K613" s="149"/>
    </row>
    <row r="614" spans="3:11" ht="13.5" customHeight="1">
      <c r="C614" s="144"/>
      <c r="D614" s="148"/>
      <c r="E614" s="147"/>
      <c r="F614" s="146"/>
      <c r="G614" s="144"/>
      <c r="H614" s="145"/>
      <c r="I614" s="144"/>
      <c r="J614" s="144"/>
      <c r="K614" s="144"/>
    </row>
  </sheetData>
  <sheetProtection password="EC4F" sheet="1" objects="1" scenarios="1" selectLockedCells="1" sort="0" autoFilter="0"/>
  <autoFilter ref="C87:K607"/>
  <mergeCells count="8">
    <mergeCell ref="E47:H47"/>
    <mergeCell ref="E78:H78"/>
    <mergeCell ref="E80:H80"/>
    <mergeCell ref="G1:H1"/>
    <mergeCell ref="E7:H7"/>
    <mergeCell ref="E9:H9"/>
    <mergeCell ref="E24:H24"/>
    <mergeCell ref="E45:H45"/>
  </mergeCells>
  <hyperlinks>
    <hyperlink ref="F1:G1" location="C2" display="1) Krycí list soupisu"/>
    <hyperlink ref="G1:H1" location="C54" display="2) Rekapitulace"/>
    <hyperlink ref="J1" location="C87" display="3) Soupis prací"/>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Drahoš Milan</dc:creator>
  <cp:keywords/>
  <dc:description/>
  <cp:lastModifiedBy>Turanová Dana</cp:lastModifiedBy>
  <cp:lastPrinted>2020-05-20T11:25:26Z</cp:lastPrinted>
  <dcterms:created xsi:type="dcterms:W3CDTF">2018-05-19T12:03:24Z</dcterms:created>
  <dcterms:modified xsi:type="dcterms:W3CDTF">2020-06-15T07:26:38Z</dcterms:modified>
  <cp:category/>
  <cp:version/>
  <cp:contentType/>
  <cp:contentStatus/>
</cp:coreProperties>
</file>