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70" windowWidth="28455" windowHeight="11955" tabRatio="988" activeTab="0"/>
  </bookViews>
  <sheets>
    <sheet name="Rekapitulace staveb" sheetId="4" r:id="rId1"/>
    <sheet name="Chata na par.č.st.382" sheetId="2" r:id="rId2"/>
    <sheet name="RD č.p. 163" sheetId="5" r:id="rId3"/>
    <sheet name="parc. č. 45" sheetId="6" r:id="rId4"/>
    <sheet name="RD č.p. 172" sheetId="7" r:id="rId5"/>
    <sheet name="RD č.p. 172_studna" sheetId="8" r:id="rId6"/>
    <sheet name="RD č.p. 9" sheetId="9" r:id="rId7"/>
    <sheet name="RD č.p. 9_studna" sheetId="10" r:id="rId8"/>
    <sheet name="RD č. p. 22" sheetId="11" r:id="rId9"/>
    <sheet name="RD č. p. 141" sheetId="12" r:id="rId10"/>
    <sheet name="RD č.p. 141_studna 1" sheetId="13" r:id="rId11"/>
    <sheet name="RD č.p. 141_studna 2" sheetId="14" r:id="rId12"/>
    <sheet name="RD č.p. 141_studna 3" sheetId="15" r:id="rId13"/>
    <sheet name="parc č. 394+395" sheetId="16" r:id="rId14"/>
    <sheet name="RD č.p. 4" sheetId="17" r:id="rId15"/>
    <sheet name="RD č.p. 5" sheetId="18" r:id="rId16"/>
    <sheet name="RD č.p. 172-Loučky" sheetId="19" r:id="rId17"/>
    <sheet name="RD č.p. 21" sheetId="20" r:id="rId18"/>
    <sheet name="RD č.p. 21_studna" sheetId="21" r:id="rId19"/>
    <sheet name="RD č.p. 109" sheetId="22" r:id="rId20"/>
    <sheet name="RD č.p. 109_studna" sheetId="23" r:id="rId21"/>
    <sheet name="RD č.p. 33" sheetId="24" r:id="rId22"/>
    <sheet name="RD č.p. 33_studna" sheetId="28" r:id="rId23"/>
    <sheet name="parc. č. 48_1" sheetId="25" r:id="rId24"/>
    <sheet name="RD č.p. 27" sheetId="26" r:id="rId25"/>
    <sheet name="RD č.p. 27_studna" sheetId="27" r:id="rId26"/>
    <sheet name="parc. č. 403" sheetId="29" r:id="rId27"/>
    <sheet name="parc. č. 403_studna" sheetId="30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_FilterDatabase" localSheetId="1" hidden="1">'Chata na par.č.st.382'!$C$76:$J$137</definedName>
    <definedName name="_xlnm.Print_Area" localSheetId="1">'Chata na par.č.st.382'!$C$4:$J$37,'Chata na par.č.st.382'!$C$43:$J$60,'Chata na par.č.st.382'!$C$66:$J$137</definedName>
    <definedName name="_xlnm.Print_Titles" localSheetId="1">'Chata na par.č.st.382'!$76:$76</definedName>
  </definedNames>
  <calcPr calcId="125725"/>
</workbook>
</file>

<file path=xl/sharedStrings.xml><?xml version="1.0" encoding="utf-8"?>
<sst xmlns="http://schemas.openxmlformats.org/spreadsheetml/2006/main" count="7466" uniqueCount="1169">
  <si>
    <t/>
  </si>
  <si>
    <t>False</t>
  </si>
  <si>
    <t>{125430fa-7947-41c2-8f4d-9f8a2f031fa6}</t>
  </si>
  <si>
    <t>&gt;&gt;  skryté sloupce  &lt;&lt;</t>
  </si>
  <si>
    <t>15</t>
  </si>
  <si>
    <t>v ---  níže se nacházejí doplnkové a pomocné údaje k sestavám  --- v</t>
  </si>
  <si>
    <t>Stavba:</t>
  </si>
  <si>
    <t>Chata na parcele st. č. 382 - demolice</t>
  </si>
  <si>
    <t>KSO:</t>
  </si>
  <si>
    <t>CC-CZ:</t>
  </si>
  <si>
    <t>Místo:</t>
  </si>
  <si>
    <t>Nové Heřminovy (okres Bruntál)</t>
  </si>
  <si>
    <t>Datum:</t>
  </si>
  <si>
    <t>Zadavatel:</t>
  </si>
  <si>
    <t>IČ:</t>
  </si>
  <si>
    <t>70890021</t>
  </si>
  <si>
    <t>Povodí Odry, státní podnik</t>
  </si>
  <si>
    <t>DIČ:</t>
  </si>
  <si>
    <t>CZ70890021</t>
  </si>
  <si>
    <t>Zhotovitel:</t>
  </si>
  <si>
    <t>Projektant:</t>
  </si>
  <si>
    <t>87548470</t>
  </si>
  <si>
    <t>Bc., Miroslav Šoltys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</si>
  <si>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</si>
  <si>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</si>
  <si>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</si>
  <si>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</si>
  <si>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</si>
  <si>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</si>
  <si>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</si>
  <si>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</si>
  <si>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</si>
  <si>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</si>
  <si>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</si>
  <si>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</si>
  <si>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</si>
  <si>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</si>
  <si>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</si>
  <si>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</si>
  <si>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</si>
  <si>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</si>
  <si>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Popis</t>
  </si>
  <si>
    <t>Typ</t>
  </si>
  <si>
    <t>Náklady stavby celkem</t>
  </si>
  <si>
    <t>D</t>
  </si>
  <si>
    <t>0</t>
  </si>
  <si>
    <t>1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</si>
  <si>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</si>
  <si>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</si>
  <si>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</si>
  <si>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</si>
  <si>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</si>
  <si>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</si>
  <si>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</si>
  <si>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</si>
  <si>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</si>
  <si>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</si>
  <si>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</si>
  <si>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</si>
  <si>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</si>
  <si>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</si>
  <si>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</si>
  <si>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</si>
  <si>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</si>
  <si>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</si>
  <si>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</si>
  <si>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</si>
  <si>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</si>
  <si>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</si>
  <si>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</si>
  <si>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</si>
  <si>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</si>
  <si>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</si>
  <si>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132251252</t>
  </si>
  <si>
    <t>Hloubení nezapažených rýh šířky přes 800 do 2 000 mm strojně s urovnáním dna do předepsaného profilu a spádu v hornině třídy těžitelnosti I skupiny 3 přes 20 do 50 m3</t>
  </si>
  <si>
    <t>m3</t>
  </si>
  <si>
    <t>4</t>
  </si>
  <si>
    <t>2</t>
  </si>
  <si>
    <t>1666757231</t>
  </si>
  <si>
    <t>VV</t>
  </si>
  <si>
    <t>pro bourání základů</t>
  </si>
  <si>
    <t>chata</t>
  </si>
  <si>
    <t>kůlna</t>
  </si>
  <si>
    <t>Součet</t>
  </si>
  <si>
    <t>174101101</t>
  </si>
  <si>
    <t>Zásyp sypaninou z jakékoliv horniny strojně s uložením výkopku ve vrstvách se zhutněním jam, šachet, rýh nebo kolem objektů v těchto vykopávkách</t>
  </si>
  <si>
    <t>456947944</t>
  </si>
  <si>
    <t>3</t>
  </si>
  <si>
    <t>-572650766</t>
  </si>
  <si>
    <t>zásyp po vybouravých konstrukcích</t>
  </si>
  <si>
    <t>20,9*0,3</t>
  </si>
  <si>
    <t>8,4*0,3</t>
  </si>
  <si>
    <t>studna</t>
  </si>
  <si>
    <t>5,0</t>
  </si>
  <si>
    <t>M</t>
  </si>
  <si>
    <t>58343959</t>
  </si>
  <si>
    <t>kamenivo drcené hrubé frakce 32/63</t>
  </si>
  <si>
    <t>t</t>
  </si>
  <si>
    <t>8</t>
  </si>
  <si>
    <t>60776196</t>
  </si>
  <si>
    <t>13,79*2 'Přepočtené koeficientem množství</t>
  </si>
  <si>
    <t>5</t>
  </si>
  <si>
    <t>181351105</t>
  </si>
  <si>
    <t>Rozprostření a urovnání ornice v rovině nebo ve svahu sklonu do 1:5 strojně při souvislé ploše přes 100 do 500 m2, tl. vrstvy přes 250 do 300 mm</t>
  </si>
  <si>
    <t>m2</t>
  </si>
  <si>
    <t>267237181</t>
  </si>
  <si>
    <t>20,9*1,3</t>
  </si>
  <si>
    <t>8,4*1,3</t>
  </si>
  <si>
    <t>6</t>
  </si>
  <si>
    <t>10364100</t>
  </si>
  <si>
    <t>zemina pro terénní úpravy - tříděná</t>
  </si>
  <si>
    <t>1988023553</t>
  </si>
  <si>
    <t>38,09*0,4 'Přepočtené koeficientem množství</t>
  </si>
  <si>
    <t>7</t>
  </si>
  <si>
    <t>181411121</t>
  </si>
  <si>
    <t>Založení trávníku na půdě předem připravené plochy do 1000 m2 výsevem včetně utažení lučního v rovině nebo na svahu do 1:5</t>
  </si>
  <si>
    <t>-1832393306</t>
  </si>
  <si>
    <t>005724700</t>
  </si>
  <si>
    <t>osivo směs travní univerzál</t>
  </si>
  <si>
    <t>kg</t>
  </si>
  <si>
    <t>1224932939</t>
  </si>
  <si>
    <t>38,09*0,1 'Přepočtené koeficientem množství</t>
  </si>
  <si>
    <t>9</t>
  </si>
  <si>
    <t>Ostatní konstrukce a práce, bourání</t>
  </si>
  <si>
    <t>981011112</t>
  </si>
  <si>
    <t>Demolice budov postupným rozebíráním dřevěných ostatních, oboustranně obitých, případně omítnutých</t>
  </si>
  <si>
    <t>-616217728</t>
  </si>
  <si>
    <t>140,0</t>
  </si>
  <si>
    <t>10</t>
  </si>
  <si>
    <t>981513112</t>
  </si>
  <si>
    <t>Demolice konstrukcí objektů těžkými mechanizačními prostředky zdiva na maltu cementovou z cihel nebo tvárnic</t>
  </si>
  <si>
    <t>-1596258542</t>
  </si>
  <si>
    <t>komín</t>
  </si>
  <si>
    <t>3,0</t>
  </si>
  <si>
    <t>11</t>
  </si>
  <si>
    <t>981513113</t>
  </si>
  <si>
    <t>Demolice konstrukcí objektů těžkými mechanizačními prostředky zdiva na maltu cementovou z kamene</t>
  </si>
  <si>
    <t>1955495894</t>
  </si>
  <si>
    <t>základy do 1m (0,3 průměrná hloubka ze zastavěné plochy)</t>
  </si>
  <si>
    <t>40,0*0,3</t>
  </si>
  <si>
    <t>12</t>
  </si>
  <si>
    <t>981513117</t>
  </si>
  <si>
    <t>Demolice konstrukcí objektů těžkými mechanizačními prostředky zdiva na sucho z kamene</t>
  </si>
  <si>
    <t>1847763810</t>
  </si>
  <si>
    <t xml:space="preserve">studna </t>
  </si>
  <si>
    <t>997</t>
  </si>
  <si>
    <t>Přesun sutě</t>
  </si>
  <si>
    <t>13</t>
  </si>
  <si>
    <t>997006512</t>
  </si>
  <si>
    <t>Vodorovná doprava suti na skládku s naložením na dopravní prostředek a složením přes 100 m do 1 km</t>
  </si>
  <si>
    <t>1049725424</t>
  </si>
  <si>
    <t>14</t>
  </si>
  <si>
    <t>997006519</t>
  </si>
  <si>
    <t>Vodorovná doprava suti na skládku s naložením na dopravní prostředek a složením Příplatek k ceně za každý další i započatý 1 km</t>
  </si>
  <si>
    <t>-1172889478</t>
  </si>
  <si>
    <t>997013631</t>
  </si>
  <si>
    <t>Poplatek za uložení stavebního odpadu na skládce (skládkovné) směsného stavebního a demoličního zatříděného do Katalogu odpadů pod kódem 17 09 04</t>
  </si>
  <si>
    <t>1802468855</t>
  </si>
  <si>
    <t>Projektant</t>
  </si>
  <si>
    <t>20,9*1</t>
  </si>
  <si>
    <t>8,4*1,0</t>
  </si>
  <si>
    <t>966003814</t>
  </si>
  <si>
    <t>Rozebrání oplocení s příčníky a betonovými sloupky z prken a latí</t>
  </si>
  <si>
    <t>m</t>
  </si>
  <si>
    <t>včetně brány</t>
  </si>
  <si>
    <t>R</t>
  </si>
  <si>
    <t>R001</t>
  </si>
  <si>
    <t>Odstranění přípojky NN</t>
  </si>
  <si>
    <t>kpl</t>
  </si>
  <si>
    <t>zajištění odpojení, celková demontáž, popl. za uložení odpadu</t>
  </si>
  <si>
    <t>128,420*16 'Přepočtené koeficientem množství</t>
  </si>
  <si>
    <t>Rodinný dům č. p. 163 -demolice</t>
  </si>
  <si>
    <t>M - Práce a dodávky M</t>
  </si>
  <si>
    <t xml:space="preserve">    21-M - Elektromontáže</t>
  </si>
  <si>
    <t>113106133</t>
  </si>
  <si>
    <t>Rozebrání dlažeb komunikací pro pěší s přemístěním hmot na skládku na vzdálenost do 3 m nebo s naložením na dopravní prostředek s ložem z kameniva nebo živice a s jakoukoliv výplní spár strojně plochy jednotlivě do 50 m2 z kamenných dlaždic nebo desek</t>
  </si>
  <si>
    <t>zpevněná plocha</t>
  </si>
  <si>
    <t>50</t>
  </si>
  <si>
    <t>113107152</t>
  </si>
  <si>
    <t>Odstranění podkladů nebo krytů strojně plochy jednotlivě přes 50 m2 do 200 m2 s přemístěním hmot na skládku na vzdálenost do 20 m nebo s naložením na dopravní prostředek z kameniva těženého, o tl. vrstvy přes 100 do 200 mm</t>
  </si>
  <si>
    <t>RD</t>
  </si>
  <si>
    <t>79,4*1,0</t>
  </si>
  <si>
    <t>hospodářská budova</t>
  </si>
  <si>
    <t>72,7*1,0</t>
  </si>
  <si>
    <t>přípojka vody, studna</t>
  </si>
  <si>
    <t>2,0*0,6*1,5+5</t>
  </si>
  <si>
    <t>jímka, přípojka kanalizace</t>
  </si>
  <si>
    <t>2,7*0,8*1,2+5</t>
  </si>
  <si>
    <t>základy, jímka, studna</t>
  </si>
  <si>
    <t>20+5+5</t>
  </si>
  <si>
    <t>30*2 'Přepočtené koeficientem množství</t>
  </si>
  <si>
    <t>79,4*1,3</t>
  </si>
  <si>
    <t>72,7*1,3</t>
  </si>
  <si>
    <t>50*1,3</t>
  </si>
  <si>
    <t>262,73*0,4 'Přepočtené koeficientem množství</t>
  </si>
  <si>
    <t>181411131</t>
  </si>
  <si>
    <t>262,73*0,1 'Přepočtené koeficientem množství</t>
  </si>
  <si>
    <t>181951101</t>
  </si>
  <si>
    <t>Úprava pláně v hornině tř. 1 až4 bez zhutnění</t>
  </si>
  <si>
    <t>966003816x</t>
  </si>
  <si>
    <t>Rozebrání oplocení - Jedná se o dřevěné oplocení o výšce cca 1,5 m a o dřevěné oplocení s podezdívkou o výšce cca 1,5 m a o plot z pletiva cca 1,5 m</t>
  </si>
  <si>
    <t>oplocení</t>
  </si>
  <si>
    <t>310</t>
  </si>
  <si>
    <t>969011121x</t>
  </si>
  <si>
    <t>Vybourání vodovodní přípojky - stavba je napojena na stávající studnu vodovodní přípojkou o délce 5 m</t>
  </si>
  <si>
    <t>vodovodní přípojka</t>
  </si>
  <si>
    <t>969021121x</t>
  </si>
  <si>
    <t>Vybourání kanalizační přípojky - stavba je napojena na jímku (určenou k vyvážení). Objem stanoven orientačně na 6 m3. Délka kanalizační přípojky 3,0 m</t>
  </si>
  <si>
    <t>kanalizační přípojka</t>
  </si>
  <si>
    <t>981011314</t>
  </si>
  <si>
    <t>Demolice budova zděných na MVC podíl konstrukcí do 25% postupným rozebíráním</t>
  </si>
  <si>
    <t>360,0</t>
  </si>
  <si>
    <t>16</t>
  </si>
  <si>
    <t>981513114</t>
  </si>
  <si>
    <t>Demolice konstrukcí objektů z betonu železového postupným rozebíráním</t>
  </si>
  <si>
    <t xml:space="preserve">jímka </t>
  </si>
  <si>
    <t>17</t>
  </si>
  <si>
    <t>18</t>
  </si>
  <si>
    <t>871,85*10 'Přepočtené koeficientem množství</t>
  </si>
  <si>
    <t>19</t>
  </si>
  <si>
    <t>Práce a dodávky M</t>
  </si>
  <si>
    <t>21-M</t>
  </si>
  <si>
    <t>Elektromontáže</t>
  </si>
  <si>
    <t>20</t>
  </si>
  <si>
    <t>210000001x</t>
  </si>
  <si>
    <t>Demontáž přípojky NN - stavba je napojena na rozvod NN ze sloupu do HDS umístěné na sloupu a délka přípojky 12,0 m</t>
  </si>
  <si>
    <t>soub</t>
  </si>
  <si>
    <t>k. ú. Nové Heřminovy</t>
  </si>
  <si>
    <t>MORAVIA PROJEKT s.r.o.</t>
  </si>
  <si>
    <t>Zpracovatel</t>
  </si>
  <si>
    <t>Datum a podpis:</t>
  </si>
  <si>
    <t>Razítko</t>
  </si>
  <si>
    <t>Objednavatel</t>
  </si>
  <si>
    <t>Zhotovitel</t>
  </si>
  <si>
    <t>Náklady ze soupisu prací</t>
  </si>
  <si>
    <t xml:space="preserve">    2 - Zakládání</t>
  </si>
  <si>
    <t xml:space="preserve">    4 - Vodorovné konstrukce</t>
  </si>
  <si>
    <t>131201101</t>
  </si>
  <si>
    <t>Hloubení jam nezapažených v hornině tř. 3 objemu do 100 m3</t>
  </si>
  <si>
    <t>"stodola" (10,85+15,93)*2*1*0,6</t>
  </si>
  <si>
    <t>131201109</t>
  </si>
  <si>
    <t>Příplatek za lepivost u hloubení jam nezapažených v hornině tř. 3</t>
  </si>
  <si>
    <t>Zásyp jam, šachet rýh nebo kolem objektů sypaninou se zhutněním</t>
  </si>
  <si>
    <t>"stodola" 10,85*15,93*1,05</t>
  </si>
  <si>
    <t>58981108</t>
  </si>
  <si>
    <t>recyklát směsný frakce 0/32</t>
  </si>
  <si>
    <t>181,483*0,8*1,8</t>
  </si>
  <si>
    <t>181,483*0,2*1,8</t>
  </si>
  <si>
    <t>181301103</t>
  </si>
  <si>
    <t>Rozprostření ornice tl vrstvy do 200 mm pl do 500 m2 v rovině nebo ve svahu do 1:5</t>
  </si>
  <si>
    <t>10364101</t>
  </si>
  <si>
    <t>zemina pro terénní úpravy -  ornice</t>
  </si>
  <si>
    <t>100*0,2*1,8</t>
  </si>
  <si>
    <t>Založení parkového trávníku výsevem plochy do 1000 m2 v rovině a ve svahu do 1:5</t>
  </si>
  <si>
    <t>00572410</t>
  </si>
  <si>
    <t>osivo směs travní parková</t>
  </si>
  <si>
    <t>175*0,025 'Přepočtené koeficientem množství</t>
  </si>
  <si>
    <t>Úprava pláně v hornině tř. 1 až 4 bez zhutnění</t>
  </si>
  <si>
    <t>Zakládání</t>
  </si>
  <si>
    <t>215901101</t>
  </si>
  <si>
    <t>Zhutnění podloží z hornin soudržných do 92% PS nebo nesoudržných sypkých I(d) do 0,8</t>
  </si>
  <si>
    <t>"pod panely" 35</t>
  </si>
  <si>
    <t>291111111</t>
  </si>
  <si>
    <t>Podklad pro zpevněné plochy z kameniva drceného 0 až 63 mm</t>
  </si>
  <si>
    <t>35*0,35</t>
  </si>
  <si>
    <t>291211111</t>
  </si>
  <si>
    <t>Zřízení plochy ze silničních panelů do lože tl 50 mm z kameniva</t>
  </si>
  <si>
    <t>59381009</t>
  </si>
  <si>
    <t>panel silniční 3,00x1,00x0,15m</t>
  </si>
  <si>
    <t>kus</t>
  </si>
  <si>
    <t>"cena násobená koeficientem pro vícenásobné použití"</t>
  </si>
  <si>
    <t>Vodorovné konstrukce</t>
  </si>
  <si>
    <t>464511123</t>
  </si>
  <si>
    <t>Pohoz z kamene záhozového hmotnosti nad 200 do 500 kg z terénu</t>
  </si>
  <si>
    <t>10*0,7*1,2</t>
  </si>
  <si>
    <t>981131312</t>
  </si>
  <si>
    <t>Demolice hal zděných na MVC podíl konstrukcí do 15 % postupným rozebíráním</t>
  </si>
  <si>
    <t>Vodorovné doprava suti s naložením a složením na skládku do 1 km</t>
  </si>
  <si>
    <t>Příplatek k vodorovnému přemístění suti na skládku ZKD 1 km přes 1 km</t>
  </si>
  <si>
    <t>233,135*17 'Přepočtené koeficientem množství</t>
  </si>
  <si>
    <t>997013891</t>
  </si>
  <si>
    <t>Poplatek za uložení stavebního odpadu na skládce (skládkovné)</t>
  </si>
  <si>
    <t>PSV - Práce a dodávky PSV</t>
  </si>
  <si>
    <t xml:space="preserve">    765 - Krytina skládaná</t>
  </si>
  <si>
    <t>113107163</t>
  </si>
  <si>
    <t>Odstranění podkladu z kameniva drceného tl 300 mm strojně pl přes 50 do 200 m2</t>
  </si>
  <si>
    <t>113107175</t>
  </si>
  <si>
    <t>Odstranění podkladu z betonu vyztuženého sítěmi tl 100 mm strojně pl přes 50 do 200 m2</t>
  </si>
  <si>
    <t>122101401</t>
  </si>
  <si>
    <t>Vykopávky v zemníku na suchu v hornině tř. 1 a 2 objem do 100 m3</t>
  </si>
  <si>
    <t>"kompost" 37</t>
  </si>
  <si>
    <t>"dům+žumpy" (13+15,5)*2*1*0,6</t>
  </si>
  <si>
    <t>"stodola" (9,3+5)*2*1*0,6</t>
  </si>
  <si>
    <t>"altán" 0,4*4*16*1*0,6</t>
  </si>
  <si>
    <t>"udírna" (1,3+3,2)*1*0,6</t>
  </si>
  <si>
    <t>"ozubené soukolí" 1*1*0,6</t>
  </si>
  <si>
    <t>"dům+žumpy" 13*9,5+1,5*(2+3)*2</t>
  </si>
  <si>
    <t>"stodola" 9,3*3</t>
  </si>
  <si>
    <t>"altán" 0,4*0,4*16</t>
  </si>
  <si>
    <t>"oplocení a sušák na prádlo" 0,4*0,4*39</t>
  </si>
  <si>
    <t>"zpevněné plochy" 55*0,25</t>
  </si>
  <si>
    <t>"soukolí" 1</t>
  </si>
  <si>
    <t>Mezisoučet</t>
  </si>
  <si>
    <t>70,02</t>
  </si>
  <si>
    <t>296,97*0,8*1,8</t>
  </si>
  <si>
    <t>296,97*0,2*1,8</t>
  </si>
  <si>
    <t>350*0,2*1,8</t>
  </si>
  <si>
    <t>350*0,025 'Přepočtené koeficientem množství</t>
  </si>
  <si>
    <t>965901001</t>
  </si>
  <si>
    <t>Odpojení a odstranění přípojky vody, přípojky NN a odstranění nebo přemístění značky geodetického bodu</t>
  </si>
  <si>
    <t>966003810</t>
  </si>
  <si>
    <t>Rozebrání oplocení s příčníky a dřevěnými sloupky z prken a latí</t>
  </si>
  <si>
    <t>981011111</t>
  </si>
  <si>
    <t>Demolice budov dřevěných jednostranně obitých postupným rozebíráním</t>
  </si>
  <si>
    <t>"altán" 51,03</t>
  </si>
  <si>
    <t>Demolice budov dřevěných ostatních oboustranně obitých nebo omítnutých postupným rozebíráním</t>
  </si>
  <si>
    <t>"stodola" 70,06</t>
  </si>
  <si>
    <t>Demolice budov zděných na MVC podíl konstrukcí do 25 % postupným rozebíráním</t>
  </si>
  <si>
    <t>"dům"</t>
  </si>
  <si>
    <t>118,5*13,07-5,2*9,53*1,05</t>
  </si>
  <si>
    <t>21</t>
  </si>
  <si>
    <t>981011316</t>
  </si>
  <si>
    <t>Demolice budov zděných na MVC podíl konstrukcí do 35 % postupným rozebíráním</t>
  </si>
  <si>
    <t>"udírna" 1,3*1,2*2</t>
  </si>
  <si>
    <t>22</t>
  </si>
  <si>
    <t>981332111.1</t>
  </si>
  <si>
    <t>Odstranění ocelových konstrukcí - soukolí, sušák na prádlo</t>
  </si>
  <si>
    <t>23</t>
  </si>
  <si>
    <t>981511114</t>
  </si>
  <si>
    <t>"žumpy"</t>
  </si>
  <si>
    <t>(3*1,5+2*1,5)*(0,15+0,2)</t>
  </si>
  <si>
    <t>(3+2+1,1*2)*2*0,2*2</t>
  </si>
  <si>
    <t>24</t>
  </si>
  <si>
    <t>981511116</t>
  </si>
  <si>
    <t>Demolice konstrukcí objektů z betonu prostého postupným rozebíráním</t>
  </si>
  <si>
    <t>"základy plotových sloupků a sušáku na prádlo" 0,3*0,3*0,8*39</t>
  </si>
  <si>
    <t>25</t>
  </si>
  <si>
    <t>26</t>
  </si>
  <si>
    <t>764,27*17 'Přepočtené koeficientem množství</t>
  </si>
  <si>
    <t>27</t>
  </si>
  <si>
    <t>997013821</t>
  </si>
  <si>
    <t>Poplatek za uložení na skládce (skládkovné) stavebního odpadu s obsahem azbestu kód odpadu 170 605</t>
  </si>
  <si>
    <t>28</t>
  </si>
  <si>
    <t>764,27-0,506</t>
  </si>
  <si>
    <t>PSV</t>
  </si>
  <si>
    <t>Práce a dodávky PSV</t>
  </si>
  <si>
    <t>765</t>
  </si>
  <si>
    <t>Krytina skládaná</t>
  </si>
  <si>
    <t>29</t>
  </si>
  <si>
    <t>765131851</t>
  </si>
  <si>
    <t>Demontáž vlnité vláknocementové krytiny sklonu do 30° do suti</t>
  </si>
  <si>
    <t>9,7*3,4</t>
  </si>
  <si>
    <t>30</t>
  </si>
  <si>
    <t>765131891.1</t>
  </si>
  <si>
    <t>Příplatek k cenám demontáže vlnité vláknocementové krytiny za balení do nepropustné fólie</t>
  </si>
  <si>
    <t>31</t>
  </si>
  <si>
    <t>765139901.1</t>
  </si>
  <si>
    <t>Ochranný enkapsulační nástřik azbestocementové krytiny</t>
  </si>
  <si>
    <t>Objekt:</t>
  </si>
  <si>
    <t>01 - Studna</t>
  </si>
  <si>
    <t>2*3,14*0,5*1*0,6</t>
  </si>
  <si>
    <t>3,14*1,5*1,5*0,4</t>
  </si>
  <si>
    <t>2,826*1,8 'Přepočtené koeficientem množství</t>
  </si>
  <si>
    <t>174101102</t>
  </si>
  <si>
    <t>Zásyp v uzavřených prostorech sypaninou se zhutněním</t>
  </si>
  <si>
    <t>0,5*0,5*3,14*3,4</t>
  </si>
  <si>
    <t>58343959.1</t>
  </si>
  <si>
    <t>kamenivo drcené hrubé frakce 8/64</t>
  </si>
  <si>
    <t>0,5*0,5*3,14*2,1</t>
  </si>
  <si>
    <t>1,649*1,8 'Přepočtené koeficientem množství</t>
  </si>
  <si>
    <t>58343810</t>
  </si>
  <si>
    <t>kamenivo drcené hrubé frakce 4/8</t>
  </si>
  <si>
    <t>0,5*0,5*3,14*0,15</t>
  </si>
  <si>
    <t>0,118*1,8 'Přepočtené koeficientem množství</t>
  </si>
  <si>
    <t>0,5*0,5*3,14*1,15</t>
  </si>
  <si>
    <t>0,903*1,8 'Přepočtené koeficientem množství</t>
  </si>
  <si>
    <t>3,14*1,5*1,5</t>
  </si>
  <si>
    <t>3,14*1,5*1,5*0,2</t>
  </si>
  <si>
    <t>7,065*0,025 'Přepočtené koeficientem množství</t>
  </si>
  <si>
    <t xml:space="preserve">"studna" </t>
  </si>
  <si>
    <t>0,65*0,65*3,14*0,1</t>
  </si>
  <si>
    <t>(0,62*0,62*3,14-0,5*0,5*3,14)*0,9</t>
  </si>
  <si>
    <t>1,236*14 'Přepočtené koeficientem množství</t>
  </si>
  <si>
    <t>113105112</t>
  </si>
  <si>
    <t>Rozebrání dlažeb z lomového kamene kladených na sucho vyspárované MC</t>
  </si>
  <si>
    <t>113106142</t>
  </si>
  <si>
    <t>Rozebrání dlažeb z betonových nebo kamenných dlaždic komunikací pro pěší strojně pl přes 50 m2</t>
  </si>
  <si>
    <t>113107243</t>
  </si>
  <si>
    <t>Odstranění podkladu živičného tl 150 mm strojně pl přes 200 m2</t>
  </si>
  <si>
    <t>"asfalt" 430</t>
  </si>
  <si>
    <t>113151111</t>
  </si>
  <si>
    <t>Rozebrání zpevněných ploch ze silničních dílců</t>
  </si>
  <si>
    <t>113152112</t>
  </si>
  <si>
    <t>Odstranění podkladů zpevněných ploch z kameniva drceného</t>
  </si>
  <si>
    <t>"silniční panely" 198*0,25</t>
  </si>
  <si>
    <t>"asfalt" 430*0,25</t>
  </si>
  <si>
    <t>" beton. dlažba" 90*0,25</t>
  </si>
  <si>
    <t>" hutněné kamenivo" 439,5*0,25</t>
  </si>
  <si>
    <t>131251103</t>
  </si>
  <si>
    <t>Hloubení jam nezapažených v hornině třídy těžitelnosti I, skupiny 3 objem do 100 m3 strojně</t>
  </si>
  <si>
    <t>"RD" (12,9+7,5)*2*1*0,6</t>
  </si>
  <si>
    <t>"garáže" (7,72+10,05+11,01+11,275)*2*1*0,6</t>
  </si>
  <si>
    <t>"přístřešek pro auta" (4,14+10,41)*2*1*0,6</t>
  </si>
  <si>
    <t>"dílna" (5,94+4,6)*2*1*0,6</t>
  </si>
  <si>
    <t>"rekreační chata" (6,28+7,35)*2*1*0,6</t>
  </si>
  <si>
    <t>"altánek" (4,19+4,37)*2*1*0,6</t>
  </si>
  <si>
    <t>"dřevník" (2,56+3,32)*2*1*0,6</t>
  </si>
  <si>
    <t>"skleník" (2,98+3,5)*2*1*0,6</t>
  </si>
  <si>
    <t>"přístřešek" (9,95+13,2)*2*1*0,6</t>
  </si>
  <si>
    <t>"kůlna" (6,24+3,62)*2*1*0,6</t>
  </si>
  <si>
    <t>"bazén" (3,64+7,26)*2*1*0,6</t>
  </si>
  <si>
    <t>"garáž2" (5,83+13,56)*2*1*0,6</t>
  </si>
  <si>
    <t>"energokanál" (23,2)*2*1*0,6</t>
  </si>
  <si>
    <t>"žumpy" (2+3,2+2,2+1,5)*2*1*0,6</t>
  </si>
  <si>
    <t>"patky přístřešků a ostatních drobných staveb" 1*2*0,6*22</t>
  </si>
  <si>
    <t>"RD" 12,9*6,3</t>
  </si>
  <si>
    <t>"garáže" 7,72*8,85+11,01*10,075</t>
  </si>
  <si>
    <t>"přístřešek pro auta" 4,14*9,21</t>
  </si>
  <si>
    <t>"dílna" 5,94*3,4</t>
  </si>
  <si>
    <t>"rekreační chata" 6,28*6,15-3,55</t>
  </si>
  <si>
    <t>"altánek" 4,19*3,17</t>
  </si>
  <si>
    <t>"dřevník" 2,56*2,12</t>
  </si>
  <si>
    <t>"skleník" 2,98*2,3</t>
  </si>
  <si>
    <t>"přístřešek" 9,95+12</t>
  </si>
  <si>
    <t>"kůlna" 6,24*2,42</t>
  </si>
  <si>
    <t>"bazén" 3,64*7,26*1,2</t>
  </si>
  <si>
    <t>"garáž2" 5,83*12,36</t>
  </si>
  <si>
    <t>"energokanál" 23,2*0,9*1,2</t>
  </si>
  <si>
    <t>"žumpy" (2*2,2+1*1,5)*2</t>
  </si>
  <si>
    <t>"patky přístřešků a ostatních drobných staveb" 0,4*0,4*18</t>
  </si>
  <si>
    <t>"zpevněné plochy" 289,375</t>
  </si>
  <si>
    <t>284,994</t>
  </si>
  <si>
    <t>1134,405*0,8*1,8</t>
  </si>
  <si>
    <t>1134,405*0,2*1,8</t>
  </si>
  <si>
    <t>181351103</t>
  </si>
  <si>
    <t>Rozprostření ornice tl vrstvy do 200 mm pl do 500 m2 v rovině nebo ve svahu do 1:5 strojně</t>
  </si>
  <si>
    <t>706,37+289,375/0,25+53</t>
  </si>
  <si>
    <t>1916,87*0,2*1,8</t>
  </si>
  <si>
    <t>1916,87*1,1</t>
  </si>
  <si>
    <t>2108,557*0,025 'Přepočtené koeficientem množství</t>
  </si>
  <si>
    <t>181951111</t>
  </si>
  <si>
    <t>Úprava pláně v hornině třídy těžitelnosti I, skupiny 1 až 3 bez zhutnění</t>
  </si>
  <si>
    <t>938901131.1</t>
  </si>
  <si>
    <t>Vyklizení žumpy</t>
  </si>
  <si>
    <t>Odpojení a odstranění přípojky vody, přípojky NN, kanalizace</t>
  </si>
  <si>
    <t>965901002</t>
  </si>
  <si>
    <t>Demontáž zavlažovacího systému vč. nádrží na 30m3 vody</t>
  </si>
  <si>
    <t>965901101</t>
  </si>
  <si>
    <t>Demontáž strojního vybavení garáže</t>
  </si>
  <si>
    <t>"nákladní výtah</t>
  </si>
  <si>
    <t>"čtyřsloupový autozvedák, zouvačka pneumatik vyvažovačka kol, kompresor, nádrž na stlačený vzduch a rozvody stlačeného vzduchu.</t>
  </si>
  <si>
    <t>966071711</t>
  </si>
  <si>
    <t>Bourání sloupků a vzpěr plotových ocelových do 2,5 m zabetonovaných</t>
  </si>
  <si>
    <t>966071822</t>
  </si>
  <si>
    <t>Rozebrání oplocení z drátěného pletiva se čtvercovými oky výšky do 2,0 m</t>
  </si>
  <si>
    <t>"kůlna" 55,93</t>
  </si>
  <si>
    <t>"altánek" 33,44</t>
  </si>
  <si>
    <t>"dřevník" 11,52</t>
  </si>
  <si>
    <t>"přístřešek" 433,92</t>
  </si>
  <si>
    <t>"garáž 2" 229,03</t>
  </si>
  <si>
    <t>"dětský domek" 1,6*1,6*2,6</t>
  </si>
  <si>
    <t>"garáže" 1118,28</t>
  </si>
  <si>
    <t>981011312</t>
  </si>
  <si>
    <t>Demolice budov zděných na MVC podíl konstrukcí do 15 % postupným rozebíráním</t>
  </si>
  <si>
    <t>"RD" 551,09</t>
  </si>
  <si>
    <t>"rekreační chata" 231,17</t>
  </si>
  <si>
    <t>"dílna" 75,56</t>
  </si>
  <si>
    <t>981011313</t>
  </si>
  <si>
    <t>Demolice budov zděných na MVC podíl konstrukcí do 20 % postupným rozebíráním</t>
  </si>
  <si>
    <t>"sklep" 15*4*3</t>
  </si>
  <si>
    <t>981011313.1</t>
  </si>
  <si>
    <t>Demolice prosklených budov postupným rozebíráním</t>
  </si>
  <si>
    <t>"skleník" 12,75</t>
  </si>
  <si>
    <t>"přístřešek u bazénu" 1,95*5,1*2,5</t>
  </si>
  <si>
    <t>981181001</t>
  </si>
  <si>
    <t>Demontáž univerzálních mobilních buněk samostatně stojících</t>
  </si>
  <si>
    <t>"sklad" 1+2</t>
  </si>
  <si>
    <t>981332111</t>
  </si>
  <si>
    <t>Demolice ocelových konstrukcí hal, technologických zařízení apod.</t>
  </si>
  <si>
    <t>"přístřešek pro auta" 50,93*0,06</t>
  </si>
  <si>
    <t>"bazén" 0,650</t>
  </si>
  <si>
    <t>"rampa" 0,250</t>
  </si>
  <si>
    <t>2*2,5*(0,15+0,2)+1*2,5*(0,15+0,2)</t>
  </si>
  <si>
    <t>(2+2,1)*2*0,2*2+(1+2,1)*2*0,2*2</t>
  </si>
  <si>
    <t>"energokanály"</t>
  </si>
  <si>
    <t>(0,5*0,45-0,2*0,15)*23,2</t>
  </si>
  <si>
    <t>"opěrná stěna"</t>
  </si>
  <si>
    <t>20*0,3</t>
  </si>
  <si>
    <t>"patky" 0,4*0,4*1*22</t>
  </si>
  <si>
    <t>1293,194*17 'Přepočtené koeficientem množství</t>
  </si>
  <si>
    <t>32</t>
  </si>
  <si>
    <t>997013011</t>
  </si>
  <si>
    <t>Vyklizení ulehlé suti z prostorů přes 15 m2 s naložením z hl do 2 m</t>
  </si>
  <si>
    <t>33</t>
  </si>
  <si>
    <t>Poplatek za uložení na skládce (skládkovné) stavebního odpadu s obsahem azbestu kód odpadu 17 06 05</t>
  </si>
  <si>
    <t>34</t>
  </si>
  <si>
    <t>1299,707-1,228</t>
  </si>
  <si>
    <t>35</t>
  </si>
  <si>
    <t>765131801</t>
  </si>
  <si>
    <t>Demontáž vláknocementové skládané krytiny sklonu do 30° do suti</t>
  </si>
  <si>
    <t>"kůlna" 4,125*10,455</t>
  </si>
  <si>
    <t>"garáž 2" 2,1*12,36</t>
  </si>
  <si>
    <t>36</t>
  </si>
  <si>
    <t>765131841</t>
  </si>
  <si>
    <t>Příplatek k cenám demontáže skládané vláknocementové krytiny za sklon přes 30°</t>
  </si>
  <si>
    <t>37</t>
  </si>
  <si>
    <t>38</t>
  </si>
  <si>
    <t>01 - Studny</t>
  </si>
  <si>
    <t>131213101</t>
  </si>
  <si>
    <t>Hloubení jam v soudržných horninách třídy těžitelnosti I, skupiny 3 ručně</t>
  </si>
  <si>
    <t>2*3,14*0,62*1*0,6*2</t>
  </si>
  <si>
    <t>3,14*1,5*1,5*0,3*2</t>
  </si>
  <si>
    <t>4,239*1,8 'Přepočtené koeficientem množství</t>
  </si>
  <si>
    <t>0,5*0,5*3,14*4,7*2</t>
  </si>
  <si>
    <t>0,5*0,5*3,14*1,3*2</t>
  </si>
  <si>
    <t>2,041*1,8 'Přepočtené koeficientem množství</t>
  </si>
  <si>
    <t>0,5*0,5*3,14*0,15*2</t>
  </si>
  <si>
    <t>0,236*1,8 'Přepočtené koeficientem množství</t>
  </si>
  <si>
    <t>4,83204761904762*1,8 'Přepočtené koeficientem množství</t>
  </si>
  <si>
    <t>181311103</t>
  </si>
  <si>
    <t>Rozprostření ornice tl vrstvy do 200 mm v rovině nebo ve svahu do 1:5 ručně</t>
  </si>
  <si>
    <t>3,14*1,5*1,5*2</t>
  </si>
  <si>
    <t>3,14*1,5*1,5*0,2*1,8*2</t>
  </si>
  <si>
    <t>14,13*0,025 'Přepočtené koeficientem množství</t>
  </si>
  <si>
    <t>981511113</t>
  </si>
  <si>
    <t>Demolice konstrukcí objektů z kamenného zdiva postupným rozebíráním</t>
  </si>
  <si>
    <t>(0,62*0,62*3,14-0,5*0,5*3,14)*0,5*2</t>
  </si>
  <si>
    <t>0,65*0,65*3,14*0,1*2</t>
  </si>
  <si>
    <t>(0,62*0,62*3,14-0,5*0,5*3,14)*1*2</t>
  </si>
  <si>
    <t>3,728*14 'Přepočtené koeficientem množství</t>
  </si>
  <si>
    <t>KRYCÍ LIST ROZPOČTU</t>
  </si>
  <si>
    <t>Objednavatel:</t>
  </si>
  <si>
    <t>Povodí Odry, s.p.</t>
  </si>
  <si>
    <t>ing. Tomáš Kubala</t>
  </si>
  <si>
    <t>ing. L. Havlová</t>
  </si>
  <si>
    <t>Rozpočet č.</t>
  </si>
  <si>
    <t>Náklady z rozpočtu</t>
  </si>
  <si>
    <t>Ostatní náklady</t>
  </si>
  <si>
    <t>ze</t>
  </si>
  <si>
    <t>REKAPITULACE ROZPOČTU</t>
  </si>
  <si>
    <t>Kód - Popis</t>
  </si>
  <si>
    <t>1) Náklady z rozpočtu</t>
  </si>
  <si>
    <t xml:space="preserve">    96 - Bourání konstrukcí, demolice</t>
  </si>
  <si>
    <t>2) Ostatní náklady</t>
  </si>
  <si>
    <t>Celkové náklady za stavbu 1) + 2)</t>
  </si>
  <si>
    <t>ROZPOČET</t>
  </si>
  <si>
    <t>Cena celkem
[CZK]</t>
  </si>
  <si>
    <t>111900001R</t>
  </si>
  <si>
    <t>Vytýčení podzemních vedení</t>
  </si>
  <si>
    <t>111910001R</t>
  </si>
  <si>
    <t xml:space="preserve">Kontrola odpojení stávajících přípojek </t>
  </si>
  <si>
    <t>111910002R</t>
  </si>
  <si>
    <t>Úklid vnitřních prostor objektů a venkovní plochy zahrady (drobný tavební materiál, jímací zařízení dešťových vod, ocelový krb, barely)</t>
  </si>
  <si>
    <t>111910004R</t>
  </si>
  <si>
    <t>Zjištění úrovně zaplnění žumpy, odvezení obsahu, skládkovné</t>
  </si>
  <si>
    <t>113106121</t>
  </si>
  <si>
    <t>Rozebrání dlažeb komunikací pro pěší z betonových nebo kamenných dlaždic</t>
  </si>
  <si>
    <t>113107111</t>
  </si>
  <si>
    <t>Odstranění podkladu pl do 50 m2 z kameniva těženého tl 100 mm</t>
  </si>
  <si>
    <t>"přístřešek 1"  13</t>
  </si>
  <si>
    <t>"dlažba" 15</t>
  </si>
  <si>
    <t>"ornice" 400*0,05</t>
  </si>
  <si>
    <t>103714000</t>
  </si>
  <si>
    <t>Ornice</t>
  </si>
  <si>
    <t>122201401</t>
  </si>
  <si>
    <t>Vykopávky v zemníku na suchu v hornině tř. 3 objem do 100 m3</t>
  </si>
  <si>
    <t>"zásypy" 26+59-22-35</t>
  </si>
  <si>
    <t>122201409</t>
  </si>
  <si>
    <t>Příplatek za lepivost u vykopávek v zemníku na suchu v hornině tř. 3</t>
  </si>
  <si>
    <t>"přístřešky  "13,05*0,20+( 17,91+16,38)*0,30</t>
  </si>
  <si>
    <t>"skleníky" 18,18*0,30+11,617*0,3</t>
  </si>
  <si>
    <t>132201101</t>
  </si>
  <si>
    <t>Hloubení rýh š do 600 mm v hornině tř. 3 objemu do 100 m3</t>
  </si>
  <si>
    <t>"základy RD" (15,74*2+9,28*3-4,2-5,4-0,45*2)*0,6*0,8</t>
  </si>
  <si>
    <t>"skleníky" (5,38+3,38)*2*0,6*0,6+(4,5+2,8)*2*0,6*0,6</t>
  </si>
  <si>
    <t>132201109</t>
  </si>
  <si>
    <t>Příplatek za lepivost k hloubení rýh š do 600 mm v hornině tř. 3</t>
  </si>
  <si>
    <t>162201101</t>
  </si>
  <si>
    <t>Vodorovné přemístění do 20 m výkopku/sypaniny z horniny tř. 1 až 4</t>
  </si>
  <si>
    <t>"výkopek" 22+35</t>
  </si>
  <si>
    <t>"zpět zásyp"   26+59</t>
  </si>
  <si>
    <t>"ornice"  20</t>
  </si>
  <si>
    <t>162701105</t>
  </si>
  <si>
    <t>Vodorovné přemístění do 10000 m výkopku/sypaniny z horniny tř. 1 až 4</t>
  </si>
  <si>
    <t>"rýhy a základy"   (35+30)*0,4</t>
  </si>
  <si>
    <t>174101101R</t>
  </si>
  <si>
    <t>Zásyp jam, šachet rýh nebo kolem objektů sutí se zhutněním</t>
  </si>
  <si>
    <t>"žumpa" 4</t>
  </si>
  <si>
    <t>"PP" (4,2*2,8+3,3*2,8)*(2,35-0,40)</t>
  </si>
  <si>
    <t>"rýhy a základy"   (35+30)*0,6</t>
  </si>
  <si>
    <t>84</t>
  </si>
  <si>
    <t>174201101</t>
  </si>
  <si>
    <t>Zásyp jam, šachet rýh nebo kolem objektů sypaninou bez zhutnění</t>
  </si>
  <si>
    <t>"RD"  9,28*15,8*0,25</t>
  </si>
  <si>
    <t>"přístřešky, skleníky"  (30+45)*0,25</t>
  </si>
  <si>
    <t>"zpev plochy"  15*0,20</t>
  </si>
  <si>
    <t>59</t>
  </si>
  <si>
    <t>181111111</t>
  </si>
  <si>
    <t>Plošná úprava terénu do 500 m2 zemina tř 1 až 4 nerovnosti do +/- 100 mm v rovinně a svahu do 1:5</t>
  </si>
  <si>
    <t>181114711</t>
  </si>
  <si>
    <t>Odstranění kamene sebráním a naložením na dopravní prostředek hmotnosti jednotlivě do 15 kg</t>
  </si>
  <si>
    <t>181301101</t>
  </si>
  <si>
    <t>Rozprostření ornice tl vrstvy do 100 mm pl do 500 m2 v rovině nebo ve svahu do 1:5</t>
  </si>
  <si>
    <t>Založení trávníku výsevem plochy do 1000 m2 v rovině a ve svahu do 1:5</t>
  </si>
  <si>
    <t>005724100</t>
  </si>
  <si>
    <t>961044111</t>
  </si>
  <si>
    <t>Bourání základů z betonu prostého</t>
  </si>
  <si>
    <t>"RD" (15,74*2+9,28*3-4,2-5,46-0,45*4)*0,45*1,0</t>
  </si>
  <si>
    <t>"přístřešky" 0,4*0,4*0,8*(6+6+4)</t>
  </si>
  <si>
    <t xml:space="preserve">"skleníky"  (4,3+2,7)*2*0,25*0,8+(5,38+3,38)*2*0,25*0,8 </t>
  </si>
  <si>
    <t>962051116</t>
  </si>
  <si>
    <t>Bourání příček ze ŽB tl do 150 mm</t>
  </si>
  <si>
    <t>"žumpa" 6</t>
  </si>
  <si>
    <t>963012510</t>
  </si>
  <si>
    <t>Bourání stropů z ŽB desek š do 300 mm tl do 140 mm</t>
  </si>
  <si>
    <t>966002810</t>
  </si>
  <si>
    <t>Bourání plotů v 2,5 m tyčkových, laťkových, prkenných, z drátěného pletiva nebo plechu</t>
  </si>
  <si>
    <t>"dřevo"  82</t>
  </si>
  <si>
    <t>969021121</t>
  </si>
  <si>
    <t>Vybourání kanalizačního a vodovodního potrubí , zemní elektropřípojky</t>
  </si>
  <si>
    <t>981011109R</t>
  </si>
  <si>
    <t>Demolice skleníku</t>
  </si>
  <si>
    <t>4,3*2,7*(1,765+0,635*0,5)+5,38*3,38*(2,12+0,58*0,5)</t>
  </si>
  <si>
    <t>68</t>
  </si>
  <si>
    <t>981011110R</t>
  </si>
  <si>
    <t>Demolice budov - ocelové sloupy a krytina</t>
  </si>
  <si>
    <t>"přístřešek 1" 2,8*4,06*(1,65+0,545*0,5)</t>
  </si>
  <si>
    <t>"přístřešek 2" 8,14*2,2*1,65</t>
  </si>
  <si>
    <t>"přístřešek 3" 4,98*3,29*(1,845+1,95)*0,5</t>
  </si>
  <si>
    <t>981011415</t>
  </si>
  <si>
    <t>Demolice budov zděných na MC nebo z betonu podíl konstrukcí do 30 % postupným rozebíráním</t>
  </si>
  <si>
    <t xml:space="preserve">"ob prostor"  </t>
  </si>
  <si>
    <t>((4,2+0,45*2)*(2,16+0,45+1,05)+(2,8+0,45)*(0,45+2,25+1,05))*(1,0-0,35)</t>
  </si>
  <si>
    <t>15,74*(5,61+0,3*2)*(4,0+0,35+1,95*0,5)</t>
  </si>
  <si>
    <t>15,74*(2,92+0,15)*(3,2+4,0)*0,5</t>
  </si>
  <si>
    <t>konstrukce</t>
  </si>
  <si>
    <t>"PP" (4,2+0,45*2+5,46+0,45*2)*0,45*0,65</t>
  </si>
  <si>
    <t>NP</t>
  </si>
  <si>
    <t>zdivo</t>
  </si>
  <si>
    <t>(9,12*2+5,61+0,3*2+9,28-0,8)*0,30*2,3</t>
  </si>
  <si>
    <t>(15,74+2,925+0,8+3,52+0,15+2,2+9,28)*0,15*3,2+9,28*0,15*2,3</t>
  </si>
  <si>
    <t>(0,9+3,25*2+2,92+2,65+3,52+8,98)*0,15*2,30</t>
  </si>
  <si>
    <t>((9,12+6,21)*2*1,5+6,21*(3,4-1,5)*0,5*2)*0,30</t>
  </si>
  <si>
    <t>((5,82*2+6,12)*1,5+6,12*(3,4-1,5)*0,5)*0,15</t>
  </si>
  <si>
    <t>(1,0*2+2,4+2,5+0,5+1,2+0,15*2)*1,7*0,15</t>
  </si>
  <si>
    <t>0,6*0,6*(5,9+6,5+5,0)</t>
  </si>
  <si>
    <t>"podlahy a strop" 15,74*9,28*(0,35+0,25)</t>
  </si>
  <si>
    <t>"krov" (15,74*6,21*(1/Cos(30))+15,74*(2,92+0,15)*(1/Cos(15)))*0,10</t>
  </si>
  <si>
    <t>podíl kcí</t>
  </si>
  <si>
    <t>189,346/714,507</t>
  </si>
  <si>
    <t>715</t>
  </si>
  <si>
    <t>Příplatek k vodorovnému přemístění suti na skládkui ZKD 1 km přes 1 km</t>
  </si>
  <si>
    <t>997006551</t>
  </si>
  <si>
    <t>Hrubé urovnání suti na skládce bez zhutnění</t>
  </si>
  <si>
    <t>997013831</t>
  </si>
  <si>
    <t>Poplatek za uložení stavebního směsného odpadu na skládce (skládkovné)</t>
  </si>
  <si>
    <t>Demolice objektu na p.č. 45, VD NH, demolice, stavba č. 4339</t>
  </si>
  <si>
    <t>Demolice RD č.p. 172, VD NH, demolice, stavba č. 4339</t>
  </si>
  <si>
    <t>Demolice RD č.p. 9, 01.011 VD NH, demolice, OHO, stavba č. 4339</t>
  </si>
  <si>
    <t>Demolice RD č.p. 9, VD NH,demolice, OHO, stavba č. 4339</t>
  </si>
  <si>
    <t>Demolice RD č. p. 22, VD NH, demolice, OHO, stavba č. 4339</t>
  </si>
  <si>
    <t>113107226</t>
  </si>
  <si>
    <t>Odstranění podkladu z kameniva drceného se štětem tl 450 mm strojně pl přes 200 m2</t>
  </si>
  <si>
    <t>113107323</t>
  </si>
  <si>
    <t>Odstranění podkladu z kameniva drceného tl 300 mm strojně pl do 50 m2</t>
  </si>
  <si>
    <t>113107336</t>
  </si>
  <si>
    <t>Odstranění podkladu z betonu vyztuženého sítěmi tl 150 mm strojně pl do 50 m2</t>
  </si>
  <si>
    <t>"dům" (24,73+15,1)*2*1*0,6</t>
  </si>
  <si>
    <t>"kůlna" (10,97+3,2+0,4*6)*2*1*0,6</t>
  </si>
  <si>
    <t>"přístřešek" 0,4*4*6*1*0,6</t>
  </si>
  <si>
    <t>"dům" 24,73*7,045+8,775*8,17</t>
  </si>
  <si>
    <t>"kůlna" 3,2*10,97+0,4*0,4*3</t>
  </si>
  <si>
    <t>"přístřešek" 0,4*0,4*6</t>
  </si>
  <si>
    <t>"oplocení" 0,4*0,4*12+0,6*0,6*13</t>
  </si>
  <si>
    <t>"zpevněné plochy" (305,1+26,02)*0,25</t>
  </si>
  <si>
    <t>73,44</t>
  </si>
  <si>
    <t>445,279*0,8*1,8</t>
  </si>
  <si>
    <t>445,279*0,2*1,8</t>
  </si>
  <si>
    <t>650*0,2*1,8</t>
  </si>
  <si>
    <t>650*0,025 'Přepočtené koeficientem množství</t>
  </si>
  <si>
    <t>966072811.1</t>
  </si>
  <si>
    <t>Rozebrání rámového oplocení na zděné sloupky výšky do 2m</t>
  </si>
  <si>
    <t>966072820</t>
  </si>
  <si>
    <t>Rozebrání oplocení z vlnitého nebo profilového plechu hmotnosti do 30 kg</t>
  </si>
  <si>
    <t>"kůlna" 3,2*10,97*3</t>
  </si>
  <si>
    <t>"dům" (24,73*7,045+8,775*8,17)*(5,6+3,57/2)</t>
  </si>
  <si>
    <t>"kůlna" 3,5*8,3*0,02</t>
  </si>
  <si>
    <t>"přístřešek" 8,57*3,47*0,04</t>
  </si>
  <si>
    <t>981511112</t>
  </si>
  <si>
    <t>Demolice konstrukcí objektů zděných na MC postupným rozebíráním</t>
  </si>
  <si>
    <t>"plotové sloupky" 0,6*0,6*2,2*13</t>
  </si>
  <si>
    <t>"žumpa"</t>
  </si>
  <si>
    <t>2,15*2,15*(0,15+0,2)</t>
  </si>
  <si>
    <t>(2,15+1,85)*2*0,2*2</t>
  </si>
  <si>
    <t>"základy plotových sloupků" 0,6*0,6*0,8*13</t>
  </si>
  <si>
    <t>1088,841*14 'Přepočtené koeficientem množství</t>
  </si>
  <si>
    <t>1089,318-6,472</t>
  </si>
  <si>
    <t>25*5,35*2+8,25*5,85*2</t>
  </si>
  <si>
    <t>765131841.1</t>
  </si>
  <si>
    <t>Příplatek k cenám demontáže skládané vláknocementové krytiny za balení do nepropustné fólie</t>
  </si>
  <si>
    <t>Demolice RD č.p. 22, VD NH, demolice, OHO, stavba č. 4339</t>
  </si>
  <si>
    <t>01 - Studna č.1</t>
  </si>
  <si>
    <t>02 - Studna č.2</t>
  </si>
  <si>
    <t>(0,62*0,62*3,14-0,5*0,5*3,14)*0,6</t>
  </si>
  <si>
    <t>0,93*14 'Přepočtené koeficientem množství</t>
  </si>
  <si>
    <t>Demolice RD č.p. 141, VD NH, demolice, OHO, stavba č. 4339</t>
  </si>
  <si>
    <t>03 - Studna č.3</t>
  </si>
  <si>
    <t>113107326</t>
  </si>
  <si>
    <t>Odstranění podkladu z kameniva drceného se štětem tl 450 mm strojně pl do 50 m2</t>
  </si>
  <si>
    <t>"chata" (9,44+3,92)*2*1*0,6</t>
  </si>
  <si>
    <t>"dřevník" (3,05+2,05)*2*1*0,6</t>
  </si>
  <si>
    <t>"WC+žumpa" (1,1+1,6)*2*1*0,6</t>
  </si>
  <si>
    <t>"základy z kamene" (5,7+3,8)*2*1*0,6</t>
  </si>
  <si>
    <t>"chata" 9,44*3,92</t>
  </si>
  <si>
    <t>"dřevník" 3,05*2,05</t>
  </si>
  <si>
    <t>"WC+žumpa" 1,5*1,5*1,5</t>
  </si>
  <si>
    <t>"základy z kamene" 5,7*3,8</t>
  </si>
  <si>
    <t>"oplocení" 0,3*0,3*91</t>
  </si>
  <si>
    <t>"zpevněné plochy" 12*0,25</t>
  </si>
  <si>
    <t>36,792</t>
  </si>
  <si>
    <t>116,275*0,8*1,8</t>
  </si>
  <si>
    <t>116,275*0,2*1,8</t>
  </si>
  <si>
    <t>100*0,025 'Přepočtené koeficientem množství</t>
  </si>
  <si>
    <t>"dřevník" 3,05*2,05*2,77</t>
  </si>
  <si>
    <t>"WC" 1,6*1,1*2,5</t>
  </si>
  <si>
    <t>"koupelna" 1,6*1,6*2,5</t>
  </si>
  <si>
    <t>"chata" 9,44*3,92*3,75+5,9*3,92*3,55/2</t>
  </si>
  <si>
    <t>981511111</t>
  </si>
  <si>
    <t>Demolice konstrukcí objektů zděných na MVC postupným rozebíráním</t>
  </si>
  <si>
    <t>"základy z kamene" (5,7+3,8)*2*1,3</t>
  </si>
  <si>
    <t>"komín" 0,45*0,45*5,5</t>
  </si>
  <si>
    <t>1,5*1,5*(0,15+0,2)</t>
  </si>
  <si>
    <t>(1,5+1,1)*2*0,2*1,5</t>
  </si>
  <si>
    <t>111,305*16 'Přepočtené koeficientem množství</t>
  </si>
  <si>
    <t>Demolice rekreačního objektu na p.č. 394 a 395, RO, 01.011 VD NH, demolice, OHO, stavba č. 4339</t>
  </si>
  <si>
    <t>113106144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</si>
  <si>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</si>
  <si>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180</t>
  </si>
  <si>
    <t>132201202</t>
  </si>
  <si>
    <t>Hloubení zapažených i nezapažených rýh šířky přes 600 do 2 000 mm s urovnáním dna do předepsaného profilu a spádu v hornině tř. 3 přes 100 do 1 000 m3</t>
  </si>
  <si>
    <t>99,4*1,0</t>
  </si>
  <si>
    <t>garáž</t>
  </si>
  <si>
    <t>139,5*1,0</t>
  </si>
  <si>
    <t>sklípek</t>
  </si>
  <si>
    <t>15,5*1,0</t>
  </si>
  <si>
    <t>studna, přípojka vody</t>
  </si>
  <si>
    <t>19,5*0,6*1,5+5</t>
  </si>
  <si>
    <t>5,0*0,8*1,2+5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</si>
  <si>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</si>
  <si>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</si>
  <si>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Zásyp sypaninou z jakékoliv horniny s uložením výkopku ve vrstvách se zhutněním jam, šachet, rýh nebo kolem objektů v těchto vykopávkách</t>
  </si>
  <si>
    <t>zásyp po vyboouravých konstrukcích</t>
  </si>
  <si>
    <t>58,88+5+5</t>
  </si>
  <si>
    <t>kamenivo drcené hrubé frakce 16/63</t>
  </si>
  <si>
    <t>68,88*2 'Přepočtené koeficientem množství</t>
  </si>
  <si>
    <t>181301102</t>
  </si>
  <si>
    <t>Rozprostření a urovnání ornice v rovině nebo ve svahu sklonu do 1:5 při souvislé ploše do 500 m2, tl. vrstvy přes 100 do 150 mm</t>
  </si>
  <si>
    <t>99,4*1,3</t>
  </si>
  <si>
    <t>139,5*1,3</t>
  </si>
  <si>
    <t>15,5*1,3</t>
  </si>
  <si>
    <t>180*1,3</t>
  </si>
  <si>
    <t>564,72*0,4 'Přepočtené koeficientem množství</t>
  </si>
  <si>
    <t>564,72*0,1 'Přepočtené koeficientem množství</t>
  </si>
  <si>
    <t>Rozebrání oplocení - jedná se o dřevěné oplocení o výšce cca 2 m a délka 80 m</t>
  </si>
  <si>
    <t>80</t>
  </si>
  <si>
    <t>Vybourání vodovodní přípojky - stavba je napojena na stávající studnu vodovodní přípojkou o délce 19,5 m</t>
  </si>
  <si>
    <t>19,5</t>
  </si>
  <si>
    <t>Vybourání kanalizační přípojky - stavba je napojena na jímku (určenou k vyvážení). Objem stanoven orientačně na 6 m3. Délka kanalizační přípojky 5.0 m</t>
  </si>
  <si>
    <t>981011311</t>
  </si>
  <si>
    <t>Demolice budov postupným rozebíráním z cihel, kamene, smíšeného nebo hrázděného zdiva, tvárnic na maltu vápennou nebo vápenocementovou s podílem konstrukcí do 10 %</t>
  </si>
  <si>
    <t>760</t>
  </si>
  <si>
    <t>Demolice budov postupným rozebíráním z cihel, kamene, smíšeného nebo hrázděného zdiva, tvárnic na maltu vápennou nebo vápenocementovou s podílem konstrukcí přes 10 do 15 %</t>
  </si>
  <si>
    <t>450</t>
  </si>
  <si>
    <t>981011413</t>
  </si>
  <si>
    <t>Demolice budov postupným rozebíráním z cihel, kamene, tvárnic na maltu cementovou nebo z betonu prostého s podílem konstrukcí přes 15 do 20 %</t>
  </si>
  <si>
    <t>31,2</t>
  </si>
  <si>
    <t>99,4*0,3</t>
  </si>
  <si>
    <t>139,5*0,3</t>
  </si>
  <si>
    <t>15,5*0,3</t>
  </si>
  <si>
    <t>981513116</t>
  </si>
  <si>
    <t>Demolice konstrukcí objektů těžkými mechanizačními prostředky konstrukcí z betonu prostého</t>
  </si>
  <si>
    <t>jímka</t>
  </si>
  <si>
    <t>981519999</t>
  </si>
  <si>
    <t>Vyprázdnění jímky na vyvážení včetně likvidace odpadních vod</t>
  </si>
  <si>
    <t>551,894*10 'Přepočtené koeficientem množství</t>
  </si>
  <si>
    <t>997013801</t>
  </si>
  <si>
    <t>Poplatek za uložení stavebního odpadu na skládce (skládkovné) z prostého betonu zatříděného do Katalogu odpadů pod kódem 170 101</t>
  </si>
  <si>
    <t>551,894*0,3 'Přepočtené koeficientem množství</t>
  </si>
  <si>
    <t>997013803</t>
  </si>
  <si>
    <t>Poplatek za uložení stavebního odpadu na skládce (skládkovné) cihelného zatříděného do Katalogu odpadů pod kódem 170 102</t>
  </si>
  <si>
    <t>551,894*0,425 'Přepočtené koeficientem množství</t>
  </si>
  <si>
    <t>997013804</t>
  </si>
  <si>
    <t>Poplatek za uložení stavebního odpadu na skládce (skládkovné) ze skla zatříděného do Katalogu odpadů pod kódem 170 202</t>
  </si>
  <si>
    <t>551,894*0,005 'Přepočtené koeficientem množství</t>
  </si>
  <si>
    <t>997013811</t>
  </si>
  <si>
    <t>Poplatek za uložení stavebního odpadu na skládce (skládkovné) dřevěného zatříděného do Katalogu odpadů pod kódem 170 201</t>
  </si>
  <si>
    <t>551,894*0,1 'Přepočtené koeficientem množství</t>
  </si>
  <si>
    <t>997013813</t>
  </si>
  <si>
    <t>Poplatek za uložení stavebního odpadu na skládce (skládkovné) z plastických hmot zatříděného do Katalogu odpadů pod kódem 170 203</t>
  </si>
  <si>
    <t>551,894*0,01 'Přepočtené koeficientem množství</t>
  </si>
  <si>
    <t>997013814</t>
  </si>
  <si>
    <t>Poplatek za uložení stavebního odpadu na skládce (skládkovné) z izolačních materiálů zatříděného do Katalogu odpadů pod kódem 170 604</t>
  </si>
  <si>
    <t>997223855</t>
  </si>
  <si>
    <t>Poplatek za uložení stavebního odpadu na skládce (skládkovné) zeminy a kameniva zatříděného do Katalogu odpadů pod kódem 170 504</t>
  </si>
  <si>
    <t>551,894*0,15 'Přepočtené koeficientem množství</t>
  </si>
  <si>
    <t>Demontáž přípojky NN - stavba je napojena na rozvod NN ze sloupu do HDS umístěné na sloupu a délka přípojky 3,5 m</t>
  </si>
  <si>
    <t>Rodinný dům č. p. 4 - demolice, VD NH, demolice, OHO, stavba č. 4339</t>
  </si>
  <si>
    <t>131,2*1,0</t>
  </si>
  <si>
    <t>25,0*1,0</t>
  </si>
  <si>
    <t>31,24+5+5</t>
  </si>
  <si>
    <t>41,24*2 'Přepočtené koeficientem množství</t>
  </si>
  <si>
    <t>131,2*1,3</t>
  </si>
  <si>
    <t>25,0*1,3</t>
  </si>
  <si>
    <t>20*1,3</t>
  </si>
  <si>
    <t>229,06*0,4 'Přepočtené koeficientem množství</t>
  </si>
  <si>
    <t>229,06*0,1 'Přepočtené koeficientem množství</t>
  </si>
  <si>
    <t>Rozebrání oplocení - jedná se o dřevěné oplocení o výšce cca 1 m délky 22 m, a plot z pletiva výšky 1,5 m a délky cca 15 m</t>
  </si>
  <si>
    <t>Vybourání vodovodní přípojky - stavba je napojena na stávající studnu vodovodní přípojkou o délce 2 m</t>
  </si>
  <si>
    <t>Vybourání kanalizační přípojky - stavba je napojena na jímku (určenou k vyvážení). Objem stanoven orientačně na 6 m3. Délka kanalizační přípojky 2,7 m</t>
  </si>
  <si>
    <t>2,7</t>
  </si>
  <si>
    <t>67,5</t>
  </si>
  <si>
    <t>720</t>
  </si>
  <si>
    <t>131,2*0,3</t>
  </si>
  <si>
    <t>25,0*0,3</t>
  </si>
  <si>
    <t>340,225*10 'Přepočtené koeficientem množství</t>
  </si>
  <si>
    <t>340,225*0,3 'Přepočtené koeficientem množství</t>
  </si>
  <si>
    <t>340,225*0,425 'Přepočtené koeficientem množství</t>
  </si>
  <si>
    <t>340,225*0,005 'Přepočtené koeficientem množství</t>
  </si>
  <si>
    <t>340,225*0,1 'Přepočtené koeficientem množství</t>
  </si>
  <si>
    <t>340,225*0,01 'Přepočtené koeficientem množství</t>
  </si>
  <si>
    <t>340,225*0,15 'Přepočtené koeficientem množství</t>
  </si>
  <si>
    <t>Demontáž přípojky NN - stavba je napojena na rozvod NN ze sloupu do HDS umístěné na sloupu a délka přípojky 13 m</t>
  </si>
  <si>
    <t>Rodinný dům č. p. 5 - demolice, VD NH, demolice, OHO, stavba č. 4339</t>
  </si>
  <si>
    <t>pro bourání základů a suterénu</t>
  </si>
  <si>
    <t>138,2*1,0</t>
  </si>
  <si>
    <t>přípojka vody</t>
  </si>
  <si>
    <t>2*14,5*0,6*1,5</t>
  </si>
  <si>
    <t>1,0*0,8*1,2+5</t>
  </si>
  <si>
    <t>základy, jímka</t>
  </si>
  <si>
    <t>27,64+5</t>
  </si>
  <si>
    <t>32,64*2 'Přepočtené koeficientem množství</t>
  </si>
  <si>
    <t>138,2*1,3</t>
  </si>
  <si>
    <t>179,66*0,4 'Přepočtené koeficientem množství</t>
  </si>
  <si>
    <t>179,66*0,1 'Přepočtené koeficientem množství</t>
  </si>
  <si>
    <t>Vybourání vodovodní přípojky - stavba je napojena na stávající studnu vodovodní přípojkou o délce 2x14,5 m</t>
  </si>
  <si>
    <t>2*14,5</t>
  </si>
  <si>
    <t>Vybourání kanalizační přípojky - stavba je napojena na jímku (určenou k vyvážení). Objem stanoven orientačně na 6 m3. Délka kanalizační přípojky 1,0 m</t>
  </si>
  <si>
    <t>835</t>
  </si>
  <si>
    <t>138,2*0,3</t>
  </si>
  <si>
    <t>334,4*16 'Přepočtené koeficientem množství</t>
  </si>
  <si>
    <t>334,4*0,3 'Přepočtené koeficientem množství</t>
  </si>
  <si>
    <t>334,4*0,425 'Přepočtené koeficientem množství</t>
  </si>
  <si>
    <t>334,4*0,005 'Přepočtené koeficientem množství</t>
  </si>
  <si>
    <t>334,4*0,1 'Přepočtené koeficientem množství</t>
  </si>
  <si>
    <t>334,4*0,01 'Přepočtené koeficientem množství</t>
  </si>
  <si>
    <t>334,4*0,15 'Přepočtené koeficientem množství</t>
  </si>
  <si>
    <t>Demontáž přípojky NN - stavba je napojena na rozvod NN ze sloupu do HDS umístěné na sloupu a délka přípojky 35 m</t>
  </si>
  <si>
    <t>Rodinný dům č. p. 172 - Loučky demolice, VD NH, demolice, OHO, stavba č. 4339</t>
  </si>
  <si>
    <t xml:space="preserve">Položkový rozpočet </t>
  </si>
  <si>
    <t>S:</t>
  </si>
  <si>
    <t>O:</t>
  </si>
  <si>
    <t>R:</t>
  </si>
  <si>
    <t>odstranění stavby RD č.p. 21</t>
  </si>
  <si>
    <t>P.č.</t>
  </si>
  <si>
    <t>Číslo položky</t>
  </si>
  <si>
    <t>Název položky</t>
  </si>
  <si>
    <t>množství</t>
  </si>
  <si>
    <t>cena / MJ</t>
  </si>
  <si>
    <t>Celkem</t>
  </si>
  <si>
    <t>Díl:</t>
  </si>
  <si>
    <t>113105111</t>
  </si>
  <si>
    <t>Rozebrání dlažeb z lomového kamene na sucho</t>
  </si>
  <si>
    <t>0,5*(11,7+3+15,45+3)</t>
  </si>
  <si>
    <t>113107830</t>
  </si>
  <si>
    <t>Odstranění podkladu nad 50 m2,drc.+štět tl. 30 cm</t>
  </si>
  <si>
    <t>Zásyp jam, rýh, šachet se zhutněním</t>
  </si>
  <si>
    <t>1*(0,6*(10,725+9,9+2,28+3,5+5,05)+0,45*(8,285+1,47+0,3+3,37+1,6+0,78+1,32+5,03+11,07+7,3)+0,3*(7,825+7,5+2,9+3,37+1,17+1,805+3,53+0,78+1,55+4,89))</t>
  </si>
  <si>
    <t>180402111</t>
  </si>
  <si>
    <t>Založení trávníku parkového výsevem v rovině</t>
  </si>
  <si>
    <t>20*29,85</t>
  </si>
  <si>
    <t>Rozprostření ornice, rovina, tl. 15-20 cm,do 500m2</t>
  </si>
  <si>
    <t>182001131</t>
  </si>
  <si>
    <t>Plošná úprava terénu, nerovnosti do 20 cm v rovině</t>
  </si>
  <si>
    <t>00572400</t>
  </si>
  <si>
    <t>Směs travní parková I. běžná zátěž PROFI, á 25 kg</t>
  </si>
  <si>
    <t>597*0,025</t>
  </si>
  <si>
    <t>103642a</t>
  </si>
  <si>
    <t>dodávka vhodného zásypového zhutnitelného materiálu - specifikace dle PD a TZ</t>
  </si>
  <si>
    <t>581000R01</t>
  </si>
  <si>
    <t>dodávka orniční vrstvy - specifikace dle PD a TZ</t>
  </si>
  <si>
    <t>597*0,2</t>
  </si>
  <si>
    <t>96</t>
  </si>
  <si>
    <t>Bourání konstrukcí</t>
  </si>
  <si>
    <t>961100012</t>
  </si>
  <si>
    <t>Bourání základů ze zdiva smíšeného</t>
  </si>
  <si>
    <t>962100011</t>
  </si>
  <si>
    <t>Bourání nadzákladového zdiva z kamene</t>
  </si>
  <si>
    <t>kamenná zeď : (9,8+10,35+8,3+2,25+30,05)*1,1*0,3</t>
  </si>
  <si>
    <t>98</t>
  </si>
  <si>
    <t>Demolice</t>
  </si>
  <si>
    <t>981020010</t>
  </si>
  <si>
    <t>Demolice budov z cihel jiným způsobem, podíl konstrukcí do 20 %</t>
  </si>
  <si>
    <t>3,15*(11,07*7,825+2,9*12)</t>
  </si>
  <si>
    <t>4,8*8,285*9,9</t>
  </si>
  <si>
    <t>99</t>
  </si>
  <si>
    <t>Staveništní přesun hmot</t>
  </si>
  <si>
    <t>998231311</t>
  </si>
  <si>
    <t>Přesun hmot pro sadovnické a krajin. úpravy</t>
  </si>
  <si>
    <t>762</t>
  </si>
  <si>
    <t>Konstrukce tesařské</t>
  </si>
  <si>
    <t>762962820</t>
  </si>
  <si>
    <t>Demontáž.oplocení z tyčoviny+příčníky+bet.sloupky</t>
  </si>
  <si>
    <t>70,8*2+35,25*2</t>
  </si>
  <si>
    <t>762900030</t>
  </si>
  <si>
    <t>Demontáž dřevěného krovu, s bedněním</t>
  </si>
  <si>
    <t>9,225*11,32+4,2*16,2+10,9*6,1+10,9*7,1</t>
  </si>
  <si>
    <t>764</t>
  </si>
  <si>
    <t>Konstrukce klempířské</t>
  </si>
  <si>
    <t>764900010</t>
  </si>
  <si>
    <t>Demontáž krytiny střech, z plechu pozinkovaného</t>
  </si>
  <si>
    <t>9,225*11,32+4,2*16,2+10,9*6,1</t>
  </si>
  <si>
    <t>Krytiny tvrdé</t>
  </si>
  <si>
    <t>765900030</t>
  </si>
  <si>
    <t>Demontáž vláknocementové krytiny, čtverce</t>
  </si>
  <si>
    <t>10,9*7,1</t>
  </si>
  <si>
    <t>799</t>
  </si>
  <si>
    <t>Ostatní</t>
  </si>
  <si>
    <t>79911</t>
  </si>
  <si>
    <t>Vývoz žumpy včet. poplatku za likvidace odpadu</t>
  </si>
  <si>
    <t>soubor</t>
  </si>
  <si>
    <t>OST-01</t>
  </si>
  <si>
    <t>Kontrola a odpojení objektu od veškerých inženýrských sítí</t>
  </si>
  <si>
    <t>OST-03</t>
  </si>
  <si>
    <t>Kompletní vyklízecí práce na objektu vč. přesunů a přípravy likvidace</t>
  </si>
  <si>
    <t xml:space="preserve">hod   </t>
  </si>
  <si>
    <t>OST-04</t>
  </si>
  <si>
    <t>Bourání a likvidace žumpy vč. zásypu</t>
  </si>
  <si>
    <t>D96</t>
  </si>
  <si>
    <t>Přesuny suti a vybouraných hmot</t>
  </si>
  <si>
    <t>979990001</t>
  </si>
  <si>
    <t>Poplatek za skládku stavební suti</t>
  </si>
  <si>
    <t>479,89-1,48695</t>
  </si>
  <si>
    <t>979990201</t>
  </si>
  <si>
    <t>Poplatek za skládku suti -azbestocementové výrobky</t>
  </si>
  <si>
    <t>997013R21</t>
  </si>
  <si>
    <t>Veškeré náklady na manipulaci vč. přesunů s nebezpečnými odpady - dle zákona o odpadech</t>
  </si>
  <si>
    <t>979081111</t>
  </si>
  <si>
    <t>Odvoz suti a vybour. hmot na skládku do 1 km</t>
  </si>
  <si>
    <t>979081121</t>
  </si>
  <si>
    <t>Příplatek k odvozu za každý další 1 km</t>
  </si>
  <si>
    <t>979087112</t>
  </si>
  <si>
    <t>Nakládání suti na dopravní prostředky</t>
  </si>
  <si>
    <t>Odstranění studny</t>
  </si>
  <si>
    <t>zásyp studny : 1,45*1,45*1,5</t>
  </si>
  <si>
    <t>zásyp studny : 1*1*2</t>
  </si>
  <si>
    <t>583418024</t>
  </si>
  <si>
    <t>Kamenivo drcené frakce  16/32 B Moravskosl. kraj</t>
  </si>
  <si>
    <t>zásyp studny : 1*1*2*2,5</t>
  </si>
  <si>
    <t>studny : (1,2*4)*1*0,1+1,2*1,2*0,1</t>
  </si>
  <si>
    <t>1,6</t>
  </si>
  <si>
    <t>979011111</t>
  </si>
  <si>
    <t>Svislá doprava suti a vybour. hmot za 2.NP a 1.PP</t>
  </si>
  <si>
    <t>1,6*16</t>
  </si>
  <si>
    <t>Demolice budovy č.p. 21, VD NH, demolice, OHO, stavba č. 4339</t>
  </si>
  <si>
    <t>Demolice budovy č.p. 21, VD NH, demolice, OHO, stvavba č. 4339</t>
  </si>
  <si>
    <t xml:space="preserve"> </t>
  </si>
  <si>
    <t>10a</t>
  </si>
  <si>
    <t>odstranění stavby RD č.p. 109</t>
  </si>
  <si>
    <t>113106221</t>
  </si>
  <si>
    <t>Rozebrání dlažeb z drobných kostek v kam. těženém</t>
  </si>
  <si>
    <t>1*11,695+1*3</t>
  </si>
  <si>
    <t>RD : 0,9*(0,8*(8,915+11,694+7,665+5,34+6,05+5,338*2))</t>
  </si>
  <si>
    <t>sklep : 1,35*5,195*3,4</t>
  </si>
  <si>
    <t>34*18</t>
  </si>
  <si>
    <t>612*0,025</t>
  </si>
  <si>
    <t>612*0,2</t>
  </si>
  <si>
    <t>981010010</t>
  </si>
  <si>
    <t>Demolice dřevěných objektů postupným rozebráním</t>
  </si>
  <si>
    <t>kůlna : 3,67*6,17*3,685</t>
  </si>
  <si>
    <t>altán : 3,02*6,04*2,52</t>
  </si>
  <si>
    <t>rd : (6,505*8,915+8,315*5,72)*4,78</t>
  </si>
  <si>
    <t>17,35+12,55+6,1+6,17</t>
  </si>
  <si>
    <t>RD : 5,89*(12,165+6,785+5,54)</t>
  </si>
  <si>
    <t>kulna : 3,87*6,67</t>
  </si>
  <si>
    <t>altan : 4,63*6,54</t>
  </si>
  <si>
    <t>3,18*5,14*2</t>
  </si>
  <si>
    <t>328,17884-2,84482</t>
  </si>
  <si>
    <t>2,84482</t>
  </si>
  <si>
    <t>Demolice budovy č.p. 109, VD NH, demolice, OHO, stavba č. 4339</t>
  </si>
  <si>
    <t>3,14*0,6*0,6*2,5</t>
  </si>
  <si>
    <t>3,14*0,85*0,85-3,14*0,6*0,6</t>
  </si>
  <si>
    <t>3,14*0,6*0,6*2,5*2,5</t>
  </si>
  <si>
    <t>studny : 2*3,14*0,6*0,1*1,5+1,2*1,2*0,1</t>
  </si>
  <si>
    <t>1,60988+0,9789</t>
  </si>
  <si>
    <t>2,58878*16</t>
  </si>
  <si>
    <t>odstranění stavby RD č.p. 33</t>
  </si>
  <si>
    <t>rd : 0,9*(0,9*(8,79*2+21,935*2)+0,55*(2,95+4,35+3,15*2+0,92*2+2,6*2+2,59*2+6,18*2+5,37*2+5*2+8,79))</t>
  </si>
  <si>
    <t>40*35</t>
  </si>
  <si>
    <t>1400*0,025</t>
  </si>
  <si>
    <t>1400*0,2</t>
  </si>
  <si>
    <t>dřevník : 6,02*3,92*3,55</t>
  </si>
  <si>
    <t>chatička : 4*3,475*1,6</t>
  </si>
  <si>
    <t>hosp. budovy : 3,3*5,44*13,15</t>
  </si>
  <si>
    <t>981010011RA0</t>
  </si>
  <si>
    <t>Demolice skleněných objektů postupným rozebráním s kovovou konstrukcí</t>
  </si>
  <si>
    <t>skleník : (2,155*3,73+5,76*2,795)*2,8</t>
  </si>
  <si>
    <t>981010030</t>
  </si>
  <si>
    <t>Demolice budov z betonu prostého postup.rozebráním, podíl konstrukcí do 30 %</t>
  </si>
  <si>
    <t>terasa : 7,36*2,39*1,5</t>
  </si>
  <si>
    <t>rd : 6,15*8,79*26,935</t>
  </si>
  <si>
    <t>44,3*2+48*2</t>
  </si>
  <si>
    <t>RD : 6,3*27,58*2</t>
  </si>
  <si>
    <t>hosp. budova : 3,8*13,15*2</t>
  </si>
  <si>
    <t>chatička : 3,6*4*2</t>
  </si>
  <si>
    <t>dřevník : 4,2*6,02</t>
  </si>
  <si>
    <t>732,97+15,038-7,12175</t>
  </si>
  <si>
    <t>7,12175</t>
  </si>
  <si>
    <t>Demolice budovy č.p. 33, VD NH, demolice, OHO, stavba č. 4339</t>
  </si>
  <si>
    <t>23. 7. 2019</t>
  </si>
  <si>
    <t>10b</t>
  </si>
  <si>
    <t>odstranění stavby kravína</t>
  </si>
  <si>
    <t>113107430</t>
  </si>
  <si>
    <t>Odstranění podkladu nad 50 m2,kam.těžené tl.30 cm</t>
  </si>
  <si>
    <t>3*26,415+12,92*(6+6+22,4+39,2)+3*19,455+3*(12,01+3,36)</t>
  </si>
  <si>
    <t>130901123</t>
  </si>
  <si>
    <t>Bourání konstrukcí ze železobetonu ve vykopávkách, bagrem s kladivem</t>
  </si>
  <si>
    <t>(7,8*(39,2+8,4+5,76)+8,4*15,5)*0,2</t>
  </si>
  <si>
    <t>(7,8*(39,2+8,4+5,76)+8,4*15,5)</t>
  </si>
  <si>
    <t>0,9*0,8*(39,2*2+12,01*2+10,2+21,22*2+3,36*2+5,16)</t>
  </si>
  <si>
    <t>komunikace : 1134,632*0,1+546,408*0,3</t>
  </si>
  <si>
    <t>40*12</t>
  </si>
  <si>
    <t>komunikace : 1134,632+546,408</t>
  </si>
  <si>
    <t>2161,04*0,025</t>
  </si>
  <si>
    <t>2161,04*0,2</t>
  </si>
  <si>
    <t>2,9*6,79*3,33</t>
  </si>
  <si>
    <t>betonová terasa : 7,37*2,4*0,8</t>
  </si>
  <si>
    <t>2,9*5,16*3,33</t>
  </si>
  <si>
    <t>12,01*39,2*6,2</t>
  </si>
  <si>
    <t>8,8*40,4*2+3,1*11,95</t>
  </si>
  <si>
    <t>2475,52</t>
  </si>
  <si>
    <t>Demolice budovy kravína parc. č. 48/1, VD NH, demolice, OHO, stavba č. 4339</t>
  </si>
  <si>
    <t>RD č.p. 27, Nové Heřminovy</t>
  </si>
  <si>
    <t>Demonlice budovy č.p. 27</t>
  </si>
  <si>
    <t>odstranění stavby RD č.p. 27</t>
  </si>
  <si>
    <t>Kácení stromů listnatých D kmene do 900 mm</t>
  </si>
  <si>
    <t>ks</t>
  </si>
  <si>
    <t>stížené podmínky</t>
  </si>
  <si>
    <t>0,7*1*(8,1*2+17,9*2)+0,5*1*(3,655*2+2,92*2+5,29+2,68+2,17)</t>
  </si>
  <si>
    <t>180+160+25+15</t>
  </si>
  <si>
    <t>113201011</t>
  </si>
  <si>
    <t>Vytrhání obrubníků silničních</t>
  </si>
  <si>
    <t>380*0,025</t>
  </si>
  <si>
    <t xml:space="preserve">dodávka orniční vrstvy - specifikace dle PD a TZ </t>
  </si>
  <si>
    <t>(180+160+25+15)*0,2</t>
  </si>
  <si>
    <t>kamenná zeď : 2,3*13,5*0,49</t>
  </si>
  <si>
    <t>přístavby k domu : 2,9*(4,15*1,685+8,1*5,9)+2*(3,34*3,19)</t>
  </si>
  <si>
    <t>2,9*8,1*11,9</t>
  </si>
  <si>
    <t>skleník a kotec : 3,2*4,58*2,5+5,7*4,7*2,5</t>
  </si>
  <si>
    <t xml:space="preserve">Přesun hmot pro sadovnické a krajin. úpravy </t>
  </si>
  <si>
    <t>9,26*17,895*2</t>
  </si>
  <si>
    <t>OST-02</t>
  </si>
  <si>
    <t>Vývoz žumpy včet. Oplatku za likvidace odpadu</t>
  </si>
  <si>
    <t xml:space="preserve">OST - 03 </t>
  </si>
  <si>
    <t>392,65339+4,7061</t>
  </si>
  <si>
    <t>(106,7502+147,0984+108,90382+29,90097)*16</t>
  </si>
  <si>
    <t>106,7502+147,0984+108,90382+29,90097</t>
  </si>
  <si>
    <t xml:space="preserve">Veškeré náklady na manipulaci vč. přesunů s nebezpečnými odpady - dle zákona o odpadech </t>
  </si>
  <si>
    <t>Demonlice budovy č.p. 27, VD NH, demolice, OHO, stavba č. 4339</t>
  </si>
  <si>
    <t>zásyp studny : 1,25*1,25*4,5</t>
  </si>
  <si>
    <t>studny : 1,25*1,25*0,5</t>
  </si>
  <si>
    <t>zásyp studny : 1,25*1,25*4*2</t>
  </si>
  <si>
    <t>studny : (1+1)*2*1*0,25</t>
  </si>
  <si>
    <t>2,27</t>
  </si>
  <si>
    <t>2,27*16</t>
  </si>
  <si>
    <t>RD č.p. 27, Nové Heřminovy, VD NH, demolice, OHO, stavba č. 4339</t>
  </si>
  <si>
    <t>REKAPITULACE STAVBY</t>
  </si>
  <si>
    <t>Kód:</t>
  </si>
  <si>
    <t>REKAPITULACE OBJEKTŮ STAVBY A SOUPISŮ PRACÍ</t>
  </si>
  <si>
    <t>Cena bez DPH [CZK]</t>
  </si>
  <si>
    <t>Cena s DPH [CZK]</t>
  </si>
  <si>
    <t>Náklady z rozpočtů</t>
  </si>
  <si>
    <t>VD NH, demolice, OHO, stavba č. 4339</t>
  </si>
  <si>
    <t>Demolice objektu na parc. č. 45</t>
  </si>
  <si>
    <t>Demolice RD č. p. 172</t>
  </si>
  <si>
    <t>Demolice RD č. p. 172_studna</t>
  </si>
  <si>
    <t>Demolice RD č. p. 9</t>
  </si>
  <si>
    <t>Demolice RD č. p. 9_studna</t>
  </si>
  <si>
    <t>4.1.</t>
  </si>
  <si>
    <t>5.1.</t>
  </si>
  <si>
    <t>Demolice RD č. p. 22</t>
  </si>
  <si>
    <t>Demolice chaty na parc. č. st. 382</t>
  </si>
  <si>
    <t>Demolice RD č.p. 163</t>
  </si>
  <si>
    <t>Demolice RD č. p. 141</t>
  </si>
  <si>
    <t>7.1.</t>
  </si>
  <si>
    <t>7.2.</t>
  </si>
  <si>
    <t>Demolice RD č. p. 141_studna 2</t>
  </si>
  <si>
    <t>7.3.</t>
  </si>
  <si>
    <t>Demolice RD č. p. 141_studna 3</t>
  </si>
  <si>
    <t>Demolice RD č. p. 141_studna 1</t>
  </si>
  <si>
    <t>Demolice chaty na parc. č. st. 394+395</t>
  </si>
  <si>
    <t>Demolice RD č. p. 4</t>
  </si>
  <si>
    <t>Demolice RD č. p. 5</t>
  </si>
  <si>
    <t>Demolice RD č. p. 172-Loučky</t>
  </si>
  <si>
    <t>Demolice RD č. p. 21</t>
  </si>
  <si>
    <t>12.1.</t>
  </si>
  <si>
    <t>Demolice RD č. p. 21_studna</t>
  </si>
  <si>
    <t>Demolice RD č. p. 109</t>
  </si>
  <si>
    <t>13.1.</t>
  </si>
  <si>
    <t>Demolice RD č. p. 109_studna</t>
  </si>
  <si>
    <t>Demolice RD č. p. 33</t>
  </si>
  <si>
    <t>Demolice kravína na parc. č. 48/1</t>
  </si>
  <si>
    <t>Demolice RD č. p. 27</t>
  </si>
  <si>
    <t>Demolice RD č. p. 27_studna</t>
  </si>
  <si>
    <t>1,60988</t>
  </si>
  <si>
    <t>1,60988*16</t>
  </si>
  <si>
    <t>14.1.</t>
  </si>
  <si>
    <t>Demolice RD č. p. 33_studna</t>
  </si>
  <si>
    <t>122151401</t>
  </si>
  <si>
    <t>Vykopávky v zemníku na suchu v hornině třídy těžitelnosti I, skupiny 1 a 2 objem do 20 m3 strojně</t>
  </si>
  <si>
    <t>"záhony" 1,6*1,6*0,6+3*3*0,3</t>
  </si>
  <si>
    <t>"RO+žumpa" (8,6+7,6)*2*1*0,6</t>
  </si>
  <si>
    <t>"kůlna" (2,1+12)*2*1*0,6</t>
  </si>
  <si>
    <t>"kotec" (2,15+4)*2*1*0,6</t>
  </si>
  <si>
    <t>"skleník" (7,2+2,9)*2*1*0,6</t>
  </si>
  <si>
    <t>"udírna" (1+3,2)*1*0,6</t>
  </si>
  <si>
    <t>"patky" 1*2*0,6</t>
  </si>
  <si>
    <t>"RO+žumpa" 8,6*6,4+1*1,5*2</t>
  </si>
  <si>
    <t>"kůlna" 2,1*11</t>
  </si>
  <si>
    <t>"kotec" 2,15*2,8</t>
  </si>
  <si>
    <t>"skleník" 6*2,9</t>
  </si>
  <si>
    <t>"udírna" 1*2</t>
  </si>
  <si>
    <t>"patky" 0,4*0,4</t>
  </si>
  <si>
    <t>"zpevněné plochy" 27*0,25</t>
  </si>
  <si>
    <t>59,58</t>
  </si>
  <si>
    <t>173,05*0,8*1,8</t>
  </si>
  <si>
    <t>173,05*0,2*1,8</t>
  </si>
  <si>
    <t>200*0,2*1,8</t>
  </si>
  <si>
    <t>200*0,025 'Přepočtené koeficientem množství</t>
  </si>
  <si>
    <t>Odpojení a odstranění přípojky vody, přípojky NN</t>
  </si>
  <si>
    <t>966003818</t>
  </si>
  <si>
    <t>Rozebrání oplocení s příčníky a ocelovými sloupky z prken a latí</t>
  </si>
  <si>
    <t>"kůlna" 8*4,11+6,905*2,07*2,9</t>
  </si>
  <si>
    <t>"kotec" 8,5*2,16</t>
  </si>
  <si>
    <t>"RO" 27*5,26+0,7*2,76*3,8+2,8*3,3*2</t>
  </si>
  <si>
    <t>Demolice budov skleníků z lahví na MVC podíl konstrukcí do 20 % postupným rozebíráním</t>
  </si>
  <si>
    <t>8,1*6</t>
  </si>
  <si>
    <t>"komín" 0,5*0,5*6</t>
  </si>
  <si>
    <t>"udírna" 1,75</t>
  </si>
  <si>
    <t>2*1,5*(0,15+0,2)</t>
  </si>
  <si>
    <t>(2+1,1)*2*0,2*2</t>
  </si>
  <si>
    <t>"základy plotových sloupků a patky" 0,3*0,3*0,8*35+0,4*0,4*1*2</t>
  </si>
  <si>
    <t>98,064*17 'Přepočtené koeficientem množství</t>
  </si>
  <si>
    <t>997013001</t>
  </si>
  <si>
    <t>Vyklizení ulehlé suti z prostorů do 15 m2 s naložením z hl do 2 m</t>
  </si>
  <si>
    <t>96,564-1,642</t>
  </si>
  <si>
    <t>10,35*6,65+4,9*4,8</t>
  </si>
  <si>
    <t>10,35*6,65+4,9*4,8-3,2*5,25</t>
  </si>
  <si>
    <t>Demolice RO na p.č. st. 403, VD NH, demolice, OHO, stavba č. 4339</t>
  </si>
  <si>
    <t>0,5*0,5*3,14*4,2</t>
  </si>
  <si>
    <t>0,5*0,5*3,14*1,3</t>
  </si>
  <si>
    <t>1,021*1,8 'Přepočtené koeficientem množství</t>
  </si>
  <si>
    <t>0,5*0,5*3,14*2,75</t>
  </si>
  <si>
    <t>2,159*1,8 'Přepočtené koeficientem množství</t>
  </si>
  <si>
    <t>3,14*1,5*1,5*0,2*1,8</t>
  </si>
  <si>
    <t>1,236*17 'Přepočtené koeficientem množství</t>
  </si>
  <si>
    <t>16.1.</t>
  </si>
  <si>
    <t>17.1.</t>
  </si>
  <si>
    <t>Demolice chaty na parc. č. st. 403</t>
  </si>
  <si>
    <t>Demolice chaty na parc. č. st. 403_studna</t>
  </si>
</sst>
</file>

<file path=xl/styles.xml><?xml version="1.0" encoding="utf-8"?>
<styleSheet xmlns="http://schemas.openxmlformats.org/spreadsheetml/2006/main">
  <numFmts count="7">
    <numFmt numFmtId="164" formatCode="#,##0.00%"/>
    <numFmt numFmtId="165" formatCode="dd\.mm\.yyyy"/>
    <numFmt numFmtId="166" formatCode="#,##0.00000"/>
    <numFmt numFmtId="167" formatCode="#,##0.000"/>
    <numFmt numFmtId="168" formatCode="#,##0.00;\-#,##0.00"/>
    <numFmt numFmtId="169" formatCode="0.00%;\-0.00%"/>
    <numFmt numFmtId="170" formatCode="#,##0.000;\-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0"/>
      <color rgb="FF464646"/>
      <name val="Arial CE"/>
      <family val="2"/>
    </font>
    <font>
      <sz val="8"/>
      <color rgb="FF0000A8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8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2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18"/>
      <name val="Trebuchet MS"/>
      <family val="2"/>
    </font>
    <font>
      <sz val="8"/>
      <color indexed="12"/>
      <name val="Arial CE"/>
      <family val="2"/>
    </font>
    <font>
      <b/>
      <sz val="10"/>
      <color rgb="FF969696"/>
      <name val="Arial CE"/>
      <family val="2"/>
    </font>
    <font>
      <sz val="11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</fonts>
  <fills count="10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BEBEBE"/>
        <bgColor indexed="64"/>
      </patternFill>
    </fill>
  </fills>
  <borders count="7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/>
      <top/>
      <bottom style="hair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hair">
        <color rgb="FF969696"/>
      </top>
      <bottom style="hair">
        <color rgb="FF969696"/>
      </bottom>
    </border>
    <border>
      <left/>
      <right/>
      <top style="hair">
        <color rgb="FF000000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/>
    </border>
    <border>
      <left/>
      <right style="thin">
        <color rgb="FF000000"/>
      </right>
      <top/>
      <bottom style="hair">
        <color rgb="FF000000"/>
      </bottom>
    </border>
    <border>
      <left/>
      <right style="thin">
        <color rgb="FF000000"/>
      </right>
      <top/>
      <bottom style="hair">
        <color rgb="FF969696"/>
      </bottom>
    </border>
    <border>
      <left style="thin">
        <color rgb="FF000000"/>
      </left>
      <right/>
      <top style="hair">
        <color rgb="FF969696"/>
      </top>
      <bottom style="hair">
        <color rgb="FF969696"/>
      </bottom>
    </border>
    <border>
      <left style="thin">
        <color rgb="FF000000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thin">
        <color rgb="FF000000"/>
      </right>
      <top style="hair">
        <color rgb="FF969696"/>
      </top>
      <bottom style="hair">
        <color rgb="FF969696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55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/>
      <top style="thin"/>
      <bottom/>
    </border>
    <border>
      <left/>
      <right style="thin"/>
      <top style="thin"/>
      <bottom style="thin"/>
    </border>
    <border>
      <left style="thin">
        <color indexed="23"/>
      </left>
      <right style="thin"/>
      <top style="thin"/>
      <bottom style="thin">
        <color indexed="23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6" xfId="0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0" fillId="0" borderId="0" xfId="0" applyProtection="1">
      <protection/>
    </xf>
    <xf numFmtId="0" fontId="19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5" fillId="2" borderId="12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8" fillId="0" borderId="0" xfId="0" applyNumberFormat="1" applyFont="1" applyAlignment="1">
      <alignment/>
    </xf>
    <xf numFmtId="166" fontId="21" fillId="0" borderId="6" xfId="0" applyNumberFormat="1" applyFont="1" applyBorder="1" applyAlignment="1">
      <alignment/>
    </xf>
    <xf numFmtId="166" fontId="21" fillId="0" borderId="14" xfId="0" applyNumberFormat="1" applyFont="1" applyBorder="1" applyAlignment="1">
      <alignment/>
    </xf>
    <xf numFmtId="4" fontId="22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6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49" fontId="16" fillId="0" borderId="17" xfId="0" applyNumberFormat="1" applyFont="1" applyBorder="1" applyAlignment="1" applyProtection="1">
      <alignment horizontal="left" vertical="center" wrapText="1"/>
      <protection locked="0"/>
    </xf>
    <xf numFmtId="0" fontId="16" fillId="0" borderId="17" xfId="0" applyFont="1" applyBorder="1" applyAlignment="1" applyProtection="1">
      <alignment horizontal="left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167" fontId="16" fillId="0" borderId="17" xfId="0" applyNumberFormat="1" applyFont="1" applyBorder="1" applyAlignment="1" applyProtection="1">
      <alignment vertical="center"/>
      <protection locked="0"/>
    </xf>
    <xf numFmtId="4" fontId="16" fillId="0" borderId="17" xfId="0" applyNumberFormat="1" applyFont="1" applyBorder="1" applyAlignment="1" applyProtection="1">
      <alignment vertical="center"/>
      <protection locked="0"/>
    </xf>
    <xf numFmtId="0" fontId="17" fillId="0" borderId="15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166" fontId="17" fillId="0" borderId="0" xfId="0" applyNumberFormat="1" applyFont="1" applyBorder="1" applyAlignment="1">
      <alignment vertical="center"/>
    </xf>
    <xf numFmtId="166" fontId="17" fillId="0" borderId="16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24" fillId="0" borderId="17" xfId="0" applyFont="1" applyBorder="1" applyAlignment="1" applyProtection="1">
      <alignment horizontal="center" vertical="center"/>
      <protection locked="0"/>
    </xf>
    <xf numFmtId="49" fontId="24" fillId="0" borderId="17" xfId="0" applyNumberFormat="1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167" fontId="24" fillId="0" borderId="17" xfId="0" applyNumberFormat="1" applyFont="1" applyBorder="1" applyAlignment="1" applyProtection="1">
      <alignment vertical="center"/>
      <protection locked="0"/>
    </xf>
    <xf numFmtId="4" fontId="24" fillId="0" borderId="17" xfId="0" applyNumberFormat="1" applyFont="1" applyBorder="1" applyAlignment="1" applyProtection="1">
      <alignment vertical="center"/>
      <protection locked="0"/>
    </xf>
    <xf numFmtId="0" fontId="25" fillId="0" borderId="3" xfId="0" applyFont="1" applyBorder="1" applyAlignment="1">
      <alignment vertical="center"/>
    </xf>
    <xf numFmtId="0" fontId="24" fillId="0" borderId="15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/>
    </xf>
    <xf numFmtId="166" fontId="17" fillId="0" borderId="13" xfId="0" applyNumberFormat="1" applyFont="1" applyBorder="1" applyAlignment="1">
      <alignment vertical="center"/>
    </xf>
    <xf numFmtId="166" fontId="17" fillId="0" borderId="19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0" fontId="9" fillId="0" borderId="0" xfId="0" applyFont="1" applyAlignment="1">
      <alignment horizontal="left" vertical="top" wrapText="1"/>
    </xf>
    <xf numFmtId="0" fontId="11" fillId="0" borderId="0" xfId="0" applyFont="1" applyBorder="1" applyAlignment="1">
      <alignment vertical="center"/>
    </xf>
    <xf numFmtId="0" fontId="16" fillId="0" borderId="17" xfId="0" applyFont="1" applyBorder="1" applyAlignment="1" applyProtection="1">
      <alignment horizontal="center" vertical="center"/>
      <protection locked="0"/>
    </xf>
    <xf numFmtId="49" fontId="16" fillId="0" borderId="17" xfId="0" applyNumberFormat="1" applyFont="1" applyBorder="1" applyAlignment="1" applyProtection="1">
      <alignment horizontal="left" vertical="center" wrapText="1"/>
      <protection locked="0"/>
    </xf>
    <xf numFmtId="0" fontId="16" fillId="0" borderId="17" xfId="0" applyFont="1" applyBorder="1" applyAlignment="1" applyProtection="1">
      <alignment horizontal="left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167" fontId="16" fillId="0" borderId="0" xfId="0" applyNumberFormat="1" applyFont="1" applyBorder="1" applyAlignment="1" applyProtection="1">
      <alignment vertical="center"/>
      <protection locked="0"/>
    </xf>
    <xf numFmtId="4" fontId="16" fillId="0" borderId="0" xfId="0" applyNumberFormat="1" applyFont="1" applyBorder="1" applyAlignment="1" applyProtection="1">
      <alignment vertical="center"/>
      <protection locked="0"/>
    </xf>
    <xf numFmtId="0" fontId="0" fillId="0" borderId="20" xfId="0" applyFont="1" applyBorder="1" applyAlignment="1">
      <alignment vertical="center"/>
    </xf>
    <xf numFmtId="0" fontId="0" fillId="0" borderId="0" xfId="0" applyBorder="1"/>
    <xf numFmtId="0" fontId="1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6" fillId="0" borderId="17" xfId="0" applyFont="1" applyBorder="1" applyAlignment="1" applyProtection="1">
      <alignment horizontal="center" vertical="center"/>
      <protection locked="0"/>
    </xf>
    <xf numFmtId="49" fontId="16" fillId="0" borderId="17" xfId="0" applyNumberFormat="1" applyFont="1" applyBorder="1" applyAlignment="1" applyProtection="1">
      <alignment horizontal="left" vertical="center" wrapText="1"/>
      <protection locked="0"/>
    </xf>
    <xf numFmtId="0" fontId="16" fillId="0" borderId="17" xfId="0" applyFont="1" applyBorder="1" applyAlignment="1" applyProtection="1">
      <alignment horizontal="left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167" fontId="16" fillId="0" borderId="17" xfId="0" applyNumberFormat="1" applyFont="1" applyBorder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24" fillId="0" borderId="17" xfId="0" applyFont="1" applyBorder="1" applyAlignment="1" applyProtection="1">
      <alignment horizontal="center" vertical="center"/>
      <protection locked="0"/>
    </xf>
    <xf numFmtId="49" fontId="24" fillId="0" borderId="17" xfId="0" applyNumberFormat="1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167" fontId="24" fillId="0" borderId="17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0" fillId="0" borderId="21" xfId="0" applyBorder="1"/>
    <xf numFmtId="0" fontId="0" fillId="0" borderId="22" xfId="0" applyBorder="1"/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6" fillId="2" borderId="25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26" fillId="0" borderId="26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165" fontId="3" fillId="0" borderId="22" xfId="0" applyNumberFormat="1" applyFont="1" applyBorder="1" applyAlignment="1">
      <alignment horizontal="left" vertical="center"/>
    </xf>
    <xf numFmtId="4" fontId="18" fillId="0" borderId="22" xfId="0" applyNumberFormat="1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4" fontId="2" fillId="0" borderId="22" xfId="0" applyNumberFormat="1" applyFont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4" fontId="5" fillId="2" borderId="27" xfId="0" applyNumberFormat="1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" fillId="0" borderId="29" xfId="0" applyFont="1" applyBorder="1" applyAlignment="1">
      <alignment horizontal="right" vertical="center"/>
    </xf>
    <xf numFmtId="0" fontId="0" fillId="0" borderId="0" xfId="0"/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right" vertical="center"/>
    </xf>
    <xf numFmtId="0" fontId="20" fillId="0" borderId="3" xfId="0" applyFont="1" applyBorder="1" applyAlignment="1">
      <alignment horizontal="left" vertical="center"/>
    </xf>
    <xf numFmtId="4" fontId="6" fillId="0" borderId="30" xfId="0" applyNumberFormat="1" applyFont="1" applyBorder="1" applyAlignment="1">
      <alignment vertical="center"/>
    </xf>
    <xf numFmtId="4" fontId="7" fillId="0" borderId="30" xfId="0" applyNumberFormat="1" applyFont="1" applyBorder="1" applyAlignment="1">
      <alignment vertical="center"/>
    </xf>
    <xf numFmtId="0" fontId="16" fillId="2" borderId="31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/>
    </xf>
    <xf numFmtId="4" fontId="18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0" fontId="16" fillId="0" borderId="32" xfId="0" applyFont="1" applyBorder="1" applyAlignment="1" applyProtection="1">
      <alignment horizontal="center" vertical="center"/>
      <protection locked="0"/>
    </xf>
    <xf numFmtId="4" fontId="16" fillId="0" borderId="33" xfId="0" applyNumberFormat="1" applyFont="1" applyBorder="1" applyAlignment="1" applyProtection="1">
      <alignment vertical="center"/>
      <protection locked="0"/>
    </xf>
    <xf numFmtId="0" fontId="10" fillId="0" borderId="22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24" fillId="0" borderId="32" xfId="0" applyFont="1" applyBorder="1" applyAlignment="1" applyProtection="1">
      <alignment horizontal="center" vertical="center"/>
      <protection locked="0"/>
    </xf>
    <xf numFmtId="4" fontId="24" fillId="0" borderId="33" xfId="0" applyNumberFormat="1" applyFont="1" applyBorder="1" applyAlignment="1" applyProtection="1">
      <alignment vertical="center"/>
      <protection locked="0"/>
    </xf>
    <xf numFmtId="0" fontId="9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167" fontId="27" fillId="0" borderId="0" xfId="0" applyNumberFormat="1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4" xfId="0" applyBorder="1" applyAlignment="1" applyProtection="1">
      <alignment horizontal="left" vertical="top"/>
      <protection locked="0"/>
    </xf>
    <xf numFmtId="0" fontId="0" fillId="0" borderId="35" xfId="0" applyBorder="1" applyAlignment="1" applyProtection="1">
      <alignment horizontal="left" vertical="top"/>
      <protection locked="0"/>
    </xf>
    <xf numFmtId="0" fontId="0" fillId="0" borderId="36" xfId="0" applyBorder="1" applyAlignment="1" applyProtection="1">
      <alignment horizontal="left" vertical="top"/>
      <protection locked="0"/>
    </xf>
    <xf numFmtId="0" fontId="0" fillId="0" borderId="37" xfId="0" applyBorder="1" applyAlignment="1" applyProtection="1">
      <alignment horizontal="left" vertical="top"/>
      <protection locked="0"/>
    </xf>
    <xf numFmtId="0" fontId="0" fillId="0" borderId="38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top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left" vertical="center"/>
      <protection locked="0"/>
    </xf>
    <xf numFmtId="169" fontId="36" fillId="0" borderId="0" xfId="0" applyNumberFormat="1" applyFont="1" applyBorder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30" fillId="3" borderId="40" xfId="0" applyFont="1" applyFill="1" applyBorder="1" applyAlignment="1" applyProtection="1">
      <alignment horizontal="left" vertical="center"/>
      <protection locked="0"/>
    </xf>
    <xf numFmtId="0" fontId="0" fillId="3" borderId="41" xfId="0" applyFill="1" applyBorder="1" applyAlignment="1" applyProtection="1">
      <alignment horizontal="left" vertical="center"/>
      <protection locked="0"/>
    </xf>
    <xf numFmtId="0" fontId="30" fillId="3" borderId="41" xfId="0" applyFont="1" applyFill="1" applyBorder="1" applyAlignment="1" applyProtection="1">
      <alignment horizontal="right" vertical="center"/>
      <protection locked="0"/>
    </xf>
    <xf numFmtId="0" fontId="30" fillId="3" borderId="41" xfId="0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left" vertical="top"/>
      <protection locked="0"/>
    </xf>
    <xf numFmtId="0" fontId="35" fillId="0" borderId="42" xfId="0" applyFont="1" applyBorder="1" applyAlignment="1" applyProtection="1">
      <alignment horizontal="left" vertical="center"/>
      <protection locked="0"/>
    </xf>
    <xf numFmtId="0" fontId="31" fillId="0" borderId="39" xfId="0" applyFont="1" applyBorder="1" applyAlignment="1" applyProtection="1">
      <alignment horizontal="left" vertical="center"/>
      <protection locked="0"/>
    </xf>
    <xf numFmtId="0" fontId="31" fillId="0" borderId="43" xfId="0" applyFont="1" applyBorder="1" applyAlignment="1" applyProtection="1">
      <alignment horizontal="left" vertical="center"/>
      <protection locked="0"/>
    </xf>
    <xf numFmtId="0" fontId="31" fillId="0" borderId="44" xfId="0" applyFont="1" applyBorder="1" applyAlignment="1" applyProtection="1">
      <alignment horizontal="left" vertical="top"/>
      <protection locked="0"/>
    </xf>
    <xf numFmtId="0" fontId="31" fillId="0" borderId="45" xfId="0" applyFont="1" applyBorder="1" applyAlignment="1" applyProtection="1">
      <alignment horizontal="left" vertical="top"/>
      <protection locked="0"/>
    </xf>
    <xf numFmtId="0" fontId="33" fillId="0" borderId="46" xfId="0" applyFont="1" applyBorder="1" applyAlignment="1" applyProtection="1">
      <alignment horizontal="left" vertical="center"/>
      <protection locked="0"/>
    </xf>
    <xf numFmtId="0" fontId="31" fillId="0" borderId="47" xfId="0" applyFont="1" applyBorder="1" applyAlignment="1" applyProtection="1">
      <alignment horizontal="left" vertical="center"/>
      <protection locked="0"/>
    </xf>
    <xf numFmtId="0" fontId="33" fillId="0" borderId="47" xfId="0" applyFont="1" applyBorder="1" applyAlignment="1" applyProtection="1">
      <alignment horizontal="left" vertical="center"/>
      <protection locked="0"/>
    </xf>
    <xf numFmtId="0" fontId="31" fillId="0" borderId="48" xfId="0" applyFont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31" fillId="0" borderId="50" xfId="0" applyFont="1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31" fillId="0" borderId="35" xfId="0" applyFont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31" fillId="3" borderId="0" xfId="0" applyFont="1" applyFill="1" applyBorder="1" applyAlignment="1" applyProtection="1">
      <alignment horizontal="left" vertical="center"/>
      <protection locked="0"/>
    </xf>
    <xf numFmtId="0" fontId="37" fillId="0" borderId="37" xfId="0" applyFont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37" fillId="0" borderId="38" xfId="0" applyFont="1" applyBorder="1" applyAlignment="1" applyProtection="1">
      <alignment horizontal="left" vertical="center"/>
      <protection locked="0"/>
    </xf>
    <xf numFmtId="0" fontId="39" fillId="0" borderId="37" xfId="0" applyFont="1" applyBorder="1" applyAlignment="1" applyProtection="1">
      <alignment horizontal="left" vertical="center"/>
      <protection locked="0"/>
    </xf>
    <xf numFmtId="0" fontId="39" fillId="0" borderId="38" xfId="0" applyFont="1" applyBorder="1" applyAlignment="1" applyProtection="1">
      <alignment horizontal="left" vertical="center"/>
      <protection locked="0"/>
    </xf>
    <xf numFmtId="0" fontId="30" fillId="3" borderId="0" xfId="0" applyFont="1" applyFill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32" fillId="3" borderId="52" xfId="0" applyFont="1" applyFill="1" applyBorder="1" applyAlignment="1" applyProtection="1">
      <alignment horizontal="center" vertical="center" wrapText="1"/>
      <protection locked="0"/>
    </xf>
    <xf numFmtId="0" fontId="32" fillId="3" borderId="53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40" fillId="0" borderId="37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 horizontal="left"/>
      <protection locked="0"/>
    </xf>
    <xf numFmtId="0" fontId="38" fillId="0" borderId="0" xfId="0" applyFont="1" applyBorder="1" applyAlignment="1" applyProtection="1">
      <alignment horizontal="left"/>
      <protection locked="0"/>
    </xf>
    <xf numFmtId="0" fontId="40" fillId="0" borderId="38" xfId="0" applyFont="1" applyBorder="1" applyAlignment="1" applyProtection="1">
      <alignment horizontal="left"/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31" fillId="0" borderId="54" xfId="0" applyFont="1" applyBorder="1" applyAlignment="1" applyProtection="1">
      <alignment horizontal="center" vertical="center"/>
      <protection locked="0"/>
    </xf>
    <xf numFmtId="49" fontId="31" fillId="0" borderId="54" xfId="0" applyNumberFormat="1" applyFont="1" applyBorder="1" applyAlignment="1" applyProtection="1">
      <alignment horizontal="left" vertical="center" wrapText="1"/>
      <protection locked="0"/>
    </xf>
    <xf numFmtId="0" fontId="31" fillId="0" borderId="54" xfId="0" applyFont="1" applyBorder="1" applyAlignment="1" applyProtection="1">
      <alignment horizontal="center" vertical="center" wrapText="1"/>
      <protection locked="0"/>
    </xf>
    <xf numFmtId="170" fontId="31" fillId="0" borderId="54" xfId="0" applyNumberFormat="1" applyFont="1" applyBorder="1" applyAlignment="1" applyProtection="1">
      <alignment horizontal="right" vertical="center"/>
      <protection locked="0"/>
    </xf>
    <xf numFmtId="0" fontId="41" fillId="0" borderId="37" xfId="0" applyFont="1" applyBorder="1" applyAlignment="1" applyProtection="1">
      <alignment horizontal="left" vertical="center"/>
      <protection locked="0"/>
    </xf>
    <xf numFmtId="170" fontId="31" fillId="0" borderId="0" xfId="0" applyNumberFormat="1" applyFont="1" applyBorder="1" applyAlignment="1" applyProtection="1">
      <alignment horizontal="right" vertical="center"/>
      <protection locked="0"/>
    </xf>
    <xf numFmtId="0" fontId="41" fillId="0" borderId="38" xfId="0" applyFont="1" applyBorder="1" applyAlignment="1" applyProtection="1">
      <alignment horizontal="left" vertical="center"/>
      <protection locked="0"/>
    </xf>
    <xf numFmtId="0" fontId="42" fillId="0" borderId="37" xfId="0" applyFont="1" applyBorder="1" applyAlignment="1" applyProtection="1">
      <alignment horizontal="left" vertical="center"/>
      <protection locked="0"/>
    </xf>
    <xf numFmtId="0" fontId="42" fillId="0" borderId="38" xfId="0" applyFont="1" applyBorder="1" applyAlignment="1" applyProtection="1">
      <alignment horizontal="left" vertical="center"/>
      <protection locked="0"/>
    </xf>
    <xf numFmtId="0" fontId="43" fillId="0" borderId="37" xfId="0" applyFont="1" applyBorder="1" applyAlignment="1" applyProtection="1">
      <alignment horizontal="left" vertical="center"/>
      <protection locked="0"/>
    </xf>
    <xf numFmtId="0" fontId="43" fillId="0" borderId="38" xfId="0" applyFont="1" applyBorder="1" applyAlignment="1" applyProtection="1">
      <alignment horizontal="left" vertical="center"/>
      <protection locked="0"/>
    </xf>
    <xf numFmtId="0" fontId="44" fillId="0" borderId="37" xfId="0" applyFont="1" applyBorder="1" applyAlignment="1" applyProtection="1">
      <alignment horizontal="left" vertical="center"/>
      <protection locked="0"/>
    </xf>
    <xf numFmtId="0" fontId="44" fillId="0" borderId="38" xfId="0" applyFont="1" applyBorder="1" applyAlignment="1" applyProtection="1">
      <alignment horizontal="left" vertical="center"/>
      <protection locked="0"/>
    </xf>
    <xf numFmtId="0" fontId="0" fillId="0" borderId="5" xfId="0" applyBorder="1"/>
    <xf numFmtId="0" fontId="3" fillId="0" borderId="22" xfId="0" applyFont="1" applyBorder="1" applyAlignment="1">
      <alignment horizontal="left" vertical="center"/>
    </xf>
    <xf numFmtId="165" fontId="3" fillId="0" borderId="22" xfId="0" applyNumberFormat="1" applyFont="1" applyBorder="1" applyAlignment="1">
      <alignment horizontal="left" vertical="center"/>
    </xf>
    <xf numFmtId="4" fontId="18" fillId="0" borderId="22" xfId="0" applyNumberFormat="1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4" fontId="2" fillId="0" borderId="22" xfId="0" applyNumberFormat="1" applyFont="1" applyBorder="1" applyAlignment="1">
      <alignment vertical="center"/>
    </xf>
    <xf numFmtId="4" fontId="5" fillId="2" borderId="27" xfId="0" applyNumberFormat="1" applyFont="1" applyFill="1" applyBorder="1" applyAlignment="1">
      <alignment vertical="center"/>
    </xf>
    <xf numFmtId="0" fontId="3" fillId="0" borderId="22" xfId="0" applyFont="1" applyBorder="1" applyAlignment="1">
      <alignment horizontal="left" vertical="center" wrapText="1"/>
    </xf>
    <xf numFmtId="0" fontId="16" fillId="2" borderId="22" xfId="0" applyFont="1" applyFill="1" applyBorder="1" applyAlignment="1">
      <alignment horizontal="right" vertical="center"/>
    </xf>
    <xf numFmtId="4" fontId="6" fillId="0" borderId="30" xfId="0" applyNumberFormat="1" applyFont="1" applyBorder="1" applyAlignment="1">
      <alignment vertical="center"/>
    </xf>
    <xf numFmtId="4" fontId="7" fillId="0" borderId="30" xfId="0" applyNumberFormat="1" applyFont="1" applyBorder="1" applyAlignment="1">
      <alignment vertical="center"/>
    </xf>
    <xf numFmtId="4" fontId="18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4" fontId="16" fillId="0" borderId="33" xfId="0" applyNumberFormat="1" applyFont="1" applyBorder="1" applyAlignment="1" applyProtection="1">
      <alignment vertical="center"/>
      <protection locked="0"/>
    </xf>
    <xf numFmtId="4" fontId="24" fillId="0" borderId="33" xfId="0" applyNumberFormat="1" applyFont="1" applyBorder="1" applyAlignment="1" applyProtection="1">
      <alignment vertical="center"/>
      <protection locked="0"/>
    </xf>
    <xf numFmtId="0" fontId="0" fillId="0" borderId="55" xfId="0" applyFont="1" applyBorder="1" applyAlignment="1">
      <alignment vertical="center"/>
    </xf>
    <xf numFmtId="49" fontId="0" fillId="0" borderId="56" xfId="0" applyNumberFormat="1" applyBorder="1" applyAlignment="1">
      <alignment vertical="center"/>
    </xf>
    <xf numFmtId="49" fontId="0" fillId="0" borderId="56" xfId="0" applyNumberFormat="1" applyBorder="1" applyAlignment="1">
      <alignment vertical="center"/>
    </xf>
    <xf numFmtId="0" fontId="0" fillId="4" borderId="55" xfId="0" applyFont="1" applyFill="1" applyBorder="1" applyAlignment="1">
      <alignment vertical="center"/>
    </xf>
    <xf numFmtId="49" fontId="0" fillId="4" borderId="56" xfId="0" applyNumberFormat="1" applyFill="1" applyBorder="1" applyAlignment="1">
      <alignment vertical="center"/>
    </xf>
    <xf numFmtId="49" fontId="0" fillId="4" borderId="56" xfId="0" applyNumberFormat="1" applyFill="1" applyBorder="1" applyAlignment="1">
      <alignment vertical="center"/>
    </xf>
    <xf numFmtId="49" fontId="0" fillId="0" borderId="0" xfId="0" applyNumberFormat="1" applyBorder="1"/>
    <xf numFmtId="0" fontId="0" fillId="0" borderId="0" xfId="0" applyBorder="1" applyAlignment="1">
      <alignment horizontal="center"/>
    </xf>
    <xf numFmtId="0" fontId="0" fillId="5" borderId="55" xfId="0" applyFill="1" applyBorder="1"/>
    <xf numFmtId="49" fontId="0" fillId="5" borderId="55" xfId="0" applyNumberFormat="1" applyFill="1" applyBorder="1"/>
    <xf numFmtId="0" fontId="0" fillId="5" borderId="55" xfId="0" applyFill="1" applyBorder="1" applyAlignment="1">
      <alignment horizontal="center"/>
    </xf>
    <xf numFmtId="0" fontId="0" fillId="5" borderId="57" xfId="0" applyFill="1" applyBorder="1"/>
    <xf numFmtId="0" fontId="0" fillId="0" borderId="0" xfId="0" applyBorder="1" applyAlignment="1">
      <alignment vertical="top"/>
    </xf>
    <xf numFmtId="49" fontId="0" fillId="0" borderId="0" xfId="0" applyNumberFormat="1" applyBorder="1" applyAlignment="1">
      <alignment vertical="top"/>
    </xf>
    <xf numFmtId="0" fontId="0" fillId="0" borderId="0" xfId="0" applyBorder="1" applyAlignment="1">
      <alignment horizontal="center" vertical="top"/>
    </xf>
    <xf numFmtId="166" fontId="0" fillId="0" borderId="0" xfId="0" applyNumberForma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14" fillId="4" borderId="58" xfId="0" applyFont="1" applyFill="1" applyBorder="1" applyAlignment="1">
      <alignment vertical="top"/>
    </xf>
    <xf numFmtId="49" fontId="14" fillId="4" borderId="59" xfId="0" applyNumberFormat="1" applyFont="1" applyFill="1" applyBorder="1" applyAlignment="1">
      <alignment vertical="top"/>
    </xf>
    <xf numFmtId="49" fontId="14" fillId="4" borderId="59" xfId="0" applyNumberFormat="1" applyFont="1" applyFill="1" applyBorder="1" applyAlignment="1">
      <alignment horizontal="left" vertical="top" wrapText="1"/>
    </xf>
    <xf numFmtId="0" fontId="14" fillId="4" borderId="59" xfId="0" applyFont="1" applyFill="1" applyBorder="1" applyAlignment="1">
      <alignment horizontal="center" vertical="top" shrinkToFit="1"/>
    </xf>
    <xf numFmtId="166" fontId="14" fillId="4" borderId="59" xfId="0" applyNumberFormat="1" applyFont="1" applyFill="1" applyBorder="1" applyAlignment="1">
      <alignment vertical="top" shrinkToFit="1"/>
    </xf>
    <xf numFmtId="4" fontId="14" fillId="4" borderId="59" xfId="0" applyNumberFormat="1" applyFont="1" applyFill="1" applyBorder="1" applyAlignment="1">
      <alignment vertical="top" shrinkToFit="1"/>
    </xf>
    <xf numFmtId="4" fontId="14" fillId="4" borderId="60" xfId="0" applyNumberFormat="1" applyFont="1" applyFill="1" applyBorder="1" applyAlignment="1">
      <alignment vertical="top" shrinkToFit="1"/>
    </xf>
    <xf numFmtId="0" fontId="0" fillId="0" borderId="61" xfId="0" applyFont="1" applyBorder="1" applyAlignment="1">
      <alignment vertical="top"/>
    </xf>
    <xf numFmtId="49" fontId="0" fillId="0" borderId="62" xfId="0" applyNumberFormat="1" applyFont="1" applyBorder="1" applyAlignment="1">
      <alignment vertical="top"/>
    </xf>
    <xf numFmtId="49" fontId="0" fillId="0" borderId="62" xfId="0" applyNumberFormat="1" applyFont="1" applyBorder="1" applyAlignment="1">
      <alignment horizontal="left" vertical="top" wrapText="1"/>
    </xf>
    <xf numFmtId="0" fontId="0" fillId="0" borderId="62" xfId="0" applyFont="1" applyBorder="1" applyAlignment="1">
      <alignment horizontal="center" vertical="top" shrinkToFit="1"/>
    </xf>
    <xf numFmtId="166" fontId="0" fillId="0" borderId="62" xfId="0" applyNumberFormat="1" applyFont="1" applyBorder="1" applyAlignment="1">
      <alignment vertical="top" shrinkToFit="1"/>
    </xf>
    <xf numFmtId="4" fontId="0" fillId="6" borderId="62" xfId="0" applyNumberFormat="1" applyFont="1" applyFill="1" applyBorder="1" applyAlignment="1" applyProtection="1">
      <alignment vertical="top" shrinkToFit="1"/>
      <protection locked="0"/>
    </xf>
    <xf numFmtId="4" fontId="0" fillId="0" borderId="63" xfId="0" applyNumberFormat="1" applyFont="1" applyBorder="1" applyAlignment="1">
      <alignment vertical="top" shrinkToFit="1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45" fillId="0" borderId="0" xfId="0" applyNumberFormat="1" applyFont="1" applyBorder="1" applyAlignment="1" quotePrefix="1">
      <alignment horizontal="left" vertical="top" wrapText="1"/>
    </xf>
    <xf numFmtId="0" fontId="45" fillId="0" borderId="0" xfId="0" applyNumberFormat="1" applyFont="1" applyBorder="1" applyAlignment="1">
      <alignment horizontal="center" vertical="top" wrapText="1" shrinkToFit="1"/>
    </xf>
    <xf numFmtId="0" fontId="45" fillId="0" borderId="0" xfId="0" applyNumberFormat="1" applyFont="1" applyBorder="1" applyAlignment="1">
      <alignment vertical="top" wrapText="1" shrinkToFit="1"/>
    </xf>
    <xf numFmtId="4" fontId="0" fillId="0" borderId="0" xfId="0" applyNumberFormat="1" applyFont="1" applyBorder="1" applyAlignment="1">
      <alignment vertical="top" shrinkToFit="1"/>
    </xf>
    <xf numFmtId="0" fontId="0" fillId="0" borderId="64" xfId="0" applyFont="1" applyBorder="1" applyAlignment="1">
      <alignment vertical="top"/>
    </xf>
    <xf numFmtId="49" fontId="0" fillId="0" borderId="65" xfId="0" applyNumberFormat="1" applyFont="1" applyBorder="1" applyAlignment="1">
      <alignment vertical="top"/>
    </xf>
    <xf numFmtId="49" fontId="0" fillId="0" borderId="65" xfId="0" applyNumberFormat="1" applyFont="1" applyBorder="1" applyAlignment="1">
      <alignment horizontal="left" vertical="top" wrapText="1"/>
    </xf>
    <xf numFmtId="0" fontId="0" fillId="0" borderId="65" xfId="0" applyFont="1" applyBorder="1" applyAlignment="1">
      <alignment horizontal="center" vertical="top" shrinkToFit="1"/>
    </xf>
    <xf numFmtId="166" fontId="0" fillId="0" borderId="65" xfId="0" applyNumberFormat="1" applyFont="1" applyBorder="1" applyAlignment="1">
      <alignment vertical="top" shrinkToFit="1"/>
    </xf>
    <xf numFmtId="4" fontId="0" fillId="6" borderId="65" xfId="0" applyNumberFormat="1" applyFont="1" applyFill="1" applyBorder="1" applyAlignment="1" applyProtection="1">
      <alignment vertical="top" shrinkToFit="1"/>
      <protection locked="0"/>
    </xf>
    <xf numFmtId="4" fontId="0" fillId="0" borderId="66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horizontal="left" vertical="top" wrapText="1"/>
    </xf>
    <xf numFmtId="0" fontId="14" fillId="4" borderId="57" xfId="0" applyFont="1" applyFill="1" applyBorder="1" applyAlignment="1">
      <alignment vertical="top"/>
    </xf>
    <xf numFmtId="49" fontId="14" fillId="4" borderId="56" xfId="0" applyNumberFormat="1" applyFont="1" applyFill="1" applyBorder="1" applyAlignment="1">
      <alignment vertical="top"/>
    </xf>
    <xf numFmtId="49" fontId="14" fillId="4" borderId="56" xfId="0" applyNumberFormat="1" applyFont="1" applyFill="1" applyBorder="1" applyAlignment="1">
      <alignment horizontal="left" vertical="top" wrapText="1"/>
    </xf>
    <xf numFmtId="0" fontId="14" fillId="4" borderId="56" xfId="0" applyFont="1" applyFill="1" applyBorder="1" applyAlignment="1">
      <alignment horizontal="center" vertical="top"/>
    </xf>
    <xf numFmtId="0" fontId="14" fillId="4" borderId="56" xfId="0" applyFont="1" applyFill="1" applyBorder="1" applyAlignment="1">
      <alignment vertical="top"/>
    </xf>
    <xf numFmtId="4" fontId="14" fillId="4" borderId="67" xfId="0" applyNumberFormat="1" applyFont="1" applyFill="1" applyBorder="1" applyAlignment="1">
      <alignment vertical="top"/>
    </xf>
    <xf numFmtId="4" fontId="16" fillId="6" borderId="17" xfId="0" applyNumberFormat="1" applyFont="1" applyFill="1" applyBorder="1" applyAlignment="1" applyProtection="1">
      <alignment vertical="center"/>
      <protection locked="0"/>
    </xf>
    <xf numFmtId="4" fontId="24" fillId="6" borderId="17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0" fontId="0" fillId="0" borderId="0" xfId="0" applyFill="1"/>
    <xf numFmtId="0" fontId="10" fillId="0" borderId="0" xfId="0" applyFont="1" applyFill="1" applyBorder="1" applyAlignment="1">
      <alignment vertical="center"/>
    </xf>
    <xf numFmtId="0" fontId="31" fillId="6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vertical="center"/>
    </xf>
    <xf numFmtId="4" fontId="16" fillId="6" borderId="17" xfId="0" applyNumberFormat="1" applyFont="1" applyFill="1" applyBorder="1" applyAlignment="1" applyProtection="1">
      <alignment vertical="center"/>
      <protection locked="0"/>
    </xf>
    <xf numFmtId="4" fontId="24" fillId="6" borderId="17" xfId="0" applyNumberFormat="1" applyFont="1" applyFill="1" applyBorder="1" applyAlignment="1" applyProtection="1">
      <alignment vertical="center"/>
      <protection locked="0"/>
    </xf>
    <xf numFmtId="4" fontId="0" fillId="6" borderId="65" xfId="0" applyNumberFormat="1" applyFont="1" applyFill="1" applyBorder="1" applyAlignment="1">
      <alignment vertical="top" shrinkToFit="1"/>
    </xf>
    <xf numFmtId="4" fontId="0" fillId="6" borderId="62" xfId="0" applyNumberFormat="1" applyFont="1" applyFill="1" applyBorder="1" applyAlignment="1">
      <alignment vertical="top" shrinkToFit="1"/>
    </xf>
    <xf numFmtId="4" fontId="0" fillId="0" borderId="0" xfId="0" applyNumberFormat="1" applyFont="1" applyFill="1" applyBorder="1" applyAlignment="1">
      <alignment vertical="top" shrinkToFit="1"/>
    </xf>
    <xf numFmtId="0" fontId="0" fillId="0" borderId="0" xfId="0"/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0" fillId="0" borderId="56" xfId="0" applyNumberFormat="1" applyBorder="1" applyAlignment="1">
      <alignment vertical="center"/>
    </xf>
    <xf numFmtId="49" fontId="0" fillId="4" borderId="56" xfId="0" applyNumberFormat="1" applyFill="1" applyBorder="1" applyAlignment="1">
      <alignment vertical="center"/>
    </xf>
    <xf numFmtId="0" fontId="0" fillId="0" borderId="56" xfId="0" applyFont="1" applyBorder="1" applyAlignment="1">
      <alignment vertical="top"/>
    </xf>
    <xf numFmtId="49" fontId="0" fillId="0" borderId="56" xfId="0" applyNumberFormat="1" applyFont="1" applyBorder="1" applyAlignment="1">
      <alignment vertical="top"/>
    </xf>
    <xf numFmtId="49" fontId="0" fillId="0" borderId="56" xfId="0" applyNumberFormat="1" applyFont="1" applyBorder="1" applyAlignment="1">
      <alignment horizontal="left" vertical="top" wrapText="1"/>
    </xf>
    <xf numFmtId="0" fontId="0" fillId="0" borderId="56" xfId="0" applyFont="1" applyBorder="1" applyAlignment="1">
      <alignment horizontal="center" vertical="top" shrinkToFit="1"/>
    </xf>
    <xf numFmtId="166" fontId="0" fillId="0" borderId="56" xfId="0" applyNumberFormat="1" applyFont="1" applyBorder="1" applyAlignment="1">
      <alignment vertical="top" shrinkToFit="1"/>
    </xf>
    <xf numFmtId="4" fontId="0" fillId="0" borderId="56" xfId="0" applyNumberFormat="1" applyFont="1" applyBorder="1" applyAlignment="1">
      <alignment vertical="top" shrinkToFit="1"/>
    </xf>
    <xf numFmtId="4" fontId="0" fillId="0" borderId="68" xfId="0" applyNumberFormat="1" applyFont="1" applyBorder="1" applyAlignment="1">
      <alignment vertical="top" shrinkToFi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2" fillId="7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2" fillId="8" borderId="0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top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165" fontId="32" fillId="8" borderId="0" xfId="0" applyNumberFormat="1" applyFont="1" applyFill="1" applyBorder="1" applyAlignment="1" applyProtection="1">
      <alignment horizontal="left" vertical="top"/>
      <protection locked="0"/>
    </xf>
    <xf numFmtId="168" fontId="36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68" fontId="33" fillId="0" borderId="0" xfId="0" applyNumberFormat="1" applyFont="1" applyBorder="1" applyAlignment="1" applyProtection="1">
      <alignment horizontal="right" vertical="center"/>
      <protection locked="0"/>
    </xf>
    <xf numFmtId="168" fontId="35" fillId="0" borderId="0" xfId="0" applyNumberFormat="1" applyFont="1" applyBorder="1" applyAlignment="1" applyProtection="1">
      <alignment horizontal="right" vertical="center"/>
      <protection locked="0"/>
    </xf>
    <xf numFmtId="165" fontId="32" fillId="0" borderId="0" xfId="0" applyNumberFormat="1" applyFont="1" applyBorder="1" applyAlignment="1" applyProtection="1">
      <alignment horizontal="left" vertical="top"/>
      <protection locked="0"/>
    </xf>
    <xf numFmtId="0" fontId="32" fillId="3" borderId="0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left" vertical="center"/>
      <protection locked="0"/>
    </xf>
    <xf numFmtId="168" fontId="30" fillId="0" borderId="0" xfId="0" applyNumberFormat="1" applyFont="1" applyBorder="1" applyAlignment="1" applyProtection="1">
      <alignment horizontal="right" vertical="center"/>
      <protection locked="0"/>
    </xf>
    <xf numFmtId="168" fontId="30" fillId="3" borderId="41" xfId="0" applyNumberFormat="1" applyFont="1" applyFill="1" applyBorder="1" applyAlignment="1" applyProtection="1">
      <alignment horizontal="right" vertical="center"/>
      <protection locked="0"/>
    </xf>
    <xf numFmtId="0" fontId="0" fillId="3" borderId="41" xfId="0" applyFill="1" applyBorder="1" applyAlignment="1" applyProtection="1">
      <alignment horizontal="left" vertical="center"/>
      <protection locked="0"/>
    </xf>
    <xf numFmtId="0" fontId="0" fillId="3" borderId="69" xfId="0" applyFill="1" applyBorder="1" applyAlignment="1" applyProtection="1">
      <alignment horizontal="left" vertical="center"/>
      <protection locked="0"/>
    </xf>
    <xf numFmtId="0" fontId="32" fillId="3" borderId="53" xfId="0" applyFont="1" applyFill="1" applyBorder="1" applyAlignment="1" applyProtection="1">
      <alignment horizontal="center" vertical="center" wrapText="1"/>
      <protection locked="0"/>
    </xf>
    <xf numFmtId="0" fontId="31" fillId="3" borderId="53" xfId="0" applyFont="1" applyFill="1" applyBorder="1" applyAlignment="1" applyProtection="1">
      <alignment horizontal="center" vertical="center" wrapText="1"/>
      <protection locked="0"/>
    </xf>
    <xf numFmtId="0" fontId="31" fillId="3" borderId="70" xfId="0" applyFont="1" applyFill="1" applyBorder="1" applyAlignment="1" applyProtection="1">
      <alignment horizontal="center" vertical="center" wrapText="1"/>
      <protection locked="0"/>
    </xf>
    <xf numFmtId="168" fontId="38" fillId="0" borderId="0" xfId="0" applyNumberFormat="1" applyFont="1" applyBorder="1" applyAlignment="1" applyProtection="1">
      <alignment horizontal="right" vertical="center"/>
      <protection locked="0"/>
    </xf>
    <xf numFmtId="168" fontId="30" fillId="3" borderId="0" xfId="0" applyNumberFormat="1" applyFont="1" applyFill="1" applyBorder="1" applyAlignment="1" applyProtection="1">
      <alignment horizontal="right" vertical="center"/>
      <protection locked="0"/>
    </xf>
    <xf numFmtId="0" fontId="31" fillId="0" borderId="54" xfId="0" applyFont="1" applyBorder="1" applyAlignment="1" applyProtection="1">
      <alignment horizontal="left" vertical="center" wrapText="1"/>
      <protection locked="0"/>
    </xf>
    <xf numFmtId="0" fontId="31" fillId="0" borderId="54" xfId="0" applyFont="1" applyBorder="1" applyAlignment="1" applyProtection="1">
      <alignment horizontal="left" vertical="center"/>
      <protection locked="0"/>
    </xf>
    <xf numFmtId="168" fontId="31" fillId="6" borderId="54" xfId="0" applyNumberFormat="1" applyFont="1" applyFill="1" applyBorder="1" applyAlignment="1" applyProtection="1">
      <alignment horizontal="right" vertical="center"/>
      <protection locked="0"/>
    </xf>
    <xf numFmtId="0" fontId="31" fillId="6" borderId="54" xfId="0" applyFont="1" applyFill="1" applyBorder="1" applyAlignment="1" applyProtection="1">
      <alignment horizontal="left" vertical="center"/>
      <protection locked="0"/>
    </xf>
    <xf numFmtId="168" fontId="31" fillId="0" borderId="54" xfId="0" applyNumberFormat="1" applyFont="1" applyBorder="1" applyAlignment="1" applyProtection="1">
      <alignment horizontal="right" vertical="center"/>
      <protection locked="0"/>
    </xf>
    <xf numFmtId="168" fontId="30" fillId="0" borderId="0" xfId="0" applyNumberFormat="1" applyFont="1" applyBorder="1" applyAlignment="1" applyProtection="1">
      <alignment horizontal="right"/>
      <protection locked="0"/>
    </xf>
    <xf numFmtId="168" fontId="38" fillId="0" borderId="0" xfId="0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 applyProtection="1">
      <alignment horizontal="left"/>
      <protection locked="0"/>
    </xf>
    <xf numFmtId="168" fontId="33" fillId="0" borderId="0" xfId="0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/>
    </xf>
    <xf numFmtId="49" fontId="0" fillId="0" borderId="56" xfId="0" applyNumberForma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67" xfId="0" applyBorder="1" applyAlignment="1">
      <alignment vertical="center"/>
    </xf>
    <xf numFmtId="49" fontId="0" fillId="4" borderId="56" xfId="0" applyNumberFormat="1" applyFill="1" applyBorder="1" applyAlignment="1">
      <alignment vertical="center"/>
    </xf>
    <xf numFmtId="0" fontId="0" fillId="4" borderId="56" xfId="0" applyFill="1" applyBorder="1" applyAlignment="1">
      <alignment vertical="center"/>
    </xf>
    <xf numFmtId="0" fontId="0" fillId="4" borderId="67" xfId="0" applyFill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0" fillId="0" borderId="0" xfId="0" applyBorder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0" fillId="0" borderId="26" xfId="0" applyBorder="1"/>
    <xf numFmtId="0" fontId="14" fillId="0" borderId="20" xfId="0" applyFont="1" applyBorder="1" applyAlignment="1">
      <alignment horizontal="left" vertical="center"/>
    </xf>
    <xf numFmtId="4" fontId="14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" fontId="46" fillId="0" borderId="0" xfId="0" applyNumberFormat="1" applyFont="1" applyBorder="1" applyAlignment="1">
      <alignment vertical="center"/>
    </xf>
    <xf numFmtId="0" fontId="0" fillId="9" borderId="0" xfId="0" applyFont="1" applyFill="1" applyBorder="1" applyAlignment="1">
      <alignment vertical="center"/>
    </xf>
    <xf numFmtId="0" fontId="5" fillId="9" borderId="12" xfId="0" applyFont="1" applyFill="1" applyBorder="1" applyAlignment="1">
      <alignment horizontal="left" vertical="center"/>
    </xf>
    <xf numFmtId="0" fontId="0" fillId="9" borderId="7" xfId="0" applyFont="1" applyFill="1" applyBorder="1" applyAlignment="1">
      <alignment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left" vertical="center"/>
    </xf>
    <xf numFmtId="0" fontId="0" fillId="9" borderId="7" xfId="0" applyFont="1" applyFill="1" applyBorder="1" applyAlignment="1">
      <alignment vertical="center"/>
    </xf>
    <xf numFmtId="4" fontId="5" fillId="9" borderId="7" xfId="0" applyNumberFormat="1" applyFont="1" applyFill="1" applyBorder="1" applyAlignment="1">
      <alignment vertical="center"/>
    </xf>
    <xf numFmtId="0" fontId="0" fillId="9" borderId="71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vertical="center"/>
    </xf>
    <xf numFmtId="0" fontId="47" fillId="0" borderId="3" xfId="0" applyFont="1" applyBorder="1" applyAlignment="1">
      <alignment vertical="center"/>
    </xf>
    <xf numFmtId="0" fontId="48" fillId="0" borderId="0" xfId="0" applyFont="1" applyBorder="1" applyAlignment="1">
      <alignment horizontal="left" vertical="center" wrapText="1"/>
    </xf>
    <xf numFmtId="4" fontId="49" fillId="0" borderId="0" xfId="0" applyNumberFormat="1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9" borderId="22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6" fillId="2" borderId="27" xfId="0" applyFont="1" applyFill="1" applyBorder="1" applyAlignment="1">
      <alignment horizontal="left" vertical="center"/>
    </xf>
    <xf numFmtId="4" fontId="18" fillId="0" borderId="22" xfId="0" applyNumberFormat="1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0" fillId="0" borderId="4" xfId="0" applyBorder="1"/>
    <xf numFmtId="0" fontId="0" fillId="0" borderId="24" xfId="0" applyBorder="1"/>
    <xf numFmtId="0" fontId="48" fillId="0" borderId="20" xfId="0" applyFont="1" applyBorder="1" applyAlignment="1">
      <alignment vertical="center"/>
    </xf>
    <xf numFmtId="0" fontId="48" fillId="0" borderId="20" xfId="0" applyFont="1" applyBorder="1" applyAlignment="1">
      <alignment horizontal="left" vertical="center" wrapText="1"/>
    </xf>
    <xf numFmtId="0" fontId="49" fillId="0" borderId="20" xfId="0" applyFont="1" applyBorder="1" applyAlignment="1">
      <alignment vertical="center"/>
    </xf>
    <xf numFmtId="0" fontId="48" fillId="0" borderId="20" xfId="0" applyNumberFormat="1" applyFont="1" applyBorder="1" applyAlignment="1">
      <alignment horizontal="left" vertical="center" wrapText="1"/>
    </xf>
    <xf numFmtId="4" fontId="49" fillId="0" borderId="20" xfId="0" applyNumberFormat="1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8" fillId="0" borderId="7" xfId="0" applyFont="1" applyBorder="1" applyAlignment="1">
      <alignment vertical="center"/>
    </xf>
    <xf numFmtId="0" fontId="48" fillId="0" borderId="7" xfId="0" applyFont="1" applyBorder="1" applyAlignment="1">
      <alignment horizontal="left" vertical="center" wrapText="1"/>
    </xf>
    <xf numFmtId="0" fontId="49" fillId="0" borderId="7" xfId="0" applyFont="1" applyBorder="1" applyAlignment="1">
      <alignment vertical="center"/>
    </xf>
    <xf numFmtId="4" fontId="49" fillId="0" borderId="7" xfId="0" applyNumberFormat="1" applyFont="1" applyBorder="1" applyAlignment="1">
      <alignment vertical="center"/>
    </xf>
    <xf numFmtId="0" fontId="49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Border="1"/>
    <xf numFmtId="16" fontId="48" fillId="0" borderId="7" xfId="0" applyNumberFormat="1" applyFont="1" applyBorder="1" applyAlignment="1">
      <alignment horizontal="left" vertical="center" wrapText="1"/>
    </xf>
    <xf numFmtId="0" fontId="0" fillId="0" borderId="72" xfId="0" applyBorder="1"/>
    <xf numFmtId="0" fontId="48" fillId="0" borderId="72" xfId="0" applyFont="1" applyBorder="1" applyAlignment="1">
      <alignment horizontal="left" vertical="center" wrapText="1"/>
    </xf>
    <xf numFmtId="4" fontId="49" fillId="0" borderId="72" xfId="0" applyNumberFormat="1" applyFont="1" applyBorder="1" applyAlignment="1">
      <alignment vertical="center"/>
    </xf>
    <xf numFmtId="0" fontId="49" fillId="0" borderId="72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externalLink" Target="externalLinks/externalLink7.xml" /><Relationship Id="rId38" Type="http://schemas.openxmlformats.org/officeDocument/2006/relationships/externalLink" Target="externalLinks/externalLink8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-03%20-%20Rodinny%20dum%20c.%20p.%20163.%20-demoli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90923%20-%20Demolice%20objektu%20na%20p.&#269;.%204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90930%20-%20Demolice%20RD%20&#269;.p.%20172,%2001.011%20VD%20Nov&#233;%20He&#345;m&#237;novy,%20OHO,%20stavba%20&#269;.%205755%20(1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324%20-%20Demolice%20RD%20&#269;.p.%209,%2001.011%20VD%20Nov&#233;%20He&#345;minovy,%20OHO,%20stavba%20&#269;.%205755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Kopie%20-%202019-02a%20-%20Rodinn&#253;%20d&#367;m%20&#269;.%20p.%204%20-%20demolice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Kopie%20-%202019-02b%20-%20Rodinn&#253;%20d&#367;m%20&#269;.%20p.%205%20-%20demolice%20(1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Kopie%20-%202019-02c%20-%20Rodinn&#253;%20d&#367;m%20&#269;.%20p.%20172%20-%20demolice%20(1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0320%20-%20Demolice%20RO%20na%20p.&#269;.%20st.%20403,%2001.012%20Ochrana%20obce%20NH,%20stavba%20&#269;.%20575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2020-03 - Rodinný dům č. ..."/>
      <sheetName val="Pokyny pro vyplnění"/>
    </sheetNames>
    <sheetDataSet>
      <sheetData sheetId="0">
        <row r="7">
          <cell r="AN7" t="str">
            <v/>
          </cell>
        </row>
        <row r="13">
          <cell r="AN13" t="str">
            <v/>
          </cell>
        </row>
        <row r="19">
          <cell r="AN19" t="str">
            <v/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190923 - Demolice objektu..."/>
    </sheetNames>
    <sheetDataSet>
      <sheetData sheetId="0">
        <row r="13">
          <cell r="D13" t="str">
            <v>Zhotovitel:</v>
          </cell>
        </row>
        <row r="19">
          <cell r="D19" t="str">
            <v>Zpracovatel: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190930 - Demolice RD č.p...."/>
      <sheetName val="01 - Studna"/>
    </sheetNames>
    <sheetDataSet>
      <sheetData sheetId="0">
        <row r="8">
          <cell r="AN8" t="str">
            <v>30. 9. 2019</v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200324 - Demolice RD č.p...."/>
      <sheetName val="01 - Studny"/>
    </sheetNames>
    <sheetDataSet>
      <sheetData sheetId="0">
        <row r="6">
          <cell r="K6" t="str">
            <v>Demolice RD č.p. 9, 01.011 VD Nové Heřminovy, OHO, stavba č. 5755</v>
          </cell>
        </row>
        <row r="8">
          <cell r="AN8" t="str">
            <v>24. 3. 2020</v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2019-02a - Rodinný dům č...."/>
      <sheetName val="Pokyny pro vyplnění"/>
    </sheetNames>
    <sheetDataSet>
      <sheetData sheetId="0">
        <row r="8">
          <cell r="AN8" t="str">
            <v>2. 5. 2019</v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2019-02b - Rodinný dům č...."/>
      <sheetName val="Pokyny pro vyplnění"/>
    </sheetNames>
    <sheetDataSet>
      <sheetData sheetId="0">
        <row r="8">
          <cell r="AN8" t="str">
            <v>2. 5. 2019</v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2019-02c - Rodinný dům č...."/>
      <sheetName val="Pokyny pro vyplnění"/>
    </sheetNames>
    <sheetDataSet>
      <sheetData sheetId="0">
        <row r="8">
          <cell r="AN8" t="str">
            <v>2. 5. 2019</v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200320 - Demolice RO na p..."/>
      <sheetName val="01 - Studna"/>
    </sheetNames>
    <sheetDataSet>
      <sheetData sheetId="0">
        <row r="7">
          <cell r="AN7" t="str">
            <v/>
          </cell>
        </row>
        <row r="8">
          <cell r="AN8" t="str">
            <v>20. 3. 2020</v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136"/>
  <sheetViews>
    <sheetView showGridLines="0" tabSelected="1" workbookViewId="0" topLeftCell="A92">
      <selection activeCell="AT69" sqref="AT69"/>
    </sheetView>
  </sheetViews>
  <sheetFormatPr defaultColWidth="9.140625" defaultRowHeight="12"/>
  <cols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</cols>
  <sheetData>
    <row r="3" spans="2:42" ht="12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205"/>
    </row>
    <row r="4" spans="2:42" ht="18">
      <c r="B4" s="14"/>
      <c r="C4" s="145"/>
      <c r="D4" s="216" t="s">
        <v>1075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206"/>
    </row>
    <row r="5" spans="2:42" ht="12.75">
      <c r="B5" s="14"/>
      <c r="C5" s="145"/>
      <c r="D5" s="508" t="s">
        <v>1076</v>
      </c>
      <c r="E5" s="145"/>
      <c r="F5" s="145"/>
      <c r="G5" s="145"/>
      <c r="H5" s="145"/>
      <c r="I5" s="145"/>
      <c r="J5" s="145"/>
      <c r="K5" s="462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206"/>
    </row>
    <row r="6" spans="2:42" ht="15">
      <c r="B6" s="14"/>
      <c r="C6" s="145"/>
      <c r="D6" s="510" t="s">
        <v>6</v>
      </c>
      <c r="E6" s="145"/>
      <c r="F6" s="145"/>
      <c r="G6" s="145"/>
      <c r="H6" s="145"/>
      <c r="I6" s="145"/>
      <c r="J6" s="145"/>
      <c r="K6" s="511" t="s">
        <v>1081</v>
      </c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09"/>
      <c r="AH6" s="509"/>
      <c r="AI6" s="509"/>
      <c r="AJ6" s="509"/>
      <c r="AK6" s="509"/>
      <c r="AL6" s="509"/>
      <c r="AM6" s="509"/>
      <c r="AN6" s="509"/>
      <c r="AO6" s="509"/>
      <c r="AP6" s="206"/>
    </row>
    <row r="7" spans="2:42" ht="12.75">
      <c r="B7" s="14"/>
      <c r="C7" s="145"/>
      <c r="D7" s="441" t="s">
        <v>8</v>
      </c>
      <c r="E7" s="145"/>
      <c r="F7" s="145"/>
      <c r="G7" s="145"/>
      <c r="H7" s="145"/>
      <c r="I7" s="145"/>
      <c r="J7" s="145"/>
      <c r="K7" s="440" t="s">
        <v>0</v>
      </c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441" t="s">
        <v>9</v>
      </c>
      <c r="AL7" s="145"/>
      <c r="AM7" s="145"/>
      <c r="AN7" s="440" t="s">
        <v>0</v>
      </c>
      <c r="AO7" s="145"/>
      <c r="AP7" s="206"/>
    </row>
    <row r="8" spans="2:42" ht="12.75">
      <c r="B8" s="14"/>
      <c r="C8" s="145"/>
      <c r="D8" s="441" t="s">
        <v>10</v>
      </c>
      <c r="E8" s="145"/>
      <c r="F8" s="145"/>
      <c r="G8" s="145"/>
      <c r="H8" s="145"/>
      <c r="I8" s="145"/>
      <c r="J8" s="145"/>
      <c r="K8" s="440" t="s">
        <v>227</v>
      </c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441" t="s">
        <v>12</v>
      </c>
      <c r="AL8" s="145"/>
      <c r="AM8" s="145"/>
      <c r="AN8" s="440"/>
      <c r="AO8" s="145"/>
      <c r="AP8" s="206"/>
    </row>
    <row r="9" spans="2:42" ht="12">
      <c r="B9" s="14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206"/>
    </row>
    <row r="10" spans="2:42" ht="12.75">
      <c r="B10" s="14"/>
      <c r="C10" s="145"/>
      <c r="D10" s="441" t="s">
        <v>13</v>
      </c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441" t="s">
        <v>14</v>
      </c>
      <c r="AL10" s="145"/>
      <c r="AM10" s="145"/>
      <c r="AN10" s="440" t="s">
        <v>0</v>
      </c>
      <c r="AO10" s="145"/>
      <c r="AP10" s="206"/>
    </row>
    <row r="11" spans="2:42" ht="12.75">
      <c r="B11" s="14"/>
      <c r="C11" s="145"/>
      <c r="D11" s="145"/>
      <c r="E11" s="440" t="s">
        <v>16</v>
      </c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441" t="s">
        <v>17</v>
      </c>
      <c r="AL11" s="145"/>
      <c r="AM11" s="145"/>
      <c r="AN11" s="440" t="s">
        <v>0</v>
      </c>
      <c r="AO11" s="145"/>
      <c r="AP11" s="206"/>
    </row>
    <row r="12" spans="2:42" ht="12">
      <c r="B12" s="14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206"/>
    </row>
    <row r="13" spans="2:42" ht="12.75">
      <c r="B13" s="14"/>
      <c r="C13" s="145"/>
      <c r="D13" s="441" t="s">
        <v>19</v>
      </c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441" t="s">
        <v>14</v>
      </c>
      <c r="AL13" s="145"/>
      <c r="AM13" s="145"/>
      <c r="AN13" s="440" t="s">
        <v>0</v>
      </c>
      <c r="AO13" s="145"/>
      <c r="AP13" s="206"/>
    </row>
    <row r="14" spans="2:42" ht="12.75">
      <c r="B14" s="14"/>
      <c r="C14" s="145"/>
      <c r="D14" s="145"/>
      <c r="E14" s="440" t="s">
        <v>965</v>
      </c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441" t="s">
        <v>17</v>
      </c>
      <c r="AL14" s="145"/>
      <c r="AM14" s="145"/>
      <c r="AN14" s="440" t="s">
        <v>0</v>
      </c>
      <c r="AO14" s="145"/>
      <c r="AP14" s="206"/>
    </row>
    <row r="15" spans="2:42" ht="12">
      <c r="B15" s="14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206"/>
    </row>
    <row r="16" spans="2:42" ht="12.75">
      <c r="B16" s="14"/>
      <c r="C16" s="145"/>
      <c r="D16" s="441" t="s">
        <v>20</v>
      </c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441" t="s">
        <v>14</v>
      </c>
      <c r="AL16" s="145"/>
      <c r="AM16" s="145"/>
      <c r="AN16" s="440" t="s">
        <v>0</v>
      </c>
      <c r="AO16" s="145"/>
      <c r="AP16" s="206"/>
    </row>
    <row r="17" spans="2:42" ht="12.75">
      <c r="B17" s="14"/>
      <c r="C17" s="145"/>
      <c r="D17" s="145"/>
      <c r="E17" s="440" t="s">
        <v>228</v>
      </c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441" t="s">
        <v>17</v>
      </c>
      <c r="AL17" s="145"/>
      <c r="AM17" s="145"/>
      <c r="AN17" s="440" t="s">
        <v>0</v>
      </c>
      <c r="AO17" s="145"/>
      <c r="AP17" s="206"/>
    </row>
    <row r="18" spans="2:42" ht="12">
      <c r="B18" s="14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206"/>
    </row>
    <row r="19" spans="2:42" ht="12.75">
      <c r="B19" s="14"/>
      <c r="C19" s="145"/>
      <c r="D19" s="441" t="s">
        <v>24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441" t="s">
        <v>14</v>
      </c>
      <c r="AL19" s="145"/>
      <c r="AM19" s="145"/>
      <c r="AN19" s="440" t="s">
        <v>0</v>
      </c>
      <c r="AO19" s="145"/>
      <c r="AP19" s="206"/>
    </row>
    <row r="20" spans="2:42" ht="12.75">
      <c r="B20" s="14"/>
      <c r="C20" s="145"/>
      <c r="D20" s="145"/>
      <c r="E20" s="440" t="s">
        <v>965</v>
      </c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441" t="s">
        <v>17</v>
      </c>
      <c r="AL20" s="145"/>
      <c r="AM20" s="145"/>
      <c r="AN20" s="440" t="s">
        <v>0</v>
      </c>
      <c r="AO20" s="145"/>
      <c r="AP20" s="206"/>
    </row>
    <row r="21" spans="2:42" ht="12">
      <c r="B21" s="14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206"/>
    </row>
    <row r="22" spans="2:42" ht="12.75">
      <c r="B22" s="14"/>
      <c r="C22" s="145"/>
      <c r="D22" s="441" t="s">
        <v>25</v>
      </c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206"/>
    </row>
    <row r="23" spans="2:42" ht="12.75">
      <c r="B23" s="14"/>
      <c r="C23" s="145"/>
      <c r="D23" s="145"/>
      <c r="E23" s="463" t="s">
        <v>0</v>
      </c>
      <c r="F23" s="463"/>
      <c r="G23" s="463"/>
      <c r="H23" s="463"/>
      <c r="I23" s="463"/>
      <c r="J23" s="463"/>
      <c r="K23" s="463"/>
      <c r="L23" s="463"/>
      <c r="M23" s="463"/>
      <c r="N23" s="463"/>
      <c r="O23" s="463"/>
      <c r="P23" s="463"/>
      <c r="Q23" s="463"/>
      <c r="R23" s="463"/>
      <c r="S23" s="463"/>
      <c r="T23" s="463"/>
      <c r="U23" s="463"/>
      <c r="V23" s="463"/>
      <c r="W23" s="463"/>
      <c r="X23" s="463"/>
      <c r="Y23" s="463"/>
      <c r="Z23" s="463"/>
      <c r="AA23" s="463"/>
      <c r="AB23" s="463"/>
      <c r="AC23" s="463"/>
      <c r="AD23" s="463"/>
      <c r="AE23" s="463"/>
      <c r="AF23" s="463"/>
      <c r="AG23" s="463"/>
      <c r="AH23" s="463"/>
      <c r="AI23" s="463"/>
      <c r="AJ23" s="463"/>
      <c r="AK23" s="463"/>
      <c r="AL23" s="463"/>
      <c r="AM23" s="463"/>
      <c r="AN23" s="463"/>
      <c r="AO23" s="145"/>
      <c r="AP23" s="206"/>
    </row>
    <row r="24" spans="2:42" ht="12">
      <c r="B24" s="14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206"/>
    </row>
    <row r="25" spans="2:42" ht="12">
      <c r="B25" s="14"/>
      <c r="C25" s="145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12"/>
      <c r="AD25" s="512"/>
      <c r="AE25" s="512"/>
      <c r="AF25" s="512"/>
      <c r="AG25" s="512"/>
      <c r="AH25" s="512"/>
      <c r="AI25" s="512"/>
      <c r="AJ25" s="512"/>
      <c r="AK25" s="512"/>
      <c r="AL25" s="512"/>
      <c r="AM25" s="512"/>
      <c r="AN25" s="512"/>
      <c r="AO25" s="512"/>
      <c r="AP25" s="206"/>
    </row>
    <row r="26" spans="2:42" ht="12.75">
      <c r="B26" s="20"/>
      <c r="C26" s="439"/>
      <c r="D26" s="513" t="s">
        <v>27</v>
      </c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514">
        <f>ROUND(AG94,2)</f>
        <v>0</v>
      </c>
      <c r="AL26" s="515"/>
      <c r="AM26" s="515"/>
      <c r="AN26" s="515"/>
      <c r="AO26" s="515"/>
      <c r="AP26" s="207"/>
    </row>
    <row r="27" spans="2:42" ht="12">
      <c r="B27" s="20"/>
      <c r="C27" s="439"/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  <c r="AP27" s="207"/>
    </row>
    <row r="28" spans="2:42" ht="12.75">
      <c r="B28" s="20"/>
      <c r="C28" s="439"/>
      <c r="D28" s="439"/>
      <c r="E28" s="439"/>
      <c r="F28" s="439"/>
      <c r="G28" s="439"/>
      <c r="H28" s="439"/>
      <c r="I28" s="439"/>
      <c r="J28" s="439"/>
      <c r="K28" s="439"/>
      <c r="L28" s="516" t="s">
        <v>28</v>
      </c>
      <c r="M28" s="516"/>
      <c r="N28" s="516"/>
      <c r="O28" s="516"/>
      <c r="P28" s="516"/>
      <c r="Q28" s="439"/>
      <c r="R28" s="439"/>
      <c r="S28" s="439"/>
      <c r="T28" s="439"/>
      <c r="U28" s="439"/>
      <c r="V28" s="439"/>
      <c r="W28" s="516" t="s">
        <v>29</v>
      </c>
      <c r="X28" s="516"/>
      <c r="Y28" s="516"/>
      <c r="Z28" s="516"/>
      <c r="AA28" s="516"/>
      <c r="AB28" s="516"/>
      <c r="AC28" s="516"/>
      <c r="AD28" s="516"/>
      <c r="AE28" s="516"/>
      <c r="AF28" s="439"/>
      <c r="AG28" s="439"/>
      <c r="AH28" s="439"/>
      <c r="AI28" s="439"/>
      <c r="AJ28" s="439"/>
      <c r="AK28" s="516" t="s">
        <v>30</v>
      </c>
      <c r="AL28" s="516"/>
      <c r="AM28" s="516"/>
      <c r="AN28" s="516"/>
      <c r="AO28" s="516"/>
      <c r="AP28" s="207"/>
    </row>
    <row r="29" spans="2:42" ht="12.75">
      <c r="B29" s="517"/>
      <c r="C29" s="518"/>
      <c r="D29" s="441" t="s">
        <v>31</v>
      </c>
      <c r="E29" s="518"/>
      <c r="F29" s="441" t="s">
        <v>32</v>
      </c>
      <c r="G29" s="518"/>
      <c r="H29" s="518"/>
      <c r="I29" s="518"/>
      <c r="J29" s="518"/>
      <c r="K29" s="518"/>
      <c r="L29" s="519">
        <v>0.21</v>
      </c>
      <c r="M29" s="520"/>
      <c r="N29" s="520"/>
      <c r="O29" s="520"/>
      <c r="P29" s="520"/>
      <c r="Q29" s="518"/>
      <c r="R29" s="518"/>
      <c r="S29" s="518"/>
      <c r="T29" s="518"/>
      <c r="U29" s="518"/>
      <c r="V29" s="518"/>
      <c r="W29" s="521">
        <f>ROUND(AZ94,2)</f>
        <v>0</v>
      </c>
      <c r="X29" s="520"/>
      <c r="Y29" s="520"/>
      <c r="Z29" s="520"/>
      <c r="AA29" s="520"/>
      <c r="AB29" s="520"/>
      <c r="AC29" s="520"/>
      <c r="AD29" s="520"/>
      <c r="AE29" s="520"/>
      <c r="AF29" s="518"/>
      <c r="AG29" s="518"/>
      <c r="AH29" s="518"/>
      <c r="AI29" s="518"/>
      <c r="AJ29" s="518"/>
      <c r="AK29" s="521">
        <f>ROUND(AV94,2)</f>
        <v>0</v>
      </c>
      <c r="AL29" s="520"/>
      <c r="AM29" s="520"/>
      <c r="AN29" s="520"/>
      <c r="AO29" s="520"/>
      <c r="AP29" s="552"/>
    </row>
    <row r="30" spans="2:42" ht="12.75">
      <c r="B30" s="517"/>
      <c r="C30" s="518"/>
      <c r="D30" s="518"/>
      <c r="E30" s="518"/>
      <c r="F30" s="441" t="s">
        <v>33</v>
      </c>
      <c r="G30" s="518"/>
      <c r="H30" s="518"/>
      <c r="I30" s="518"/>
      <c r="J30" s="518"/>
      <c r="K30" s="518"/>
      <c r="L30" s="519">
        <v>0.15</v>
      </c>
      <c r="M30" s="520"/>
      <c r="N30" s="520"/>
      <c r="O30" s="520"/>
      <c r="P30" s="520"/>
      <c r="Q30" s="518"/>
      <c r="R30" s="518"/>
      <c r="S30" s="518"/>
      <c r="T30" s="518"/>
      <c r="U30" s="518"/>
      <c r="V30" s="518"/>
      <c r="W30" s="521">
        <f>ROUND(BA94,2)</f>
        <v>0</v>
      </c>
      <c r="X30" s="520"/>
      <c r="Y30" s="520"/>
      <c r="Z30" s="520"/>
      <c r="AA30" s="520"/>
      <c r="AB30" s="520"/>
      <c r="AC30" s="520"/>
      <c r="AD30" s="520"/>
      <c r="AE30" s="520"/>
      <c r="AF30" s="518"/>
      <c r="AG30" s="518"/>
      <c r="AH30" s="518"/>
      <c r="AI30" s="518"/>
      <c r="AJ30" s="518"/>
      <c r="AK30" s="521">
        <f>ROUND(AW94,2)</f>
        <v>0</v>
      </c>
      <c r="AL30" s="520"/>
      <c r="AM30" s="520"/>
      <c r="AN30" s="520"/>
      <c r="AO30" s="520"/>
      <c r="AP30" s="552"/>
    </row>
    <row r="31" spans="2:42" ht="12.75">
      <c r="B31" s="517"/>
      <c r="C31" s="518"/>
      <c r="D31" s="518"/>
      <c r="E31" s="518"/>
      <c r="F31" s="441" t="s">
        <v>34</v>
      </c>
      <c r="G31" s="518"/>
      <c r="H31" s="518"/>
      <c r="I31" s="518"/>
      <c r="J31" s="518"/>
      <c r="K31" s="518"/>
      <c r="L31" s="519">
        <v>0.21</v>
      </c>
      <c r="M31" s="520"/>
      <c r="N31" s="520"/>
      <c r="O31" s="520"/>
      <c r="P31" s="520"/>
      <c r="Q31" s="518"/>
      <c r="R31" s="518"/>
      <c r="S31" s="518"/>
      <c r="T31" s="518"/>
      <c r="U31" s="518"/>
      <c r="V31" s="518"/>
      <c r="W31" s="521">
        <f>ROUND(BB94,2)</f>
        <v>0</v>
      </c>
      <c r="X31" s="520"/>
      <c r="Y31" s="520"/>
      <c r="Z31" s="520"/>
      <c r="AA31" s="520"/>
      <c r="AB31" s="520"/>
      <c r="AC31" s="520"/>
      <c r="AD31" s="520"/>
      <c r="AE31" s="520"/>
      <c r="AF31" s="518"/>
      <c r="AG31" s="518"/>
      <c r="AH31" s="518"/>
      <c r="AI31" s="518"/>
      <c r="AJ31" s="518"/>
      <c r="AK31" s="521">
        <v>0</v>
      </c>
      <c r="AL31" s="520"/>
      <c r="AM31" s="520"/>
      <c r="AN31" s="520"/>
      <c r="AO31" s="520"/>
      <c r="AP31" s="552"/>
    </row>
    <row r="32" spans="2:42" ht="12.75">
      <c r="B32" s="517"/>
      <c r="C32" s="518"/>
      <c r="D32" s="518"/>
      <c r="E32" s="518"/>
      <c r="F32" s="441" t="s">
        <v>35</v>
      </c>
      <c r="G32" s="518"/>
      <c r="H32" s="518"/>
      <c r="I32" s="518"/>
      <c r="J32" s="518"/>
      <c r="K32" s="518"/>
      <c r="L32" s="519">
        <v>0.15</v>
      </c>
      <c r="M32" s="520"/>
      <c r="N32" s="520"/>
      <c r="O32" s="520"/>
      <c r="P32" s="520"/>
      <c r="Q32" s="518"/>
      <c r="R32" s="518"/>
      <c r="S32" s="518"/>
      <c r="T32" s="518"/>
      <c r="U32" s="518"/>
      <c r="V32" s="518"/>
      <c r="W32" s="521">
        <f>ROUND(BC94,2)</f>
        <v>0</v>
      </c>
      <c r="X32" s="520"/>
      <c r="Y32" s="520"/>
      <c r="Z32" s="520"/>
      <c r="AA32" s="520"/>
      <c r="AB32" s="520"/>
      <c r="AC32" s="520"/>
      <c r="AD32" s="520"/>
      <c r="AE32" s="520"/>
      <c r="AF32" s="518"/>
      <c r="AG32" s="518"/>
      <c r="AH32" s="518"/>
      <c r="AI32" s="518"/>
      <c r="AJ32" s="518"/>
      <c r="AK32" s="521">
        <v>0</v>
      </c>
      <c r="AL32" s="520"/>
      <c r="AM32" s="520"/>
      <c r="AN32" s="520"/>
      <c r="AO32" s="520"/>
      <c r="AP32" s="552"/>
    </row>
    <row r="33" spans="2:42" ht="12.75">
      <c r="B33" s="517"/>
      <c r="C33" s="518"/>
      <c r="D33" s="518"/>
      <c r="E33" s="518"/>
      <c r="F33" s="441" t="s">
        <v>36</v>
      </c>
      <c r="G33" s="518"/>
      <c r="H33" s="518"/>
      <c r="I33" s="518"/>
      <c r="J33" s="518"/>
      <c r="K33" s="518"/>
      <c r="L33" s="519">
        <v>0</v>
      </c>
      <c r="M33" s="520"/>
      <c r="N33" s="520"/>
      <c r="O33" s="520"/>
      <c r="P33" s="520"/>
      <c r="Q33" s="518"/>
      <c r="R33" s="518"/>
      <c r="S33" s="518"/>
      <c r="T33" s="518"/>
      <c r="U33" s="518"/>
      <c r="V33" s="518"/>
      <c r="W33" s="521">
        <f>ROUND(BD94,2)</f>
        <v>0</v>
      </c>
      <c r="X33" s="520"/>
      <c r="Y33" s="520"/>
      <c r="Z33" s="520"/>
      <c r="AA33" s="520"/>
      <c r="AB33" s="520"/>
      <c r="AC33" s="520"/>
      <c r="AD33" s="520"/>
      <c r="AE33" s="520"/>
      <c r="AF33" s="518"/>
      <c r="AG33" s="518"/>
      <c r="AH33" s="518"/>
      <c r="AI33" s="518"/>
      <c r="AJ33" s="518"/>
      <c r="AK33" s="521">
        <v>0</v>
      </c>
      <c r="AL33" s="520"/>
      <c r="AM33" s="520"/>
      <c r="AN33" s="520"/>
      <c r="AO33" s="520"/>
      <c r="AP33" s="552"/>
    </row>
    <row r="34" spans="2:42" ht="12">
      <c r="B34" s="20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9"/>
      <c r="AD34" s="439"/>
      <c r="AE34" s="439"/>
      <c r="AF34" s="439"/>
      <c r="AG34" s="439"/>
      <c r="AH34" s="439"/>
      <c r="AI34" s="439"/>
      <c r="AJ34" s="439"/>
      <c r="AK34" s="439"/>
      <c r="AL34" s="439"/>
      <c r="AM34" s="439"/>
      <c r="AN34" s="439"/>
      <c r="AO34" s="439"/>
      <c r="AP34" s="207"/>
    </row>
    <row r="35" spans="2:42" ht="15.75">
      <c r="B35" s="20"/>
      <c r="C35" s="522"/>
      <c r="D35" s="523" t="s">
        <v>37</v>
      </c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5" t="s">
        <v>38</v>
      </c>
      <c r="U35" s="524"/>
      <c r="V35" s="524"/>
      <c r="W35" s="524"/>
      <c r="X35" s="526" t="s">
        <v>39</v>
      </c>
      <c r="Y35" s="527"/>
      <c r="Z35" s="527"/>
      <c r="AA35" s="527"/>
      <c r="AB35" s="527"/>
      <c r="AC35" s="524"/>
      <c r="AD35" s="524"/>
      <c r="AE35" s="524"/>
      <c r="AF35" s="524"/>
      <c r="AG35" s="524"/>
      <c r="AH35" s="524"/>
      <c r="AI35" s="524"/>
      <c r="AJ35" s="524"/>
      <c r="AK35" s="528">
        <f>SUM(AK26:AK33)</f>
        <v>0</v>
      </c>
      <c r="AL35" s="527"/>
      <c r="AM35" s="527"/>
      <c r="AN35" s="527"/>
      <c r="AO35" s="529"/>
      <c r="AP35" s="553"/>
    </row>
    <row r="36" spans="2:42" ht="12">
      <c r="B36" s="20"/>
      <c r="C36" s="439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39"/>
      <c r="Y36" s="439"/>
      <c r="Z36" s="439"/>
      <c r="AA36" s="439"/>
      <c r="AB36" s="439"/>
      <c r="AC36" s="439"/>
      <c r="AD36" s="439"/>
      <c r="AE36" s="439"/>
      <c r="AF36" s="439"/>
      <c r="AG36" s="439"/>
      <c r="AH36" s="439"/>
      <c r="AI36" s="439"/>
      <c r="AJ36" s="439"/>
      <c r="AK36" s="439"/>
      <c r="AL36" s="439"/>
      <c r="AM36" s="439"/>
      <c r="AN36" s="439"/>
      <c r="AO36" s="439"/>
      <c r="AP36" s="207"/>
    </row>
    <row r="37" spans="2:42" ht="12">
      <c r="B37" s="20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39"/>
      <c r="AA37" s="439"/>
      <c r="AB37" s="439"/>
      <c r="AC37" s="439"/>
      <c r="AD37" s="439"/>
      <c r="AE37" s="439"/>
      <c r="AF37" s="439"/>
      <c r="AG37" s="439"/>
      <c r="AH37" s="439"/>
      <c r="AI37" s="439"/>
      <c r="AJ37" s="439"/>
      <c r="AK37" s="439"/>
      <c r="AL37" s="439"/>
      <c r="AM37" s="439"/>
      <c r="AN37" s="439"/>
      <c r="AO37" s="439"/>
      <c r="AP37" s="207"/>
    </row>
    <row r="38" spans="2:42" ht="12">
      <c r="B38" s="14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206"/>
    </row>
    <row r="39" spans="2:42" ht="12">
      <c r="B39" s="14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206"/>
    </row>
    <row r="40" spans="2:42" ht="12">
      <c r="B40" s="14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206"/>
    </row>
    <row r="41" spans="2:42" ht="12">
      <c r="B41" s="14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206"/>
    </row>
    <row r="42" spans="2:42" ht="12">
      <c r="B42" s="14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206"/>
    </row>
    <row r="43" spans="2:42" ht="12">
      <c r="B43" s="14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206"/>
    </row>
    <row r="44" spans="2:42" ht="12">
      <c r="B44" s="14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206"/>
    </row>
    <row r="45" spans="2:42" ht="12">
      <c r="B45" s="14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206"/>
    </row>
    <row r="46" spans="2:42" ht="12">
      <c r="B46" s="14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206"/>
    </row>
    <row r="47" spans="2:42" ht="12">
      <c r="B47" s="14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206"/>
    </row>
    <row r="48" spans="2:42" ht="12">
      <c r="B48" s="14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206"/>
    </row>
    <row r="49" spans="2:42" ht="12.75">
      <c r="B49" s="38"/>
      <c r="C49" s="279"/>
      <c r="D49" s="224" t="s">
        <v>158</v>
      </c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24" t="s">
        <v>229</v>
      </c>
      <c r="AI49" s="280"/>
      <c r="AJ49" s="280"/>
      <c r="AK49" s="280"/>
      <c r="AL49" s="280"/>
      <c r="AM49" s="280"/>
      <c r="AN49" s="280"/>
      <c r="AO49" s="280"/>
      <c r="AP49" s="554"/>
    </row>
    <row r="50" spans="2:42" ht="12">
      <c r="B50" s="14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206"/>
    </row>
    <row r="51" spans="2:42" ht="12">
      <c r="B51" s="14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206"/>
    </row>
    <row r="52" spans="2:42" ht="12">
      <c r="B52" s="14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206"/>
    </row>
    <row r="53" spans="2:42" ht="12">
      <c r="B53" s="14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206"/>
    </row>
    <row r="54" spans="2:42" ht="12">
      <c r="B54" s="14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206"/>
    </row>
    <row r="55" spans="2:42" ht="12">
      <c r="B55" s="14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206"/>
    </row>
    <row r="56" spans="2:42" ht="12">
      <c r="B56" s="14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206"/>
    </row>
    <row r="57" spans="2:42" ht="12">
      <c r="B57" s="14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206"/>
    </row>
    <row r="58" spans="2:42" ht="12">
      <c r="B58" s="14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206"/>
    </row>
    <row r="59" spans="2:42" ht="12">
      <c r="B59" s="14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206"/>
    </row>
    <row r="60" spans="2:42" ht="12.75">
      <c r="B60" s="20"/>
      <c r="C60" s="439"/>
      <c r="D60" s="226" t="s">
        <v>230</v>
      </c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226" t="s">
        <v>231</v>
      </c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226" t="s">
        <v>230</v>
      </c>
      <c r="AI60" s="144"/>
      <c r="AJ60" s="144"/>
      <c r="AK60" s="144"/>
      <c r="AL60" s="144"/>
      <c r="AM60" s="226" t="s">
        <v>231</v>
      </c>
      <c r="AN60" s="144"/>
      <c r="AO60" s="144"/>
      <c r="AP60" s="207"/>
    </row>
    <row r="61" spans="2:42" ht="12">
      <c r="B61" s="14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206"/>
    </row>
    <row r="62" spans="2:42" ht="12">
      <c r="B62" s="14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206"/>
    </row>
    <row r="63" spans="2:42" ht="12">
      <c r="B63" s="14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206"/>
    </row>
    <row r="64" spans="2:42" ht="12.75">
      <c r="B64" s="20"/>
      <c r="C64" s="439"/>
      <c r="D64" s="224" t="s">
        <v>232</v>
      </c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4" t="s">
        <v>233</v>
      </c>
      <c r="AI64" s="225"/>
      <c r="AJ64" s="225"/>
      <c r="AK64" s="225"/>
      <c r="AL64" s="225"/>
      <c r="AM64" s="225"/>
      <c r="AN64" s="225"/>
      <c r="AO64" s="225"/>
      <c r="AP64" s="207"/>
    </row>
    <row r="65" spans="2:42" ht="12">
      <c r="B65" s="14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206"/>
    </row>
    <row r="66" spans="2:42" ht="12">
      <c r="B66" s="14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206"/>
    </row>
    <row r="67" spans="2:42" ht="12">
      <c r="B67" s="14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206"/>
    </row>
    <row r="68" spans="2:42" ht="12">
      <c r="B68" s="14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206"/>
    </row>
    <row r="69" spans="2:42" ht="12">
      <c r="B69" s="14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206"/>
    </row>
    <row r="70" spans="2:42" ht="12">
      <c r="B70" s="14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206"/>
    </row>
    <row r="71" spans="2:42" ht="12">
      <c r="B71" s="14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206"/>
    </row>
    <row r="72" spans="2:42" ht="12">
      <c r="B72" s="14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206"/>
    </row>
    <row r="73" spans="2:42" ht="12">
      <c r="B73" s="14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206"/>
    </row>
    <row r="74" spans="2:42" ht="12">
      <c r="B74" s="14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206"/>
    </row>
    <row r="75" spans="2:42" ht="12.75">
      <c r="B75" s="20"/>
      <c r="C75" s="439"/>
      <c r="D75" s="226" t="s">
        <v>230</v>
      </c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226" t="s">
        <v>231</v>
      </c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226" t="s">
        <v>230</v>
      </c>
      <c r="AI75" s="144"/>
      <c r="AJ75" s="144"/>
      <c r="AK75" s="144"/>
      <c r="AL75" s="144"/>
      <c r="AM75" s="226" t="s">
        <v>231</v>
      </c>
      <c r="AN75" s="144"/>
      <c r="AO75" s="144"/>
      <c r="AP75" s="207"/>
    </row>
    <row r="76" spans="2:42" ht="12">
      <c r="B76" s="20"/>
      <c r="C76" s="439"/>
      <c r="D76" s="439"/>
      <c r="E76" s="439"/>
      <c r="F76" s="439"/>
      <c r="G76" s="439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  <c r="T76" s="439"/>
      <c r="U76" s="439"/>
      <c r="V76" s="439"/>
      <c r="W76" s="439"/>
      <c r="X76" s="439"/>
      <c r="Y76" s="439"/>
      <c r="Z76" s="439"/>
      <c r="AA76" s="439"/>
      <c r="AB76" s="439"/>
      <c r="AC76" s="439"/>
      <c r="AD76" s="439"/>
      <c r="AE76" s="439"/>
      <c r="AF76" s="439"/>
      <c r="AG76" s="439"/>
      <c r="AH76" s="439"/>
      <c r="AI76" s="439"/>
      <c r="AJ76" s="439"/>
      <c r="AK76" s="439"/>
      <c r="AL76" s="439"/>
      <c r="AM76" s="439"/>
      <c r="AN76" s="439"/>
      <c r="AO76" s="439"/>
      <c r="AP76" s="207"/>
    </row>
    <row r="77" spans="2:42" ht="12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10"/>
    </row>
    <row r="78" spans="2:42" ht="12"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</row>
    <row r="79" spans="2:42" ht="12"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</row>
    <row r="80" spans="2:42" ht="12"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</row>
    <row r="81" spans="1:45" ht="12">
      <c r="A81" s="145"/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11"/>
      <c r="AQ81" s="145"/>
      <c r="AR81" s="145"/>
      <c r="AS81" s="145"/>
    </row>
    <row r="82" spans="1:45" ht="18">
      <c r="A82" s="145"/>
      <c r="B82" s="20"/>
      <c r="C82" s="216" t="s">
        <v>1077</v>
      </c>
      <c r="D82" s="439"/>
      <c r="E82" s="439"/>
      <c r="F82" s="439"/>
      <c r="G82" s="439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  <c r="T82" s="439"/>
      <c r="U82" s="439"/>
      <c r="V82" s="439"/>
      <c r="W82" s="439"/>
      <c r="X82" s="439"/>
      <c r="Y82" s="439"/>
      <c r="Z82" s="439"/>
      <c r="AA82" s="439"/>
      <c r="AB82" s="439"/>
      <c r="AC82" s="439"/>
      <c r="AD82" s="439"/>
      <c r="AE82" s="439"/>
      <c r="AF82" s="439"/>
      <c r="AG82" s="439"/>
      <c r="AH82" s="439"/>
      <c r="AI82" s="439"/>
      <c r="AJ82" s="439"/>
      <c r="AK82" s="439"/>
      <c r="AL82" s="439"/>
      <c r="AM82" s="439"/>
      <c r="AN82" s="439"/>
      <c r="AO82" s="439"/>
      <c r="AP82" s="207"/>
      <c r="AQ82" s="145"/>
      <c r="AR82" s="145"/>
      <c r="AS82" s="145"/>
    </row>
    <row r="83" spans="1:45" ht="12">
      <c r="A83" s="145"/>
      <c r="B83" s="20"/>
      <c r="C83" s="439"/>
      <c r="D83" s="439"/>
      <c r="E83" s="439"/>
      <c r="F83" s="439"/>
      <c r="G83" s="439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  <c r="T83" s="439"/>
      <c r="U83" s="439"/>
      <c r="V83" s="439"/>
      <c r="W83" s="439"/>
      <c r="X83" s="439"/>
      <c r="Y83" s="439"/>
      <c r="Z83" s="439"/>
      <c r="AA83" s="439"/>
      <c r="AB83" s="439"/>
      <c r="AC83" s="439"/>
      <c r="AD83" s="439"/>
      <c r="AE83" s="439"/>
      <c r="AF83" s="439"/>
      <c r="AG83" s="439"/>
      <c r="AH83" s="439"/>
      <c r="AI83" s="439"/>
      <c r="AJ83" s="439"/>
      <c r="AK83" s="439"/>
      <c r="AL83" s="439"/>
      <c r="AM83" s="439"/>
      <c r="AN83" s="439"/>
      <c r="AO83" s="439"/>
      <c r="AP83" s="207"/>
      <c r="AQ83" s="145"/>
      <c r="AR83" s="145"/>
      <c r="AS83" s="145"/>
    </row>
    <row r="84" spans="1:45" ht="12.75">
      <c r="A84" s="145"/>
      <c r="B84" s="530"/>
      <c r="C84" s="441" t="s">
        <v>1076</v>
      </c>
      <c r="D84" s="531"/>
      <c r="E84" s="531"/>
      <c r="F84" s="531"/>
      <c r="G84" s="531"/>
      <c r="H84" s="531"/>
      <c r="I84" s="531"/>
      <c r="J84" s="531"/>
      <c r="K84" s="531"/>
      <c r="L84" s="531">
        <f>K5</f>
        <v>0</v>
      </c>
      <c r="M84" s="531"/>
      <c r="N84" s="531"/>
      <c r="O84" s="531"/>
      <c r="P84" s="531"/>
      <c r="Q84" s="531"/>
      <c r="R84" s="531"/>
      <c r="S84" s="531"/>
      <c r="T84" s="531"/>
      <c r="U84" s="531"/>
      <c r="V84" s="531"/>
      <c r="W84" s="531"/>
      <c r="X84" s="531"/>
      <c r="Y84" s="531"/>
      <c r="Z84" s="531"/>
      <c r="AA84" s="531"/>
      <c r="AB84" s="531"/>
      <c r="AC84" s="531"/>
      <c r="AD84" s="531"/>
      <c r="AE84" s="531"/>
      <c r="AF84" s="531"/>
      <c r="AG84" s="531"/>
      <c r="AH84" s="531"/>
      <c r="AI84" s="531"/>
      <c r="AJ84" s="531"/>
      <c r="AK84" s="531"/>
      <c r="AL84" s="531"/>
      <c r="AM84" s="531"/>
      <c r="AN84" s="531"/>
      <c r="AO84" s="531"/>
      <c r="AP84" s="555"/>
      <c r="AQ84" s="145"/>
      <c r="AR84" s="145"/>
      <c r="AS84" s="145"/>
    </row>
    <row r="85" spans="1:45" ht="15">
      <c r="A85" s="145"/>
      <c r="B85" s="532"/>
      <c r="C85" s="533" t="s">
        <v>6</v>
      </c>
      <c r="D85" s="534"/>
      <c r="E85" s="534"/>
      <c r="F85" s="534"/>
      <c r="G85" s="534"/>
      <c r="H85" s="534"/>
      <c r="I85" s="534"/>
      <c r="J85" s="534"/>
      <c r="K85" s="534"/>
      <c r="L85" s="461" t="str">
        <f>K6</f>
        <v>VD NH, demolice, OHO, stavba č. 4339</v>
      </c>
      <c r="M85" s="535"/>
      <c r="N85" s="535"/>
      <c r="O85" s="535"/>
      <c r="P85" s="535"/>
      <c r="Q85" s="535"/>
      <c r="R85" s="535"/>
      <c r="S85" s="535"/>
      <c r="T85" s="535"/>
      <c r="U85" s="535"/>
      <c r="V85" s="535"/>
      <c r="W85" s="535"/>
      <c r="X85" s="535"/>
      <c r="Y85" s="535"/>
      <c r="Z85" s="535"/>
      <c r="AA85" s="535"/>
      <c r="AB85" s="535"/>
      <c r="AC85" s="535"/>
      <c r="AD85" s="535"/>
      <c r="AE85" s="535"/>
      <c r="AF85" s="535"/>
      <c r="AG85" s="535"/>
      <c r="AH85" s="535"/>
      <c r="AI85" s="535"/>
      <c r="AJ85" s="535"/>
      <c r="AK85" s="535"/>
      <c r="AL85" s="535"/>
      <c r="AM85" s="535"/>
      <c r="AN85" s="535"/>
      <c r="AO85" s="535"/>
      <c r="AP85" s="556"/>
      <c r="AQ85" s="145"/>
      <c r="AR85" s="145"/>
      <c r="AS85" s="145"/>
    </row>
    <row r="86" spans="1:45" ht="12">
      <c r="A86" s="145"/>
      <c r="B86" s="20"/>
      <c r="C86" s="439"/>
      <c r="D86" s="439"/>
      <c r="E86" s="439"/>
      <c r="F86" s="439"/>
      <c r="G86" s="439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  <c r="T86" s="439"/>
      <c r="U86" s="439"/>
      <c r="V86" s="439"/>
      <c r="W86" s="439"/>
      <c r="X86" s="439"/>
      <c r="Y86" s="439"/>
      <c r="Z86" s="439"/>
      <c r="AA86" s="439"/>
      <c r="AB86" s="439"/>
      <c r="AC86" s="439"/>
      <c r="AD86" s="439"/>
      <c r="AE86" s="439"/>
      <c r="AF86" s="439"/>
      <c r="AG86" s="439"/>
      <c r="AH86" s="439"/>
      <c r="AI86" s="439"/>
      <c r="AJ86" s="439"/>
      <c r="AK86" s="439"/>
      <c r="AL86" s="439"/>
      <c r="AM86" s="439"/>
      <c r="AN86" s="439"/>
      <c r="AO86" s="439"/>
      <c r="AP86" s="207"/>
      <c r="AQ86" s="145"/>
      <c r="AR86" s="145"/>
      <c r="AS86" s="145"/>
    </row>
    <row r="87" spans="1:45" ht="12.75">
      <c r="A87" s="145"/>
      <c r="B87" s="20"/>
      <c r="C87" s="441" t="s">
        <v>10</v>
      </c>
      <c r="D87" s="439"/>
      <c r="E87" s="439"/>
      <c r="F87" s="439"/>
      <c r="G87" s="439"/>
      <c r="H87" s="439"/>
      <c r="I87" s="439"/>
      <c r="J87" s="439"/>
      <c r="K87" s="439"/>
      <c r="L87" s="536" t="str">
        <f>IF(K8="","",K8)</f>
        <v>k. ú. Nové Heřminovy</v>
      </c>
      <c r="M87" s="439"/>
      <c r="N87" s="439"/>
      <c r="O87" s="439"/>
      <c r="P87" s="439"/>
      <c r="Q87" s="439"/>
      <c r="R87" s="439"/>
      <c r="S87" s="439"/>
      <c r="T87" s="439"/>
      <c r="U87" s="439"/>
      <c r="V87" s="439"/>
      <c r="W87" s="439"/>
      <c r="X87" s="439"/>
      <c r="Y87" s="439"/>
      <c r="Z87" s="439"/>
      <c r="AA87" s="439"/>
      <c r="AB87" s="439"/>
      <c r="AC87" s="439"/>
      <c r="AD87" s="439"/>
      <c r="AE87" s="439"/>
      <c r="AF87" s="439"/>
      <c r="AG87" s="439"/>
      <c r="AH87" s="439"/>
      <c r="AI87" s="441" t="s">
        <v>12</v>
      </c>
      <c r="AJ87" s="439"/>
      <c r="AK87" s="439"/>
      <c r="AL87" s="439"/>
      <c r="AM87" s="537"/>
      <c r="AN87" s="537"/>
      <c r="AO87" s="439"/>
      <c r="AP87" s="207"/>
      <c r="AQ87" s="145"/>
      <c r="AR87" s="145"/>
      <c r="AS87" s="145"/>
    </row>
    <row r="88" spans="1:45" ht="12">
      <c r="A88" s="145"/>
      <c r="B88" s="20"/>
      <c r="C88" s="439"/>
      <c r="D88" s="439"/>
      <c r="E88" s="439"/>
      <c r="F88" s="439"/>
      <c r="G88" s="439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  <c r="T88" s="439"/>
      <c r="U88" s="439"/>
      <c r="V88" s="439"/>
      <c r="W88" s="439"/>
      <c r="X88" s="439"/>
      <c r="Y88" s="439"/>
      <c r="Z88" s="439"/>
      <c r="AA88" s="439"/>
      <c r="AB88" s="439"/>
      <c r="AC88" s="439"/>
      <c r="AD88" s="439"/>
      <c r="AE88" s="439"/>
      <c r="AF88" s="439"/>
      <c r="AG88" s="439"/>
      <c r="AH88" s="439"/>
      <c r="AI88" s="439"/>
      <c r="AJ88" s="439"/>
      <c r="AK88" s="439"/>
      <c r="AL88" s="439"/>
      <c r="AM88" s="439"/>
      <c r="AN88" s="439"/>
      <c r="AO88" s="439"/>
      <c r="AP88" s="207"/>
      <c r="AQ88" s="145"/>
      <c r="AR88" s="145"/>
      <c r="AS88" s="145"/>
    </row>
    <row r="89" spans="1:45" ht="12.75">
      <c r="A89" s="145"/>
      <c r="B89" s="20"/>
      <c r="C89" s="441" t="s">
        <v>13</v>
      </c>
      <c r="D89" s="439"/>
      <c r="E89" s="439"/>
      <c r="F89" s="439"/>
      <c r="G89" s="439"/>
      <c r="H89" s="439"/>
      <c r="I89" s="439"/>
      <c r="J89" s="439"/>
      <c r="K89" s="439"/>
      <c r="L89" s="531" t="str">
        <f>IF(E11="","",E11)</f>
        <v>Povodí Odry, státní podnik</v>
      </c>
      <c r="M89" s="439"/>
      <c r="N89" s="439"/>
      <c r="O89" s="439"/>
      <c r="P89" s="439"/>
      <c r="Q89" s="439"/>
      <c r="R89" s="439"/>
      <c r="S89" s="439"/>
      <c r="T89" s="439"/>
      <c r="U89" s="439"/>
      <c r="V89" s="439"/>
      <c r="W89" s="439"/>
      <c r="X89" s="439"/>
      <c r="Y89" s="439"/>
      <c r="Z89" s="439"/>
      <c r="AA89" s="439"/>
      <c r="AB89" s="439"/>
      <c r="AC89" s="439"/>
      <c r="AD89" s="439"/>
      <c r="AE89" s="439"/>
      <c r="AF89" s="439"/>
      <c r="AG89" s="439"/>
      <c r="AH89" s="439"/>
      <c r="AI89" s="441" t="s">
        <v>20</v>
      </c>
      <c r="AJ89" s="439"/>
      <c r="AK89" s="439"/>
      <c r="AL89" s="439"/>
      <c r="AM89" s="538"/>
      <c r="AN89" s="539"/>
      <c r="AO89" s="539"/>
      <c r="AP89" s="557"/>
      <c r="AQ89" s="145"/>
      <c r="AR89" s="145"/>
      <c r="AS89" s="145"/>
    </row>
    <row r="90" spans="1:45" ht="12.75">
      <c r="A90" s="145"/>
      <c r="B90" s="20"/>
      <c r="C90" s="441" t="s">
        <v>19</v>
      </c>
      <c r="D90" s="439"/>
      <c r="E90" s="439"/>
      <c r="F90" s="439"/>
      <c r="G90" s="439"/>
      <c r="H90" s="439"/>
      <c r="I90" s="439"/>
      <c r="J90" s="439"/>
      <c r="K90" s="439"/>
      <c r="L90" s="531" t="str">
        <f>IF(E14="","",E14)</f>
        <v xml:space="preserve"> </v>
      </c>
      <c r="M90" s="439"/>
      <c r="N90" s="439"/>
      <c r="O90" s="439"/>
      <c r="P90" s="439"/>
      <c r="Q90" s="439"/>
      <c r="R90" s="439"/>
      <c r="S90" s="439"/>
      <c r="T90" s="439"/>
      <c r="U90" s="439"/>
      <c r="V90" s="439"/>
      <c r="W90" s="439"/>
      <c r="X90" s="439"/>
      <c r="Y90" s="439"/>
      <c r="Z90" s="439"/>
      <c r="AA90" s="439"/>
      <c r="AB90" s="439"/>
      <c r="AC90" s="439"/>
      <c r="AD90" s="439"/>
      <c r="AE90" s="439"/>
      <c r="AF90" s="439"/>
      <c r="AG90" s="439"/>
      <c r="AH90" s="439"/>
      <c r="AI90" s="441" t="s">
        <v>24</v>
      </c>
      <c r="AJ90" s="439"/>
      <c r="AK90" s="439"/>
      <c r="AL90" s="439"/>
      <c r="AM90" s="538" t="str">
        <f>IF(E20="","",E20)</f>
        <v xml:space="preserve"> </v>
      </c>
      <c r="AN90" s="539"/>
      <c r="AO90" s="539"/>
      <c r="AP90" s="557"/>
      <c r="AQ90" s="145"/>
      <c r="AR90" s="145"/>
      <c r="AS90" s="145"/>
    </row>
    <row r="91" spans="1:45" ht="12">
      <c r="A91" s="145"/>
      <c r="B91" s="20"/>
      <c r="C91" s="439"/>
      <c r="D91" s="439"/>
      <c r="E91" s="439"/>
      <c r="F91" s="439"/>
      <c r="G91" s="439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  <c r="T91" s="439"/>
      <c r="U91" s="439"/>
      <c r="V91" s="439"/>
      <c r="W91" s="439"/>
      <c r="X91" s="439"/>
      <c r="Y91" s="439"/>
      <c r="Z91" s="439"/>
      <c r="AA91" s="439"/>
      <c r="AB91" s="439"/>
      <c r="AC91" s="439"/>
      <c r="AD91" s="439"/>
      <c r="AE91" s="439"/>
      <c r="AF91" s="439"/>
      <c r="AG91" s="439"/>
      <c r="AH91" s="439"/>
      <c r="AI91" s="439"/>
      <c r="AJ91" s="439"/>
      <c r="AK91" s="439"/>
      <c r="AL91" s="439"/>
      <c r="AM91" s="439"/>
      <c r="AN91" s="439"/>
      <c r="AO91" s="439"/>
      <c r="AP91" s="207"/>
      <c r="AQ91" s="145"/>
      <c r="AR91" s="145"/>
      <c r="AS91" s="145"/>
    </row>
    <row r="92" spans="1:45" ht="12">
      <c r="A92" s="145"/>
      <c r="B92" s="20"/>
      <c r="C92" s="540" t="s">
        <v>40</v>
      </c>
      <c r="D92" s="541"/>
      <c r="E92" s="541"/>
      <c r="F92" s="541"/>
      <c r="G92" s="541"/>
      <c r="H92" s="28"/>
      <c r="I92" s="542" t="s">
        <v>41</v>
      </c>
      <c r="J92" s="541"/>
      <c r="K92" s="541"/>
      <c r="L92" s="541"/>
      <c r="M92" s="541"/>
      <c r="N92" s="541"/>
      <c r="O92" s="541"/>
      <c r="P92" s="541"/>
      <c r="Q92" s="541"/>
      <c r="R92" s="541"/>
      <c r="S92" s="541"/>
      <c r="T92" s="541"/>
      <c r="U92" s="541"/>
      <c r="V92" s="541"/>
      <c r="W92" s="541"/>
      <c r="X92" s="541"/>
      <c r="Y92" s="541"/>
      <c r="Z92" s="541"/>
      <c r="AA92" s="541"/>
      <c r="AB92" s="541"/>
      <c r="AC92" s="541"/>
      <c r="AD92" s="541"/>
      <c r="AE92" s="541"/>
      <c r="AF92" s="541"/>
      <c r="AG92" s="543" t="s">
        <v>1078</v>
      </c>
      <c r="AH92" s="541"/>
      <c r="AI92" s="541"/>
      <c r="AJ92" s="541"/>
      <c r="AK92" s="541"/>
      <c r="AL92" s="541"/>
      <c r="AM92" s="541"/>
      <c r="AN92" s="542" t="s">
        <v>1079</v>
      </c>
      <c r="AO92" s="541"/>
      <c r="AP92" s="558"/>
      <c r="AQ92" s="145"/>
      <c r="AR92" s="145"/>
      <c r="AS92" s="145"/>
    </row>
    <row r="93" spans="1:45" ht="12">
      <c r="A93" s="145"/>
      <c r="B93" s="20"/>
      <c r="C93" s="439"/>
      <c r="D93" s="439"/>
      <c r="E93" s="439"/>
      <c r="F93" s="439"/>
      <c r="G93" s="439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  <c r="T93" s="439"/>
      <c r="U93" s="439"/>
      <c r="V93" s="439"/>
      <c r="W93" s="439"/>
      <c r="X93" s="439"/>
      <c r="Y93" s="439"/>
      <c r="Z93" s="439"/>
      <c r="AA93" s="439"/>
      <c r="AB93" s="439"/>
      <c r="AC93" s="439"/>
      <c r="AD93" s="439"/>
      <c r="AE93" s="439"/>
      <c r="AF93" s="439"/>
      <c r="AG93" s="439"/>
      <c r="AH93" s="439"/>
      <c r="AI93" s="439"/>
      <c r="AJ93" s="439"/>
      <c r="AK93" s="439"/>
      <c r="AL93" s="439"/>
      <c r="AM93" s="439"/>
      <c r="AN93" s="439"/>
      <c r="AO93" s="439"/>
      <c r="AP93" s="207"/>
      <c r="AQ93" s="145"/>
      <c r="AR93" s="145"/>
      <c r="AS93" s="145"/>
    </row>
    <row r="94" spans="1:45" ht="15.75">
      <c r="A94" s="145"/>
      <c r="B94" s="544"/>
      <c r="C94" s="232" t="s">
        <v>1080</v>
      </c>
      <c r="D94" s="545"/>
      <c r="E94" s="545"/>
      <c r="F94" s="545"/>
      <c r="G94" s="545"/>
      <c r="H94" s="545"/>
      <c r="I94" s="545"/>
      <c r="J94" s="545"/>
      <c r="K94" s="545"/>
      <c r="L94" s="545"/>
      <c r="M94" s="545"/>
      <c r="N94" s="545"/>
      <c r="O94" s="545"/>
      <c r="P94" s="545"/>
      <c r="Q94" s="545"/>
      <c r="R94" s="545"/>
      <c r="S94" s="545"/>
      <c r="T94" s="545"/>
      <c r="U94" s="545"/>
      <c r="V94" s="545"/>
      <c r="W94" s="545"/>
      <c r="X94" s="545"/>
      <c r="Y94" s="545"/>
      <c r="Z94" s="545"/>
      <c r="AA94" s="545"/>
      <c r="AB94" s="545"/>
      <c r="AC94" s="545"/>
      <c r="AD94" s="545"/>
      <c r="AE94" s="545"/>
      <c r="AF94" s="545"/>
      <c r="AG94" s="546">
        <f>SUM(AG95:AM121)</f>
        <v>0</v>
      </c>
      <c r="AH94" s="546"/>
      <c r="AI94" s="546"/>
      <c r="AJ94" s="546"/>
      <c r="AK94" s="546"/>
      <c r="AL94" s="546"/>
      <c r="AM94" s="546"/>
      <c r="AN94" s="547"/>
      <c r="AO94" s="547"/>
      <c r="AP94" s="559"/>
      <c r="AQ94" s="145"/>
      <c r="AR94" s="145"/>
      <c r="AS94" s="145"/>
    </row>
    <row r="95" spans="1:45" ht="15">
      <c r="A95" s="145"/>
      <c r="B95" s="548"/>
      <c r="C95" s="563"/>
      <c r="D95" s="564">
        <v>1</v>
      </c>
      <c r="E95" s="564"/>
      <c r="F95" s="564"/>
      <c r="G95" s="564"/>
      <c r="H95" s="564"/>
      <c r="I95" s="565"/>
      <c r="J95" s="566" t="s">
        <v>1090</v>
      </c>
      <c r="K95" s="566"/>
      <c r="L95" s="566"/>
      <c r="M95" s="566"/>
      <c r="N95" s="566"/>
      <c r="O95" s="566"/>
      <c r="P95" s="566"/>
      <c r="Q95" s="566"/>
      <c r="R95" s="566"/>
      <c r="S95" s="566"/>
      <c r="T95" s="566"/>
      <c r="U95" s="566"/>
      <c r="V95" s="566"/>
      <c r="W95" s="566"/>
      <c r="X95" s="566"/>
      <c r="Y95" s="566"/>
      <c r="Z95" s="566"/>
      <c r="AA95" s="566"/>
      <c r="AB95" s="566"/>
      <c r="AC95" s="566"/>
      <c r="AD95" s="566"/>
      <c r="AE95" s="566"/>
      <c r="AF95" s="566"/>
      <c r="AG95" s="567">
        <f>'Chata na par.č.st.382'!J77</f>
        <v>0</v>
      </c>
      <c r="AH95" s="568"/>
      <c r="AI95" s="568"/>
      <c r="AJ95" s="568"/>
      <c r="AK95" s="568"/>
      <c r="AL95" s="568"/>
      <c r="AM95" s="568"/>
      <c r="AN95" s="550"/>
      <c r="AO95" s="551"/>
      <c r="AP95" s="560"/>
      <c r="AQ95" s="145"/>
      <c r="AR95" s="145"/>
      <c r="AS95" s="145"/>
    </row>
    <row r="96" spans="1:45" ht="15">
      <c r="A96" s="145"/>
      <c r="B96" s="548"/>
      <c r="C96" s="569"/>
      <c r="D96" s="570">
        <v>2</v>
      </c>
      <c r="E96" s="570"/>
      <c r="F96" s="570"/>
      <c r="G96" s="570"/>
      <c r="H96" s="570"/>
      <c r="I96" s="571"/>
      <c r="J96" s="570" t="s">
        <v>1091</v>
      </c>
      <c r="K96" s="570"/>
      <c r="L96" s="570"/>
      <c r="M96" s="570"/>
      <c r="N96" s="570"/>
      <c r="O96" s="570"/>
      <c r="P96" s="570"/>
      <c r="Q96" s="570"/>
      <c r="R96" s="570"/>
      <c r="S96" s="570"/>
      <c r="T96" s="570"/>
      <c r="U96" s="570"/>
      <c r="V96" s="570"/>
      <c r="W96" s="570"/>
      <c r="X96" s="570"/>
      <c r="Y96" s="570"/>
      <c r="Z96" s="570"/>
      <c r="AA96" s="570"/>
      <c r="AB96" s="570"/>
      <c r="AC96" s="570"/>
      <c r="AD96" s="570"/>
      <c r="AE96" s="570"/>
      <c r="AF96" s="570"/>
      <c r="AG96" s="572">
        <f>'RD č.p. 163'!J78</f>
        <v>0</v>
      </c>
      <c r="AH96" s="573"/>
      <c r="AI96" s="573"/>
      <c r="AJ96" s="573"/>
      <c r="AK96" s="573"/>
      <c r="AL96" s="573"/>
      <c r="AM96" s="573"/>
      <c r="AN96" s="550"/>
      <c r="AO96" s="551"/>
      <c r="AP96" s="560"/>
      <c r="AQ96" s="145"/>
      <c r="AR96" s="145"/>
      <c r="AS96" s="145"/>
    </row>
    <row r="97" spans="1:45" ht="15">
      <c r="A97" s="145"/>
      <c r="B97" s="20"/>
      <c r="C97" s="574"/>
      <c r="D97" s="570">
        <v>3</v>
      </c>
      <c r="E97" s="570"/>
      <c r="F97" s="570"/>
      <c r="G97" s="570"/>
      <c r="H97" s="570"/>
      <c r="I97" s="574"/>
      <c r="J97" s="570" t="s">
        <v>1082</v>
      </c>
      <c r="K97" s="570"/>
      <c r="L97" s="570"/>
      <c r="M97" s="570"/>
      <c r="N97" s="570"/>
      <c r="O97" s="570"/>
      <c r="P97" s="570"/>
      <c r="Q97" s="570"/>
      <c r="R97" s="570"/>
      <c r="S97" s="570"/>
      <c r="T97" s="570"/>
      <c r="U97" s="570"/>
      <c r="V97" s="570"/>
      <c r="W97" s="570"/>
      <c r="X97" s="570"/>
      <c r="Y97" s="570"/>
      <c r="Z97" s="570"/>
      <c r="AA97" s="570"/>
      <c r="AB97" s="570"/>
      <c r="AC97" s="570"/>
      <c r="AD97" s="570"/>
      <c r="AE97" s="570"/>
      <c r="AF97" s="570"/>
      <c r="AG97" s="572">
        <f>'parc. č. 45'!I117</f>
        <v>0</v>
      </c>
      <c r="AH97" s="573"/>
      <c r="AI97" s="573"/>
      <c r="AJ97" s="573"/>
      <c r="AK97" s="573"/>
      <c r="AL97" s="573"/>
      <c r="AM97" s="573"/>
      <c r="AN97" s="439"/>
      <c r="AO97" s="439"/>
      <c r="AP97" s="207"/>
      <c r="AQ97" s="145"/>
      <c r="AR97" s="145"/>
      <c r="AS97" s="145"/>
    </row>
    <row r="98" spans="1:45" ht="15">
      <c r="A98" s="145"/>
      <c r="B98" s="20"/>
      <c r="C98" s="574"/>
      <c r="D98" s="570">
        <v>4</v>
      </c>
      <c r="E98" s="570"/>
      <c r="F98" s="570"/>
      <c r="G98" s="570"/>
      <c r="H98" s="570"/>
      <c r="I98" s="574"/>
      <c r="J98" s="570" t="s">
        <v>1083</v>
      </c>
      <c r="K98" s="570"/>
      <c r="L98" s="570"/>
      <c r="M98" s="570"/>
      <c r="N98" s="570"/>
      <c r="O98" s="570"/>
      <c r="P98" s="570"/>
      <c r="Q98" s="570"/>
      <c r="R98" s="570"/>
      <c r="S98" s="570"/>
      <c r="T98" s="570"/>
      <c r="U98" s="570"/>
      <c r="V98" s="570"/>
      <c r="W98" s="570"/>
      <c r="X98" s="570"/>
      <c r="Y98" s="570"/>
      <c r="Z98" s="570"/>
      <c r="AA98" s="570"/>
      <c r="AB98" s="570"/>
      <c r="AC98" s="570"/>
      <c r="AD98" s="570"/>
      <c r="AE98" s="570"/>
      <c r="AF98" s="570"/>
      <c r="AG98" s="572">
        <f>'RD č.p. 172'!J119</f>
        <v>0</v>
      </c>
      <c r="AH98" s="573"/>
      <c r="AI98" s="573"/>
      <c r="AJ98" s="573"/>
      <c r="AK98" s="573"/>
      <c r="AL98" s="573"/>
      <c r="AM98" s="573"/>
      <c r="AN98" s="439"/>
      <c r="AO98" s="439"/>
      <c r="AP98" s="207"/>
      <c r="AQ98" s="145"/>
      <c r="AR98" s="145"/>
      <c r="AS98" s="145"/>
    </row>
    <row r="99" spans="1:45" ht="15">
      <c r="A99" s="145"/>
      <c r="B99" s="14"/>
      <c r="C99" s="575"/>
      <c r="D99" s="576" t="s">
        <v>1087</v>
      </c>
      <c r="E99" s="570"/>
      <c r="F99" s="570"/>
      <c r="G99" s="570"/>
      <c r="H99" s="570"/>
      <c r="I99" s="575"/>
      <c r="J99" s="570" t="s">
        <v>1084</v>
      </c>
      <c r="K99" s="570"/>
      <c r="L99" s="570"/>
      <c r="M99" s="570"/>
      <c r="N99" s="570"/>
      <c r="O99" s="570"/>
      <c r="P99" s="570"/>
      <c r="Q99" s="570"/>
      <c r="R99" s="570"/>
      <c r="S99" s="570"/>
      <c r="T99" s="570"/>
      <c r="U99" s="570"/>
      <c r="V99" s="570"/>
      <c r="W99" s="570"/>
      <c r="X99" s="570"/>
      <c r="Y99" s="570"/>
      <c r="Z99" s="570"/>
      <c r="AA99" s="570"/>
      <c r="AB99" s="570"/>
      <c r="AC99" s="570"/>
      <c r="AD99" s="570"/>
      <c r="AE99" s="570"/>
      <c r="AF99" s="570"/>
      <c r="AG99" s="572">
        <f>'RD č.p. 172_studna'!J120</f>
        <v>0</v>
      </c>
      <c r="AH99" s="573"/>
      <c r="AI99" s="573"/>
      <c r="AJ99" s="573"/>
      <c r="AK99" s="573"/>
      <c r="AL99" s="573"/>
      <c r="AM99" s="573"/>
      <c r="AN99" s="145"/>
      <c r="AO99" s="145"/>
      <c r="AP99" s="206"/>
      <c r="AQ99" s="145"/>
      <c r="AR99" s="145"/>
      <c r="AS99" s="145"/>
    </row>
    <row r="100" spans="1:45" ht="15">
      <c r="A100" s="145"/>
      <c r="B100" s="14"/>
      <c r="C100" s="575"/>
      <c r="D100" s="570">
        <v>5</v>
      </c>
      <c r="E100" s="570"/>
      <c r="F100" s="570"/>
      <c r="G100" s="570"/>
      <c r="H100" s="570"/>
      <c r="I100" s="575"/>
      <c r="J100" s="570" t="s">
        <v>1085</v>
      </c>
      <c r="K100" s="570"/>
      <c r="L100" s="570"/>
      <c r="M100" s="570"/>
      <c r="N100" s="570"/>
      <c r="O100" s="570"/>
      <c r="P100" s="570"/>
      <c r="Q100" s="570"/>
      <c r="R100" s="570"/>
      <c r="S100" s="570"/>
      <c r="T100" s="570"/>
      <c r="U100" s="570"/>
      <c r="V100" s="570"/>
      <c r="W100" s="570"/>
      <c r="X100" s="570"/>
      <c r="Y100" s="570"/>
      <c r="Z100" s="570"/>
      <c r="AA100" s="570"/>
      <c r="AB100" s="570"/>
      <c r="AC100" s="570"/>
      <c r="AD100" s="570"/>
      <c r="AE100" s="570"/>
      <c r="AF100" s="570"/>
      <c r="AG100" s="572">
        <f>'RD č.p. 9'!J118</f>
        <v>0</v>
      </c>
      <c r="AH100" s="573"/>
      <c r="AI100" s="573"/>
      <c r="AJ100" s="573"/>
      <c r="AK100" s="573"/>
      <c r="AL100" s="573"/>
      <c r="AM100" s="573"/>
      <c r="AN100" s="145"/>
      <c r="AO100" s="145"/>
      <c r="AP100" s="206"/>
      <c r="AQ100" s="145"/>
      <c r="AR100" s="145"/>
      <c r="AS100" s="145"/>
    </row>
    <row r="101" spans="2:42" ht="15">
      <c r="B101" s="14"/>
      <c r="C101" s="575"/>
      <c r="D101" s="570" t="s">
        <v>1088</v>
      </c>
      <c r="E101" s="570"/>
      <c r="F101" s="570"/>
      <c r="G101" s="570"/>
      <c r="H101" s="570"/>
      <c r="I101" s="575"/>
      <c r="J101" s="570" t="s">
        <v>1086</v>
      </c>
      <c r="K101" s="570"/>
      <c r="L101" s="570"/>
      <c r="M101" s="570"/>
      <c r="N101" s="570"/>
      <c r="O101" s="570"/>
      <c r="P101" s="570"/>
      <c r="Q101" s="570"/>
      <c r="R101" s="570"/>
      <c r="S101" s="570"/>
      <c r="T101" s="570"/>
      <c r="U101" s="570"/>
      <c r="V101" s="570"/>
      <c r="W101" s="570"/>
      <c r="X101" s="570"/>
      <c r="Y101" s="570"/>
      <c r="Z101" s="570"/>
      <c r="AA101" s="570"/>
      <c r="AB101" s="570"/>
      <c r="AC101" s="570"/>
      <c r="AD101" s="570"/>
      <c r="AE101" s="570"/>
      <c r="AF101" s="570"/>
      <c r="AG101" s="572">
        <f>'RD č.p. 9_studna'!J120</f>
        <v>0</v>
      </c>
      <c r="AH101" s="573"/>
      <c r="AI101" s="573"/>
      <c r="AJ101" s="573"/>
      <c r="AK101" s="573"/>
      <c r="AL101" s="573"/>
      <c r="AM101" s="573"/>
      <c r="AN101" s="145"/>
      <c r="AO101" s="145"/>
      <c r="AP101" s="206"/>
    </row>
    <row r="102" spans="2:42" ht="15">
      <c r="B102" s="14"/>
      <c r="C102" s="575"/>
      <c r="D102" s="570">
        <v>6</v>
      </c>
      <c r="E102" s="570"/>
      <c r="F102" s="570"/>
      <c r="G102" s="570"/>
      <c r="H102" s="570"/>
      <c r="I102" s="575"/>
      <c r="J102" s="570" t="s">
        <v>1089</v>
      </c>
      <c r="K102" s="570"/>
      <c r="L102" s="570"/>
      <c r="M102" s="570"/>
      <c r="N102" s="570"/>
      <c r="O102" s="570"/>
      <c r="P102" s="570"/>
      <c r="Q102" s="570"/>
      <c r="R102" s="570"/>
      <c r="S102" s="570"/>
      <c r="T102" s="570"/>
      <c r="U102" s="570"/>
      <c r="V102" s="570"/>
      <c r="W102" s="570"/>
      <c r="X102" s="570"/>
      <c r="Y102" s="570"/>
      <c r="Z102" s="570"/>
      <c r="AA102" s="570"/>
      <c r="AB102" s="570"/>
      <c r="AC102" s="570"/>
      <c r="AD102" s="570"/>
      <c r="AE102" s="570"/>
      <c r="AF102" s="570"/>
      <c r="AG102" s="572">
        <f>'RD č.p. 163'!J33</f>
        <v>0</v>
      </c>
      <c r="AH102" s="573"/>
      <c r="AI102" s="573"/>
      <c r="AJ102" s="573"/>
      <c r="AK102" s="573"/>
      <c r="AL102" s="573"/>
      <c r="AM102" s="573"/>
      <c r="AN102" s="145"/>
      <c r="AO102" s="145"/>
      <c r="AP102" s="206"/>
    </row>
    <row r="103" spans="2:42" ht="15">
      <c r="B103" s="14"/>
      <c r="C103" s="575"/>
      <c r="D103" s="570">
        <v>7</v>
      </c>
      <c r="E103" s="570"/>
      <c r="F103" s="570"/>
      <c r="G103" s="570"/>
      <c r="H103" s="570"/>
      <c r="I103" s="575"/>
      <c r="J103" s="570" t="s">
        <v>1092</v>
      </c>
      <c r="K103" s="570"/>
      <c r="L103" s="570"/>
      <c r="M103" s="570"/>
      <c r="N103" s="570"/>
      <c r="O103" s="570"/>
      <c r="P103" s="570"/>
      <c r="Q103" s="570"/>
      <c r="R103" s="570"/>
      <c r="S103" s="570"/>
      <c r="T103" s="570"/>
      <c r="U103" s="570"/>
      <c r="V103" s="570"/>
      <c r="W103" s="570"/>
      <c r="X103" s="570"/>
      <c r="Y103" s="570"/>
      <c r="Z103" s="570"/>
      <c r="AA103" s="570"/>
      <c r="AB103" s="570"/>
      <c r="AC103" s="570"/>
      <c r="AD103" s="570"/>
      <c r="AE103" s="570"/>
      <c r="AF103" s="570"/>
      <c r="AG103" s="572">
        <f>'RD č. p. 141'!J118</f>
        <v>0</v>
      </c>
      <c r="AH103" s="573"/>
      <c r="AI103" s="573"/>
      <c r="AJ103" s="573"/>
      <c r="AK103" s="573"/>
      <c r="AL103" s="573"/>
      <c r="AM103" s="573"/>
      <c r="AN103" s="145"/>
      <c r="AO103" s="145"/>
      <c r="AP103" s="206"/>
    </row>
    <row r="104" spans="2:42" ht="15">
      <c r="B104" s="14"/>
      <c r="C104" s="575"/>
      <c r="D104" s="570" t="s">
        <v>1093</v>
      </c>
      <c r="E104" s="570"/>
      <c r="F104" s="570"/>
      <c r="G104" s="570"/>
      <c r="H104" s="570"/>
      <c r="I104" s="575"/>
      <c r="J104" s="570" t="s">
        <v>1098</v>
      </c>
      <c r="K104" s="570"/>
      <c r="L104" s="570"/>
      <c r="M104" s="570"/>
      <c r="N104" s="570"/>
      <c r="O104" s="570"/>
      <c r="P104" s="570"/>
      <c r="Q104" s="570"/>
      <c r="R104" s="570"/>
      <c r="S104" s="570"/>
      <c r="T104" s="570"/>
      <c r="U104" s="570"/>
      <c r="V104" s="570"/>
      <c r="W104" s="570"/>
      <c r="X104" s="570"/>
      <c r="Y104" s="570"/>
      <c r="Z104" s="570"/>
      <c r="AA104" s="570"/>
      <c r="AB104" s="570"/>
      <c r="AC104" s="570"/>
      <c r="AD104" s="570"/>
      <c r="AE104" s="570"/>
      <c r="AF104" s="570"/>
      <c r="AG104" s="572">
        <f>'RD č.p. 141_studna 1'!J120</f>
        <v>0</v>
      </c>
      <c r="AH104" s="573"/>
      <c r="AI104" s="573"/>
      <c r="AJ104" s="573"/>
      <c r="AK104" s="573"/>
      <c r="AL104" s="573"/>
      <c r="AM104" s="573"/>
      <c r="AN104" s="145"/>
      <c r="AO104" s="145"/>
      <c r="AP104" s="206"/>
    </row>
    <row r="105" spans="2:42" ht="15" customHeight="1">
      <c r="B105" s="14"/>
      <c r="C105" s="575"/>
      <c r="D105" s="570" t="s">
        <v>1094</v>
      </c>
      <c r="E105" s="570"/>
      <c r="F105" s="570"/>
      <c r="G105" s="570"/>
      <c r="H105" s="570"/>
      <c r="I105" s="575"/>
      <c r="J105" s="570" t="s">
        <v>1095</v>
      </c>
      <c r="K105" s="570"/>
      <c r="L105" s="570"/>
      <c r="M105" s="570"/>
      <c r="N105" s="570"/>
      <c r="O105" s="570"/>
      <c r="P105" s="570"/>
      <c r="Q105" s="570"/>
      <c r="R105" s="570"/>
      <c r="S105" s="570"/>
      <c r="T105" s="570"/>
      <c r="U105" s="570"/>
      <c r="V105" s="570"/>
      <c r="W105" s="570"/>
      <c r="X105" s="570"/>
      <c r="Y105" s="570"/>
      <c r="Z105" s="570"/>
      <c r="AA105" s="570"/>
      <c r="AB105" s="570"/>
      <c r="AC105" s="570"/>
      <c r="AD105" s="570"/>
      <c r="AE105" s="570"/>
      <c r="AF105" s="570"/>
      <c r="AG105" s="572">
        <f>'RD č.p. 141_studna 2'!J120</f>
        <v>0</v>
      </c>
      <c r="AH105" s="573"/>
      <c r="AI105" s="573"/>
      <c r="AJ105" s="573"/>
      <c r="AK105" s="573"/>
      <c r="AL105" s="573"/>
      <c r="AM105" s="573"/>
      <c r="AN105" s="145"/>
      <c r="AO105" s="145"/>
      <c r="AP105" s="206"/>
    </row>
    <row r="106" spans="2:42" ht="15">
      <c r="B106" s="14"/>
      <c r="C106" s="575"/>
      <c r="D106" s="570" t="s">
        <v>1096</v>
      </c>
      <c r="E106" s="570"/>
      <c r="F106" s="570"/>
      <c r="G106" s="570"/>
      <c r="H106" s="570"/>
      <c r="I106" s="575"/>
      <c r="J106" s="570" t="s">
        <v>1097</v>
      </c>
      <c r="K106" s="570"/>
      <c r="L106" s="570"/>
      <c r="M106" s="570"/>
      <c r="N106" s="570"/>
      <c r="O106" s="570"/>
      <c r="P106" s="570"/>
      <c r="Q106" s="570"/>
      <c r="R106" s="570"/>
      <c r="S106" s="570"/>
      <c r="T106" s="570"/>
      <c r="U106" s="570"/>
      <c r="V106" s="570"/>
      <c r="W106" s="570"/>
      <c r="X106" s="570"/>
      <c r="Y106" s="570"/>
      <c r="Z106" s="570"/>
      <c r="AA106" s="570"/>
      <c r="AB106" s="570"/>
      <c r="AC106" s="570"/>
      <c r="AD106" s="570"/>
      <c r="AE106" s="570"/>
      <c r="AF106" s="570"/>
      <c r="AG106" s="572">
        <f>'RD č.p. 141_studna 3'!J121</f>
        <v>0</v>
      </c>
      <c r="AH106" s="573"/>
      <c r="AI106" s="573"/>
      <c r="AJ106" s="573"/>
      <c r="AK106" s="573"/>
      <c r="AL106" s="573"/>
      <c r="AM106" s="573"/>
      <c r="AN106" s="145"/>
      <c r="AO106" s="145"/>
      <c r="AP106" s="206"/>
    </row>
    <row r="107" spans="2:42" ht="15">
      <c r="B107" s="14"/>
      <c r="C107" s="575"/>
      <c r="D107" s="570">
        <v>8</v>
      </c>
      <c r="E107" s="570"/>
      <c r="F107" s="570"/>
      <c r="G107" s="570"/>
      <c r="H107" s="570"/>
      <c r="I107" s="575"/>
      <c r="J107" s="570" t="s">
        <v>1099</v>
      </c>
      <c r="K107" s="570"/>
      <c r="L107" s="570"/>
      <c r="M107" s="570"/>
      <c r="N107" s="570"/>
      <c r="O107" s="570"/>
      <c r="P107" s="570"/>
      <c r="Q107" s="570"/>
      <c r="R107" s="570"/>
      <c r="S107" s="570"/>
      <c r="T107" s="570"/>
      <c r="U107" s="570"/>
      <c r="V107" s="570"/>
      <c r="W107" s="570"/>
      <c r="X107" s="570"/>
      <c r="Y107" s="570"/>
      <c r="Z107" s="570"/>
      <c r="AA107" s="570"/>
      <c r="AB107" s="570"/>
      <c r="AC107" s="570"/>
      <c r="AD107" s="570"/>
      <c r="AE107" s="570"/>
      <c r="AF107" s="570"/>
      <c r="AG107" s="572">
        <f>'parc č. 394+395'!J116</f>
        <v>0</v>
      </c>
      <c r="AH107" s="573"/>
      <c r="AI107" s="573"/>
      <c r="AJ107" s="573"/>
      <c r="AK107" s="573"/>
      <c r="AL107" s="573"/>
      <c r="AM107" s="573"/>
      <c r="AN107" s="145"/>
      <c r="AO107" s="145"/>
      <c r="AP107" s="206"/>
    </row>
    <row r="108" spans="2:42" ht="15">
      <c r="B108" s="14"/>
      <c r="C108" s="575"/>
      <c r="D108" s="570">
        <v>9</v>
      </c>
      <c r="E108" s="570"/>
      <c r="F108" s="570"/>
      <c r="G108" s="570"/>
      <c r="H108" s="570"/>
      <c r="I108" s="575"/>
      <c r="J108" s="570" t="s">
        <v>1100</v>
      </c>
      <c r="K108" s="570"/>
      <c r="L108" s="570"/>
      <c r="M108" s="570"/>
      <c r="N108" s="570"/>
      <c r="O108" s="570"/>
      <c r="P108" s="570"/>
      <c r="Q108" s="570"/>
      <c r="R108" s="570"/>
      <c r="S108" s="570"/>
      <c r="T108" s="570"/>
      <c r="U108" s="570"/>
      <c r="V108" s="570"/>
      <c r="W108" s="570"/>
      <c r="X108" s="570"/>
      <c r="Y108" s="570"/>
      <c r="Z108" s="570"/>
      <c r="AA108" s="570"/>
      <c r="AB108" s="570"/>
      <c r="AC108" s="570"/>
      <c r="AD108" s="570"/>
      <c r="AE108" s="570"/>
      <c r="AF108" s="570"/>
      <c r="AG108" s="572">
        <f>'RD č.p. 4'!J79</f>
        <v>0</v>
      </c>
      <c r="AH108" s="573"/>
      <c r="AI108" s="573"/>
      <c r="AJ108" s="573"/>
      <c r="AK108" s="573"/>
      <c r="AL108" s="573"/>
      <c r="AM108" s="573"/>
      <c r="AN108" s="145"/>
      <c r="AO108" s="145"/>
      <c r="AP108" s="206"/>
    </row>
    <row r="109" spans="2:42" ht="15">
      <c r="B109" s="14"/>
      <c r="C109" s="575"/>
      <c r="D109" s="570">
        <v>10</v>
      </c>
      <c r="E109" s="570"/>
      <c r="F109" s="570"/>
      <c r="G109" s="570"/>
      <c r="H109" s="570"/>
      <c r="I109" s="575"/>
      <c r="J109" s="570" t="s">
        <v>1101</v>
      </c>
      <c r="K109" s="570"/>
      <c r="L109" s="570"/>
      <c r="M109" s="570"/>
      <c r="N109" s="570"/>
      <c r="O109" s="570"/>
      <c r="P109" s="570"/>
      <c r="Q109" s="570"/>
      <c r="R109" s="570"/>
      <c r="S109" s="570"/>
      <c r="T109" s="570"/>
      <c r="U109" s="570"/>
      <c r="V109" s="570"/>
      <c r="W109" s="570"/>
      <c r="X109" s="570"/>
      <c r="Y109" s="570"/>
      <c r="Z109" s="570"/>
      <c r="AA109" s="570"/>
      <c r="AB109" s="570"/>
      <c r="AC109" s="570"/>
      <c r="AD109" s="570"/>
      <c r="AE109" s="570"/>
      <c r="AF109" s="570"/>
      <c r="AG109" s="572">
        <f>'RD č.p. 5'!J79</f>
        <v>0</v>
      </c>
      <c r="AH109" s="573"/>
      <c r="AI109" s="573"/>
      <c r="AJ109" s="573"/>
      <c r="AK109" s="573"/>
      <c r="AL109" s="573"/>
      <c r="AM109" s="573"/>
      <c r="AN109" s="145"/>
      <c r="AO109" s="145"/>
      <c r="AP109" s="206"/>
    </row>
    <row r="110" spans="2:42" ht="15" customHeight="1">
      <c r="B110" s="14"/>
      <c r="C110" s="575"/>
      <c r="D110" s="570">
        <v>11</v>
      </c>
      <c r="E110" s="570"/>
      <c r="F110" s="570"/>
      <c r="G110" s="570"/>
      <c r="H110" s="570"/>
      <c r="I110" s="575"/>
      <c r="J110" s="570" t="s">
        <v>1102</v>
      </c>
      <c r="K110" s="570"/>
      <c r="L110" s="570"/>
      <c r="M110" s="570"/>
      <c r="N110" s="570"/>
      <c r="O110" s="570"/>
      <c r="P110" s="570"/>
      <c r="Q110" s="570"/>
      <c r="R110" s="570"/>
      <c r="S110" s="570"/>
      <c r="T110" s="570"/>
      <c r="U110" s="570"/>
      <c r="V110" s="570"/>
      <c r="W110" s="570"/>
      <c r="X110" s="570"/>
      <c r="Y110" s="570"/>
      <c r="Z110" s="570"/>
      <c r="AA110" s="570"/>
      <c r="AB110" s="570"/>
      <c r="AC110" s="570"/>
      <c r="AD110" s="570"/>
      <c r="AE110" s="570"/>
      <c r="AF110" s="570"/>
      <c r="AG110" s="572">
        <f>'RD č.p. 172-Loučky'!J79</f>
        <v>0</v>
      </c>
      <c r="AH110" s="573"/>
      <c r="AI110" s="573"/>
      <c r="AJ110" s="573"/>
      <c r="AK110" s="573"/>
      <c r="AL110" s="573"/>
      <c r="AM110" s="573"/>
      <c r="AN110" s="145"/>
      <c r="AO110" s="145"/>
      <c r="AP110" s="206"/>
    </row>
    <row r="111" spans="2:42" ht="15">
      <c r="B111" s="14"/>
      <c r="C111" s="575"/>
      <c r="D111" s="570">
        <v>12</v>
      </c>
      <c r="E111" s="570"/>
      <c r="F111" s="570"/>
      <c r="G111" s="570"/>
      <c r="H111" s="570"/>
      <c r="I111" s="575"/>
      <c r="J111" s="570" t="s">
        <v>1103</v>
      </c>
      <c r="K111" s="570"/>
      <c r="L111" s="570"/>
      <c r="M111" s="570"/>
      <c r="N111" s="570"/>
      <c r="O111" s="570"/>
      <c r="P111" s="570"/>
      <c r="Q111" s="570"/>
      <c r="R111" s="570"/>
      <c r="S111" s="570"/>
      <c r="T111" s="570"/>
      <c r="U111" s="570"/>
      <c r="V111" s="570"/>
      <c r="W111" s="570"/>
      <c r="X111" s="570"/>
      <c r="Y111" s="570"/>
      <c r="Z111" s="570"/>
      <c r="AA111" s="570"/>
      <c r="AB111" s="570"/>
      <c r="AC111" s="570"/>
      <c r="AD111" s="570"/>
      <c r="AE111" s="570"/>
      <c r="AF111" s="570"/>
      <c r="AG111" s="572">
        <f>'RD č.p. 21'!H65</f>
        <v>0</v>
      </c>
      <c r="AH111" s="573"/>
      <c r="AI111" s="573"/>
      <c r="AJ111" s="573"/>
      <c r="AK111" s="573"/>
      <c r="AL111" s="573"/>
      <c r="AM111" s="573"/>
      <c r="AN111" s="145"/>
      <c r="AO111" s="145"/>
      <c r="AP111" s="206"/>
    </row>
    <row r="112" spans="2:42" ht="15">
      <c r="B112" s="14"/>
      <c r="C112" s="575"/>
      <c r="D112" s="570" t="s">
        <v>1104</v>
      </c>
      <c r="E112" s="570"/>
      <c r="F112" s="570"/>
      <c r="G112" s="570"/>
      <c r="H112" s="570"/>
      <c r="I112" s="575"/>
      <c r="J112" s="570" t="s">
        <v>1105</v>
      </c>
      <c r="K112" s="570"/>
      <c r="L112" s="570"/>
      <c r="M112" s="570"/>
      <c r="N112" s="570"/>
      <c r="O112" s="570"/>
      <c r="P112" s="570"/>
      <c r="Q112" s="570"/>
      <c r="R112" s="570"/>
      <c r="S112" s="570"/>
      <c r="T112" s="570"/>
      <c r="U112" s="570"/>
      <c r="V112" s="570"/>
      <c r="W112" s="570"/>
      <c r="X112" s="570"/>
      <c r="Y112" s="570"/>
      <c r="Z112" s="570"/>
      <c r="AA112" s="570"/>
      <c r="AB112" s="570"/>
      <c r="AC112" s="570"/>
      <c r="AD112" s="570"/>
      <c r="AE112" s="570"/>
      <c r="AF112" s="570"/>
      <c r="AG112" s="572">
        <f>'RD č.p. 21_studna'!H34</f>
        <v>0</v>
      </c>
      <c r="AH112" s="573"/>
      <c r="AI112" s="573"/>
      <c r="AJ112" s="573"/>
      <c r="AK112" s="573"/>
      <c r="AL112" s="573"/>
      <c r="AM112" s="573"/>
      <c r="AN112" s="145"/>
      <c r="AO112" s="145"/>
      <c r="AP112" s="206"/>
    </row>
    <row r="113" spans="2:42" ht="15">
      <c r="B113" s="14"/>
      <c r="C113" s="575"/>
      <c r="D113" s="570">
        <v>13</v>
      </c>
      <c r="E113" s="570"/>
      <c r="F113" s="570"/>
      <c r="G113" s="570"/>
      <c r="H113" s="570"/>
      <c r="I113" s="575"/>
      <c r="J113" s="570" t="s">
        <v>1106</v>
      </c>
      <c r="K113" s="570"/>
      <c r="L113" s="570"/>
      <c r="M113" s="570"/>
      <c r="N113" s="570"/>
      <c r="O113" s="570"/>
      <c r="P113" s="570"/>
      <c r="Q113" s="570"/>
      <c r="R113" s="570"/>
      <c r="S113" s="570"/>
      <c r="T113" s="570"/>
      <c r="U113" s="570"/>
      <c r="V113" s="570"/>
      <c r="W113" s="570"/>
      <c r="X113" s="570"/>
      <c r="Y113" s="570"/>
      <c r="Z113" s="570"/>
      <c r="AA113" s="570"/>
      <c r="AB113" s="570"/>
      <c r="AC113" s="570"/>
      <c r="AD113" s="570"/>
      <c r="AE113" s="570"/>
      <c r="AF113" s="570"/>
      <c r="AG113" s="572">
        <f>'RD č.p. 109'!H74</f>
        <v>0</v>
      </c>
      <c r="AH113" s="573"/>
      <c r="AI113" s="573"/>
      <c r="AJ113" s="573"/>
      <c r="AK113" s="573"/>
      <c r="AL113" s="573"/>
      <c r="AM113" s="573"/>
      <c r="AN113" s="145"/>
      <c r="AO113" s="145"/>
      <c r="AP113" s="206"/>
    </row>
    <row r="114" spans="2:42" ht="15">
      <c r="B114" s="14"/>
      <c r="C114" s="575"/>
      <c r="D114" s="570" t="s">
        <v>1107</v>
      </c>
      <c r="E114" s="570"/>
      <c r="F114" s="570"/>
      <c r="G114" s="570"/>
      <c r="H114" s="570"/>
      <c r="I114" s="575"/>
      <c r="J114" s="570" t="s">
        <v>1108</v>
      </c>
      <c r="K114" s="570"/>
      <c r="L114" s="570"/>
      <c r="M114" s="570"/>
      <c r="N114" s="570"/>
      <c r="O114" s="570"/>
      <c r="P114" s="570"/>
      <c r="Q114" s="570"/>
      <c r="R114" s="570"/>
      <c r="S114" s="570"/>
      <c r="T114" s="570"/>
      <c r="U114" s="570"/>
      <c r="V114" s="570"/>
      <c r="W114" s="570"/>
      <c r="X114" s="570"/>
      <c r="Y114" s="570"/>
      <c r="Z114" s="570"/>
      <c r="AA114" s="570"/>
      <c r="AB114" s="570"/>
      <c r="AC114" s="570"/>
      <c r="AD114" s="570"/>
      <c r="AE114" s="570"/>
      <c r="AF114" s="570"/>
      <c r="AG114" s="572">
        <f>'RD č.p. 109_studna'!H38</f>
        <v>0</v>
      </c>
      <c r="AH114" s="573"/>
      <c r="AI114" s="573"/>
      <c r="AJ114" s="573"/>
      <c r="AK114" s="573"/>
      <c r="AL114" s="573"/>
      <c r="AM114" s="573"/>
      <c r="AN114" s="145"/>
      <c r="AO114" s="145"/>
      <c r="AP114" s="206"/>
    </row>
    <row r="115" spans="2:42" ht="15">
      <c r="B115" s="14"/>
      <c r="C115" s="575"/>
      <c r="D115" s="570">
        <v>14</v>
      </c>
      <c r="E115" s="570"/>
      <c r="F115" s="570"/>
      <c r="G115" s="570"/>
      <c r="H115" s="570"/>
      <c r="I115" s="575"/>
      <c r="J115" s="570" t="s">
        <v>1109</v>
      </c>
      <c r="K115" s="570"/>
      <c r="L115" s="570"/>
      <c r="M115" s="570"/>
      <c r="N115" s="570"/>
      <c r="O115" s="570"/>
      <c r="P115" s="570"/>
      <c r="Q115" s="570"/>
      <c r="R115" s="570"/>
      <c r="S115" s="570"/>
      <c r="T115" s="570"/>
      <c r="U115" s="570"/>
      <c r="V115" s="570"/>
      <c r="W115" s="570"/>
      <c r="X115" s="570"/>
      <c r="Y115" s="570"/>
      <c r="Z115" s="570"/>
      <c r="AA115" s="570"/>
      <c r="AB115" s="570"/>
      <c r="AC115" s="570"/>
      <c r="AD115" s="570"/>
      <c r="AE115" s="570"/>
      <c r="AF115" s="570"/>
      <c r="AG115" s="572">
        <f>'RD č.p. 163'!J46</f>
        <v>0</v>
      </c>
      <c r="AH115" s="573"/>
      <c r="AI115" s="573"/>
      <c r="AJ115" s="573"/>
      <c r="AK115" s="573"/>
      <c r="AL115" s="573"/>
      <c r="AM115" s="573"/>
      <c r="AN115" s="145"/>
      <c r="AO115" s="145"/>
      <c r="AP115" s="206"/>
    </row>
    <row r="116" spans="2:42" s="438" customFormat="1" ht="15">
      <c r="B116" s="14"/>
      <c r="C116" s="575"/>
      <c r="D116" s="570" t="s">
        <v>1115</v>
      </c>
      <c r="E116" s="570"/>
      <c r="F116" s="570"/>
      <c r="G116" s="570"/>
      <c r="H116" s="570"/>
      <c r="I116" s="575"/>
      <c r="J116" s="570" t="s">
        <v>1116</v>
      </c>
      <c r="K116" s="570"/>
      <c r="L116" s="570"/>
      <c r="M116" s="570"/>
      <c r="N116" s="570"/>
      <c r="O116" s="570"/>
      <c r="P116" s="570"/>
      <c r="Q116" s="570"/>
      <c r="R116" s="570"/>
      <c r="S116" s="570"/>
      <c r="T116" s="570"/>
      <c r="U116" s="570"/>
      <c r="V116" s="570"/>
      <c r="W116" s="570"/>
      <c r="X116" s="570"/>
      <c r="Y116" s="570"/>
      <c r="Z116" s="570"/>
      <c r="AA116" s="570"/>
      <c r="AB116" s="570"/>
      <c r="AC116" s="570"/>
      <c r="AD116" s="570"/>
      <c r="AE116" s="570"/>
      <c r="AF116" s="570"/>
      <c r="AG116" s="572">
        <f>'RD č.p. 33_studna'!H33</f>
        <v>0</v>
      </c>
      <c r="AH116" s="573"/>
      <c r="AI116" s="573"/>
      <c r="AJ116" s="573"/>
      <c r="AK116" s="573"/>
      <c r="AL116" s="573"/>
      <c r="AM116" s="573"/>
      <c r="AN116" s="145"/>
      <c r="AO116" s="145"/>
      <c r="AP116" s="206"/>
    </row>
    <row r="117" spans="2:42" ht="15">
      <c r="B117" s="14"/>
      <c r="C117" s="575"/>
      <c r="D117" s="570">
        <v>15</v>
      </c>
      <c r="E117" s="570"/>
      <c r="F117" s="570"/>
      <c r="G117" s="570"/>
      <c r="H117" s="570"/>
      <c r="I117" s="575"/>
      <c r="J117" s="570" t="s">
        <v>1110</v>
      </c>
      <c r="K117" s="570"/>
      <c r="L117" s="570"/>
      <c r="M117" s="570"/>
      <c r="N117" s="570"/>
      <c r="O117" s="570"/>
      <c r="P117" s="570"/>
      <c r="Q117" s="570"/>
      <c r="R117" s="570"/>
      <c r="S117" s="570"/>
      <c r="T117" s="570"/>
      <c r="U117" s="570"/>
      <c r="V117" s="570"/>
      <c r="W117" s="570"/>
      <c r="X117" s="570"/>
      <c r="Y117" s="570"/>
      <c r="Z117" s="570"/>
      <c r="AA117" s="570"/>
      <c r="AB117" s="570"/>
      <c r="AC117" s="570"/>
      <c r="AD117" s="570"/>
      <c r="AE117" s="570"/>
      <c r="AF117" s="570"/>
      <c r="AG117" s="572">
        <f>'parc. č. 48_1'!H65</f>
        <v>0</v>
      </c>
      <c r="AH117" s="573"/>
      <c r="AI117" s="573"/>
      <c r="AJ117" s="573"/>
      <c r="AK117" s="573"/>
      <c r="AL117" s="573"/>
      <c r="AM117" s="573"/>
      <c r="AN117" s="145"/>
      <c r="AO117" s="145"/>
      <c r="AP117" s="206"/>
    </row>
    <row r="118" spans="2:42" ht="15">
      <c r="B118" s="14"/>
      <c r="C118" s="575"/>
      <c r="D118" s="570">
        <v>16</v>
      </c>
      <c r="E118" s="570"/>
      <c r="F118" s="570"/>
      <c r="G118" s="570"/>
      <c r="H118" s="570"/>
      <c r="I118" s="575"/>
      <c r="J118" s="570" t="s">
        <v>1111</v>
      </c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70"/>
      <c r="X118" s="570"/>
      <c r="Y118" s="570"/>
      <c r="Z118" s="570"/>
      <c r="AA118" s="570"/>
      <c r="AB118" s="570"/>
      <c r="AC118" s="570"/>
      <c r="AD118" s="570"/>
      <c r="AE118" s="570"/>
      <c r="AF118" s="570"/>
      <c r="AG118" s="572">
        <f>'RD č.p. 27'!H65</f>
        <v>0</v>
      </c>
      <c r="AH118" s="573"/>
      <c r="AI118" s="573"/>
      <c r="AJ118" s="573"/>
      <c r="AK118" s="573"/>
      <c r="AL118" s="573"/>
      <c r="AM118" s="573"/>
      <c r="AN118" s="145"/>
      <c r="AO118" s="145"/>
      <c r="AP118" s="206"/>
    </row>
    <row r="119" spans="2:42" s="438" customFormat="1" ht="15">
      <c r="B119" s="14"/>
      <c r="C119" s="512"/>
      <c r="D119" s="570" t="s">
        <v>1165</v>
      </c>
      <c r="E119" s="570"/>
      <c r="F119" s="570"/>
      <c r="G119" s="570"/>
      <c r="H119" s="570"/>
      <c r="I119" s="512"/>
      <c r="J119" s="570" t="s">
        <v>1112</v>
      </c>
      <c r="K119" s="570"/>
      <c r="L119" s="570"/>
      <c r="M119" s="570"/>
      <c r="N119" s="570"/>
      <c r="O119" s="570"/>
      <c r="P119" s="570"/>
      <c r="Q119" s="570"/>
      <c r="R119" s="570"/>
      <c r="S119" s="570"/>
      <c r="T119" s="570"/>
      <c r="U119" s="570"/>
      <c r="V119" s="570"/>
      <c r="W119" s="570"/>
      <c r="X119" s="570"/>
      <c r="Y119" s="570"/>
      <c r="Z119" s="570"/>
      <c r="AA119" s="570"/>
      <c r="AB119" s="570"/>
      <c r="AC119" s="570"/>
      <c r="AD119" s="570"/>
      <c r="AE119" s="570"/>
      <c r="AF119" s="570"/>
      <c r="AG119" s="572">
        <f>'RD č.p. 27_studna'!H32</f>
        <v>0</v>
      </c>
      <c r="AH119" s="573"/>
      <c r="AI119" s="573"/>
      <c r="AJ119" s="573"/>
      <c r="AK119" s="573"/>
      <c r="AL119" s="573"/>
      <c r="AM119" s="573"/>
      <c r="AN119" s="145"/>
      <c r="AO119" s="145"/>
      <c r="AP119" s="206"/>
    </row>
    <row r="120" spans="2:42" s="438" customFormat="1" ht="15">
      <c r="B120" s="14"/>
      <c r="C120" s="512"/>
      <c r="D120" s="570">
        <v>17</v>
      </c>
      <c r="E120" s="570"/>
      <c r="F120" s="570"/>
      <c r="G120" s="570"/>
      <c r="H120" s="570"/>
      <c r="I120" s="512"/>
      <c r="J120" s="570" t="s">
        <v>1167</v>
      </c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570"/>
      <c r="AC120" s="570"/>
      <c r="AD120" s="570"/>
      <c r="AE120" s="570"/>
      <c r="AF120" s="570"/>
      <c r="AG120" s="572">
        <f>'parc. č. 403'!J117</f>
        <v>0</v>
      </c>
      <c r="AH120" s="573"/>
      <c r="AI120" s="573"/>
      <c r="AJ120" s="573"/>
      <c r="AK120" s="573"/>
      <c r="AL120" s="573"/>
      <c r="AM120" s="573"/>
      <c r="AN120" s="145"/>
      <c r="AO120" s="145"/>
      <c r="AP120" s="206"/>
    </row>
    <row r="121" spans="2:42" ht="15">
      <c r="B121" s="561"/>
      <c r="C121" s="577"/>
      <c r="D121" s="578" t="s">
        <v>1166</v>
      </c>
      <c r="E121" s="578"/>
      <c r="F121" s="578"/>
      <c r="G121" s="578"/>
      <c r="H121" s="578"/>
      <c r="I121" s="577"/>
      <c r="J121" s="578" t="s">
        <v>1168</v>
      </c>
      <c r="K121" s="578"/>
      <c r="L121" s="578"/>
      <c r="M121" s="578"/>
      <c r="N121" s="578"/>
      <c r="O121" s="578"/>
      <c r="P121" s="578"/>
      <c r="Q121" s="578"/>
      <c r="R121" s="578"/>
      <c r="S121" s="578"/>
      <c r="T121" s="578"/>
      <c r="U121" s="578"/>
      <c r="V121" s="578"/>
      <c r="W121" s="578"/>
      <c r="X121" s="578"/>
      <c r="Y121" s="578"/>
      <c r="Z121" s="578"/>
      <c r="AA121" s="578"/>
      <c r="AB121" s="578"/>
      <c r="AC121" s="578"/>
      <c r="AD121" s="578"/>
      <c r="AE121" s="578"/>
      <c r="AF121" s="578"/>
      <c r="AG121" s="579">
        <f>'parc. č. 403_studna'!J120</f>
        <v>0</v>
      </c>
      <c r="AH121" s="580"/>
      <c r="AI121" s="580"/>
      <c r="AJ121" s="580"/>
      <c r="AK121" s="580"/>
      <c r="AL121" s="580"/>
      <c r="AM121" s="580"/>
      <c r="AN121" s="359"/>
      <c r="AO121" s="359"/>
      <c r="AP121" s="562"/>
    </row>
    <row r="122" spans="4:39" ht="15">
      <c r="D122" s="549"/>
      <c r="E122" s="549"/>
      <c r="F122" s="549"/>
      <c r="G122" s="549"/>
      <c r="H122" s="549"/>
      <c r="AG122" s="550"/>
      <c r="AH122" s="551"/>
      <c r="AI122" s="551"/>
      <c r="AJ122" s="551"/>
      <c r="AK122" s="551"/>
      <c r="AL122" s="551"/>
      <c r="AM122" s="551"/>
    </row>
    <row r="123" spans="4:39" ht="15">
      <c r="D123" s="549"/>
      <c r="E123" s="549"/>
      <c r="F123" s="549"/>
      <c r="G123" s="549"/>
      <c r="H123" s="549"/>
      <c r="AG123" s="550"/>
      <c r="AH123" s="551"/>
      <c r="AI123" s="551"/>
      <c r="AJ123" s="551"/>
      <c r="AK123" s="551"/>
      <c r="AL123" s="551"/>
      <c r="AM123" s="551"/>
    </row>
    <row r="124" spans="4:39" ht="15">
      <c r="D124" s="549"/>
      <c r="E124" s="549"/>
      <c r="F124" s="549"/>
      <c r="G124" s="549"/>
      <c r="H124" s="549"/>
      <c r="AG124" s="550"/>
      <c r="AH124" s="551"/>
      <c r="AI124" s="551"/>
      <c r="AJ124" s="551"/>
      <c r="AK124" s="551"/>
      <c r="AL124" s="551"/>
      <c r="AM124" s="551"/>
    </row>
    <row r="125" spans="4:39" ht="15">
      <c r="D125" s="549"/>
      <c r="E125" s="549"/>
      <c r="F125" s="549"/>
      <c r="G125" s="549"/>
      <c r="H125" s="549"/>
      <c r="AG125" s="550"/>
      <c r="AH125" s="551"/>
      <c r="AI125" s="551"/>
      <c r="AJ125" s="551"/>
      <c r="AK125" s="551"/>
      <c r="AL125" s="551"/>
      <c r="AM125" s="551"/>
    </row>
    <row r="126" spans="4:39" ht="15">
      <c r="D126" s="549"/>
      <c r="E126" s="549"/>
      <c r="F126" s="549"/>
      <c r="G126" s="549"/>
      <c r="H126" s="549"/>
      <c r="AG126" s="550"/>
      <c r="AH126" s="551"/>
      <c r="AI126" s="551"/>
      <c r="AJ126" s="551"/>
      <c r="AK126" s="551"/>
      <c r="AL126" s="551"/>
      <c r="AM126" s="551"/>
    </row>
    <row r="127" spans="4:39" ht="15">
      <c r="D127" s="549"/>
      <c r="E127" s="549"/>
      <c r="F127" s="549"/>
      <c r="G127" s="549"/>
      <c r="H127" s="549"/>
      <c r="AG127" s="550"/>
      <c r="AH127" s="551"/>
      <c r="AI127" s="551"/>
      <c r="AJ127" s="551"/>
      <c r="AK127" s="551"/>
      <c r="AL127" s="551"/>
      <c r="AM127" s="551"/>
    </row>
    <row r="128" spans="4:39" ht="15">
      <c r="D128" s="549"/>
      <c r="E128" s="549"/>
      <c r="F128" s="549"/>
      <c r="G128" s="549"/>
      <c r="H128" s="549"/>
      <c r="AG128" s="550"/>
      <c r="AH128" s="551"/>
      <c r="AI128" s="551"/>
      <c r="AJ128" s="551"/>
      <c r="AK128" s="551"/>
      <c r="AL128" s="551"/>
      <c r="AM128" s="551"/>
    </row>
    <row r="129" spans="4:39" ht="15">
      <c r="D129" s="549"/>
      <c r="E129" s="549"/>
      <c r="F129" s="549"/>
      <c r="G129" s="549"/>
      <c r="H129" s="549"/>
      <c r="AG129" s="550"/>
      <c r="AH129" s="551"/>
      <c r="AI129" s="551"/>
      <c r="AJ129" s="551"/>
      <c r="AK129" s="551"/>
      <c r="AL129" s="551"/>
      <c r="AM129" s="551"/>
    </row>
    <row r="130" spans="4:39" ht="15">
      <c r="D130" s="549"/>
      <c r="E130" s="549"/>
      <c r="F130" s="549"/>
      <c r="G130" s="549"/>
      <c r="H130" s="549"/>
      <c r="AG130" s="550"/>
      <c r="AH130" s="551"/>
      <c r="AI130" s="551"/>
      <c r="AJ130" s="551"/>
      <c r="AK130" s="551"/>
      <c r="AL130" s="551"/>
      <c r="AM130" s="551"/>
    </row>
    <row r="131" spans="4:39" ht="15">
      <c r="D131" s="549"/>
      <c r="E131" s="549"/>
      <c r="F131" s="549"/>
      <c r="G131" s="549"/>
      <c r="H131" s="549"/>
      <c r="AG131" s="550"/>
      <c r="AH131" s="551"/>
      <c r="AI131" s="551"/>
      <c r="AJ131" s="551"/>
      <c r="AK131" s="551"/>
      <c r="AL131" s="551"/>
      <c r="AM131" s="551"/>
    </row>
    <row r="132" spans="4:39" ht="15">
      <c r="D132" s="549"/>
      <c r="E132" s="549"/>
      <c r="F132" s="549"/>
      <c r="G132" s="549"/>
      <c r="H132" s="549"/>
      <c r="AG132" s="550"/>
      <c r="AH132" s="551"/>
      <c r="AI132" s="551"/>
      <c r="AJ132" s="551"/>
      <c r="AK132" s="551"/>
      <c r="AL132" s="551"/>
      <c r="AM132" s="551"/>
    </row>
    <row r="133" spans="4:39" ht="15">
      <c r="D133" s="549"/>
      <c r="E133" s="549"/>
      <c r="F133" s="549"/>
      <c r="G133" s="549"/>
      <c r="H133" s="549"/>
      <c r="AG133" s="550"/>
      <c r="AH133" s="551"/>
      <c r="AI133" s="551"/>
      <c r="AJ133" s="551"/>
      <c r="AK133" s="551"/>
      <c r="AL133" s="551"/>
      <c r="AM133" s="551"/>
    </row>
    <row r="134" spans="4:8" ht="15">
      <c r="D134" s="549"/>
      <c r="E134" s="549"/>
      <c r="F134" s="549"/>
      <c r="G134" s="549"/>
      <c r="H134" s="549"/>
    </row>
    <row r="135" spans="4:8" ht="15">
      <c r="D135" s="549"/>
      <c r="E135" s="549"/>
      <c r="F135" s="549"/>
      <c r="G135" s="549"/>
      <c r="H135" s="549"/>
    </row>
    <row r="136" spans="4:8" ht="15">
      <c r="D136" s="549"/>
      <c r="E136" s="549"/>
      <c r="F136" s="549"/>
      <c r="G136" s="549"/>
      <c r="H136" s="549"/>
    </row>
  </sheetData>
  <mergeCells count="144">
    <mergeCell ref="AG132:AM132"/>
    <mergeCell ref="AG133:AM133"/>
    <mergeCell ref="D116:H116"/>
    <mergeCell ref="J116:AF116"/>
    <mergeCell ref="AG116:AM116"/>
    <mergeCell ref="D119:H119"/>
    <mergeCell ref="D120:H120"/>
    <mergeCell ref="J119:AF119"/>
    <mergeCell ref="AG119:AM119"/>
    <mergeCell ref="J120:AF120"/>
    <mergeCell ref="AG126:AM126"/>
    <mergeCell ref="AG127:AM127"/>
    <mergeCell ref="AG128:AM128"/>
    <mergeCell ref="AG129:AM129"/>
    <mergeCell ref="AG130:AM130"/>
    <mergeCell ref="AG131:AM131"/>
    <mergeCell ref="AG118:AM118"/>
    <mergeCell ref="AG121:AM121"/>
    <mergeCell ref="AG122:AM122"/>
    <mergeCell ref="AG123:AM123"/>
    <mergeCell ref="AG124:AM124"/>
    <mergeCell ref="AG125:AM125"/>
    <mergeCell ref="AG120:AM120"/>
    <mergeCell ref="AG111:AM111"/>
    <mergeCell ref="AG112:AM112"/>
    <mergeCell ref="AG113:AM113"/>
    <mergeCell ref="AG114:AM114"/>
    <mergeCell ref="AG115:AM115"/>
    <mergeCell ref="AG117:AM117"/>
    <mergeCell ref="AG105:AM105"/>
    <mergeCell ref="AG106:AM106"/>
    <mergeCell ref="AG107:AM107"/>
    <mergeCell ref="AG108:AM108"/>
    <mergeCell ref="AG109:AM109"/>
    <mergeCell ref="AG110:AM110"/>
    <mergeCell ref="J118:AF118"/>
    <mergeCell ref="J121:AF121"/>
    <mergeCell ref="AG97:AM97"/>
    <mergeCell ref="AG98:AM98"/>
    <mergeCell ref="AG99:AM99"/>
    <mergeCell ref="AG100:AM100"/>
    <mergeCell ref="AG101:AM101"/>
    <mergeCell ref="AG102:AM102"/>
    <mergeCell ref="AG103:AM103"/>
    <mergeCell ref="AG104:AM104"/>
    <mergeCell ref="J108:AF108"/>
    <mergeCell ref="J109:AF109"/>
    <mergeCell ref="J110:AF110"/>
    <mergeCell ref="J111:AF111"/>
    <mergeCell ref="J112:AF112"/>
    <mergeCell ref="J113:AF113"/>
    <mergeCell ref="J114:AF114"/>
    <mergeCell ref="J115:AF115"/>
    <mergeCell ref="J117:AF117"/>
    <mergeCell ref="J102:AF102"/>
    <mergeCell ref="J103:AF103"/>
    <mergeCell ref="J104:AF104"/>
    <mergeCell ref="J105:AF105"/>
    <mergeCell ref="J106:AF106"/>
    <mergeCell ref="J107:AF107"/>
    <mergeCell ref="D132:H132"/>
    <mergeCell ref="D133:H133"/>
    <mergeCell ref="D134:H134"/>
    <mergeCell ref="D135:H135"/>
    <mergeCell ref="D136:H136"/>
    <mergeCell ref="J97:AF97"/>
    <mergeCell ref="J98:AF98"/>
    <mergeCell ref="J99:AF99"/>
    <mergeCell ref="J100:AF100"/>
    <mergeCell ref="J101:AF101"/>
    <mergeCell ref="D126:H126"/>
    <mergeCell ref="D127:H127"/>
    <mergeCell ref="D128:H128"/>
    <mergeCell ref="D129:H129"/>
    <mergeCell ref="D130:H130"/>
    <mergeCell ref="D131:H131"/>
    <mergeCell ref="D118:H118"/>
    <mergeCell ref="D121:H121"/>
    <mergeCell ref="D122:H122"/>
    <mergeCell ref="D123:H123"/>
    <mergeCell ref="D124:H124"/>
    <mergeCell ref="D125:H125"/>
    <mergeCell ref="D111:H111"/>
    <mergeCell ref="D112:H112"/>
    <mergeCell ref="D113:H113"/>
    <mergeCell ref="D114:H114"/>
    <mergeCell ref="D115:H115"/>
    <mergeCell ref="D117:H117"/>
    <mergeCell ref="D105:H105"/>
    <mergeCell ref="D106:H106"/>
    <mergeCell ref="D107:H107"/>
    <mergeCell ref="D108:H108"/>
    <mergeCell ref="D109:H109"/>
    <mergeCell ref="D110:H110"/>
    <mergeCell ref="D99:H99"/>
    <mergeCell ref="D100:H100"/>
    <mergeCell ref="D101:H101"/>
    <mergeCell ref="D102:H102"/>
    <mergeCell ref="D103:H103"/>
    <mergeCell ref="D104:H104"/>
    <mergeCell ref="D96:H96"/>
    <mergeCell ref="J96:AF96"/>
    <mergeCell ref="AG96:AM96"/>
    <mergeCell ref="AN96:AP96"/>
    <mergeCell ref="D97:H97"/>
    <mergeCell ref="D98:H98"/>
    <mergeCell ref="AG94:AM94"/>
    <mergeCell ref="AN94:AP94"/>
    <mergeCell ref="D95:H95"/>
    <mergeCell ref="J95:AF95"/>
    <mergeCell ref="AG95:AM95"/>
    <mergeCell ref="AN95:AP95"/>
    <mergeCell ref="AM87:AN87"/>
    <mergeCell ref="AM89:AP89"/>
    <mergeCell ref="AM90:AP90"/>
    <mergeCell ref="C92:G92"/>
    <mergeCell ref="I92:AF92"/>
    <mergeCell ref="AG92:AM92"/>
    <mergeCell ref="AN92:AP92"/>
    <mergeCell ref="L33:P33"/>
    <mergeCell ref="W33:AE33"/>
    <mergeCell ref="AK33:AO33"/>
    <mergeCell ref="X35:AB35"/>
    <mergeCell ref="AK35:AO35"/>
    <mergeCell ref="L85:AO85"/>
    <mergeCell ref="L31:P31"/>
    <mergeCell ref="W31:AE31"/>
    <mergeCell ref="AK31:AO31"/>
    <mergeCell ref="L32:P32"/>
    <mergeCell ref="W32:AE32"/>
    <mergeCell ref="AK32:AO32"/>
    <mergeCell ref="L29:P29"/>
    <mergeCell ref="W29:AE29"/>
    <mergeCell ref="AK29:AO29"/>
    <mergeCell ref="L30:P30"/>
    <mergeCell ref="W30:AE30"/>
    <mergeCell ref="AK30:AO30"/>
    <mergeCell ref="K5:AO5"/>
    <mergeCell ref="K6:AO6"/>
    <mergeCell ref="E23:AN23"/>
    <mergeCell ref="AK26:AO26"/>
    <mergeCell ref="L28:P28"/>
    <mergeCell ref="W28:AE28"/>
    <mergeCell ref="AK28:AO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J188"/>
  <sheetViews>
    <sheetView showGridLines="0" workbookViewId="0" topLeftCell="A97">
      <selection activeCell="O185" sqref="O185"/>
    </sheetView>
  </sheetViews>
  <sheetFormatPr defaultColWidth="9.140625" defaultRowHeight="12"/>
  <cols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</cols>
  <sheetData>
    <row r="3" spans="2:10" ht="12">
      <c r="B3" s="12"/>
      <c r="C3" s="13"/>
      <c r="D3" s="13"/>
      <c r="E3" s="13"/>
      <c r="F3" s="13"/>
      <c r="G3" s="13"/>
      <c r="H3" s="13"/>
      <c r="I3" s="13"/>
      <c r="J3" s="205"/>
    </row>
    <row r="4" spans="2:10" ht="18">
      <c r="B4" s="14"/>
      <c r="C4" s="145"/>
      <c r="D4" s="216" t="s">
        <v>47</v>
      </c>
      <c r="E4" s="145"/>
      <c r="F4" s="145"/>
      <c r="G4" s="145"/>
      <c r="H4" s="145"/>
      <c r="I4" s="145"/>
      <c r="J4" s="206"/>
    </row>
    <row r="5" spans="2:10" ht="12">
      <c r="B5" s="14"/>
      <c r="C5" s="145"/>
      <c r="D5" s="145"/>
      <c r="E5" s="145"/>
      <c r="F5" s="145"/>
      <c r="G5" s="145"/>
      <c r="H5" s="145"/>
      <c r="I5" s="145"/>
      <c r="J5" s="206"/>
    </row>
    <row r="6" spans="2:10" ht="12.75">
      <c r="B6" s="20"/>
      <c r="C6" s="256"/>
      <c r="D6" s="217" t="s">
        <v>6</v>
      </c>
      <c r="E6" s="256"/>
      <c r="F6" s="256"/>
      <c r="G6" s="256"/>
      <c r="H6" s="256"/>
      <c r="I6" s="256"/>
      <c r="J6" s="207"/>
    </row>
    <row r="7" spans="2:10" ht="15.75" customHeight="1">
      <c r="B7" s="20"/>
      <c r="C7" s="256"/>
      <c r="D7" s="256"/>
      <c r="E7" s="461" t="s">
        <v>705</v>
      </c>
      <c r="F7" s="458"/>
      <c r="G7" s="458"/>
      <c r="H7" s="458"/>
      <c r="I7" s="256"/>
      <c r="J7" s="207"/>
    </row>
    <row r="8" spans="2:10" ht="12">
      <c r="B8" s="20"/>
      <c r="C8" s="256"/>
      <c r="D8" s="256"/>
      <c r="E8" s="256"/>
      <c r="F8" s="256"/>
      <c r="G8" s="256"/>
      <c r="H8" s="256"/>
      <c r="I8" s="256"/>
      <c r="J8" s="207"/>
    </row>
    <row r="9" spans="2:10" ht="12.75">
      <c r="B9" s="20"/>
      <c r="C9" s="256"/>
      <c r="D9" s="217" t="s">
        <v>8</v>
      </c>
      <c r="E9" s="256"/>
      <c r="F9" s="257" t="s">
        <v>0</v>
      </c>
      <c r="G9" s="256"/>
      <c r="H9" s="256"/>
      <c r="I9" s="217" t="s">
        <v>9</v>
      </c>
      <c r="J9" s="246" t="s">
        <v>0</v>
      </c>
    </row>
    <row r="10" spans="2:10" ht="12.75">
      <c r="B10" s="20"/>
      <c r="C10" s="256"/>
      <c r="D10" s="217" t="s">
        <v>10</v>
      </c>
      <c r="E10" s="256"/>
      <c r="F10" s="257" t="s">
        <v>227</v>
      </c>
      <c r="G10" s="256"/>
      <c r="H10" s="256"/>
      <c r="I10" s="217" t="s">
        <v>12</v>
      </c>
      <c r="J10" s="247" t="s">
        <v>1018</v>
      </c>
    </row>
    <row r="11" spans="2:10" ht="12">
      <c r="B11" s="20"/>
      <c r="C11" s="256"/>
      <c r="D11" s="256"/>
      <c r="E11" s="256"/>
      <c r="F11" s="256"/>
      <c r="G11" s="256"/>
      <c r="H11" s="256"/>
      <c r="I11" s="256"/>
      <c r="J11" s="207"/>
    </row>
    <row r="12" spans="2:10" ht="12.75">
      <c r="B12" s="20"/>
      <c r="C12" s="256"/>
      <c r="D12" s="217" t="s">
        <v>13</v>
      </c>
      <c r="E12" s="256"/>
      <c r="F12" s="256"/>
      <c r="G12" s="256"/>
      <c r="H12" s="256"/>
      <c r="I12" s="217" t="s">
        <v>14</v>
      </c>
      <c r="J12" s="246" t="s">
        <v>0</v>
      </c>
    </row>
    <row r="13" spans="2:10" ht="12.75">
      <c r="B13" s="20"/>
      <c r="C13" s="256"/>
      <c r="D13" s="256"/>
      <c r="E13" s="257" t="s">
        <v>16</v>
      </c>
      <c r="F13" s="256"/>
      <c r="G13" s="256"/>
      <c r="H13" s="256"/>
      <c r="I13" s="217" t="s">
        <v>17</v>
      </c>
      <c r="J13" s="246" t="s">
        <v>0</v>
      </c>
    </row>
    <row r="14" spans="2:10" ht="12">
      <c r="B14" s="20"/>
      <c r="C14" s="256"/>
      <c r="D14" s="256"/>
      <c r="E14" s="256"/>
      <c r="F14" s="256"/>
      <c r="G14" s="256"/>
      <c r="H14" s="256"/>
      <c r="I14" s="256"/>
      <c r="J14" s="207"/>
    </row>
    <row r="15" spans="2:10" ht="12.75">
      <c r="B15" s="20"/>
      <c r="C15" s="256"/>
      <c r="D15" s="217" t="s">
        <v>19</v>
      </c>
      <c r="E15" s="256"/>
      <c r="F15" s="256"/>
      <c r="G15" s="256"/>
      <c r="H15" s="256"/>
      <c r="I15" s="217" t="s">
        <v>14</v>
      </c>
      <c r="J15" s="246" t="s">
        <v>0</v>
      </c>
    </row>
    <row r="16" spans="2:10" ht="12.75">
      <c r="B16" s="20"/>
      <c r="C16" s="256"/>
      <c r="D16" s="256"/>
      <c r="E16" s="462" t="s">
        <v>965</v>
      </c>
      <c r="F16" s="462"/>
      <c r="G16" s="462"/>
      <c r="H16" s="462"/>
      <c r="I16" s="217" t="s">
        <v>17</v>
      </c>
      <c r="J16" s="246" t="s">
        <v>0</v>
      </c>
    </row>
    <row r="17" spans="2:10" ht="12">
      <c r="B17" s="20"/>
      <c r="C17" s="256"/>
      <c r="D17" s="256"/>
      <c r="E17" s="256"/>
      <c r="F17" s="256"/>
      <c r="G17" s="256"/>
      <c r="H17" s="256"/>
      <c r="I17" s="256"/>
      <c r="J17" s="207"/>
    </row>
    <row r="18" spans="2:10" ht="12.75">
      <c r="B18" s="20"/>
      <c r="C18" s="256"/>
      <c r="D18" s="217" t="s">
        <v>20</v>
      </c>
      <c r="E18" s="256"/>
      <c r="F18" s="256"/>
      <c r="G18" s="256"/>
      <c r="H18" s="256"/>
      <c r="I18" s="217" t="s">
        <v>14</v>
      </c>
      <c r="J18" s="246" t="s">
        <v>0</v>
      </c>
    </row>
    <row r="19" spans="2:10" ht="12.75">
      <c r="B19" s="20"/>
      <c r="C19" s="256"/>
      <c r="D19" s="256"/>
      <c r="E19" s="257" t="s">
        <v>228</v>
      </c>
      <c r="F19" s="256"/>
      <c r="G19" s="256"/>
      <c r="H19" s="256"/>
      <c r="I19" s="217" t="s">
        <v>17</v>
      </c>
      <c r="J19" s="246" t="s">
        <v>0</v>
      </c>
    </row>
    <row r="20" spans="2:10" ht="12">
      <c r="B20" s="20"/>
      <c r="C20" s="256"/>
      <c r="D20" s="256"/>
      <c r="E20" s="256"/>
      <c r="F20" s="256"/>
      <c r="G20" s="256"/>
      <c r="H20" s="256"/>
      <c r="I20" s="256"/>
      <c r="J20" s="207"/>
    </row>
    <row r="21" spans="2:10" ht="12.75">
      <c r="B21" s="20"/>
      <c r="C21" s="256"/>
      <c r="D21" s="217" t="s">
        <v>24</v>
      </c>
      <c r="E21" s="256"/>
      <c r="F21" s="256"/>
      <c r="G21" s="256"/>
      <c r="H21" s="256"/>
      <c r="I21" s="217" t="s">
        <v>14</v>
      </c>
      <c r="J21" s="246" t="s">
        <v>0</v>
      </c>
    </row>
    <row r="22" spans="2:10" ht="12.75">
      <c r="B22" s="20"/>
      <c r="C22" s="256"/>
      <c r="D22" s="256"/>
      <c r="E22" s="257" t="s">
        <v>965</v>
      </c>
      <c r="F22" s="256"/>
      <c r="G22" s="256"/>
      <c r="H22" s="256"/>
      <c r="I22" s="217" t="s">
        <v>17</v>
      </c>
      <c r="J22" s="246" t="s">
        <v>0</v>
      </c>
    </row>
    <row r="23" spans="2:10" ht="12">
      <c r="B23" s="20"/>
      <c r="C23" s="256"/>
      <c r="D23" s="256"/>
      <c r="E23" s="256"/>
      <c r="F23" s="256"/>
      <c r="G23" s="256"/>
      <c r="H23" s="256"/>
      <c r="I23" s="256"/>
      <c r="J23" s="207"/>
    </row>
    <row r="24" spans="2:10" ht="12.75">
      <c r="B24" s="20"/>
      <c r="C24" s="256"/>
      <c r="D24" s="217" t="s">
        <v>25</v>
      </c>
      <c r="E24" s="256"/>
      <c r="F24" s="256"/>
      <c r="G24" s="256"/>
      <c r="H24" s="256"/>
      <c r="I24" s="256"/>
      <c r="J24" s="207"/>
    </row>
    <row r="25" spans="2:10" ht="12.75">
      <c r="B25" s="40"/>
      <c r="C25" s="150"/>
      <c r="D25" s="150"/>
      <c r="E25" s="463" t="s">
        <v>0</v>
      </c>
      <c r="F25" s="463"/>
      <c r="G25" s="463"/>
      <c r="H25" s="463"/>
      <c r="I25" s="150"/>
      <c r="J25" s="208"/>
    </row>
    <row r="26" spans="2:10" ht="12">
      <c r="B26" s="20"/>
      <c r="C26" s="256"/>
      <c r="D26" s="256"/>
      <c r="E26" s="256"/>
      <c r="F26" s="256"/>
      <c r="G26" s="256"/>
      <c r="H26" s="256"/>
      <c r="I26" s="256"/>
      <c r="J26" s="207"/>
    </row>
    <row r="27" spans="2:10" ht="12">
      <c r="B27" s="20"/>
      <c r="C27" s="256"/>
      <c r="D27" s="33"/>
      <c r="E27" s="33"/>
      <c r="F27" s="33"/>
      <c r="G27" s="33"/>
      <c r="H27" s="33"/>
      <c r="I27" s="33"/>
      <c r="J27" s="209"/>
    </row>
    <row r="28" spans="2:10" ht="15.75">
      <c r="B28" s="20"/>
      <c r="C28" s="256"/>
      <c r="D28" s="219" t="s">
        <v>27</v>
      </c>
      <c r="E28" s="256"/>
      <c r="F28" s="256"/>
      <c r="G28" s="256"/>
      <c r="H28" s="256"/>
      <c r="I28" s="256"/>
      <c r="J28" s="248">
        <f>ROUND(J118,2)</f>
        <v>0</v>
      </c>
    </row>
    <row r="29" spans="2:10" ht="12">
      <c r="B29" s="20"/>
      <c r="C29" s="256"/>
      <c r="D29" s="33"/>
      <c r="E29" s="33"/>
      <c r="F29" s="33"/>
      <c r="G29" s="33"/>
      <c r="H29" s="33"/>
      <c r="I29" s="33"/>
      <c r="J29" s="209"/>
    </row>
    <row r="30" spans="2:10" ht="12.75">
      <c r="B30" s="20"/>
      <c r="C30" s="256"/>
      <c r="D30" s="256"/>
      <c r="E30" s="256"/>
      <c r="F30" s="220" t="s">
        <v>29</v>
      </c>
      <c r="G30" s="256"/>
      <c r="H30" s="256"/>
      <c r="I30" s="220" t="s">
        <v>28</v>
      </c>
      <c r="J30" s="249" t="s">
        <v>30</v>
      </c>
    </row>
    <row r="31" spans="2:10" ht="12.75">
      <c r="B31" s="20"/>
      <c r="C31" s="256"/>
      <c r="D31" s="221" t="s">
        <v>31</v>
      </c>
      <c r="E31" s="217" t="s">
        <v>32</v>
      </c>
      <c r="F31" s="222">
        <f>J94</f>
        <v>0</v>
      </c>
      <c r="G31" s="256"/>
      <c r="H31" s="256"/>
      <c r="I31" s="223">
        <v>0.21</v>
      </c>
      <c r="J31" s="250">
        <f>F31*0.21</f>
        <v>0</v>
      </c>
    </row>
    <row r="32" spans="2:10" ht="12.75">
      <c r="B32" s="20"/>
      <c r="C32" s="256"/>
      <c r="D32" s="256"/>
      <c r="E32" s="217" t="s">
        <v>33</v>
      </c>
      <c r="F32" s="222">
        <f>ROUND((SUM(BF118:BF186)),2)</f>
        <v>0</v>
      </c>
      <c r="G32" s="256"/>
      <c r="H32" s="256"/>
      <c r="I32" s="223">
        <v>0.15</v>
      </c>
      <c r="J32" s="250">
        <f>ROUND(((SUM(BF118:BF186))*I32),2)</f>
        <v>0</v>
      </c>
    </row>
    <row r="33" spans="2:10" ht="12.75">
      <c r="B33" s="20"/>
      <c r="C33" s="256"/>
      <c r="D33" s="256"/>
      <c r="E33" s="217" t="s">
        <v>34</v>
      </c>
      <c r="F33" s="222">
        <f>ROUND((SUM(BG118:BG186)),2)</f>
        <v>0</v>
      </c>
      <c r="G33" s="256"/>
      <c r="H33" s="256"/>
      <c r="I33" s="223">
        <v>0.21</v>
      </c>
      <c r="J33" s="250">
        <f>0</f>
        <v>0</v>
      </c>
    </row>
    <row r="34" spans="2:10" ht="12.75">
      <c r="B34" s="20"/>
      <c r="C34" s="256"/>
      <c r="D34" s="256"/>
      <c r="E34" s="217" t="s">
        <v>35</v>
      </c>
      <c r="F34" s="222">
        <f>ROUND((SUM(BH118:BH186)),2)</f>
        <v>0</v>
      </c>
      <c r="G34" s="256"/>
      <c r="H34" s="256"/>
      <c r="I34" s="223">
        <v>0.15</v>
      </c>
      <c r="J34" s="250">
        <f>0</f>
        <v>0</v>
      </c>
    </row>
    <row r="35" spans="2:10" ht="12.75">
      <c r="B35" s="20"/>
      <c r="C35" s="256"/>
      <c r="D35" s="256"/>
      <c r="E35" s="217" t="s">
        <v>36</v>
      </c>
      <c r="F35" s="222">
        <f>ROUND((SUM(BI118:BI186)),2)</f>
        <v>0</v>
      </c>
      <c r="G35" s="256"/>
      <c r="H35" s="256"/>
      <c r="I35" s="223">
        <v>0</v>
      </c>
      <c r="J35" s="250">
        <f>0</f>
        <v>0</v>
      </c>
    </row>
    <row r="36" spans="2:10" ht="12">
      <c r="B36" s="20"/>
      <c r="C36" s="256"/>
      <c r="D36" s="256"/>
      <c r="E36" s="256"/>
      <c r="F36" s="256"/>
      <c r="G36" s="256"/>
      <c r="H36" s="256"/>
      <c r="I36" s="256"/>
      <c r="J36" s="207"/>
    </row>
    <row r="37" spans="2:10" ht="15.75">
      <c r="B37" s="20"/>
      <c r="C37" s="156"/>
      <c r="D37" s="47" t="s">
        <v>37</v>
      </c>
      <c r="E37" s="28"/>
      <c r="F37" s="28"/>
      <c r="G37" s="48" t="s">
        <v>38</v>
      </c>
      <c r="H37" s="49" t="s">
        <v>39</v>
      </c>
      <c r="I37" s="28"/>
      <c r="J37" s="252">
        <f>SUM(J28:J35)</f>
        <v>0</v>
      </c>
    </row>
    <row r="38" spans="2:10" ht="12">
      <c r="B38" s="20"/>
      <c r="C38" s="256"/>
      <c r="D38" s="256"/>
      <c r="E38" s="256"/>
      <c r="F38" s="256"/>
      <c r="G38" s="256"/>
      <c r="H38" s="256"/>
      <c r="I38" s="256"/>
      <c r="J38" s="207"/>
    </row>
    <row r="39" spans="2:10" ht="12">
      <c r="B39" s="14"/>
      <c r="C39" s="145"/>
      <c r="D39" s="145"/>
      <c r="E39" s="145"/>
      <c r="F39" s="145"/>
      <c r="G39" s="145"/>
      <c r="H39" s="145"/>
      <c r="I39" s="145"/>
      <c r="J39" s="206"/>
    </row>
    <row r="40" spans="2:10" ht="12">
      <c r="B40" s="14"/>
      <c r="C40" s="145"/>
      <c r="D40" s="145"/>
      <c r="E40" s="145"/>
      <c r="F40" s="145"/>
      <c r="G40" s="145"/>
      <c r="H40" s="145"/>
      <c r="I40" s="145"/>
      <c r="J40" s="206"/>
    </row>
    <row r="41" spans="2:10" ht="12">
      <c r="B41" s="14"/>
      <c r="C41" s="145"/>
      <c r="D41" s="145"/>
      <c r="E41" s="145"/>
      <c r="F41" s="145"/>
      <c r="G41" s="145"/>
      <c r="H41" s="145"/>
      <c r="I41" s="145"/>
      <c r="J41" s="206"/>
    </row>
    <row r="42" spans="2:10" ht="12">
      <c r="B42" s="14"/>
      <c r="C42" s="145"/>
      <c r="D42" s="145"/>
      <c r="E42" s="145"/>
      <c r="F42" s="145"/>
      <c r="G42" s="145"/>
      <c r="H42" s="145"/>
      <c r="I42" s="145"/>
      <c r="J42" s="206"/>
    </row>
    <row r="43" spans="2:10" ht="12">
      <c r="B43" s="14"/>
      <c r="C43" s="145"/>
      <c r="D43" s="145"/>
      <c r="E43" s="145"/>
      <c r="F43" s="145"/>
      <c r="G43" s="145"/>
      <c r="H43" s="145"/>
      <c r="I43" s="145"/>
      <c r="J43" s="206"/>
    </row>
    <row r="44" spans="2:10" ht="12">
      <c r="B44" s="14"/>
      <c r="C44" s="145"/>
      <c r="D44" s="145"/>
      <c r="E44" s="145"/>
      <c r="F44" s="145"/>
      <c r="G44" s="145"/>
      <c r="H44" s="145"/>
      <c r="I44" s="145"/>
      <c r="J44" s="206"/>
    </row>
    <row r="45" spans="2:10" ht="12">
      <c r="B45" s="14"/>
      <c r="C45" s="145"/>
      <c r="D45" s="145"/>
      <c r="E45" s="145"/>
      <c r="F45" s="145"/>
      <c r="G45" s="145"/>
      <c r="H45" s="145"/>
      <c r="I45" s="145"/>
      <c r="J45" s="206"/>
    </row>
    <row r="46" spans="2:10" ht="12">
      <c r="B46" s="14"/>
      <c r="C46" s="145"/>
      <c r="D46" s="145"/>
      <c r="E46" s="145"/>
      <c r="F46" s="145"/>
      <c r="G46" s="145"/>
      <c r="H46" s="145"/>
      <c r="I46" s="145"/>
      <c r="J46" s="206"/>
    </row>
    <row r="47" spans="2:10" ht="12">
      <c r="B47" s="14"/>
      <c r="C47" s="145"/>
      <c r="D47" s="145"/>
      <c r="E47" s="145"/>
      <c r="F47" s="145"/>
      <c r="G47" s="145"/>
      <c r="H47" s="145"/>
      <c r="I47" s="145"/>
      <c r="J47" s="206"/>
    </row>
    <row r="48" spans="2:10" ht="12">
      <c r="B48" s="14"/>
      <c r="C48" s="145"/>
      <c r="D48" s="145"/>
      <c r="E48" s="145"/>
      <c r="F48" s="145"/>
      <c r="G48" s="145"/>
      <c r="H48" s="145"/>
      <c r="I48" s="145"/>
      <c r="J48" s="206"/>
    </row>
    <row r="49" spans="2:10" ht="12">
      <c r="B49" s="14"/>
      <c r="C49" s="145"/>
      <c r="D49" s="145"/>
      <c r="E49" s="145"/>
      <c r="F49" s="145"/>
      <c r="G49" s="145"/>
      <c r="H49" s="145"/>
      <c r="I49" s="145"/>
      <c r="J49" s="206"/>
    </row>
    <row r="50" spans="2:10" ht="12.75">
      <c r="B50" s="20"/>
      <c r="C50" s="256"/>
      <c r="D50" s="224" t="s">
        <v>158</v>
      </c>
      <c r="E50" s="225"/>
      <c r="F50" s="225"/>
      <c r="G50" s="224" t="s">
        <v>229</v>
      </c>
      <c r="H50" s="225"/>
      <c r="I50" s="225"/>
      <c r="J50" s="253"/>
    </row>
    <row r="51" spans="2:10" ht="12">
      <c r="B51" s="14"/>
      <c r="C51" s="145"/>
      <c r="D51" s="145"/>
      <c r="E51" s="145"/>
      <c r="F51" s="145"/>
      <c r="G51" s="145"/>
      <c r="H51" s="145"/>
      <c r="I51" s="145"/>
      <c r="J51" s="206"/>
    </row>
    <row r="52" spans="2:10" ht="12">
      <c r="B52" s="14"/>
      <c r="C52" s="145"/>
      <c r="D52" s="145"/>
      <c r="E52" s="145"/>
      <c r="F52" s="145"/>
      <c r="G52" s="145"/>
      <c r="H52" s="145"/>
      <c r="I52" s="145"/>
      <c r="J52" s="206"/>
    </row>
    <row r="53" spans="2:10" ht="12">
      <c r="B53" s="14"/>
      <c r="C53" s="145"/>
      <c r="D53" s="145"/>
      <c r="E53" s="145"/>
      <c r="F53" s="145"/>
      <c r="G53" s="145"/>
      <c r="H53" s="145"/>
      <c r="I53" s="145"/>
      <c r="J53" s="206"/>
    </row>
    <row r="54" spans="2:10" ht="12">
      <c r="B54" s="14"/>
      <c r="C54" s="145"/>
      <c r="D54" s="145"/>
      <c r="E54" s="145"/>
      <c r="F54" s="145"/>
      <c r="G54" s="145"/>
      <c r="H54" s="145"/>
      <c r="I54" s="145"/>
      <c r="J54" s="206"/>
    </row>
    <row r="55" spans="2:10" ht="12">
      <c r="B55" s="14"/>
      <c r="C55" s="145"/>
      <c r="D55" s="145"/>
      <c r="E55" s="145"/>
      <c r="F55" s="145"/>
      <c r="G55" s="145"/>
      <c r="H55" s="145"/>
      <c r="I55" s="145"/>
      <c r="J55" s="206"/>
    </row>
    <row r="56" spans="2:10" ht="12">
      <c r="B56" s="14"/>
      <c r="C56" s="145"/>
      <c r="D56" s="145"/>
      <c r="E56" s="145"/>
      <c r="F56" s="145"/>
      <c r="G56" s="145"/>
      <c r="H56" s="145"/>
      <c r="I56" s="145"/>
      <c r="J56" s="206"/>
    </row>
    <row r="57" spans="2:10" ht="12">
      <c r="B57" s="14"/>
      <c r="C57" s="145"/>
      <c r="D57" s="145"/>
      <c r="E57" s="145"/>
      <c r="F57" s="145"/>
      <c r="G57" s="145"/>
      <c r="H57" s="145"/>
      <c r="I57" s="145"/>
      <c r="J57" s="206"/>
    </row>
    <row r="58" spans="2:10" ht="12">
      <c r="B58" s="14"/>
      <c r="C58" s="145"/>
      <c r="D58" s="145"/>
      <c r="E58" s="145"/>
      <c r="F58" s="145"/>
      <c r="G58" s="145"/>
      <c r="H58" s="145"/>
      <c r="I58" s="145"/>
      <c r="J58" s="206"/>
    </row>
    <row r="59" spans="2:10" ht="12">
      <c r="B59" s="14"/>
      <c r="C59" s="145"/>
      <c r="D59" s="145"/>
      <c r="E59" s="145"/>
      <c r="F59" s="145"/>
      <c r="G59" s="145"/>
      <c r="H59" s="145"/>
      <c r="I59" s="145"/>
      <c r="J59" s="206"/>
    </row>
    <row r="60" spans="2:10" ht="12">
      <c r="B60" s="14"/>
      <c r="C60" s="145"/>
      <c r="D60" s="145"/>
      <c r="E60" s="145"/>
      <c r="F60" s="145"/>
      <c r="G60" s="145"/>
      <c r="H60" s="145"/>
      <c r="I60" s="145"/>
      <c r="J60" s="206"/>
    </row>
    <row r="61" spans="2:10" ht="12.75">
      <c r="B61" s="20"/>
      <c r="C61" s="256"/>
      <c r="D61" s="226" t="s">
        <v>230</v>
      </c>
      <c r="E61" s="144"/>
      <c r="F61" s="227" t="s">
        <v>231</v>
      </c>
      <c r="G61" s="226" t="s">
        <v>230</v>
      </c>
      <c r="H61" s="144"/>
      <c r="I61" s="144"/>
      <c r="J61" s="254" t="s">
        <v>231</v>
      </c>
    </row>
    <row r="62" spans="2:10" ht="12">
      <c r="B62" s="14"/>
      <c r="C62" s="145"/>
      <c r="D62" s="145"/>
      <c r="E62" s="145"/>
      <c r="F62" s="145"/>
      <c r="G62" s="145"/>
      <c r="H62" s="145"/>
      <c r="I62" s="145"/>
      <c r="J62" s="206"/>
    </row>
    <row r="63" spans="2:10" ht="12">
      <c r="B63" s="14"/>
      <c r="C63" s="145"/>
      <c r="D63" s="145"/>
      <c r="E63" s="145"/>
      <c r="F63" s="145"/>
      <c r="G63" s="145"/>
      <c r="H63" s="145"/>
      <c r="I63" s="145"/>
      <c r="J63" s="206"/>
    </row>
    <row r="64" spans="2:10" ht="12">
      <c r="B64" s="14"/>
      <c r="C64" s="145"/>
      <c r="D64" s="145"/>
      <c r="E64" s="145"/>
      <c r="F64" s="145"/>
      <c r="G64" s="145"/>
      <c r="H64" s="145"/>
      <c r="I64" s="145"/>
      <c r="J64" s="206"/>
    </row>
    <row r="65" spans="2:10" ht="12.75">
      <c r="B65" s="20"/>
      <c r="C65" s="256"/>
      <c r="D65" s="224" t="s">
        <v>232</v>
      </c>
      <c r="E65" s="225"/>
      <c r="F65" s="225"/>
      <c r="G65" s="224" t="s">
        <v>233</v>
      </c>
      <c r="H65" s="225"/>
      <c r="I65" s="225"/>
      <c r="J65" s="253"/>
    </row>
    <row r="66" spans="2:10" ht="12">
      <c r="B66" s="14"/>
      <c r="C66" s="145"/>
      <c r="D66" s="145"/>
      <c r="E66" s="145"/>
      <c r="F66" s="145"/>
      <c r="G66" s="145"/>
      <c r="H66" s="145"/>
      <c r="I66" s="145"/>
      <c r="J66" s="206"/>
    </row>
    <row r="67" spans="2:10" ht="12">
      <c r="B67" s="14"/>
      <c r="C67" s="145"/>
      <c r="D67" s="145"/>
      <c r="E67" s="145"/>
      <c r="F67" s="145"/>
      <c r="G67" s="145"/>
      <c r="H67" s="145"/>
      <c r="I67" s="145"/>
      <c r="J67" s="206"/>
    </row>
    <row r="68" spans="2:10" ht="12">
      <c r="B68" s="14"/>
      <c r="C68" s="145"/>
      <c r="D68" s="145"/>
      <c r="E68" s="145"/>
      <c r="F68" s="145"/>
      <c r="G68" s="145"/>
      <c r="H68" s="145"/>
      <c r="I68" s="145"/>
      <c r="J68" s="206"/>
    </row>
    <row r="69" spans="2:10" ht="12">
      <c r="B69" s="14"/>
      <c r="C69" s="145"/>
      <c r="D69" s="145"/>
      <c r="E69" s="145"/>
      <c r="F69" s="145"/>
      <c r="G69" s="145"/>
      <c r="H69" s="145"/>
      <c r="I69" s="145"/>
      <c r="J69" s="206"/>
    </row>
    <row r="70" spans="2:10" ht="12">
      <c r="B70" s="14"/>
      <c r="C70" s="145"/>
      <c r="D70" s="145"/>
      <c r="E70" s="145"/>
      <c r="F70" s="145"/>
      <c r="G70" s="145"/>
      <c r="H70" s="145"/>
      <c r="I70" s="145"/>
      <c r="J70" s="206"/>
    </row>
    <row r="71" spans="2:10" ht="12">
      <c r="B71" s="14"/>
      <c r="C71" s="145"/>
      <c r="D71" s="145"/>
      <c r="E71" s="145"/>
      <c r="F71" s="145"/>
      <c r="G71" s="145"/>
      <c r="H71" s="145"/>
      <c r="I71" s="145"/>
      <c r="J71" s="206"/>
    </row>
    <row r="72" spans="2:10" ht="12">
      <c r="B72" s="14"/>
      <c r="C72" s="145"/>
      <c r="D72" s="145"/>
      <c r="E72" s="145"/>
      <c r="F72" s="145"/>
      <c r="G72" s="145"/>
      <c r="H72" s="145"/>
      <c r="I72" s="145"/>
      <c r="J72" s="206"/>
    </row>
    <row r="73" spans="2:10" ht="12">
      <c r="B73" s="14"/>
      <c r="C73" s="145"/>
      <c r="D73" s="145"/>
      <c r="E73" s="145"/>
      <c r="F73" s="145"/>
      <c r="G73" s="145"/>
      <c r="H73" s="145"/>
      <c r="I73" s="145"/>
      <c r="J73" s="206"/>
    </row>
    <row r="74" spans="2:10" ht="12">
      <c r="B74" s="14"/>
      <c r="C74" s="145"/>
      <c r="D74" s="145"/>
      <c r="E74" s="145"/>
      <c r="F74" s="145"/>
      <c r="G74" s="145"/>
      <c r="H74" s="145"/>
      <c r="I74" s="145"/>
      <c r="J74" s="206"/>
    </row>
    <row r="75" spans="2:10" ht="12">
      <c r="B75" s="14"/>
      <c r="C75" s="145"/>
      <c r="D75" s="145"/>
      <c r="E75" s="145"/>
      <c r="F75" s="145"/>
      <c r="G75" s="145"/>
      <c r="H75" s="145"/>
      <c r="I75" s="145"/>
      <c r="J75" s="206"/>
    </row>
    <row r="76" spans="2:10" ht="12.75">
      <c r="B76" s="20"/>
      <c r="C76" s="256"/>
      <c r="D76" s="226" t="s">
        <v>230</v>
      </c>
      <c r="E76" s="144"/>
      <c r="F76" s="227" t="s">
        <v>231</v>
      </c>
      <c r="G76" s="226" t="s">
        <v>230</v>
      </c>
      <c r="H76" s="144"/>
      <c r="I76" s="144"/>
      <c r="J76" s="254" t="s">
        <v>231</v>
      </c>
    </row>
    <row r="77" spans="2:10" ht="12">
      <c r="B77" s="22"/>
      <c r="C77" s="23"/>
      <c r="D77" s="23"/>
      <c r="E77" s="23"/>
      <c r="F77" s="23"/>
      <c r="G77" s="23"/>
      <c r="H77" s="23"/>
      <c r="I77" s="23"/>
      <c r="J77" s="210"/>
    </row>
    <row r="78" spans="2:10" ht="12">
      <c r="B78" s="145"/>
      <c r="C78" s="145"/>
      <c r="D78" s="145"/>
      <c r="E78" s="145"/>
      <c r="F78" s="145"/>
      <c r="G78" s="145"/>
      <c r="H78" s="145"/>
      <c r="I78" s="145"/>
      <c r="J78" s="145"/>
    </row>
    <row r="79" spans="2:10" ht="12">
      <c r="B79" s="145"/>
      <c r="C79" s="145"/>
      <c r="D79" s="145"/>
      <c r="E79" s="145"/>
      <c r="F79" s="145"/>
      <c r="G79" s="145"/>
      <c r="H79" s="145"/>
      <c r="I79" s="145"/>
      <c r="J79" s="145"/>
    </row>
    <row r="80" spans="2:10" ht="12">
      <c r="B80" s="145"/>
      <c r="C80" s="145"/>
      <c r="D80" s="145"/>
      <c r="E80" s="145"/>
      <c r="F80" s="145"/>
      <c r="G80" s="145"/>
      <c r="H80" s="145"/>
      <c r="I80" s="145"/>
      <c r="J80" s="145"/>
    </row>
    <row r="81" spans="2:10" ht="12">
      <c r="B81" s="24"/>
      <c r="C81" s="25"/>
      <c r="D81" s="25"/>
      <c r="E81" s="25"/>
      <c r="F81" s="25"/>
      <c r="G81" s="25"/>
      <c r="H81" s="25"/>
      <c r="I81" s="25"/>
      <c r="J81" s="211"/>
    </row>
    <row r="82" spans="2:10" ht="18">
      <c r="B82" s="20"/>
      <c r="C82" s="216" t="s">
        <v>48</v>
      </c>
      <c r="D82" s="256"/>
      <c r="E82" s="256"/>
      <c r="F82" s="256"/>
      <c r="G82" s="256"/>
      <c r="H82" s="256"/>
      <c r="I82" s="256"/>
      <c r="J82" s="207"/>
    </row>
    <row r="83" spans="2:10" ht="12">
      <c r="B83" s="20"/>
      <c r="C83" s="256"/>
      <c r="D83" s="256"/>
      <c r="E83" s="256"/>
      <c r="F83" s="256"/>
      <c r="G83" s="256"/>
      <c r="H83" s="256"/>
      <c r="I83" s="256"/>
      <c r="J83" s="207"/>
    </row>
    <row r="84" spans="2:10" ht="12.75">
      <c r="B84" s="20"/>
      <c r="C84" s="217" t="s">
        <v>6</v>
      </c>
      <c r="D84" s="256"/>
      <c r="E84" s="256"/>
      <c r="F84" s="256"/>
      <c r="G84" s="256"/>
      <c r="H84" s="256"/>
      <c r="I84" s="256"/>
      <c r="J84" s="207"/>
    </row>
    <row r="85" spans="2:10" ht="15.75" customHeight="1">
      <c r="B85" s="20"/>
      <c r="C85" s="256"/>
      <c r="D85" s="256"/>
      <c r="E85" s="461" t="str">
        <f>E7</f>
        <v>Demolice RD č.p. 141, VD NH, demolice, OHO, stavba č. 4339</v>
      </c>
      <c r="F85" s="458"/>
      <c r="G85" s="458"/>
      <c r="H85" s="458"/>
      <c r="I85" s="256"/>
      <c r="J85" s="207"/>
    </row>
    <row r="86" spans="2:10" ht="12">
      <c r="B86" s="20"/>
      <c r="C86" s="256"/>
      <c r="D86" s="256"/>
      <c r="E86" s="256"/>
      <c r="F86" s="256"/>
      <c r="G86" s="256"/>
      <c r="H86" s="256"/>
      <c r="I86" s="256"/>
      <c r="J86" s="207"/>
    </row>
    <row r="87" spans="2:10" ht="12.75">
      <c r="B87" s="20"/>
      <c r="C87" s="217" t="s">
        <v>10</v>
      </c>
      <c r="D87" s="256"/>
      <c r="E87" s="256"/>
      <c r="F87" s="257" t="str">
        <f>F10</f>
        <v>k. ú. Nové Heřminovy</v>
      </c>
      <c r="G87" s="256"/>
      <c r="H87" s="256"/>
      <c r="I87" s="217" t="s">
        <v>12</v>
      </c>
      <c r="J87" s="247" t="str">
        <f>IF(J10="","",J10)</f>
        <v>23. 7. 2019</v>
      </c>
    </row>
    <row r="88" spans="2:10" ht="12">
      <c r="B88" s="20"/>
      <c r="C88" s="256"/>
      <c r="D88" s="256"/>
      <c r="E88" s="256"/>
      <c r="F88" s="256"/>
      <c r="G88" s="256"/>
      <c r="H88" s="256"/>
      <c r="I88" s="256"/>
      <c r="J88" s="207"/>
    </row>
    <row r="89" spans="2:10" ht="25.5">
      <c r="B89" s="20"/>
      <c r="C89" s="217" t="s">
        <v>13</v>
      </c>
      <c r="D89" s="256"/>
      <c r="E89" s="256"/>
      <c r="F89" s="257" t="str">
        <f>E13</f>
        <v>Povodí Odry, státní podnik</v>
      </c>
      <c r="G89" s="256"/>
      <c r="H89" s="256"/>
      <c r="I89" s="217" t="s">
        <v>20</v>
      </c>
      <c r="J89" s="260" t="str">
        <f>E19</f>
        <v>MORAVIA PROJEKT s.r.o.</v>
      </c>
    </row>
    <row r="90" spans="2:10" ht="12.75">
      <c r="B90" s="20"/>
      <c r="C90" s="217" t="s">
        <v>19</v>
      </c>
      <c r="D90" s="256"/>
      <c r="E90" s="256"/>
      <c r="F90" s="257" t="str">
        <f>IF(E16="","",E16)</f>
        <v xml:space="preserve"> </v>
      </c>
      <c r="G90" s="256"/>
      <c r="H90" s="256"/>
      <c r="I90" s="217" t="s">
        <v>24</v>
      </c>
      <c r="J90" s="260" t="str">
        <f>E22</f>
        <v xml:space="preserve"> </v>
      </c>
    </row>
    <row r="91" spans="2:10" ht="12">
      <c r="B91" s="20"/>
      <c r="C91" s="256"/>
      <c r="D91" s="256"/>
      <c r="E91" s="256"/>
      <c r="F91" s="256"/>
      <c r="G91" s="256"/>
      <c r="H91" s="256"/>
      <c r="I91" s="256"/>
      <c r="J91" s="207"/>
    </row>
    <row r="92" spans="2:10" ht="12">
      <c r="B92" s="20"/>
      <c r="C92" s="228" t="s">
        <v>49</v>
      </c>
      <c r="D92" s="156"/>
      <c r="E92" s="156"/>
      <c r="F92" s="156"/>
      <c r="G92" s="156"/>
      <c r="H92" s="156"/>
      <c r="I92" s="156"/>
      <c r="J92" s="262" t="s">
        <v>50</v>
      </c>
    </row>
    <row r="93" spans="2:10" ht="12">
      <c r="B93" s="20"/>
      <c r="C93" s="256"/>
      <c r="D93" s="256"/>
      <c r="E93" s="256"/>
      <c r="F93" s="256"/>
      <c r="G93" s="256"/>
      <c r="H93" s="256"/>
      <c r="I93" s="256"/>
      <c r="J93" s="207"/>
    </row>
    <row r="94" spans="2:10" ht="15.75">
      <c r="B94" s="20"/>
      <c r="C94" s="229" t="s">
        <v>234</v>
      </c>
      <c r="D94" s="256"/>
      <c r="E94" s="256"/>
      <c r="F94" s="256"/>
      <c r="G94" s="256"/>
      <c r="H94" s="256"/>
      <c r="I94" s="256"/>
      <c r="J94" s="248">
        <f>J118</f>
        <v>0</v>
      </c>
    </row>
    <row r="95" spans="2:10" ht="15">
      <c r="B95" s="54"/>
      <c r="C95" s="230"/>
      <c r="D95" s="55" t="s">
        <v>52</v>
      </c>
      <c r="E95" s="56"/>
      <c r="F95" s="56"/>
      <c r="G95" s="56"/>
      <c r="H95" s="56"/>
      <c r="I95" s="56"/>
      <c r="J95" s="264">
        <f>J119</f>
        <v>0</v>
      </c>
    </row>
    <row r="96" spans="2:10" ht="12.75">
      <c r="B96" s="58"/>
      <c r="C96" s="231"/>
      <c r="D96" s="59" t="s">
        <v>53</v>
      </c>
      <c r="E96" s="60"/>
      <c r="F96" s="60"/>
      <c r="G96" s="60"/>
      <c r="H96" s="60"/>
      <c r="I96" s="60"/>
      <c r="J96" s="265">
        <f>J120</f>
        <v>0</v>
      </c>
    </row>
    <row r="97" spans="2:10" ht="12.75">
      <c r="B97" s="58"/>
      <c r="C97" s="231"/>
      <c r="D97" s="59" t="s">
        <v>54</v>
      </c>
      <c r="E97" s="60"/>
      <c r="F97" s="60"/>
      <c r="G97" s="60"/>
      <c r="H97" s="60"/>
      <c r="I97" s="60"/>
      <c r="J97" s="265">
        <f>J150</f>
        <v>0</v>
      </c>
    </row>
    <row r="98" spans="2:10" ht="12.75">
      <c r="B98" s="58"/>
      <c r="C98" s="231"/>
      <c r="D98" s="59" t="s">
        <v>55</v>
      </c>
      <c r="E98" s="60"/>
      <c r="F98" s="60"/>
      <c r="G98" s="60"/>
      <c r="H98" s="60"/>
      <c r="I98" s="60"/>
      <c r="J98" s="265">
        <f>J172</f>
        <v>0</v>
      </c>
    </row>
    <row r="99" spans="2:10" ht="15">
      <c r="B99" s="54"/>
      <c r="C99" s="230"/>
      <c r="D99" s="55" t="s">
        <v>282</v>
      </c>
      <c r="E99" s="56"/>
      <c r="F99" s="56"/>
      <c r="G99" s="56"/>
      <c r="H99" s="56"/>
      <c r="I99" s="56"/>
      <c r="J99" s="264">
        <f>J180</f>
        <v>0</v>
      </c>
    </row>
    <row r="100" spans="2:10" ht="12.75">
      <c r="B100" s="58"/>
      <c r="C100" s="231"/>
      <c r="D100" s="59" t="s">
        <v>283</v>
      </c>
      <c r="E100" s="60"/>
      <c r="F100" s="60"/>
      <c r="G100" s="60"/>
      <c r="H100" s="60"/>
      <c r="I100" s="60"/>
      <c r="J100" s="265">
        <f>J181</f>
        <v>0</v>
      </c>
    </row>
    <row r="101" spans="2:10" ht="12">
      <c r="B101" s="20"/>
      <c r="C101" s="256"/>
      <c r="D101" s="256"/>
      <c r="E101" s="256"/>
      <c r="F101" s="256"/>
      <c r="G101" s="256"/>
      <c r="H101" s="256"/>
      <c r="I101" s="256"/>
      <c r="J101" s="207"/>
    </row>
    <row r="102" spans="2:10" ht="12">
      <c r="B102" s="22"/>
      <c r="C102" s="23"/>
      <c r="D102" s="23"/>
      <c r="E102" s="23"/>
      <c r="F102" s="23"/>
      <c r="G102" s="23"/>
      <c r="H102" s="23"/>
      <c r="I102" s="23"/>
      <c r="J102" s="210"/>
    </row>
    <row r="103" spans="2:10" ht="12">
      <c r="B103" s="145"/>
      <c r="C103" s="145"/>
      <c r="D103" s="145"/>
      <c r="E103" s="145"/>
      <c r="F103" s="145"/>
      <c r="G103" s="145"/>
      <c r="H103" s="145"/>
      <c r="I103" s="145"/>
      <c r="J103" s="145"/>
    </row>
    <row r="104" spans="2:10" ht="12">
      <c r="B104" s="145"/>
      <c r="C104" s="145"/>
      <c r="D104" s="145"/>
      <c r="E104" s="145"/>
      <c r="F104" s="145"/>
      <c r="G104" s="145"/>
      <c r="H104" s="145"/>
      <c r="I104" s="145"/>
      <c r="J104" s="145"/>
    </row>
    <row r="105" spans="2:10" ht="12">
      <c r="B105" s="145"/>
      <c r="C105" s="145"/>
      <c r="D105" s="145"/>
      <c r="E105" s="145"/>
      <c r="F105" s="145"/>
      <c r="G105" s="145"/>
      <c r="H105" s="145"/>
      <c r="I105" s="145"/>
      <c r="J105" s="145"/>
    </row>
    <row r="106" spans="2:10" ht="12">
      <c r="B106" s="24"/>
      <c r="C106" s="25"/>
      <c r="D106" s="25"/>
      <c r="E106" s="25"/>
      <c r="F106" s="25"/>
      <c r="G106" s="25"/>
      <c r="H106" s="25"/>
      <c r="I106" s="25"/>
      <c r="J106" s="211"/>
    </row>
    <row r="107" spans="2:10" ht="18">
      <c r="B107" s="20"/>
      <c r="C107" s="216" t="s">
        <v>56</v>
      </c>
      <c r="D107" s="256"/>
      <c r="E107" s="256"/>
      <c r="F107" s="256"/>
      <c r="G107" s="256"/>
      <c r="H107" s="256"/>
      <c r="I107" s="256"/>
      <c r="J107" s="207"/>
    </row>
    <row r="108" spans="2:10" ht="12">
      <c r="B108" s="20"/>
      <c r="C108" s="256"/>
      <c r="D108" s="256"/>
      <c r="E108" s="256"/>
      <c r="F108" s="256"/>
      <c r="G108" s="256"/>
      <c r="H108" s="256"/>
      <c r="I108" s="256"/>
      <c r="J108" s="207"/>
    </row>
    <row r="109" spans="2:10" ht="12.75">
      <c r="B109" s="20"/>
      <c r="C109" s="217" t="s">
        <v>6</v>
      </c>
      <c r="D109" s="256"/>
      <c r="E109" s="256"/>
      <c r="F109" s="256"/>
      <c r="G109" s="256"/>
      <c r="H109" s="256"/>
      <c r="I109" s="256"/>
      <c r="J109" s="207"/>
    </row>
    <row r="110" spans="2:10" ht="15" customHeight="1">
      <c r="B110" s="20"/>
      <c r="C110" s="256"/>
      <c r="D110" s="256"/>
      <c r="E110" s="461" t="str">
        <f>E7</f>
        <v>Demolice RD č.p. 141, VD NH, demolice, OHO, stavba č. 4339</v>
      </c>
      <c r="F110" s="458"/>
      <c r="G110" s="458"/>
      <c r="H110" s="458"/>
      <c r="I110" s="256"/>
      <c r="J110" s="207"/>
    </row>
    <row r="111" spans="2:10" ht="12">
      <c r="B111" s="20"/>
      <c r="C111" s="256"/>
      <c r="D111" s="256"/>
      <c r="E111" s="256"/>
      <c r="F111" s="256"/>
      <c r="G111" s="256"/>
      <c r="H111" s="256"/>
      <c r="I111" s="256"/>
      <c r="J111" s="207"/>
    </row>
    <row r="112" spans="2:10" ht="12.75">
      <c r="B112" s="20"/>
      <c r="C112" s="217" t="s">
        <v>10</v>
      </c>
      <c r="D112" s="256"/>
      <c r="E112" s="256"/>
      <c r="F112" s="257" t="str">
        <f>F10</f>
        <v>k. ú. Nové Heřminovy</v>
      </c>
      <c r="G112" s="256"/>
      <c r="H112" s="256"/>
      <c r="I112" s="217" t="s">
        <v>12</v>
      </c>
      <c r="J112" s="247" t="str">
        <f>IF(J10="","",J10)</f>
        <v>23. 7. 2019</v>
      </c>
    </row>
    <row r="113" spans="2:10" ht="12">
      <c r="B113" s="20"/>
      <c r="C113" s="256"/>
      <c r="D113" s="256"/>
      <c r="E113" s="256"/>
      <c r="F113" s="256"/>
      <c r="G113" s="256"/>
      <c r="H113" s="256"/>
      <c r="I113" s="256"/>
      <c r="J113" s="207"/>
    </row>
    <row r="114" spans="2:10" ht="25.5">
      <c r="B114" s="20"/>
      <c r="C114" s="217" t="s">
        <v>13</v>
      </c>
      <c r="D114" s="256"/>
      <c r="E114" s="256"/>
      <c r="F114" s="257" t="str">
        <f>E13</f>
        <v>Povodí Odry, státní podnik</v>
      </c>
      <c r="G114" s="256"/>
      <c r="H114" s="256"/>
      <c r="I114" s="217" t="s">
        <v>20</v>
      </c>
      <c r="J114" s="260" t="str">
        <f>E19</f>
        <v>MORAVIA PROJEKT s.r.o.</v>
      </c>
    </row>
    <row r="115" spans="2:10" ht="12.75">
      <c r="B115" s="20"/>
      <c r="C115" s="217" t="s">
        <v>19</v>
      </c>
      <c r="D115" s="256"/>
      <c r="E115" s="256"/>
      <c r="F115" s="257" t="str">
        <f>IF(E16="","",E16)</f>
        <v xml:space="preserve"> </v>
      </c>
      <c r="G115" s="256"/>
      <c r="H115" s="256"/>
      <c r="I115" s="217" t="s">
        <v>24</v>
      </c>
      <c r="J115" s="260" t="str">
        <f>E22</f>
        <v xml:space="preserve"> </v>
      </c>
    </row>
    <row r="116" spans="2:10" ht="12">
      <c r="B116" s="20"/>
      <c r="C116" s="256"/>
      <c r="D116" s="256"/>
      <c r="E116" s="256"/>
      <c r="F116" s="256"/>
      <c r="G116" s="256"/>
      <c r="H116" s="256"/>
      <c r="I116" s="256"/>
      <c r="J116" s="207"/>
    </row>
    <row r="117" spans="2:10" ht="12">
      <c r="B117" s="63"/>
      <c r="C117" s="64" t="s">
        <v>57</v>
      </c>
      <c r="D117" s="65" t="s">
        <v>42</v>
      </c>
      <c r="E117" s="65" t="s">
        <v>40</v>
      </c>
      <c r="F117" s="65" t="s">
        <v>41</v>
      </c>
      <c r="G117" s="65" t="s">
        <v>58</v>
      </c>
      <c r="H117" s="65" t="s">
        <v>59</v>
      </c>
      <c r="I117" s="65" t="s">
        <v>60</v>
      </c>
      <c r="J117" s="267" t="s">
        <v>50</v>
      </c>
    </row>
    <row r="118" spans="2:10" ht="15.75">
      <c r="B118" s="20"/>
      <c r="C118" s="232" t="s">
        <v>67</v>
      </c>
      <c r="D118" s="256"/>
      <c r="E118" s="256"/>
      <c r="F118" s="256"/>
      <c r="G118" s="256"/>
      <c r="H118" s="256"/>
      <c r="I118" s="256"/>
      <c r="J118" s="269">
        <f>J119+J180</f>
        <v>0</v>
      </c>
    </row>
    <row r="119" spans="2:10" ht="15">
      <c r="B119" s="71"/>
      <c r="C119" s="130"/>
      <c r="D119" s="233" t="s">
        <v>44</v>
      </c>
      <c r="E119" s="234" t="s">
        <v>68</v>
      </c>
      <c r="F119" s="234" t="s">
        <v>69</v>
      </c>
      <c r="G119" s="130"/>
      <c r="H119" s="130"/>
      <c r="I119" s="130"/>
      <c r="J119" s="270">
        <f>J120+J150+J172</f>
        <v>0</v>
      </c>
    </row>
    <row r="120" spans="2:10" ht="12.75">
      <c r="B120" s="71"/>
      <c r="C120" s="130"/>
      <c r="D120" s="233" t="s">
        <v>44</v>
      </c>
      <c r="E120" s="235" t="s">
        <v>46</v>
      </c>
      <c r="F120" s="235" t="s">
        <v>71</v>
      </c>
      <c r="G120" s="130"/>
      <c r="H120" s="130"/>
      <c r="I120" s="130"/>
      <c r="J120" s="271">
        <f>J121+J122+J123+J124+J129+J130+J139+J141+J143+J144+J146+J147+J149</f>
        <v>0</v>
      </c>
    </row>
    <row r="121" spans="2:10" ht="24">
      <c r="B121" s="83"/>
      <c r="C121" s="84" t="s">
        <v>46</v>
      </c>
      <c r="D121" s="84" t="s">
        <v>72</v>
      </c>
      <c r="E121" s="85" t="s">
        <v>661</v>
      </c>
      <c r="F121" s="86" t="s">
        <v>662</v>
      </c>
      <c r="G121" s="87" t="s">
        <v>104</v>
      </c>
      <c r="H121" s="88">
        <v>305.1</v>
      </c>
      <c r="I121" s="426">
        <v>0</v>
      </c>
      <c r="J121" s="273">
        <f>ROUND(I121*H121,2)</f>
        <v>0</v>
      </c>
    </row>
    <row r="122" spans="2:10" ht="24">
      <c r="B122" s="83"/>
      <c r="C122" s="84" t="s">
        <v>77</v>
      </c>
      <c r="D122" s="84" t="s">
        <v>72</v>
      </c>
      <c r="E122" s="85" t="s">
        <v>663</v>
      </c>
      <c r="F122" s="86" t="s">
        <v>664</v>
      </c>
      <c r="G122" s="87" t="s">
        <v>104</v>
      </c>
      <c r="H122" s="88">
        <v>26.02</v>
      </c>
      <c r="I122" s="426">
        <v>0</v>
      </c>
      <c r="J122" s="273">
        <f>ROUND(I122*H122,2)</f>
        <v>0</v>
      </c>
    </row>
    <row r="123" spans="2:10" ht="24">
      <c r="B123" s="83"/>
      <c r="C123" s="84" t="s">
        <v>87</v>
      </c>
      <c r="D123" s="84" t="s">
        <v>72</v>
      </c>
      <c r="E123" s="85" t="s">
        <v>665</v>
      </c>
      <c r="F123" s="86" t="s">
        <v>666</v>
      </c>
      <c r="G123" s="87" t="s">
        <v>104</v>
      </c>
      <c r="H123" s="88">
        <v>26.02</v>
      </c>
      <c r="I123" s="426">
        <v>0</v>
      </c>
      <c r="J123" s="273">
        <f>ROUND(I123*H123,2)</f>
        <v>0</v>
      </c>
    </row>
    <row r="124" spans="2:10" ht="24">
      <c r="B124" s="83"/>
      <c r="C124" s="84" t="s">
        <v>76</v>
      </c>
      <c r="D124" s="84" t="s">
        <v>72</v>
      </c>
      <c r="E124" s="85" t="s">
        <v>237</v>
      </c>
      <c r="F124" s="86" t="s">
        <v>238</v>
      </c>
      <c r="G124" s="87" t="s">
        <v>75</v>
      </c>
      <c r="H124" s="88">
        <v>73.44</v>
      </c>
      <c r="I124" s="426">
        <v>0</v>
      </c>
      <c r="J124" s="273">
        <f>ROUND(I124*H124,2)</f>
        <v>0</v>
      </c>
    </row>
    <row r="125" spans="2:10" ht="12">
      <c r="B125" s="103"/>
      <c r="C125" s="236"/>
      <c r="D125" s="237" t="s">
        <v>79</v>
      </c>
      <c r="E125" s="238" t="s">
        <v>0</v>
      </c>
      <c r="F125" s="203" t="s">
        <v>667</v>
      </c>
      <c r="G125" s="236"/>
      <c r="H125" s="239">
        <v>47.796</v>
      </c>
      <c r="I125" s="236"/>
      <c r="J125" s="274"/>
    </row>
    <row r="126" spans="2:10" ht="12">
      <c r="B126" s="103"/>
      <c r="C126" s="236"/>
      <c r="D126" s="237" t="s">
        <v>79</v>
      </c>
      <c r="E126" s="238" t="s">
        <v>0</v>
      </c>
      <c r="F126" s="203" t="s">
        <v>668</v>
      </c>
      <c r="G126" s="236"/>
      <c r="H126" s="239">
        <v>19.884</v>
      </c>
      <c r="I126" s="236"/>
      <c r="J126" s="274"/>
    </row>
    <row r="127" spans="2:10" ht="12">
      <c r="B127" s="103"/>
      <c r="C127" s="236"/>
      <c r="D127" s="237" t="s">
        <v>79</v>
      </c>
      <c r="E127" s="238" t="s">
        <v>0</v>
      </c>
      <c r="F127" s="203" t="s">
        <v>669</v>
      </c>
      <c r="G127" s="236"/>
      <c r="H127" s="239">
        <v>5.76</v>
      </c>
      <c r="I127" s="236"/>
      <c r="J127" s="274"/>
    </row>
    <row r="128" spans="2:10" ht="12">
      <c r="B128" s="110"/>
      <c r="C128" s="133"/>
      <c r="D128" s="237" t="s">
        <v>79</v>
      </c>
      <c r="E128" s="240" t="s">
        <v>0</v>
      </c>
      <c r="F128" s="241" t="s">
        <v>83</v>
      </c>
      <c r="G128" s="133"/>
      <c r="H128" s="242">
        <v>73.44</v>
      </c>
      <c r="I128" s="133"/>
      <c r="J128" s="275"/>
    </row>
    <row r="129" spans="2:10" ht="24">
      <c r="B129" s="83"/>
      <c r="C129" s="84" t="s">
        <v>101</v>
      </c>
      <c r="D129" s="84" t="s">
        <v>72</v>
      </c>
      <c r="E129" s="85" t="s">
        <v>240</v>
      </c>
      <c r="F129" s="86" t="s">
        <v>241</v>
      </c>
      <c r="G129" s="87" t="s">
        <v>75</v>
      </c>
      <c r="H129" s="88">
        <v>73.44</v>
      </c>
      <c r="I129" s="426">
        <v>0</v>
      </c>
      <c r="J129" s="273">
        <f>ROUND(I129*H129,2)</f>
        <v>0</v>
      </c>
    </row>
    <row r="130" spans="2:10" ht="24">
      <c r="B130" s="83"/>
      <c r="C130" s="84" t="s">
        <v>108</v>
      </c>
      <c r="D130" s="84" t="s">
        <v>72</v>
      </c>
      <c r="E130" s="85" t="s">
        <v>84</v>
      </c>
      <c r="F130" s="86" t="s">
        <v>242</v>
      </c>
      <c r="G130" s="87" t="s">
        <v>75</v>
      </c>
      <c r="H130" s="88">
        <v>445.279</v>
      </c>
      <c r="I130" s="426">
        <v>0</v>
      </c>
      <c r="J130" s="273">
        <f>ROUND(I130*H130,2)</f>
        <v>0</v>
      </c>
    </row>
    <row r="131" spans="2:10" ht="12">
      <c r="B131" s="103"/>
      <c r="C131" s="236"/>
      <c r="D131" s="237" t="s">
        <v>79</v>
      </c>
      <c r="E131" s="238" t="s">
        <v>0</v>
      </c>
      <c r="F131" s="203" t="s">
        <v>670</v>
      </c>
      <c r="G131" s="236"/>
      <c r="H131" s="239">
        <v>245.915</v>
      </c>
      <c r="I131" s="236"/>
      <c r="J131" s="274"/>
    </row>
    <row r="132" spans="2:10" ht="12">
      <c r="B132" s="103"/>
      <c r="C132" s="236"/>
      <c r="D132" s="237" t="s">
        <v>79</v>
      </c>
      <c r="E132" s="238" t="s">
        <v>0</v>
      </c>
      <c r="F132" s="203" t="s">
        <v>671</v>
      </c>
      <c r="G132" s="236"/>
      <c r="H132" s="239">
        <v>35.584</v>
      </c>
      <c r="I132" s="236"/>
      <c r="J132" s="274"/>
    </row>
    <row r="133" spans="2:10" ht="12">
      <c r="B133" s="103"/>
      <c r="C133" s="236"/>
      <c r="D133" s="237" t="s">
        <v>79</v>
      </c>
      <c r="E133" s="238" t="s">
        <v>0</v>
      </c>
      <c r="F133" s="203" t="s">
        <v>672</v>
      </c>
      <c r="G133" s="236"/>
      <c r="H133" s="239">
        <v>0.96</v>
      </c>
      <c r="I133" s="236"/>
      <c r="J133" s="274"/>
    </row>
    <row r="134" spans="2:10" ht="12">
      <c r="B134" s="103"/>
      <c r="C134" s="236"/>
      <c r="D134" s="237" t="s">
        <v>79</v>
      </c>
      <c r="E134" s="238" t="s">
        <v>0</v>
      </c>
      <c r="F134" s="203" t="s">
        <v>673</v>
      </c>
      <c r="G134" s="236"/>
      <c r="H134" s="239">
        <v>6.6</v>
      </c>
      <c r="I134" s="236"/>
      <c r="J134" s="274"/>
    </row>
    <row r="135" spans="2:10" ht="12">
      <c r="B135" s="103"/>
      <c r="C135" s="236"/>
      <c r="D135" s="237" t="s">
        <v>79</v>
      </c>
      <c r="E135" s="238" t="s">
        <v>0</v>
      </c>
      <c r="F135" s="203" t="s">
        <v>674</v>
      </c>
      <c r="G135" s="236"/>
      <c r="H135" s="239">
        <v>82.78</v>
      </c>
      <c r="I135" s="236"/>
      <c r="J135" s="274"/>
    </row>
    <row r="136" spans="2:10" ht="12">
      <c r="B136" s="281"/>
      <c r="C136" s="282"/>
      <c r="D136" s="237" t="s">
        <v>79</v>
      </c>
      <c r="E136" s="283" t="s">
        <v>0</v>
      </c>
      <c r="F136" s="284" t="s">
        <v>302</v>
      </c>
      <c r="G136" s="282"/>
      <c r="H136" s="285">
        <v>371.839</v>
      </c>
      <c r="I136" s="282"/>
      <c r="J136" s="286"/>
    </row>
    <row r="137" spans="2:10" ht="12">
      <c r="B137" s="103"/>
      <c r="C137" s="236"/>
      <c r="D137" s="237" t="s">
        <v>79</v>
      </c>
      <c r="E137" s="238" t="s">
        <v>0</v>
      </c>
      <c r="F137" s="203" t="s">
        <v>675</v>
      </c>
      <c r="G137" s="236"/>
      <c r="H137" s="239">
        <v>73.44</v>
      </c>
      <c r="I137" s="236"/>
      <c r="J137" s="274"/>
    </row>
    <row r="138" spans="2:10" ht="12">
      <c r="B138" s="110"/>
      <c r="C138" s="133"/>
      <c r="D138" s="237" t="s">
        <v>79</v>
      </c>
      <c r="E138" s="240" t="s">
        <v>0</v>
      </c>
      <c r="F138" s="241" t="s">
        <v>83</v>
      </c>
      <c r="G138" s="133"/>
      <c r="H138" s="242">
        <v>445.279</v>
      </c>
      <c r="I138" s="133"/>
      <c r="J138" s="275"/>
    </row>
    <row r="139" spans="2:10" ht="12">
      <c r="B139" s="83"/>
      <c r="C139" s="117" t="s">
        <v>113</v>
      </c>
      <c r="D139" s="117" t="s">
        <v>94</v>
      </c>
      <c r="E139" s="118" t="s">
        <v>244</v>
      </c>
      <c r="F139" s="119" t="s">
        <v>245</v>
      </c>
      <c r="G139" s="120" t="s">
        <v>97</v>
      </c>
      <c r="H139" s="121">
        <v>641.202</v>
      </c>
      <c r="I139" s="427">
        <v>0</v>
      </c>
      <c r="J139" s="277">
        <f>ROUND(I139*H139,2)</f>
        <v>0</v>
      </c>
    </row>
    <row r="140" spans="2:10" ht="12">
      <c r="B140" s="103"/>
      <c r="C140" s="236"/>
      <c r="D140" s="237" t="s">
        <v>79</v>
      </c>
      <c r="E140" s="238" t="s">
        <v>0</v>
      </c>
      <c r="F140" s="203" t="s">
        <v>676</v>
      </c>
      <c r="G140" s="236"/>
      <c r="H140" s="239">
        <v>641.202</v>
      </c>
      <c r="I140" s="236"/>
      <c r="J140" s="274"/>
    </row>
    <row r="141" spans="2:10" ht="12">
      <c r="B141" s="83"/>
      <c r="C141" s="117" t="s">
        <v>98</v>
      </c>
      <c r="D141" s="117" t="s">
        <v>94</v>
      </c>
      <c r="E141" s="118" t="s">
        <v>109</v>
      </c>
      <c r="F141" s="119" t="s">
        <v>110</v>
      </c>
      <c r="G141" s="120" t="s">
        <v>97</v>
      </c>
      <c r="H141" s="121">
        <v>160.3</v>
      </c>
      <c r="I141" s="427">
        <v>0</v>
      </c>
      <c r="J141" s="277">
        <f>ROUND(I141*H141,2)</f>
        <v>0</v>
      </c>
    </row>
    <row r="142" spans="2:10" ht="12">
      <c r="B142" s="103"/>
      <c r="C142" s="236"/>
      <c r="D142" s="237" t="s">
        <v>79</v>
      </c>
      <c r="E142" s="238" t="s">
        <v>0</v>
      </c>
      <c r="F142" s="203" t="s">
        <v>677</v>
      </c>
      <c r="G142" s="236"/>
      <c r="H142" s="239">
        <v>160.3</v>
      </c>
      <c r="I142" s="236"/>
      <c r="J142" s="274"/>
    </row>
    <row r="143" spans="2:10" ht="24">
      <c r="B143" s="83"/>
      <c r="C143" s="84" t="s">
        <v>122</v>
      </c>
      <c r="D143" s="84" t="s">
        <v>72</v>
      </c>
      <c r="E143" s="85" t="s">
        <v>248</v>
      </c>
      <c r="F143" s="86" t="s">
        <v>249</v>
      </c>
      <c r="G143" s="87" t="s">
        <v>104</v>
      </c>
      <c r="H143" s="88">
        <v>650</v>
      </c>
      <c r="I143" s="426">
        <v>0</v>
      </c>
      <c r="J143" s="273">
        <f>ROUND(I143*H143,2)</f>
        <v>0</v>
      </c>
    </row>
    <row r="144" spans="2:10" ht="12">
      <c r="B144" s="83"/>
      <c r="C144" s="117" t="s">
        <v>128</v>
      </c>
      <c r="D144" s="117" t="s">
        <v>94</v>
      </c>
      <c r="E144" s="118" t="s">
        <v>250</v>
      </c>
      <c r="F144" s="119" t="s">
        <v>251</v>
      </c>
      <c r="G144" s="120" t="s">
        <v>97</v>
      </c>
      <c r="H144" s="121">
        <v>234</v>
      </c>
      <c r="I144" s="427">
        <v>0</v>
      </c>
      <c r="J144" s="277">
        <f>ROUND(I144*H144,2)</f>
        <v>0</v>
      </c>
    </row>
    <row r="145" spans="2:10" ht="12">
      <c r="B145" s="103"/>
      <c r="C145" s="236"/>
      <c r="D145" s="237" t="s">
        <v>79</v>
      </c>
      <c r="E145" s="238" t="s">
        <v>0</v>
      </c>
      <c r="F145" s="203" t="s">
        <v>678</v>
      </c>
      <c r="G145" s="236"/>
      <c r="H145" s="239">
        <v>234</v>
      </c>
      <c r="I145" s="236"/>
      <c r="J145" s="274"/>
    </row>
    <row r="146" spans="2:10" ht="24">
      <c r="B146" s="83"/>
      <c r="C146" s="84" t="s">
        <v>134</v>
      </c>
      <c r="D146" s="84" t="s">
        <v>72</v>
      </c>
      <c r="E146" s="85" t="s">
        <v>195</v>
      </c>
      <c r="F146" s="86" t="s">
        <v>253</v>
      </c>
      <c r="G146" s="87" t="s">
        <v>104</v>
      </c>
      <c r="H146" s="88">
        <v>650</v>
      </c>
      <c r="I146" s="426">
        <v>0</v>
      </c>
      <c r="J146" s="273">
        <f>ROUND(I146*H146,2)</f>
        <v>0</v>
      </c>
    </row>
    <row r="147" spans="2:10" ht="12">
      <c r="B147" s="83"/>
      <c r="C147" s="117" t="s">
        <v>140</v>
      </c>
      <c r="D147" s="117" t="s">
        <v>94</v>
      </c>
      <c r="E147" s="118" t="s">
        <v>254</v>
      </c>
      <c r="F147" s="119" t="s">
        <v>255</v>
      </c>
      <c r="G147" s="120" t="s">
        <v>119</v>
      </c>
      <c r="H147" s="121">
        <v>16.25</v>
      </c>
      <c r="I147" s="427">
        <v>0</v>
      </c>
      <c r="J147" s="277">
        <f>ROUND(I147*H147,2)</f>
        <v>0</v>
      </c>
    </row>
    <row r="148" spans="2:10" ht="12">
      <c r="B148" s="103"/>
      <c r="C148" s="236"/>
      <c r="D148" s="237" t="s">
        <v>79</v>
      </c>
      <c r="E148" s="236"/>
      <c r="F148" s="203" t="s">
        <v>679</v>
      </c>
      <c r="G148" s="236"/>
      <c r="H148" s="239">
        <v>16.25</v>
      </c>
      <c r="I148" s="236"/>
      <c r="J148" s="274"/>
    </row>
    <row r="149" spans="2:10" ht="12">
      <c r="B149" s="83"/>
      <c r="C149" s="84" t="s">
        <v>147</v>
      </c>
      <c r="D149" s="84" t="s">
        <v>72</v>
      </c>
      <c r="E149" s="85" t="s">
        <v>197</v>
      </c>
      <c r="F149" s="86" t="s">
        <v>257</v>
      </c>
      <c r="G149" s="87" t="s">
        <v>104</v>
      </c>
      <c r="H149" s="88">
        <v>650</v>
      </c>
      <c r="I149" s="426">
        <v>0</v>
      </c>
      <c r="J149" s="273">
        <f>ROUND(I149*H149,2)</f>
        <v>0</v>
      </c>
    </row>
    <row r="150" spans="2:10" ht="12.75">
      <c r="B150" s="71"/>
      <c r="C150" s="130"/>
      <c r="D150" s="233" t="s">
        <v>44</v>
      </c>
      <c r="E150" s="235" t="s">
        <v>122</v>
      </c>
      <c r="F150" s="235" t="s">
        <v>123</v>
      </c>
      <c r="G150" s="130"/>
      <c r="H150" s="130"/>
      <c r="I150" s="130"/>
      <c r="J150" s="271">
        <f>J151+J152+J153+J154+J157+J159+J163+J165+J170</f>
        <v>0</v>
      </c>
    </row>
    <row r="151" spans="2:10" ht="24">
      <c r="B151" s="83"/>
      <c r="C151" s="84" t="s">
        <v>151</v>
      </c>
      <c r="D151" s="84" t="s">
        <v>72</v>
      </c>
      <c r="E151" s="85" t="s">
        <v>451</v>
      </c>
      <c r="F151" s="86" t="s">
        <v>452</v>
      </c>
      <c r="G151" s="87" t="s">
        <v>269</v>
      </c>
      <c r="H151" s="88">
        <v>12</v>
      </c>
      <c r="I151" s="426">
        <v>0</v>
      </c>
      <c r="J151" s="273">
        <f>ROUND(I151*H151,2)</f>
        <v>0</v>
      </c>
    </row>
    <row r="152" spans="2:10" ht="24">
      <c r="B152" s="83"/>
      <c r="C152" s="84" t="s">
        <v>4</v>
      </c>
      <c r="D152" s="84" t="s">
        <v>72</v>
      </c>
      <c r="E152" s="85" t="s">
        <v>680</v>
      </c>
      <c r="F152" s="86" t="s">
        <v>681</v>
      </c>
      <c r="G152" s="87" t="s">
        <v>163</v>
      </c>
      <c r="H152" s="88">
        <v>66.5</v>
      </c>
      <c r="I152" s="426">
        <v>0</v>
      </c>
      <c r="J152" s="273">
        <f>ROUND(I152*H152,2)</f>
        <v>0</v>
      </c>
    </row>
    <row r="153" spans="2:10" ht="24">
      <c r="B153" s="83"/>
      <c r="C153" s="84" t="s">
        <v>212</v>
      </c>
      <c r="D153" s="84" t="s">
        <v>72</v>
      </c>
      <c r="E153" s="85" t="s">
        <v>682</v>
      </c>
      <c r="F153" s="86" t="s">
        <v>683</v>
      </c>
      <c r="G153" s="87" t="s">
        <v>163</v>
      </c>
      <c r="H153" s="88">
        <v>26.5</v>
      </c>
      <c r="I153" s="426">
        <v>0</v>
      </c>
      <c r="J153" s="273">
        <f>ROUND(I153*H153,2)</f>
        <v>0</v>
      </c>
    </row>
    <row r="154" spans="2:10" ht="24">
      <c r="B154" s="83"/>
      <c r="C154" s="84" t="s">
        <v>216</v>
      </c>
      <c r="D154" s="84" t="s">
        <v>72</v>
      </c>
      <c r="E154" s="85" t="s">
        <v>312</v>
      </c>
      <c r="F154" s="86" t="s">
        <v>313</v>
      </c>
      <c r="G154" s="87" t="s">
        <v>75</v>
      </c>
      <c r="H154" s="88">
        <v>105.312</v>
      </c>
      <c r="I154" s="426">
        <v>0</v>
      </c>
      <c r="J154" s="273">
        <f>ROUND(I154*H154,2)</f>
        <v>0</v>
      </c>
    </row>
    <row r="155" spans="2:10" ht="12">
      <c r="B155" s="103"/>
      <c r="C155" s="236"/>
      <c r="D155" s="237" t="s">
        <v>79</v>
      </c>
      <c r="E155" s="238" t="s">
        <v>0</v>
      </c>
      <c r="F155" s="203" t="s">
        <v>684</v>
      </c>
      <c r="G155" s="236"/>
      <c r="H155" s="239">
        <v>105.312</v>
      </c>
      <c r="I155" s="236"/>
      <c r="J155" s="274"/>
    </row>
    <row r="156" spans="2:10" ht="12">
      <c r="B156" s="110"/>
      <c r="C156" s="133"/>
      <c r="D156" s="237" t="s">
        <v>79</v>
      </c>
      <c r="E156" s="240" t="s">
        <v>0</v>
      </c>
      <c r="F156" s="241" t="s">
        <v>83</v>
      </c>
      <c r="G156" s="133"/>
      <c r="H156" s="242">
        <v>105.312</v>
      </c>
      <c r="I156" s="133"/>
      <c r="J156" s="275"/>
    </row>
    <row r="157" spans="2:10" ht="24">
      <c r="B157" s="83"/>
      <c r="C157" s="84" t="s">
        <v>217</v>
      </c>
      <c r="D157" s="84" t="s">
        <v>72</v>
      </c>
      <c r="E157" s="85" t="s">
        <v>209</v>
      </c>
      <c r="F157" s="86" t="s">
        <v>317</v>
      </c>
      <c r="G157" s="87" t="s">
        <v>75</v>
      </c>
      <c r="H157" s="88">
        <v>1816.079</v>
      </c>
      <c r="I157" s="426">
        <v>0</v>
      </c>
      <c r="J157" s="273">
        <f>ROUND(I157*H157,2)</f>
        <v>0</v>
      </c>
    </row>
    <row r="158" spans="2:10" ht="12">
      <c r="B158" s="103"/>
      <c r="C158" s="236"/>
      <c r="D158" s="237" t="s">
        <v>79</v>
      </c>
      <c r="E158" s="238" t="s">
        <v>0</v>
      </c>
      <c r="F158" s="203" t="s">
        <v>685</v>
      </c>
      <c r="G158" s="236"/>
      <c r="H158" s="239">
        <v>1816.079</v>
      </c>
      <c r="I158" s="236"/>
      <c r="J158" s="274"/>
    </row>
    <row r="159" spans="2:10" ht="24">
      <c r="B159" s="83"/>
      <c r="C159" s="84" t="s">
        <v>219</v>
      </c>
      <c r="D159" s="84" t="s">
        <v>72</v>
      </c>
      <c r="E159" s="85" t="s">
        <v>477</v>
      </c>
      <c r="F159" s="86" t="s">
        <v>478</v>
      </c>
      <c r="G159" s="87" t="s">
        <v>97</v>
      </c>
      <c r="H159" s="88">
        <v>1.771</v>
      </c>
      <c r="I159" s="426">
        <v>0</v>
      </c>
      <c r="J159" s="273">
        <f>ROUND(I159*H159,2)</f>
        <v>0</v>
      </c>
    </row>
    <row r="160" spans="2:10" ht="12">
      <c r="B160" s="103"/>
      <c r="C160" s="236"/>
      <c r="D160" s="237" t="s">
        <v>79</v>
      </c>
      <c r="E160" s="238" t="s">
        <v>0</v>
      </c>
      <c r="F160" s="203" t="s">
        <v>686</v>
      </c>
      <c r="G160" s="236"/>
      <c r="H160" s="239">
        <v>0.581</v>
      </c>
      <c r="I160" s="236"/>
      <c r="J160" s="274"/>
    </row>
    <row r="161" spans="2:10" ht="12">
      <c r="B161" s="103"/>
      <c r="C161" s="236"/>
      <c r="D161" s="237" t="s">
        <v>79</v>
      </c>
      <c r="E161" s="238" t="s">
        <v>0</v>
      </c>
      <c r="F161" s="203" t="s">
        <v>687</v>
      </c>
      <c r="G161" s="236"/>
      <c r="H161" s="239">
        <v>1.19</v>
      </c>
      <c r="I161" s="236"/>
      <c r="J161" s="274"/>
    </row>
    <row r="162" spans="2:10" ht="12">
      <c r="B162" s="110"/>
      <c r="C162" s="133"/>
      <c r="D162" s="237" t="s">
        <v>79</v>
      </c>
      <c r="E162" s="240" t="s">
        <v>0</v>
      </c>
      <c r="F162" s="241" t="s">
        <v>83</v>
      </c>
      <c r="G162" s="133"/>
      <c r="H162" s="242">
        <v>1.771</v>
      </c>
      <c r="I162" s="133"/>
      <c r="J162" s="275"/>
    </row>
    <row r="163" spans="2:10" ht="24">
      <c r="B163" s="83"/>
      <c r="C163" s="84" t="s">
        <v>223</v>
      </c>
      <c r="D163" s="84" t="s">
        <v>72</v>
      </c>
      <c r="E163" s="85" t="s">
        <v>688</v>
      </c>
      <c r="F163" s="86" t="s">
        <v>689</v>
      </c>
      <c r="G163" s="87" t="s">
        <v>75</v>
      </c>
      <c r="H163" s="88">
        <v>10.296</v>
      </c>
      <c r="I163" s="426">
        <v>0</v>
      </c>
      <c r="J163" s="273">
        <f>ROUND(I163*H163,2)</f>
        <v>0</v>
      </c>
    </row>
    <row r="164" spans="2:10" ht="12">
      <c r="B164" s="103"/>
      <c r="C164" s="236"/>
      <c r="D164" s="237" t="s">
        <v>79</v>
      </c>
      <c r="E164" s="238" t="s">
        <v>0</v>
      </c>
      <c r="F164" s="203" t="s">
        <v>690</v>
      </c>
      <c r="G164" s="236"/>
      <c r="H164" s="239">
        <v>10.296</v>
      </c>
      <c r="I164" s="236"/>
      <c r="J164" s="274"/>
    </row>
    <row r="165" spans="2:10" ht="24">
      <c r="B165" s="83"/>
      <c r="C165" s="84" t="s">
        <v>320</v>
      </c>
      <c r="D165" s="84" t="s">
        <v>72</v>
      </c>
      <c r="E165" s="85" t="s">
        <v>328</v>
      </c>
      <c r="F165" s="86" t="s">
        <v>214</v>
      </c>
      <c r="G165" s="87" t="s">
        <v>75</v>
      </c>
      <c r="H165" s="88">
        <v>4.818</v>
      </c>
      <c r="I165" s="426">
        <v>0</v>
      </c>
      <c r="J165" s="273">
        <f>ROUND(I165*H165,2)</f>
        <v>0</v>
      </c>
    </row>
    <row r="166" spans="2:10" ht="12">
      <c r="B166" s="96"/>
      <c r="C166" s="243"/>
      <c r="D166" s="237" t="s">
        <v>79</v>
      </c>
      <c r="E166" s="244" t="s">
        <v>0</v>
      </c>
      <c r="F166" s="245" t="s">
        <v>691</v>
      </c>
      <c r="G166" s="243"/>
      <c r="H166" s="244" t="s">
        <v>0</v>
      </c>
      <c r="I166" s="243"/>
      <c r="J166" s="278"/>
    </row>
    <row r="167" spans="2:10" ht="12">
      <c r="B167" s="103"/>
      <c r="C167" s="236"/>
      <c r="D167" s="237" t="s">
        <v>79</v>
      </c>
      <c r="E167" s="238" t="s">
        <v>0</v>
      </c>
      <c r="F167" s="203" t="s">
        <v>692</v>
      </c>
      <c r="G167" s="236"/>
      <c r="H167" s="239">
        <v>1.618</v>
      </c>
      <c r="I167" s="236"/>
      <c r="J167" s="274"/>
    </row>
    <row r="168" spans="2:10" ht="12">
      <c r="B168" s="103"/>
      <c r="C168" s="236"/>
      <c r="D168" s="237" t="s">
        <v>79</v>
      </c>
      <c r="E168" s="238" t="s">
        <v>0</v>
      </c>
      <c r="F168" s="203" t="s">
        <v>693</v>
      </c>
      <c r="G168" s="236"/>
      <c r="H168" s="239">
        <v>3.2</v>
      </c>
      <c r="I168" s="236"/>
      <c r="J168" s="274"/>
    </row>
    <row r="169" spans="2:10" ht="12">
      <c r="B169" s="110"/>
      <c r="C169" s="133"/>
      <c r="D169" s="237" t="s">
        <v>79</v>
      </c>
      <c r="E169" s="240" t="s">
        <v>0</v>
      </c>
      <c r="F169" s="241" t="s">
        <v>83</v>
      </c>
      <c r="G169" s="133"/>
      <c r="H169" s="242">
        <v>4.818</v>
      </c>
      <c r="I169" s="133"/>
      <c r="J169" s="275"/>
    </row>
    <row r="170" spans="2:10" ht="24">
      <c r="B170" s="83"/>
      <c r="C170" s="84" t="s">
        <v>324</v>
      </c>
      <c r="D170" s="84" t="s">
        <v>72</v>
      </c>
      <c r="E170" s="85" t="s">
        <v>333</v>
      </c>
      <c r="F170" s="86" t="s">
        <v>334</v>
      </c>
      <c r="G170" s="87" t="s">
        <v>75</v>
      </c>
      <c r="H170" s="88">
        <v>3.744</v>
      </c>
      <c r="I170" s="426">
        <v>0</v>
      </c>
      <c r="J170" s="273">
        <f>ROUND(I170*H170,2)</f>
        <v>0</v>
      </c>
    </row>
    <row r="171" spans="2:10" ht="12">
      <c r="B171" s="103"/>
      <c r="C171" s="236"/>
      <c r="D171" s="237" t="s">
        <v>79</v>
      </c>
      <c r="E171" s="238" t="s">
        <v>0</v>
      </c>
      <c r="F171" s="203" t="s">
        <v>694</v>
      </c>
      <c r="G171" s="236"/>
      <c r="H171" s="239">
        <v>3.744</v>
      </c>
      <c r="I171" s="236"/>
      <c r="J171" s="274"/>
    </row>
    <row r="172" spans="2:10" ht="12.75">
      <c r="B172" s="71"/>
      <c r="C172" s="130"/>
      <c r="D172" s="233" t="s">
        <v>44</v>
      </c>
      <c r="E172" s="235" t="s">
        <v>145</v>
      </c>
      <c r="F172" s="235" t="s">
        <v>146</v>
      </c>
      <c r="G172" s="130"/>
      <c r="H172" s="130"/>
      <c r="I172" s="130"/>
      <c r="J172" s="271">
        <f>J173+J174+J176+J177+J178</f>
        <v>0</v>
      </c>
    </row>
    <row r="173" spans="2:10" ht="24">
      <c r="B173" s="83"/>
      <c r="C173" s="84" t="s">
        <v>327</v>
      </c>
      <c r="D173" s="84" t="s">
        <v>72</v>
      </c>
      <c r="E173" s="85" t="s">
        <v>148</v>
      </c>
      <c r="F173" s="86" t="s">
        <v>277</v>
      </c>
      <c r="G173" s="87" t="s">
        <v>97</v>
      </c>
      <c r="H173" s="88">
        <v>1088.841</v>
      </c>
      <c r="I173" s="426">
        <v>0</v>
      </c>
      <c r="J173" s="273">
        <f>ROUND(I173*H173,2)</f>
        <v>0</v>
      </c>
    </row>
    <row r="174" spans="2:10" ht="24">
      <c r="B174" s="83"/>
      <c r="C174" s="84" t="s">
        <v>332</v>
      </c>
      <c r="D174" s="84" t="s">
        <v>72</v>
      </c>
      <c r="E174" s="85" t="s">
        <v>152</v>
      </c>
      <c r="F174" s="86" t="s">
        <v>278</v>
      </c>
      <c r="G174" s="87" t="s">
        <v>97</v>
      </c>
      <c r="H174" s="88">
        <v>15243.774</v>
      </c>
      <c r="I174" s="426">
        <v>0</v>
      </c>
      <c r="J174" s="273">
        <f>ROUND(I174*H174,2)</f>
        <v>0</v>
      </c>
    </row>
    <row r="175" spans="2:10" ht="12">
      <c r="B175" s="103"/>
      <c r="C175" s="236"/>
      <c r="D175" s="237" t="s">
        <v>79</v>
      </c>
      <c r="E175" s="236"/>
      <c r="F175" s="203" t="s">
        <v>695</v>
      </c>
      <c r="G175" s="236"/>
      <c r="H175" s="239">
        <v>15243.774</v>
      </c>
      <c r="I175" s="236"/>
      <c r="J175" s="274"/>
    </row>
    <row r="176" spans="2:10" ht="24">
      <c r="B176" s="83"/>
      <c r="C176" s="84" t="s">
        <v>336</v>
      </c>
      <c r="D176" s="84" t="s">
        <v>72</v>
      </c>
      <c r="E176" s="85" t="s">
        <v>491</v>
      </c>
      <c r="F176" s="86" t="s">
        <v>492</v>
      </c>
      <c r="G176" s="87" t="s">
        <v>75</v>
      </c>
      <c r="H176" s="88">
        <v>5</v>
      </c>
      <c r="I176" s="426">
        <v>0</v>
      </c>
      <c r="J176" s="273">
        <f>ROUND(I176*H176,2)</f>
        <v>0</v>
      </c>
    </row>
    <row r="177" spans="2:10" ht="36">
      <c r="B177" s="83"/>
      <c r="C177" s="84" t="s">
        <v>337</v>
      </c>
      <c r="D177" s="84" t="s">
        <v>72</v>
      </c>
      <c r="E177" s="85" t="s">
        <v>340</v>
      </c>
      <c r="F177" s="86" t="s">
        <v>341</v>
      </c>
      <c r="G177" s="87" t="s">
        <v>97</v>
      </c>
      <c r="H177" s="88">
        <v>6.472</v>
      </c>
      <c r="I177" s="426">
        <v>0</v>
      </c>
      <c r="J177" s="273">
        <f>ROUND(I177*H177,2)</f>
        <v>0</v>
      </c>
    </row>
    <row r="178" spans="2:10" ht="24">
      <c r="B178" s="83"/>
      <c r="C178" s="84" t="s">
        <v>339</v>
      </c>
      <c r="D178" s="84" t="s">
        <v>72</v>
      </c>
      <c r="E178" s="85" t="s">
        <v>280</v>
      </c>
      <c r="F178" s="86" t="s">
        <v>281</v>
      </c>
      <c r="G178" s="87" t="s">
        <v>97</v>
      </c>
      <c r="H178" s="88">
        <v>1082.846</v>
      </c>
      <c r="I178" s="426">
        <v>0</v>
      </c>
      <c r="J178" s="273">
        <f>ROUND(I178*H178,2)</f>
        <v>0</v>
      </c>
    </row>
    <row r="179" spans="2:10" ht="12">
      <c r="B179" s="103"/>
      <c r="C179" s="236"/>
      <c r="D179" s="237" t="s">
        <v>79</v>
      </c>
      <c r="E179" s="238" t="s">
        <v>0</v>
      </c>
      <c r="F179" s="203" t="s">
        <v>696</v>
      </c>
      <c r="G179" s="236"/>
      <c r="H179" s="239">
        <v>1082.846</v>
      </c>
      <c r="I179" s="236"/>
      <c r="J179" s="274"/>
    </row>
    <row r="180" spans="2:10" ht="15">
      <c r="B180" s="71"/>
      <c r="C180" s="130"/>
      <c r="D180" s="233" t="s">
        <v>44</v>
      </c>
      <c r="E180" s="234" t="s">
        <v>344</v>
      </c>
      <c r="F180" s="234" t="s">
        <v>345</v>
      </c>
      <c r="G180" s="130"/>
      <c r="H180" s="130"/>
      <c r="I180" s="130"/>
      <c r="J180" s="270">
        <f>J181</f>
        <v>0</v>
      </c>
    </row>
    <row r="181" spans="2:10" ht="12.75">
      <c r="B181" s="71"/>
      <c r="C181" s="130"/>
      <c r="D181" s="233" t="s">
        <v>44</v>
      </c>
      <c r="E181" s="235" t="s">
        <v>346</v>
      </c>
      <c r="F181" s="235" t="s">
        <v>347</v>
      </c>
      <c r="G181" s="130"/>
      <c r="H181" s="130"/>
      <c r="I181" s="130"/>
      <c r="J181" s="271">
        <f>J182+J184+J185+J186</f>
        <v>0</v>
      </c>
    </row>
    <row r="182" spans="2:10" ht="24">
      <c r="B182" s="83"/>
      <c r="C182" s="84" t="s">
        <v>342</v>
      </c>
      <c r="D182" s="84" t="s">
        <v>72</v>
      </c>
      <c r="E182" s="85" t="s">
        <v>498</v>
      </c>
      <c r="F182" s="86" t="s">
        <v>499</v>
      </c>
      <c r="G182" s="87" t="s">
        <v>104</v>
      </c>
      <c r="H182" s="88">
        <v>364.025</v>
      </c>
      <c r="I182" s="426">
        <v>0</v>
      </c>
      <c r="J182" s="273">
        <f>ROUND(I182*H182,2)</f>
        <v>0</v>
      </c>
    </row>
    <row r="183" spans="2:10" ht="12">
      <c r="B183" s="103"/>
      <c r="C183" s="236"/>
      <c r="D183" s="237" t="s">
        <v>79</v>
      </c>
      <c r="E183" s="238" t="s">
        <v>0</v>
      </c>
      <c r="F183" s="203" t="s">
        <v>697</v>
      </c>
      <c r="G183" s="236"/>
      <c r="H183" s="239">
        <v>364.025</v>
      </c>
      <c r="I183" s="236"/>
      <c r="J183" s="274"/>
    </row>
    <row r="184" spans="2:10" ht="24">
      <c r="B184" s="83"/>
      <c r="C184" s="84" t="s">
        <v>348</v>
      </c>
      <c r="D184" s="84" t="s">
        <v>72</v>
      </c>
      <c r="E184" s="85" t="s">
        <v>503</v>
      </c>
      <c r="F184" s="86" t="s">
        <v>504</v>
      </c>
      <c r="G184" s="87" t="s">
        <v>104</v>
      </c>
      <c r="H184" s="88">
        <v>364.025</v>
      </c>
      <c r="I184" s="426">
        <v>0</v>
      </c>
      <c r="J184" s="273">
        <f>ROUND(I184*H184,2)</f>
        <v>0</v>
      </c>
    </row>
    <row r="185" spans="2:10" ht="36">
      <c r="B185" s="83"/>
      <c r="C185" s="84" t="s">
        <v>352</v>
      </c>
      <c r="D185" s="84" t="s">
        <v>72</v>
      </c>
      <c r="E185" s="85" t="s">
        <v>698</v>
      </c>
      <c r="F185" s="86" t="s">
        <v>699</v>
      </c>
      <c r="G185" s="87" t="s">
        <v>104</v>
      </c>
      <c r="H185" s="88">
        <v>364.025</v>
      </c>
      <c r="I185" s="426">
        <v>0</v>
      </c>
      <c r="J185" s="273">
        <f>ROUND(I185*H185,2)</f>
        <v>0</v>
      </c>
    </row>
    <row r="186" spans="2:10" ht="24">
      <c r="B186" s="83"/>
      <c r="C186" s="84" t="s">
        <v>355</v>
      </c>
      <c r="D186" s="84" t="s">
        <v>72</v>
      </c>
      <c r="E186" s="85" t="s">
        <v>356</v>
      </c>
      <c r="F186" s="86" t="s">
        <v>357</v>
      </c>
      <c r="G186" s="87" t="s">
        <v>104</v>
      </c>
      <c r="H186" s="88">
        <v>364.025</v>
      </c>
      <c r="I186" s="426">
        <v>0</v>
      </c>
      <c r="J186" s="273">
        <f>ROUND(I186*H186,2)</f>
        <v>0</v>
      </c>
    </row>
    <row r="187" spans="2:10" ht="12">
      <c r="B187" s="22"/>
      <c r="C187" s="23"/>
      <c r="D187" s="23"/>
      <c r="E187" s="23"/>
      <c r="F187" s="23"/>
      <c r="G187" s="23"/>
      <c r="H187" s="23"/>
      <c r="I187" s="23"/>
      <c r="J187" s="210"/>
    </row>
    <row r="188" spans="2:10" ht="12">
      <c r="B188" s="145"/>
      <c r="C188" s="145"/>
      <c r="D188" s="145"/>
      <c r="E188" s="145"/>
      <c r="F188" s="145"/>
      <c r="G188" s="145"/>
      <c r="H188" s="145"/>
      <c r="I188" s="145"/>
      <c r="J188" s="145"/>
    </row>
  </sheetData>
  <mergeCells count="5">
    <mergeCell ref="E7:H7"/>
    <mergeCell ref="E16:H16"/>
    <mergeCell ref="E25:H25"/>
    <mergeCell ref="E85:H85"/>
    <mergeCell ref="E110:H110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J162"/>
  <sheetViews>
    <sheetView showGridLines="0" workbookViewId="0" topLeftCell="A104">
      <selection activeCell="R149" sqref="R149"/>
    </sheetView>
  </sheetViews>
  <sheetFormatPr defaultColWidth="9.140625" defaultRowHeight="12"/>
  <cols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</cols>
  <sheetData>
    <row r="3" spans="2:10" ht="12">
      <c r="B3" s="12"/>
      <c r="C3" s="13"/>
      <c r="D3" s="13"/>
      <c r="E3" s="13"/>
      <c r="F3" s="13"/>
      <c r="G3" s="13"/>
      <c r="H3" s="13"/>
      <c r="I3" s="13"/>
      <c r="J3" s="205"/>
    </row>
    <row r="4" spans="2:10" ht="18">
      <c r="B4" s="14"/>
      <c r="C4" s="145"/>
      <c r="D4" s="216" t="s">
        <v>47</v>
      </c>
      <c r="E4" s="145"/>
      <c r="F4" s="145"/>
      <c r="G4" s="145"/>
      <c r="H4" s="145"/>
      <c r="I4" s="145"/>
      <c r="J4" s="206"/>
    </row>
    <row r="5" spans="2:10" ht="12">
      <c r="B5" s="14"/>
      <c r="C5" s="145"/>
      <c r="D5" s="145"/>
      <c r="E5" s="145"/>
      <c r="F5" s="145"/>
      <c r="G5" s="145"/>
      <c r="H5" s="145"/>
      <c r="I5" s="145"/>
      <c r="J5" s="206"/>
    </row>
    <row r="6" spans="2:10" ht="12.75">
      <c r="B6" s="14"/>
      <c r="C6" s="145"/>
      <c r="D6" s="217" t="s">
        <v>6</v>
      </c>
      <c r="E6" s="145"/>
      <c r="F6" s="145"/>
      <c r="G6" s="145"/>
      <c r="H6" s="145"/>
      <c r="I6" s="145"/>
      <c r="J6" s="206"/>
    </row>
    <row r="7" spans="2:10" ht="12.75">
      <c r="B7" s="14"/>
      <c r="C7" s="145"/>
      <c r="D7" s="145"/>
      <c r="E7" s="464" t="str">
        <f>'RD č. p. 141'!E7:H7</f>
        <v>Demolice RD č.p. 141, VD NH, demolice, OHO, stavba č. 4339</v>
      </c>
      <c r="F7" s="465"/>
      <c r="G7" s="465"/>
      <c r="H7" s="465"/>
      <c r="I7" s="145"/>
      <c r="J7" s="206"/>
    </row>
    <row r="8" spans="2:10" ht="12.75">
      <c r="B8" s="20"/>
      <c r="C8" s="256"/>
      <c r="D8" s="217" t="s">
        <v>358</v>
      </c>
      <c r="E8" s="256"/>
      <c r="F8" s="256"/>
      <c r="G8" s="256"/>
      <c r="H8" s="256"/>
      <c r="I8" s="256"/>
      <c r="J8" s="207"/>
    </row>
    <row r="9" spans="2:10" ht="14.25" customHeight="1">
      <c r="B9" s="20"/>
      <c r="C9" s="256"/>
      <c r="D9" s="256"/>
      <c r="E9" s="461" t="s">
        <v>701</v>
      </c>
      <c r="F9" s="458"/>
      <c r="G9" s="458"/>
      <c r="H9" s="458"/>
      <c r="I9" s="256"/>
      <c r="J9" s="207"/>
    </row>
    <row r="10" spans="2:10" ht="12">
      <c r="B10" s="20"/>
      <c r="C10" s="256"/>
      <c r="D10" s="256"/>
      <c r="E10" s="256"/>
      <c r="F10" s="256"/>
      <c r="G10" s="256"/>
      <c r="H10" s="256"/>
      <c r="I10" s="256"/>
      <c r="J10" s="207"/>
    </row>
    <row r="11" spans="2:10" ht="12.75">
      <c r="B11" s="20"/>
      <c r="C11" s="256"/>
      <c r="D11" s="217" t="s">
        <v>8</v>
      </c>
      <c r="E11" s="256"/>
      <c r="F11" s="257" t="s">
        <v>0</v>
      </c>
      <c r="G11" s="256"/>
      <c r="H11" s="256"/>
      <c r="I11" s="217" t="s">
        <v>9</v>
      </c>
      <c r="J11" s="246" t="s">
        <v>0</v>
      </c>
    </row>
    <row r="12" spans="2:10" ht="12.75">
      <c r="B12" s="20"/>
      <c r="C12" s="256"/>
      <c r="D12" s="217" t="s">
        <v>10</v>
      </c>
      <c r="E12" s="256"/>
      <c r="F12" s="257" t="s">
        <v>227</v>
      </c>
      <c r="G12" s="256"/>
      <c r="H12" s="256"/>
      <c r="I12" s="217" t="s">
        <v>12</v>
      </c>
      <c r="J12" s="247" t="s">
        <v>1018</v>
      </c>
    </row>
    <row r="13" spans="2:10" ht="12">
      <c r="B13" s="20"/>
      <c r="C13" s="256"/>
      <c r="D13" s="256"/>
      <c r="E13" s="256"/>
      <c r="F13" s="256"/>
      <c r="G13" s="256"/>
      <c r="H13" s="256"/>
      <c r="I13" s="256"/>
      <c r="J13" s="207"/>
    </row>
    <row r="14" spans="2:10" ht="12.75">
      <c r="B14" s="20"/>
      <c r="C14" s="256"/>
      <c r="D14" s="217" t="s">
        <v>13</v>
      </c>
      <c r="E14" s="256"/>
      <c r="F14" s="256"/>
      <c r="G14" s="256"/>
      <c r="H14" s="256"/>
      <c r="I14" s="217" t="s">
        <v>14</v>
      </c>
      <c r="J14" s="246" t="s">
        <v>0</v>
      </c>
    </row>
    <row r="15" spans="2:10" ht="12.75">
      <c r="B15" s="20"/>
      <c r="C15" s="256"/>
      <c r="D15" s="256"/>
      <c r="E15" s="257" t="s">
        <v>16</v>
      </c>
      <c r="F15" s="256"/>
      <c r="G15" s="256"/>
      <c r="H15" s="256"/>
      <c r="I15" s="217" t="s">
        <v>17</v>
      </c>
      <c r="J15" s="246" t="s">
        <v>0</v>
      </c>
    </row>
    <row r="16" spans="2:10" ht="12">
      <c r="B16" s="20"/>
      <c r="C16" s="256"/>
      <c r="D16" s="256"/>
      <c r="E16" s="256"/>
      <c r="F16" s="256"/>
      <c r="G16" s="256"/>
      <c r="H16" s="256"/>
      <c r="I16" s="256"/>
      <c r="J16" s="207"/>
    </row>
    <row r="17" spans="2:10" ht="12.75">
      <c r="B17" s="20"/>
      <c r="C17" s="256"/>
      <c r="D17" s="217" t="s">
        <v>19</v>
      </c>
      <c r="E17" s="256"/>
      <c r="F17" s="256"/>
      <c r="G17" s="256"/>
      <c r="H17" s="256"/>
      <c r="I17" s="217" t="s">
        <v>14</v>
      </c>
      <c r="J17" s="246" t="s">
        <v>0</v>
      </c>
    </row>
    <row r="18" spans="2:10" ht="12.75">
      <c r="B18" s="20"/>
      <c r="C18" s="256"/>
      <c r="D18" s="256"/>
      <c r="E18" s="462" t="s">
        <v>965</v>
      </c>
      <c r="F18" s="462"/>
      <c r="G18" s="462"/>
      <c r="H18" s="462"/>
      <c r="I18" s="217" t="s">
        <v>17</v>
      </c>
      <c r="J18" s="246" t="s">
        <v>0</v>
      </c>
    </row>
    <row r="19" spans="2:10" ht="12">
      <c r="B19" s="20"/>
      <c r="C19" s="256"/>
      <c r="D19" s="256"/>
      <c r="E19" s="256"/>
      <c r="F19" s="256"/>
      <c r="G19" s="256"/>
      <c r="H19" s="256"/>
      <c r="I19" s="256"/>
      <c r="J19" s="207"/>
    </row>
    <row r="20" spans="2:10" ht="12.75">
      <c r="B20" s="20"/>
      <c r="C20" s="256"/>
      <c r="D20" s="217" t="s">
        <v>20</v>
      </c>
      <c r="E20" s="256"/>
      <c r="F20" s="256"/>
      <c r="G20" s="256"/>
      <c r="H20" s="256"/>
      <c r="I20" s="217" t="s">
        <v>14</v>
      </c>
      <c r="J20" s="246" t="s">
        <v>0</v>
      </c>
    </row>
    <row r="21" spans="2:10" ht="12.75">
      <c r="B21" s="20"/>
      <c r="C21" s="256"/>
      <c r="D21" s="256"/>
      <c r="E21" s="257" t="s">
        <v>228</v>
      </c>
      <c r="F21" s="256"/>
      <c r="G21" s="256"/>
      <c r="H21" s="256"/>
      <c r="I21" s="217" t="s">
        <v>17</v>
      </c>
      <c r="J21" s="246" t="s">
        <v>0</v>
      </c>
    </row>
    <row r="22" spans="2:10" ht="12">
      <c r="B22" s="20"/>
      <c r="C22" s="256"/>
      <c r="D22" s="256"/>
      <c r="E22" s="256"/>
      <c r="F22" s="256"/>
      <c r="G22" s="256"/>
      <c r="H22" s="256"/>
      <c r="I22" s="256"/>
      <c r="J22" s="207"/>
    </row>
    <row r="23" spans="2:10" ht="12.75">
      <c r="B23" s="20"/>
      <c r="C23" s="256"/>
      <c r="D23" s="217" t="s">
        <v>24</v>
      </c>
      <c r="E23" s="256"/>
      <c r="F23" s="256"/>
      <c r="G23" s="256"/>
      <c r="H23" s="256"/>
      <c r="I23" s="217" t="s">
        <v>14</v>
      </c>
      <c r="J23" s="246" t="s">
        <v>0</v>
      </c>
    </row>
    <row r="24" spans="2:10" ht="12.75">
      <c r="B24" s="20"/>
      <c r="C24" s="256"/>
      <c r="D24" s="256"/>
      <c r="E24" s="257" t="s">
        <v>965</v>
      </c>
      <c r="F24" s="256"/>
      <c r="G24" s="256"/>
      <c r="H24" s="256"/>
      <c r="I24" s="217" t="s">
        <v>17</v>
      </c>
      <c r="J24" s="246" t="s">
        <v>0</v>
      </c>
    </row>
    <row r="25" spans="2:10" ht="12">
      <c r="B25" s="20"/>
      <c r="C25" s="256"/>
      <c r="D25" s="256"/>
      <c r="E25" s="256"/>
      <c r="F25" s="256"/>
      <c r="G25" s="256"/>
      <c r="H25" s="256"/>
      <c r="I25" s="256"/>
      <c r="J25" s="207"/>
    </row>
    <row r="26" spans="2:10" ht="12.75">
      <c r="B26" s="20"/>
      <c r="C26" s="256"/>
      <c r="D26" s="217" t="s">
        <v>25</v>
      </c>
      <c r="E26" s="256"/>
      <c r="F26" s="256"/>
      <c r="G26" s="256"/>
      <c r="H26" s="256"/>
      <c r="I26" s="256"/>
      <c r="J26" s="207"/>
    </row>
    <row r="27" spans="2:10" ht="12.75">
      <c r="B27" s="40"/>
      <c r="C27" s="150"/>
      <c r="D27" s="150"/>
      <c r="E27" s="463" t="s">
        <v>0</v>
      </c>
      <c r="F27" s="463"/>
      <c r="G27" s="463"/>
      <c r="H27" s="463"/>
      <c r="I27" s="150"/>
      <c r="J27" s="208"/>
    </row>
    <row r="28" spans="2:10" ht="12">
      <c r="B28" s="20"/>
      <c r="C28" s="256"/>
      <c r="D28" s="256"/>
      <c r="E28" s="256"/>
      <c r="F28" s="256"/>
      <c r="G28" s="256"/>
      <c r="H28" s="256"/>
      <c r="I28" s="256"/>
      <c r="J28" s="207"/>
    </row>
    <row r="29" spans="2:10" ht="12">
      <c r="B29" s="20"/>
      <c r="C29" s="256"/>
      <c r="D29" s="33"/>
      <c r="E29" s="33"/>
      <c r="F29" s="33"/>
      <c r="G29" s="33"/>
      <c r="H29" s="33"/>
      <c r="I29" s="33"/>
      <c r="J29" s="209"/>
    </row>
    <row r="30" spans="2:10" ht="15.75">
      <c r="B30" s="20"/>
      <c r="C30" s="256"/>
      <c r="D30" s="219" t="s">
        <v>27</v>
      </c>
      <c r="E30" s="256"/>
      <c r="F30" s="256"/>
      <c r="G30" s="256"/>
      <c r="H30" s="256"/>
      <c r="I30" s="256"/>
      <c r="J30" s="248">
        <f>ROUND(J120,2)</f>
        <v>0</v>
      </c>
    </row>
    <row r="31" spans="2:10" ht="12">
      <c r="B31" s="20"/>
      <c r="C31" s="256"/>
      <c r="D31" s="33"/>
      <c r="E31" s="33"/>
      <c r="F31" s="33"/>
      <c r="G31" s="33"/>
      <c r="H31" s="33"/>
      <c r="I31" s="33"/>
      <c r="J31" s="209"/>
    </row>
    <row r="32" spans="2:10" ht="12.75">
      <c r="B32" s="20"/>
      <c r="C32" s="256"/>
      <c r="D32" s="256"/>
      <c r="E32" s="256"/>
      <c r="F32" s="220" t="s">
        <v>29</v>
      </c>
      <c r="G32" s="256"/>
      <c r="H32" s="256"/>
      <c r="I32" s="220" t="s">
        <v>28</v>
      </c>
      <c r="J32" s="249" t="s">
        <v>30</v>
      </c>
    </row>
    <row r="33" spans="2:10" ht="12.75">
      <c r="B33" s="20"/>
      <c r="C33" s="256"/>
      <c r="D33" s="221" t="s">
        <v>31</v>
      </c>
      <c r="E33" s="217" t="s">
        <v>32</v>
      </c>
      <c r="F33" s="222">
        <f>J30</f>
        <v>0</v>
      </c>
      <c r="G33" s="256"/>
      <c r="H33" s="256"/>
      <c r="I33" s="223">
        <v>0.21</v>
      </c>
      <c r="J33" s="250">
        <f>F33*0.21</f>
        <v>0</v>
      </c>
    </row>
    <row r="34" spans="2:10" ht="12.75">
      <c r="B34" s="20"/>
      <c r="C34" s="256"/>
      <c r="D34" s="256"/>
      <c r="E34" s="217" t="s">
        <v>33</v>
      </c>
      <c r="F34" s="222">
        <f>ROUND((SUM(BF120:BF160)),2)</f>
        <v>0</v>
      </c>
      <c r="G34" s="256"/>
      <c r="H34" s="256"/>
      <c r="I34" s="223">
        <v>0.15</v>
      </c>
      <c r="J34" s="250">
        <f>ROUND(((SUM(BF120:BF160))*I34),2)</f>
        <v>0</v>
      </c>
    </row>
    <row r="35" spans="2:10" ht="12.75">
      <c r="B35" s="20"/>
      <c r="C35" s="256"/>
      <c r="D35" s="256"/>
      <c r="E35" s="217" t="s">
        <v>34</v>
      </c>
      <c r="F35" s="222">
        <f>ROUND((SUM(BG120:BG160)),2)</f>
        <v>0</v>
      </c>
      <c r="G35" s="256"/>
      <c r="H35" s="256"/>
      <c r="I35" s="223">
        <v>0.21</v>
      </c>
      <c r="J35" s="250">
        <f>0</f>
        <v>0</v>
      </c>
    </row>
    <row r="36" spans="2:10" ht="12.75">
      <c r="B36" s="20"/>
      <c r="C36" s="256"/>
      <c r="D36" s="256"/>
      <c r="E36" s="217" t="s">
        <v>35</v>
      </c>
      <c r="F36" s="222">
        <f>ROUND((SUM(BH120:BH160)),2)</f>
        <v>0</v>
      </c>
      <c r="G36" s="256"/>
      <c r="H36" s="256"/>
      <c r="I36" s="223">
        <v>0.15</v>
      </c>
      <c r="J36" s="250">
        <f>0</f>
        <v>0</v>
      </c>
    </row>
    <row r="37" spans="2:10" ht="12.75">
      <c r="B37" s="20"/>
      <c r="C37" s="256"/>
      <c r="D37" s="256"/>
      <c r="E37" s="217" t="s">
        <v>36</v>
      </c>
      <c r="F37" s="222">
        <f>ROUND((SUM(BI120:BI160)),2)</f>
        <v>0</v>
      </c>
      <c r="G37" s="256"/>
      <c r="H37" s="256"/>
      <c r="I37" s="223">
        <v>0</v>
      </c>
      <c r="J37" s="250">
        <f>0</f>
        <v>0</v>
      </c>
    </row>
    <row r="38" spans="2:10" ht="12">
      <c r="B38" s="20"/>
      <c r="C38" s="256"/>
      <c r="D38" s="256"/>
      <c r="E38" s="256"/>
      <c r="F38" s="256"/>
      <c r="G38" s="256"/>
      <c r="H38" s="256"/>
      <c r="I38" s="256"/>
      <c r="J38" s="207"/>
    </row>
    <row r="39" spans="2:10" ht="15.75">
      <c r="B39" s="20"/>
      <c r="C39" s="156"/>
      <c r="D39" s="47" t="s">
        <v>37</v>
      </c>
      <c r="E39" s="28"/>
      <c r="F39" s="28"/>
      <c r="G39" s="48" t="s">
        <v>38</v>
      </c>
      <c r="H39" s="49" t="s">
        <v>39</v>
      </c>
      <c r="I39" s="28"/>
      <c r="J39" s="252">
        <f>SUM(J30:J37)</f>
        <v>0</v>
      </c>
    </row>
    <row r="40" spans="2:10" ht="12">
      <c r="B40" s="20"/>
      <c r="C40" s="256"/>
      <c r="D40" s="256"/>
      <c r="E40" s="256"/>
      <c r="F40" s="256"/>
      <c r="G40" s="256"/>
      <c r="H40" s="256"/>
      <c r="I40" s="256"/>
      <c r="J40" s="207"/>
    </row>
    <row r="41" spans="2:10" ht="12">
      <c r="B41" s="14"/>
      <c r="C41" s="145"/>
      <c r="D41" s="145"/>
      <c r="E41" s="145"/>
      <c r="F41" s="145"/>
      <c r="G41" s="145"/>
      <c r="H41" s="145"/>
      <c r="I41" s="145"/>
      <c r="J41" s="206"/>
    </row>
    <row r="42" spans="2:10" ht="12">
      <c r="B42" s="14"/>
      <c r="C42" s="145"/>
      <c r="D42" s="145"/>
      <c r="E42" s="145"/>
      <c r="F42" s="145"/>
      <c r="G42" s="145"/>
      <c r="H42" s="145"/>
      <c r="I42" s="145"/>
      <c r="J42" s="206"/>
    </row>
    <row r="43" spans="2:10" ht="12">
      <c r="B43" s="14"/>
      <c r="C43" s="145"/>
      <c r="D43" s="145"/>
      <c r="E43" s="145"/>
      <c r="F43" s="145"/>
      <c r="G43" s="145"/>
      <c r="H43" s="145"/>
      <c r="I43" s="145"/>
      <c r="J43" s="206"/>
    </row>
    <row r="44" spans="2:10" ht="12">
      <c r="B44" s="14"/>
      <c r="C44" s="145"/>
      <c r="D44" s="145"/>
      <c r="E44" s="145"/>
      <c r="F44" s="145"/>
      <c r="G44" s="145"/>
      <c r="H44" s="145"/>
      <c r="I44" s="145"/>
      <c r="J44" s="206"/>
    </row>
    <row r="45" spans="2:10" ht="12">
      <c r="B45" s="14"/>
      <c r="C45" s="145"/>
      <c r="D45" s="145"/>
      <c r="E45" s="145"/>
      <c r="F45" s="145"/>
      <c r="G45" s="145"/>
      <c r="H45" s="145"/>
      <c r="I45" s="145"/>
      <c r="J45" s="206"/>
    </row>
    <row r="46" spans="2:10" ht="12">
      <c r="B46" s="14"/>
      <c r="C46" s="145"/>
      <c r="D46" s="145"/>
      <c r="E46" s="145"/>
      <c r="F46" s="145"/>
      <c r="G46" s="145"/>
      <c r="H46" s="145"/>
      <c r="I46" s="145"/>
      <c r="J46" s="206"/>
    </row>
    <row r="47" spans="2:10" ht="12">
      <c r="B47" s="14"/>
      <c r="C47" s="145"/>
      <c r="D47" s="145"/>
      <c r="E47" s="145"/>
      <c r="F47" s="145"/>
      <c r="G47" s="145"/>
      <c r="H47" s="145"/>
      <c r="I47" s="145"/>
      <c r="J47" s="206"/>
    </row>
    <row r="48" spans="2:10" ht="12">
      <c r="B48" s="14"/>
      <c r="C48" s="145"/>
      <c r="D48" s="145"/>
      <c r="E48" s="145"/>
      <c r="F48" s="145"/>
      <c r="G48" s="145"/>
      <c r="H48" s="145"/>
      <c r="I48" s="145"/>
      <c r="J48" s="206"/>
    </row>
    <row r="49" spans="2:10" ht="12">
      <c r="B49" s="14"/>
      <c r="C49" s="145"/>
      <c r="D49" s="145"/>
      <c r="E49" s="145"/>
      <c r="F49" s="145"/>
      <c r="G49" s="145"/>
      <c r="H49" s="145"/>
      <c r="I49" s="145"/>
      <c r="J49" s="206"/>
    </row>
    <row r="50" spans="2:10" ht="12.75">
      <c r="B50" s="20"/>
      <c r="C50" s="256"/>
      <c r="D50" s="224" t="s">
        <v>158</v>
      </c>
      <c r="E50" s="225"/>
      <c r="F50" s="225"/>
      <c r="G50" s="224" t="s">
        <v>229</v>
      </c>
      <c r="H50" s="225"/>
      <c r="I50" s="225"/>
      <c r="J50" s="253"/>
    </row>
    <row r="51" spans="2:10" ht="12">
      <c r="B51" s="14"/>
      <c r="C51" s="145"/>
      <c r="D51" s="145"/>
      <c r="E51" s="145"/>
      <c r="F51" s="145"/>
      <c r="G51" s="145"/>
      <c r="H51" s="145"/>
      <c r="I51" s="145"/>
      <c r="J51" s="206"/>
    </row>
    <row r="52" spans="2:10" ht="12">
      <c r="B52" s="14"/>
      <c r="C52" s="145"/>
      <c r="D52" s="145"/>
      <c r="E52" s="145"/>
      <c r="F52" s="145"/>
      <c r="G52" s="145"/>
      <c r="H52" s="145"/>
      <c r="I52" s="145"/>
      <c r="J52" s="206"/>
    </row>
    <row r="53" spans="2:10" ht="12">
      <c r="B53" s="14"/>
      <c r="C53" s="145"/>
      <c r="D53" s="145"/>
      <c r="E53" s="145"/>
      <c r="F53" s="145"/>
      <c r="G53" s="145"/>
      <c r="H53" s="145"/>
      <c r="I53" s="145"/>
      <c r="J53" s="206"/>
    </row>
    <row r="54" spans="2:10" ht="12">
      <c r="B54" s="14"/>
      <c r="C54" s="145"/>
      <c r="D54" s="145"/>
      <c r="E54" s="145"/>
      <c r="F54" s="145"/>
      <c r="G54" s="145"/>
      <c r="H54" s="145"/>
      <c r="I54" s="145"/>
      <c r="J54" s="206"/>
    </row>
    <row r="55" spans="2:10" ht="12">
      <c r="B55" s="14"/>
      <c r="C55" s="145"/>
      <c r="D55" s="145"/>
      <c r="E55" s="145"/>
      <c r="F55" s="145"/>
      <c r="G55" s="145"/>
      <c r="H55" s="145"/>
      <c r="I55" s="145"/>
      <c r="J55" s="206"/>
    </row>
    <row r="56" spans="2:10" ht="12">
      <c r="B56" s="14"/>
      <c r="C56" s="145"/>
      <c r="D56" s="145"/>
      <c r="E56" s="145"/>
      <c r="F56" s="145"/>
      <c r="G56" s="145"/>
      <c r="H56" s="145"/>
      <c r="I56" s="145"/>
      <c r="J56" s="206"/>
    </row>
    <row r="57" spans="2:10" ht="12">
      <c r="B57" s="14"/>
      <c r="C57" s="145"/>
      <c r="D57" s="145"/>
      <c r="E57" s="145"/>
      <c r="F57" s="145"/>
      <c r="G57" s="145"/>
      <c r="H57" s="145"/>
      <c r="I57" s="145"/>
      <c r="J57" s="206"/>
    </row>
    <row r="58" spans="2:10" ht="12">
      <c r="B58" s="14"/>
      <c r="C58" s="145"/>
      <c r="D58" s="145"/>
      <c r="E58" s="145"/>
      <c r="F58" s="145"/>
      <c r="G58" s="145"/>
      <c r="H58" s="145"/>
      <c r="I58" s="145"/>
      <c r="J58" s="206"/>
    </row>
    <row r="59" spans="2:10" ht="12">
      <c r="B59" s="14"/>
      <c r="C59" s="145"/>
      <c r="D59" s="145"/>
      <c r="E59" s="145"/>
      <c r="F59" s="145"/>
      <c r="G59" s="145"/>
      <c r="H59" s="145"/>
      <c r="I59" s="145"/>
      <c r="J59" s="206"/>
    </row>
    <row r="60" spans="2:10" ht="12">
      <c r="B60" s="14"/>
      <c r="C60" s="145"/>
      <c r="D60" s="145"/>
      <c r="E60" s="145"/>
      <c r="F60" s="145"/>
      <c r="G60" s="145"/>
      <c r="H60" s="145"/>
      <c r="I60" s="145"/>
      <c r="J60" s="206"/>
    </row>
    <row r="61" spans="2:10" ht="12.75">
      <c r="B61" s="20"/>
      <c r="C61" s="256"/>
      <c r="D61" s="226" t="s">
        <v>230</v>
      </c>
      <c r="E61" s="144"/>
      <c r="F61" s="227" t="s">
        <v>231</v>
      </c>
      <c r="G61" s="226" t="s">
        <v>230</v>
      </c>
      <c r="H61" s="144"/>
      <c r="I61" s="144"/>
      <c r="J61" s="254" t="s">
        <v>231</v>
      </c>
    </row>
    <row r="62" spans="2:10" ht="12">
      <c r="B62" s="14"/>
      <c r="C62" s="145"/>
      <c r="D62" s="145"/>
      <c r="E62" s="145"/>
      <c r="F62" s="145"/>
      <c r="G62" s="145"/>
      <c r="H62" s="145"/>
      <c r="I62" s="145"/>
      <c r="J62" s="206"/>
    </row>
    <row r="63" spans="2:10" ht="12">
      <c r="B63" s="14"/>
      <c r="C63" s="145"/>
      <c r="D63" s="145"/>
      <c r="E63" s="145"/>
      <c r="F63" s="145"/>
      <c r="G63" s="145"/>
      <c r="H63" s="145"/>
      <c r="I63" s="145"/>
      <c r="J63" s="206"/>
    </row>
    <row r="64" spans="2:10" ht="12">
      <c r="B64" s="14"/>
      <c r="C64" s="145"/>
      <c r="D64" s="145"/>
      <c r="E64" s="145"/>
      <c r="F64" s="145"/>
      <c r="G64" s="145"/>
      <c r="H64" s="145"/>
      <c r="I64" s="145"/>
      <c r="J64" s="206"/>
    </row>
    <row r="65" spans="2:10" ht="12.75">
      <c r="B65" s="20"/>
      <c r="C65" s="256"/>
      <c r="D65" s="224" t="s">
        <v>232</v>
      </c>
      <c r="E65" s="225"/>
      <c r="F65" s="225"/>
      <c r="G65" s="224" t="s">
        <v>233</v>
      </c>
      <c r="H65" s="225"/>
      <c r="I65" s="225"/>
      <c r="J65" s="253"/>
    </row>
    <row r="66" spans="2:10" ht="12">
      <c r="B66" s="14"/>
      <c r="C66" s="145"/>
      <c r="D66" s="145"/>
      <c r="E66" s="145"/>
      <c r="F66" s="145"/>
      <c r="G66" s="145"/>
      <c r="H66" s="145"/>
      <c r="I66" s="145"/>
      <c r="J66" s="206"/>
    </row>
    <row r="67" spans="2:10" ht="12">
      <c r="B67" s="14"/>
      <c r="C67" s="145"/>
      <c r="D67" s="145"/>
      <c r="E67" s="145"/>
      <c r="F67" s="145"/>
      <c r="G67" s="145"/>
      <c r="H67" s="145"/>
      <c r="I67" s="145"/>
      <c r="J67" s="206"/>
    </row>
    <row r="68" spans="2:10" ht="12">
      <c r="B68" s="14"/>
      <c r="C68" s="145"/>
      <c r="D68" s="145"/>
      <c r="E68" s="145"/>
      <c r="F68" s="145"/>
      <c r="G68" s="145"/>
      <c r="H68" s="145"/>
      <c r="I68" s="145"/>
      <c r="J68" s="206"/>
    </row>
    <row r="69" spans="2:10" ht="12">
      <c r="B69" s="14"/>
      <c r="C69" s="145"/>
      <c r="D69" s="145"/>
      <c r="E69" s="145"/>
      <c r="F69" s="145"/>
      <c r="G69" s="145"/>
      <c r="H69" s="145"/>
      <c r="I69" s="145"/>
      <c r="J69" s="206"/>
    </row>
    <row r="70" spans="2:10" ht="12">
      <c r="B70" s="14"/>
      <c r="C70" s="145"/>
      <c r="D70" s="145"/>
      <c r="E70" s="145"/>
      <c r="F70" s="145"/>
      <c r="G70" s="145"/>
      <c r="H70" s="145"/>
      <c r="I70" s="145"/>
      <c r="J70" s="206"/>
    </row>
    <row r="71" spans="2:10" ht="12">
      <c r="B71" s="14"/>
      <c r="C71" s="145"/>
      <c r="D71" s="145"/>
      <c r="E71" s="145"/>
      <c r="F71" s="145"/>
      <c r="G71" s="145"/>
      <c r="H71" s="145"/>
      <c r="I71" s="145"/>
      <c r="J71" s="206"/>
    </row>
    <row r="72" spans="2:10" ht="12">
      <c r="B72" s="14"/>
      <c r="C72" s="145"/>
      <c r="D72" s="145"/>
      <c r="E72" s="145"/>
      <c r="F72" s="145"/>
      <c r="G72" s="145"/>
      <c r="H72" s="145"/>
      <c r="I72" s="145"/>
      <c r="J72" s="206"/>
    </row>
    <row r="73" spans="2:10" ht="12">
      <c r="B73" s="14"/>
      <c r="C73" s="145"/>
      <c r="D73" s="145"/>
      <c r="E73" s="145"/>
      <c r="F73" s="145"/>
      <c r="G73" s="145"/>
      <c r="H73" s="145"/>
      <c r="I73" s="145"/>
      <c r="J73" s="206"/>
    </row>
    <row r="74" spans="2:10" ht="12">
      <c r="B74" s="14"/>
      <c r="C74" s="145"/>
      <c r="D74" s="145"/>
      <c r="E74" s="145"/>
      <c r="F74" s="145"/>
      <c r="G74" s="145"/>
      <c r="H74" s="145"/>
      <c r="I74" s="145"/>
      <c r="J74" s="206"/>
    </row>
    <row r="75" spans="2:10" ht="12">
      <c r="B75" s="14"/>
      <c r="C75" s="145"/>
      <c r="D75" s="145"/>
      <c r="E75" s="145"/>
      <c r="F75" s="145"/>
      <c r="G75" s="145"/>
      <c r="H75" s="145"/>
      <c r="I75" s="145"/>
      <c r="J75" s="206"/>
    </row>
    <row r="76" spans="2:10" ht="12.75">
      <c r="B76" s="20"/>
      <c r="C76" s="256"/>
      <c r="D76" s="226" t="s">
        <v>230</v>
      </c>
      <c r="E76" s="144"/>
      <c r="F76" s="227" t="s">
        <v>231</v>
      </c>
      <c r="G76" s="226" t="s">
        <v>230</v>
      </c>
      <c r="H76" s="144"/>
      <c r="I76" s="144"/>
      <c r="J76" s="254" t="s">
        <v>231</v>
      </c>
    </row>
    <row r="77" spans="2:10" ht="12">
      <c r="B77" s="22"/>
      <c r="C77" s="23"/>
      <c r="D77" s="23"/>
      <c r="E77" s="23"/>
      <c r="F77" s="23"/>
      <c r="G77" s="23"/>
      <c r="H77" s="23"/>
      <c r="I77" s="23"/>
      <c r="J77" s="210"/>
    </row>
    <row r="78" spans="2:10" ht="12">
      <c r="B78" s="145"/>
      <c r="C78" s="145"/>
      <c r="D78" s="145"/>
      <c r="E78" s="145"/>
      <c r="F78" s="145"/>
      <c r="G78" s="145"/>
      <c r="H78" s="145"/>
      <c r="I78" s="145"/>
      <c r="J78" s="145"/>
    </row>
    <row r="79" spans="2:10" ht="12">
      <c r="B79" s="145"/>
      <c r="C79" s="145"/>
      <c r="D79" s="145"/>
      <c r="E79" s="145"/>
      <c r="F79" s="145"/>
      <c r="G79" s="145"/>
      <c r="H79" s="145"/>
      <c r="I79" s="145"/>
      <c r="J79" s="145"/>
    </row>
    <row r="80" spans="2:10" ht="12">
      <c r="B80" s="145"/>
      <c r="C80" s="145"/>
      <c r="D80" s="145"/>
      <c r="E80" s="145"/>
      <c r="F80" s="145"/>
      <c r="G80" s="145"/>
      <c r="H80" s="145"/>
      <c r="I80" s="145"/>
      <c r="J80" s="145"/>
    </row>
    <row r="81" spans="2:10" ht="12">
      <c r="B81" s="24"/>
      <c r="C81" s="25"/>
      <c r="D81" s="25"/>
      <c r="E81" s="25"/>
      <c r="F81" s="25"/>
      <c r="G81" s="25"/>
      <c r="H81" s="25"/>
      <c r="I81" s="25"/>
      <c r="J81" s="211"/>
    </row>
    <row r="82" spans="2:10" ht="18">
      <c r="B82" s="20"/>
      <c r="C82" s="216" t="s">
        <v>48</v>
      </c>
      <c r="D82" s="256"/>
      <c r="E82" s="256"/>
      <c r="F82" s="256"/>
      <c r="G82" s="256"/>
      <c r="H82" s="256"/>
      <c r="I82" s="256"/>
      <c r="J82" s="207"/>
    </row>
    <row r="83" spans="2:10" ht="12">
      <c r="B83" s="20"/>
      <c r="C83" s="256"/>
      <c r="D83" s="256"/>
      <c r="E83" s="256"/>
      <c r="F83" s="256"/>
      <c r="G83" s="256"/>
      <c r="H83" s="256"/>
      <c r="I83" s="256"/>
      <c r="J83" s="207"/>
    </row>
    <row r="84" spans="2:10" ht="12.75">
      <c r="B84" s="20"/>
      <c r="C84" s="217" t="s">
        <v>6</v>
      </c>
      <c r="D84" s="256"/>
      <c r="E84" s="256"/>
      <c r="F84" s="256"/>
      <c r="G84" s="256"/>
      <c r="H84" s="256"/>
      <c r="I84" s="256"/>
      <c r="J84" s="207"/>
    </row>
    <row r="85" spans="2:10" ht="12.75">
      <c r="B85" s="20"/>
      <c r="C85" s="256"/>
      <c r="D85" s="256"/>
      <c r="E85" s="464" t="str">
        <f>E7</f>
        <v>Demolice RD č.p. 141, VD NH, demolice, OHO, stavba č. 4339</v>
      </c>
      <c r="F85" s="465"/>
      <c r="G85" s="465"/>
      <c r="H85" s="465"/>
      <c r="I85" s="256"/>
      <c r="J85" s="207"/>
    </row>
    <row r="86" spans="2:10" ht="12.75">
      <c r="B86" s="20"/>
      <c r="C86" s="217" t="s">
        <v>358</v>
      </c>
      <c r="D86" s="256"/>
      <c r="E86" s="256"/>
      <c r="F86" s="256"/>
      <c r="G86" s="256"/>
      <c r="H86" s="256"/>
      <c r="I86" s="256"/>
      <c r="J86" s="207"/>
    </row>
    <row r="87" spans="2:10" ht="15.75" customHeight="1">
      <c r="B87" s="20"/>
      <c r="C87" s="256"/>
      <c r="D87" s="256"/>
      <c r="E87" s="461" t="str">
        <f>E9</f>
        <v>01 - Studna č.1</v>
      </c>
      <c r="F87" s="458"/>
      <c r="G87" s="458"/>
      <c r="H87" s="458"/>
      <c r="I87" s="256"/>
      <c r="J87" s="207"/>
    </row>
    <row r="88" spans="2:10" ht="12">
      <c r="B88" s="20"/>
      <c r="C88" s="256"/>
      <c r="D88" s="256"/>
      <c r="E88" s="256"/>
      <c r="F88" s="256"/>
      <c r="G88" s="256"/>
      <c r="H88" s="256"/>
      <c r="I88" s="256"/>
      <c r="J88" s="207"/>
    </row>
    <row r="89" spans="2:10" ht="12.75">
      <c r="B89" s="20"/>
      <c r="C89" s="217" t="s">
        <v>10</v>
      </c>
      <c r="D89" s="256"/>
      <c r="E89" s="256"/>
      <c r="F89" s="257" t="str">
        <f>F12</f>
        <v>k. ú. Nové Heřminovy</v>
      </c>
      <c r="G89" s="256"/>
      <c r="H89" s="256"/>
      <c r="I89" s="217" t="s">
        <v>12</v>
      </c>
      <c r="J89" s="247" t="str">
        <f>IF(J12="","",J12)</f>
        <v>23. 7. 2019</v>
      </c>
    </row>
    <row r="90" spans="2:10" ht="12">
      <c r="B90" s="20"/>
      <c r="C90" s="256"/>
      <c r="D90" s="256"/>
      <c r="E90" s="256"/>
      <c r="F90" s="256"/>
      <c r="G90" s="256"/>
      <c r="H90" s="256"/>
      <c r="I90" s="256"/>
      <c r="J90" s="207"/>
    </row>
    <row r="91" spans="2:10" ht="25.5">
      <c r="B91" s="20"/>
      <c r="C91" s="217" t="s">
        <v>13</v>
      </c>
      <c r="D91" s="256"/>
      <c r="E91" s="256"/>
      <c r="F91" s="257" t="str">
        <f>E15</f>
        <v>Povodí Odry, státní podnik</v>
      </c>
      <c r="G91" s="256"/>
      <c r="H91" s="256"/>
      <c r="I91" s="217" t="s">
        <v>20</v>
      </c>
      <c r="J91" s="260" t="str">
        <f>E21</f>
        <v>MORAVIA PROJEKT s.r.o.</v>
      </c>
    </row>
    <row r="92" spans="2:10" ht="12.75">
      <c r="B92" s="20"/>
      <c r="C92" s="217" t="s">
        <v>19</v>
      </c>
      <c r="D92" s="256"/>
      <c r="E92" s="256"/>
      <c r="F92" s="257" t="str">
        <f>IF(E18="","",E18)</f>
        <v xml:space="preserve"> </v>
      </c>
      <c r="G92" s="256"/>
      <c r="H92" s="256"/>
      <c r="I92" s="217" t="s">
        <v>24</v>
      </c>
      <c r="J92" s="260" t="str">
        <f>E24</f>
        <v xml:space="preserve"> </v>
      </c>
    </row>
    <row r="93" spans="2:10" ht="12">
      <c r="B93" s="20"/>
      <c r="C93" s="256"/>
      <c r="D93" s="256"/>
      <c r="E93" s="256"/>
      <c r="F93" s="256"/>
      <c r="G93" s="256"/>
      <c r="H93" s="256"/>
      <c r="I93" s="256"/>
      <c r="J93" s="207"/>
    </row>
    <row r="94" spans="2:10" ht="12">
      <c r="B94" s="20"/>
      <c r="C94" s="228" t="s">
        <v>49</v>
      </c>
      <c r="D94" s="156"/>
      <c r="E94" s="156"/>
      <c r="F94" s="156"/>
      <c r="G94" s="156"/>
      <c r="H94" s="156"/>
      <c r="I94" s="156"/>
      <c r="J94" s="262" t="s">
        <v>50</v>
      </c>
    </row>
    <row r="95" spans="2:10" ht="12">
      <c r="B95" s="20"/>
      <c r="C95" s="256"/>
      <c r="D95" s="256"/>
      <c r="E95" s="256"/>
      <c r="F95" s="256"/>
      <c r="G95" s="256"/>
      <c r="H95" s="256"/>
      <c r="I95" s="256"/>
      <c r="J95" s="207"/>
    </row>
    <row r="96" spans="2:10" ht="15.75">
      <c r="B96" s="20"/>
      <c r="C96" s="229" t="s">
        <v>234</v>
      </c>
      <c r="D96" s="256"/>
      <c r="E96" s="256"/>
      <c r="F96" s="256"/>
      <c r="G96" s="256"/>
      <c r="H96" s="256"/>
      <c r="I96" s="256"/>
      <c r="J96" s="248">
        <f>J120</f>
        <v>0</v>
      </c>
    </row>
    <row r="97" spans="2:10" ht="15">
      <c r="B97" s="54"/>
      <c r="C97" s="230"/>
      <c r="D97" s="55" t="s">
        <v>52</v>
      </c>
      <c r="E97" s="56"/>
      <c r="F97" s="56"/>
      <c r="G97" s="56"/>
      <c r="H97" s="56"/>
      <c r="I97" s="56"/>
      <c r="J97" s="264">
        <f>J121</f>
        <v>0</v>
      </c>
    </row>
    <row r="98" spans="2:10" ht="12.75">
      <c r="B98" s="58"/>
      <c r="C98" s="231"/>
      <c r="D98" s="59" t="s">
        <v>53</v>
      </c>
      <c r="E98" s="60"/>
      <c r="F98" s="60"/>
      <c r="G98" s="60"/>
      <c r="H98" s="60"/>
      <c r="I98" s="60"/>
      <c r="J98" s="265">
        <f>J122</f>
        <v>0</v>
      </c>
    </row>
    <row r="99" spans="2:10" ht="12.75">
      <c r="B99" s="58"/>
      <c r="C99" s="231"/>
      <c r="D99" s="59" t="s">
        <v>54</v>
      </c>
      <c r="E99" s="60"/>
      <c r="F99" s="60"/>
      <c r="G99" s="60"/>
      <c r="H99" s="60"/>
      <c r="I99" s="60"/>
      <c r="J99" s="265">
        <f>J150</f>
        <v>0</v>
      </c>
    </row>
    <row r="100" spans="2:10" ht="12.75">
      <c r="B100" s="58"/>
      <c r="C100" s="231"/>
      <c r="D100" s="59" t="s">
        <v>55</v>
      </c>
      <c r="E100" s="60"/>
      <c r="F100" s="60"/>
      <c r="G100" s="60"/>
      <c r="H100" s="60"/>
      <c r="I100" s="60"/>
      <c r="J100" s="265">
        <f>J156</f>
        <v>0</v>
      </c>
    </row>
    <row r="101" spans="2:10" ht="12">
      <c r="B101" s="20"/>
      <c r="C101" s="256"/>
      <c r="D101" s="256"/>
      <c r="E101" s="256"/>
      <c r="F101" s="256"/>
      <c r="G101" s="256"/>
      <c r="H101" s="256"/>
      <c r="I101" s="256"/>
      <c r="J101" s="207"/>
    </row>
    <row r="102" spans="2:10" ht="12">
      <c r="B102" s="22"/>
      <c r="C102" s="23"/>
      <c r="D102" s="23"/>
      <c r="E102" s="23"/>
      <c r="F102" s="23"/>
      <c r="G102" s="23"/>
      <c r="H102" s="23"/>
      <c r="I102" s="23"/>
      <c r="J102" s="210"/>
    </row>
    <row r="103" spans="2:10" ht="12">
      <c r="B103" s="145"/>
      <c r="C103" s="145"/>
      <c r="D103" s="145"/>
      <c r="E103" s="145"/>
      <c r="F103" s="145"/>
      <c r="G103" s="145"/>
      <c r="H103" s="145"/>
      <c r="I103" s="145"/>
      <c r="J103" s="145"/>
    </row>
    <row r="104" spans="2:10" ht="12">
      <c r="B104" s="145"/>
      <c r="C104" s="145"/>
      <c r="D104" s="145"/>
      <c r="E104" s="145"/>
      <c r="F104" s="145"/>
      <c r="G104" s="145"/>
      <c r="H104" s="145"/>
      <c r="I104" s="145"/>
      <c r="J104" s="145"/>
    </row>
    <row r="105" spans="2:10" ht="12">
      <c r="B105" s="145"/>
      <c r="C105" s="145"/>
      <c r="D105" s="145"/>
      <c r="E105" s="145"/>
      <c r="F105" s="145"/>
      <c r="G105" s="145"/>
      <c r="H105" s="145"/>
      <c r="I105" s="145"/>
      <c r="J105" s="145"/>
    </row>
    <row r="106" spans="2:10" ht="12">
      <c r="B106" s="24"/>
      <c r="C106" s="25"/>
      <c r="D106" s="25"/>
      <c r="E106" s="25"/>
      <c r="F106" s="25"/>
      <c r="G106" s="25"/>
      <c r="H106" s="25"/>
      <c r="I106" s="25"/>
      <c r="J106" s="211"/>
    </row>
    <row r="107" spans="2:10" ht="18">
      <c r="B107" s="20"/>
      <c r="C107" s="216" t="s">
        <v>56</v>
      </c>
      <c r="D107" s="256"/>
      <c r="E107" s="256"/>
      <c r="F107" s="256"/>
      <c r="G107" s="256"/>
      <c r="H107" s="256"/>
      <c r="I107" s="256"/>
      <c r="J107" s="207"/>
    </row>
    <row r="108" spans="2:10" ht="12">
      <c r="B108" s="20"/>
      <c r="C108" s="256"/>
      <c r="D108" s="256"/>
      <c r="E108" s="256"/>
      <c r="F108" s="256"/>
      <c r="G108" s="256"/>
      <c r="H108" s="256"/>
      <c r="I108" s="256"/>
      <c r="J108" s="207"/>
    </row>
    <row r="109" spans="2:10" ht="12.75">
      <c r="B109" s="20"/>
      <c r="C109" s="217" t="s">
        <v>6</v>
      </c>
      <c r="D109" s="256"/>
      <c r="E109" s="256"/>
      <c r="F109" s="256"/>
      <c r="G109" s="256"/>
      <c r="H109" s="256"/>
      <c r="I109" s="256"/>
      <c r="J109" s="207"/>
    </row>
    <row r="110" spans="2:10" ht="12.75">
      <c r="B110" s="20"/>
      <c r="C110" s="256"/>
      <c r="D110" s="256"/>
      <c r="E110" s="464" t="str">
        <f>E7</f>
        <v>Demolice RD č.p. 141, VD NH, demolice, OHO, stavba č. 4339</v>
      </c>
      <c r="F110" s="465"/>
      <c r="G110" s="465"/>
      <c r="H110" s="465"/>
      <c r="I110" s="256"/>
      <c r="J110" s="207"/>
    </row>
    <row r="111" spans="2:10" ht="12.75">
      <c r="B111" s="20"/>
      <c r="C111" s="217" t="s">
        <v>358</v>
      </c>
      <c r="D111" s="256"/>
      <c r="E111" s="256"/>
      <c r="F111" s="256"/>
      <c r="G111" s="256"/>
      <c r="H111" s="256"/>
      <c r="I111" s="256"/>
      <c r="J111" s="207"/>
    </row>
    <row r="112" spans="2:10" ht="15" customHeight="1">
      <c r="B112" s="20"/>
      <c r="C112" s="256"/>
      <c r="D112" s="256"/>
      <c r="E112" s="461" t="str">
        <f>E9</f>
        <v>01 - Studna č.1</v>
      </c>
      <c r="F112" s="458"/>
      <c r="G112" s="458"/>
      <c r="H112" s="458"/>
      <c r="I112" s="256"/>
      <c r="J112" s="207"/>
    </row>
    <row r="113" spans="2:10" ht="12">
      <c r="B113" s="20"/>
      <c r="C113" s="256"/>
      <c r="D113" s="256"/>
      <c r="E113" s="256"/>
      <c r="F113" s="256"/>
      <c r="G113" s="256"/>
      <c r="H113" s="256"/>
      <c r="I113" s="256"/>
      <c r="J113" s="207"/>
    </row>
    <row r="114" spans="2:10" ht="12.75">
      <c r="B114" s="20"/>
      <c r="C114" s="217" t="s">
        <v>10</v>
      </c>
      <c r="D114" s="256"/>
      <c r="E114" s="256"/>
      <c r="F114" s="257" t="str">
        <f>F12</f>
        <v>k. ú. Nové Heřminovy</v>
      </c>
      <c r="G114" s="256"/>
      <c r="H114" s="256"/>
      <c r="I114" s="217" t="s">
        <v>12</v>
      </c>
      <c r="J114" s="247" t="str">
        <f>IF(J12="","",J12)</f>
        <v>23. 7. 2019</v>
      </c>
    </row>
    <row r="115" spans="2:10" ht="12">
      <c r="B115" s="20"/>
      <c r="C115" s="256"/>
      <c r="D115" s="256"/>
      <c r="E115" s="256"/>
      <c r="F115" s="256"/>
      <c r="G115" s="256"/>
      <c r="H115" s="256"/>
      <c r="I115" s="256"/>
      <c r="J115" s="207"/>
    </row>
    <row r="116" spans="2:10" ht="25.5">
      <c r="B116" s="20"/>
      <c r="C116" s="217" t="s">
        <v>13</v>
      </c>
      <c r="D116" s="256"/>
      <c r="E116" s="256"/>
      <c r="F116" s="257" t="str">
        <f>E15</f>
        <v>Povodí Odry, státní podnik</v>
      </c>
      <c r="G116" s="256"/>
      <c r="H116" s="256"/>
      <c r="I116" s="217" t="s">
        <v>20</v>
      </c>
      <c r="J116" s="260" t="str">
        <f>E21</f>
        <v>MORAVIA PROJEKT s.r.o.</v>
      </c>
    </row>
    <row r="117" spans="2:10" ht="12.75">
      <c r="B117" s="20"/>
      <c r="C117" s="217" t="s">
        <v>19</v>
      </c>
      <c r="D117" s="256"/>
      <c r="E117" s="256"/>
      <c r="F117" s="257" t="str">
        <f>IF(E18="","",E18)</f>
        <v xml:space="preserve"> </v>
      </c>
      <c r="G117" s="256"/>
      <c r="H117" s="256"/>
      <c r="I117" s="217" t="s">
        <v>24</v>
      </c>
      <c r="J117" s="260" t="str">
        <f>E24</f>
        <v xml:space="preserve"> </v>
      </c>
    </row>
    <row r="118" spans="2:10" ht="12">
      <c r="B118" s="20"/>
      <c r="C118" s="256"/>
      <c r="D118" s="256"/>
      <c r="E118" s="256"/>
      <c r="F118" s="256"/>
      <c r="G118" s="256"/>
      <c r="H118" s="256"/>
      <c r="I118" s="256"/>
      <c r="J118" s="207"/>
    </row>
    <row r="119" spans="2:10" ht="12">
      <c r="B119" s="63"/>
      <c r="C119" s="64" t="s">
        <v>57</v>
      </c>
      <c r="D119" s="65" t="s">
        <v>42</v>
      </c>
      <c r="E119" s="65" t="s">
        <v>40</v>
      </c>
      <c r="F119" s="65" t="s">
        <v>41</v>
      </c>
      <c r="G119" s="65" t="s">
        <v>58</v>
      </c>
      <c r="H119" s="65" t="s">
        <v>59</v>
      </c>
      <c r="I119" s="65" t="s">
        <v>60</v>
      </c>
      <c r="J119" s="267" t="s">
        <v>50</v>
      </c>
    </row>
    <row r="120" spans="2:10" ht="15.75">
      <c r="B120" s="20"/>
      <c r="C120" s="232" t="s">
        <v>67</v>
      </c>
      <c r="D120" s="256"/>
      <c r="E120" s="256"/>
      <c r="F120" s="256"/>
      <c r="G120" s="256"/>
      <c r="H120" s="256"/>
      <c r="I120" s="256"/>
      <c r="J120" s="269">
        <f>J121</f>
        <v>0</v>
      </c>
    </row>
    <row r="121" spans="2:10" ht="15">
      <c r="B121" s="71"/>
      <c r="C121" s="130"/>
      <c r="D121" s="233" t="s">
        <v>44</v>
      </c>
      <c r="E121" s="234" t="s">
        <v>68</v>
      </c>
      <c r="F121" s="234" t="s">
        <v>69</v>
      </c>
      <c r="G121" s="130"/>
      <c r="H121" s="130"/>
      <c r="I121" s="130"/>
      <c r="J121" s="270">
        <f>J122+J150+J156</f>
        <v>0</v>
      </c>
    </row>
    <row r="122" spans="2:10" ht="12.75">
      <c r="B122" s="71"/>
      <c r="C122" s="130"/>
      <c r="D122" s="233" t="s">
        <v>44</v>
      </c>
      <c r="E122" s="235" t="s">
        <v>46</v>
      </c>
      <c r="F122" s="235" t="s">
        <v>71</v>
      </c>
      <c r="G122" s="130"/>
      <c r="H122" s="130"/>
      <c r="I122" s="130"/>
      <c r="J122" s="271">
        <f>J123+J125+J126+J128+J131+J133+J136+J139+J142+J144+J146+J147+J149</f>
        <v>0</v>
      </c>
    </row>
    <row r="123" spans="2:10" ht="24">
      <c r="B123" s="83"/>
      <c r="C123" s="84" t="s">
        <v>46</v>
      </c>
      <c r="D123" s="84" t="s">
        <v>72</v>
      </c>
      <c r="E123" s="85" t="s">
        <v>237</v>
      </c>
      <c r="F123" s="86" t="s">
        <v>238</v>
      </c>
      <c r="G123" s="87" t="s">
        <v>75</v>
      </c>
      <c r="H123" s="88">
        <v>1.884</v>
      </c>
      <c r="I123" s="426">
        <v>0</v>
      </c>
      <c r="J123" s="273">
        <f>ROUND(I123*H123,2)</f>
        <v>0</v>
      </c>
    </row>
    <row r="124" spans="2:10" ht="12">
      <c r="B124" s="103"/>
      <c r="C124" s="236"/>
      <c r="D124" s="237" t="s">
        <v>79</v>
      </c>
      <c r="E124" s="238" t="s">
        <v>0</v>
      </c>
      <c r="F124" s="203" t="s">
        <v>360</v>
      </c>
      <c r="G124" s="236"/>
      <c r="H124" s="239">
        <v>1.884</v>
      </c>
      <c r="I124" s="236"/>
      <c r="J124" s="274"/>
    </row>
    <row r="125" spans="2:10" ht="24">
      <c r="B125" s="83"/>
      <c r="C125" s="84" t="s">
        <v>77</v>
      </c>
      <c r="D125" s="84" t="s">
        <v>72</v>
      </c>
      <c r="E125" s="85" t="s">
        <v>240</v>
      </c>
      <c r="F125" s="86" t="s">
        <v>241</v>
      </c>
      <c r="G125" s="87" t="s">
        <v>75</v>
      </c>
      <c r="H125" s="88">
        <v>1.884</v>
      </c>
      <c r="I125" s="426">
        <v>0</v>
      </c>
      <c r="J125" s="273">
        <f>ROUND(I125*H125,2)</f>
        <v>0</v>
      </c>
    </row>
    <row r="126" spans="2:10" ht="24">
      <c r="B126" s="83"/>
      <c r="C126" s="84" t="s">
        <v>87</v>
      </c>
      <c r="D126" s="84" t="s">
        <v>72</v>
      </c>
      <c r="E126" s="85" t="s">
        <v>84</v>
      </c>
      <c r="F126" s="86" t="s">
        <v>242</v>
      </c>
      <c r="G126" s="87" t="s">
        <v>75</v>
      </c>
      <c r="H126" s="88">
        <v>2.826</v>
      </c>
      <c r="I126" s="426">
        <v>0</v>
      </c>
      <c r="J126" s="273">
        <f>ROUND(I126*H126,2)</f>
        <v>0</v>
      </c>
    </row>
    <row r="127" spans="2:10" ht="12">
      <c r="B127" s="103"/>
      <c r="C127" s="236"/>
      <c r="D127" s="237" t="s">
        <v>79</v>
      </c>
      <c r="E127" s="238" t="s">
        <v>0</v>
      </c>
      <c r="F127" s="203" t="s">
        <v>361</v>
      </c>
      <c r="G127" s="236"/>
      <c r="H127" s="239">
        <v>2.826</v>
      </c>
      <c r="I127" s="236"/>
      <c r="J127" s="274"/>
    </row>
    <row r="128" spans="2:10" ht="12">
      <c r="B128" s="83"/>
      <c r="C128" s="117" t="s">
        <v>76</v>
      </c>
      <c r="D128" s="117" t="s">
        <v>94</v>
      </c>
      <c r="E128" s="118" t="s">
        <v>109</v>
      </c>
      <c r="F128" s="119" t="s">
        <v>110</v>
      </c>
      <c r="G128" s="120" t="s">
        <v>97</v>
      </c>
      <c r="H128" s="121">
        <v>5.087</v>
      </c>
      <c r="I128" s="427">
        <v>0</v>
      </c>
      <c r="J128" s="277">
        <f>ROUND(I128*H128,2)</f>
        <v>0</v>
      </c>
    </row>
    <row r="129" spans="2:10" ht="12">
      <c r="B129" s="103"/>
      <c r="C129" s="236"/>
      <c r="D129" s="237" t="s">
        <v>79</v>
      </c>
      <c r="E129" s="238" t="s">
        <v>0</v>
      </c>
      <c r="F129" s="203" t="s">
        <v>361</v>
      </c>
      <c r="G129" s="236"/>
      <c r="H129" s="239">
        <v>2.826</v>
      </c>
      <c r="I129" s="236"/>
      <c r="J129" s="274"/>
    </row>
    <row r="130" spans="2:10" ht="12">
      <c r="B130" s="103"/>
      <c r="C130" s="236"/>
      <c r="D130" s="237" t="s">
        <v>79</v>
      </c>
      <c r="E130" s="236"/>
      <c r="F130" s="203" t="s">
        <v>362</v>
      </c>
      <c r="G130" s="236"/>
      <c r="H130" s="239">
        <v>5.087</v>
      </c>
      <c r="I130" s="236"/>
      <c r="J130" s="274"/>
    </row>
    <row r="131" spans="2:10" ht="24">
      <c r="B131" s="83"/>
      <c r="C131" s="84" t="s">
        <v>101</v>
      </c>
      <c r="D131" s="84" t="s">
        <v>72</v>
      </c>
      <c r="E131" s="85" t="s">
        <v>363</v>
      </c>
      <c r="F131" s="86" t="s">
        <v>364</v>
      </c>
      <c r="G131" s="87" t="s">
        <v>75</v>
      </c>
      <c r="H131" s="88">
        <v>2.669</v>
      </c>
      <c r="I131" s="426">
        <v>0</v>
      </c>
      <c r="J131" s="273">
        <f>ROUND(I131*H131,2)</f>
        <v>0</v>
      </c>
    </row>
    <row r="132" spans="2:10" ht="12">
      <c r="B132" s="103"/>
      <c r="C132" s="236"/>
      <c r="D132" s="237" t="s">
        <v>79</v>
      </c>
      <c r="E132" s="238" t="s">
        <v>0</v>
      </c>
      <c r="F132" s="203" t="s">
        <v>365</v>
      </c>
      <c r="G132" s="236"/>
      <c r="H132" s="239">
        <v>2.669</v>
      </c>
      <c r="I132" s="236"/>
      <c r="J132" s="274"/>
    </row>
    <row r="133" spans="2:10" ht="12">
      <c r="B133" s="83"/>
      <c r="C133" s="117" t="s">
        <v>108</v>
      </c>
      <c r="D133" s="117" t="s">
        <v>94</v>
      </c>
      <c r="E133" s="118" t="s">
        <v>366</v>
      </c>
      <c r="F133" s="119" t="s">
        <v>367</v>
      </c>
      <c r="G133" s="120" t="s">
        <v>97</v>
      </c>
      <c r="H133" s="121">
        <v>2.968</v>
      </c>
      <c r="I133" s="427">
        <v>0</v>
      </c>
      <c r="J133" s="277">
        <f>ROUND(I133*H133,2)</f>
        <v>0</v>
      </c>
    </row>
    <row r="134" spans="2:10" ht="12">
      <c r="B134" s="103"/>
      <c r="C134" s="236"/>
      <c r="D134" s="237" t="s">
        <v>79</v>
      </c>
      <c r="E134" s="238" t="s">
        <v>0</v>
      </c>
      <c r="F134" s="203" t="s">
        <v>368</v>
      </c>
      <c r="G134" s="236"/>
      <c r="H134" s="239">
        <v>1.649</v>
      </c>
      <c r="I134" s="236"/>
      <c r="J134" s="274"/>
    </row>
    <row r="135" spans="2:10" ht="12">
      <c r="B135" s="103"/>
      <c r="C135" s="236"/>
      <c r="D135" s="237" t="s">
        <v>79</v>
      </c>
      <c r="E135" s="236"/>
      <c r="F135" s="203" t="s">
        <v>369</v>
      </c>
      <c r="G135" s="236"/>
      <c r="H135" s="239">
        <v>2.968</v>
      </c>
      <c r="I135" s="430"/>
      <c r="J135" s="274"/>
    </row>
    <row r="136" spans="2:10" ht="12">
      <c r="B136" s="83"/>
      <c r="C136" s="117" t="s">
        <v>113</v>
      </c>
      <c r="D136" s="117" t="s">
        <v>94</v>
      </c>
      <c r="E136" s="118" t="s">
        <v>370</v>
      </c>
      <c r="F136" s="119" t="s">
        <v>371</v>
      </c>
      <c r="G136" s="120" t="s">
        <v>97</v>
      </c>
      <c r="H136" s="121">
        <v>0.212</v>
      </c>
      <c r="I136" s="427">
        <v>0</v>
      </c>
      <c r="J136" s="277">
        <f>ROUND(I136*H136,2)</f>
        <v>0</v>
      </c>
    </row>
    <row r="137" spans="2:10" ht="12">
      <c r="B137" s="103"/>
      <c r="C137" s="236"/>
      <c r="D137" s="237" t="s">
        <v>79</v>
      </c>
      <c r="E137" s="238" t="s">
        <v>0</v>
      </c>
      <c r="F137" s="203" t="s">
        <v>372</v>
      </c>
      <c r="G137" s="236"/>
      <c r="H137" s="239">
        <v>0.118</v>
      </c>
      <c r="I137" s="236"/>
      <c r="J137" s="274"/>
    </row>
    <row r="138" spans="2:10" ht="12">
      <c r="B138" s="103"/>
      <c r="C138" s="236"/>
      <c r="D138" s="237" t="s">
        <v>79</v>
      </c>
      <c r="E138" s="236"/>
      <c r="F138" s="203" t="s">
        <v>373</v>
      </c>
      <c r="G138" s="236"/>
      <c r="H138" s="239">
        <v>0.212</v>
      </c>
      <c r="I138" s="236"/>
      <c r="J138" s="274"/>
    </row>
    <row r="139" spans="2:10" ht="12">
      <c r="B139" s="83"/>
      <c r="C139" s="117" t="s">
        <v>98</v>
      </c>
      <c r="D139" s="117" t="s">
        <v>94</v>
      </c>
      <c r="E139" s="118" t="s">
        <v>244</v>
      </c>
      <c r="F139" s="119" t="s">
        <v>245</v>
      </c>
      <c r="G139" s="120" t="s">
        <v>97</v>
      </c>
      <c r="H139" s="121">
        <v>1.625</v>
      </c>
      <c r="I139" s="427">
        <v>0</v>
      </c>
      <c r="J139" s="277">
        <f>ROUND(I139*H139,2)</f>
        <v>0</v>
      </c>
    </row>
    <row r="140" spans="2:10" ht="12">
      <c r="B140" s="103"/>
      <c r="C140" s="236"/>
      <c r="D140" s="237" t="s">
        <v>79</v>
      </c>
      <c r="E140" s="238" t="s">
        <v>0</v>
      </c>
      <c r="F140" s="203" t="s">
        <v>374</v>
      </c>
      <c r="G140" s="236"/>
      <c r="H140" s="239">
        <v>0.903</v>
      </c>
      <c r="I140" s="236"/>
      <c r="J140" s="274"/>
    </row>
    <row r="141" spans="2:10" ht="12">
      <c r="B141" s="103"/>
      <c r="C141" s="236"/>
      <c r="D141" s="237" t="s">
        <v>79</v>
      </c>
      <c r="E141" s="236"/>
      <c r="F141" s="203" t="s">
        <v>375</v>
      </c>
      <c r="G141" s="236"/>
      <c r="H141" s="239">
        <v>1.625</v>
      </c>
      <c r="I141" s="236"/>
      <c r="J141" s="274"/>
    </row>
    <row r="142" spans="2:10" ht="24">
      <c r="B142" s="83"/>
      <c r="C142" s="84" t="s">
        <v>122</v>
      </c>
      <c r="D142" s="84" t="s">
        <v>72</v>
      </c>
      <c r="E142" s="85" t="s">
        <v>248</v>
      </c>
      <c r="F142" s="86" t="s">
        <v>249</v>
      </c>
      <c r="G142" s="87" t="s">
        <v>104</v>
      </c>
      <c r="H142" s="88">
        <v>7.065</v>
      </c>
      <c r="I142" s="426">
        <v>0</v>
      </c>
      <c r="J142" s="273">
        <f>ROUND(I142*H142,2)</f>
        <v>0</v>
      </c>
    </row>
    <row r="143" spans="2:10" ht="12">
      <c r="B143" s="103"/>
      <c r="C143" s="236"/>
      <c r="D143" s="237" t="s">
        <v>79</v>
      </c>
      <c r="E143" s="238" t="s">
        <v>0</v>
      </c>
      <c r="F143" s="203" t="s">
        <v>376</v>
      </c>
      <c r="G143" s="236"/>
      <c r="H143" s="239">
        <v>7.065</v>
      </c>
      <c r="I143" s="236"/>
      <c r="J143" s="274"/>
    </row>
    <row r="144" spans="2:10" ht="12">
      <c r="B144" s="83"/>
      <c r="C144" s="117" t="s">
        <v>128</v>
      </c>
      <c r="D144" s="117" t="s">
        <v>94</v>
      </c>
      <c r="E144" s="118" t="s">
        <v>250</v>
      </c>
      <c r="F144" s="119" t="s">
        <v>251</v>
      </c>
      <c r="G144" s="120" t="s">
        <v>97</v>
      </c>
      <c r="H144" s="121">
        <v>1.413</v>
      </c>
      <c r="I144" s="427">
        <v>0</v>
      </c>
      <c r="J144" s="277">
        <f>ROUND(I144*H144,2)</f>
        <v>0</v>
      </c>
    </row>
    <row r="145" spans="2:10" ht="12">
      <c r="B145" s="103"/>
      <c r="C145" s="236"/>
      <c r="D145" s="237" t="s">
        <v>79</v>
      </c>
      <c r="E145" s="238" t="s">
        <v>0</v>
      </c>
      <c r="F145" s="203" t="s">
        <v>377</v>
      </c>
      <c r="G145" s="236"/>
      <c r="H145" s="239">
        <v>1.413</v>
      </c>
      <c r="I145" s="236"/>
      <c r="J145" s="274"/>
    </row>
    <row r="146" spans="2:10" ht="24">
      <c r="B146" s="83"/>
      <c r="C146" s="84" t="s">
        <v>134</v>
      </c>
      <c r="D146" s="84" t="s">
        <v>72</v>
      </c>
      <c r="E146" s="85" t="s">
        <v>195</v>
      </c>
      <c r="F146" s="86" t="s">
        <v>253</v>
      </c>
      <c r="G146" s="87" t="s">
        <v>104</v>
      </c>
      <c r="H146" s="88">
        <v>7.065</v>
      </c>
      <c r="I146" s="426">
        <v>0</v>
      </c>
      <c r="J146" s="273">
        <f>ROUND(I146*H146,2)</f>
        <v>0</v>
      </c>
    </row>
    <row r="147" spans="2:10" ht="12">
      <c r="B147" s="83"/>
      <c r="C147" s="117" t="s">
        <v>140</v>
      </c>
      <c r="D147" s="117" t="s">
        <v>94</v>
      </c>
      <c r="E147" s="118" t="s">
        <v>254</v>
      </c>
      <c r="F147" s="119" t="s">
        <v>255</v>
      </c>
      <c r="G147" s="120" t="s">
        <v>119</v>
      </c>
      <c r="H147" s="121">
        <v>0.177</v>
      </c>
      <c r="I147" s="427">
        <v>0</v>
      </c>
      <c r="J147" s="277">
        <f>ROUND(I147*H147,2)</f>
        <v>0</v>
      </c>
    </row>
    <row r="148" spans="2:10" ht="12">
      <c r="B148" s="103"/>
      <c r="C148" s="236"/>
      <c r="D148" s="237" t="s">
        <v>79</v>
      </c>
      <c r="E148" s="236"/>
      <c r="F148" s="203" t="s">
        <v>378</v>
      </c>
      <c r="G148" s="236"/>
      <c r="H148" s="239">
        <v>0.177</v>
      </c>
      <c r="I148" s="236"/>
      <c r="J148" s="274"/>
    </row>
    <row r="149" spans="2:10" ht="12">
      <c r="B149" s="83"/>
      <c r="C149" s="84" t="s">
        <v>147</v>
      </c>
      <c r="D149" s="84" t="s">
        <v>72</v>
      </c>
      <c r="E149" s="85" t="s">
        <v>197</v>
      </c>
      <c r="F149" s="86" t="s">
        <v>257</v>
      </c>
      <c r="G149" s="87" t="s">
        <v>104</v>
      </c>
      <c r="H149" s="88">
        <v>7.065</v>
      </c>
      <c r="I149" s="426">
        <v>0</v>
      </c>
      <c r="J149" s="273">
        <f>ROUND(I149*H149,2)</f>
        <v>0</v>
      </c>
    </row>
    <row r="150" spans="2:10" ht="12.75">
      <c r="B150" s="71"/>
      <c r="C150" s="130"/>
      <c r="D150" s="233" t="s">
        <v>44</v>
      </c>
      <c r="E150" s="235" t="s">
        <v>122</v>
      </c>
      <c r="F150" s="235" t="s">
        <v>123</v>
      </c>
      <c r="G150" s="130"/>
      <c r="H150" s="130"/>
      <c r="I150" s="130"/>
      <c r="J150" s="271">
        <f>J151</f>
        <v>0</v>
      </c>
    </row>
    <row r="151" spans="2:10" ht="24">
      <c r="B151" s="83"/>
      <c r="C151" s="84" t="s">
        <v>151</v>
      </c>
      <c r="D151" s="84" t="s">
        <v>72</v>
      </c>
      <c r="E151" s="85" t="s">
        <v>328</v>
      </c>
      <c r="F151" s="86" t="s">
        <v>214</v>
      </c>
      <c r="G151" s="87" t="s">
        <v>75</v>
      </c>
      <c r="H151" s="88">
        <v>0.513</v>
      </c>
      <c r="I151" s="426">
        <v>0</v>
      </c>
      <c r="J151" s="273">
        <f>ROUND(I151*H151,2)</f>
        <v>0</v>
      </c>
    </row>
    <row r="152" spans="2:10" ht="12">
      <c r="B152" s="96"/>
      <c r="C152" s="243"/>
      <c r="D152" s="237" t="s">
        <v>79</v>
      </c>
      <c r="E152" s="244" t="s">
        <v>0</v>
      </c>
      <c r="F152" s="245" t="s">
        <v>379</v>
      </c>
      <c r="G152" s="243"/>
      <c r="H152" s="244" t="s">
        <v>0</v>
      </c>
      <c r="I152" s="243"/>
      <c r="J152" s="278"/>
    </row>
    <row r="153" spans="2:10" ht="12">
      <c r="B153" s="103"/>
      <c r="C153" s="236"/>
      <c r="D153" s="237" t="s">
        <v>79</v>
      </c>
      <c r="E153" s="238" t="s">
        <v>0</v>
      </c>
      <c r="F153" s="203" t="s">
        <v>380</v>
      </c>
      <c r="G153" s="236"/>
      <c r="H153" s="239">
        <v>0.133</v>
      </c>
      <c r="I153" s="236"/>
      <c r="J153" s="274"/>
    </row>
    <row r="154" spans="2:10" ht="12">
      <c r="B154" s="103"/>
      <c r="C154" s="236"/>
      <c r="D154" s="237" t="s">
        <v>79</v>
      </c>
      <c r="E154" s="238" t="s">
        <v>0</v>
      </c>
      <c r="F154" s="203" t="s">
        <v>381</v>
      </c>
      <c r="G154" s="236"/>
      <c r="H154" s="239">
        <v>0.38</v>
      </c>
      <c r="I154" s="236"/>
      <c r="J154" s="274"/>
    </row>
    <row r="155" spans="2:10" ht="12">
      <c r="B155" s="110"/>
      <c r="C155" s="133"/>
      <c r="D155" s="237" t="s">
        <v>79</v>
      </c>
      <c r="E155" s="240" t="s">
        <v>0</v>
      </c>
      <c r="F155" s="241" t="s">
        <v>83</v>
      </c>
      <c r="G155" s="133"/>
      <c r="H155" s="242">
        <v>0.513</v>
      </c>
      <c r="I155" s="133"/>
      <c r="J155" s="275"/>
    </row>
    <row r="156" spans="2:10" ht="12.75">
      <c r="B156" s="71"/>
      <c r="C156" s="130"/>
      <c r="D156" s="233" t="s">
        <v>44</v>
      </c>
      <c r="E156" s="235" t="s">
        <v>145</v>
      </c>
      <c r="F156" s="235" t="s">
        <v>146</v>
      </c>
      <c r="G156" s="130"/>
      <c r="H156" s="130"/>
      <c r="I156" s="130"/>
      <c r="J156" s="271">
        <f>J157+J158+J160</f>
        <v>0</v>
      </c>
    </row>
    <row r="157" spans="2:10" ht="24">
      <c r="B157" s="83"/>
      <c r="C157" s="84" t="s">
        <v>4</v>
      </c>
      <c r="D157" s="84" t="s">
        <v>72</v>
      </c>
      <c r="E157" s="85" t="s">
        <v>148</v>
      </c>
      <c r="F157" s="86" t="s">
        <v>277</v>
      </c>
      <c r="G157" s="87" t="s">
        <v>97</v>
      </c>
      <c r="H157" s="88">
        <v>1.236</v>
      </c>
      <c r="I157" s="426">
        <v>0</v>
      </c>
      <c r="J157" s="273">
        <f>ROUND(I157*H157,2)</f>
        <v>0</v>
      </c>
    </row>
    <row r="158" spans="2:10" ht="24">
      <c r="B158" s="83"/>
      <c r="C158" s="84" t="s">
        <v>212</v>
      </c>
      <c r="D158" s="84" t="s">
        <v>72</v>
      </c>
      <c r="E158" s="85" t="s">
        <v>152</v>
      </c>
      <c r="F158" s="86" t="s">
        <v>278</v>
      </c>
      <c r="G158" s="87" t="s">
        <v>97</v>
      </c>
      <c r="H158" s="88">
        <v>17.304</v>
      </c>
      <c r="I158" s="426">
        <v>0</v>
      </c>
      <c r="J158" s="273">
        <f>ROUND(I158*H158,2)</f>
        <v>0</v>
      </c>
    </row>
    <row r="159" spans="2:10" ht="12">
      <c r="B159" s="103"/>
      <c r="C159" s="236"/>
      <c r="D159" s="237" t="s">
        <v>79</v>
      </c>
      <c r="E159" s="236"/>
      <c r="F159" s="203" t="s">
        <v>382</v>
      </c>
      <c r="G159" s="236"/>
      <c r="H159" s="239">
        <v>17.304</v>
      </c>
      <c r="I159" s="236"/>
      <c r="J159" s="274"/>
    </row>
    <row r="160" spans="2:10" ht="24">
      <c r="B160" s="83"/>
      <c r="C160" s="84" t="s">
        <v>216</v>
      </c>
      <c r="D160" s="84" t="s">
        <v>72</v>
      </c>
      <c r="E160" s="85" t="s">
        <v>280</v>
      </c>
      <c r="F160" s="86" t="s">
        <v>281</v>
      </c>
      <c r="G160" s="87" t="s">
        <v>97</v>
      </c>
      <c r="H160" s="88">
        <v>1.236</v>
      </c>
      <c r="I160" s="426">
        <v>0</v>
      </c>
      <c r="J160" s="273">
        <f>ROUND(I160*H160,2)</f>
        <v>0</v>
      </c>
    </row>
    <row r="161" spans="2:10" ht="12">
      <c r="B161" s="22"/>
      <c r="C161" s="23"/>
      <c r="D161" s="23"/>
      <c r="E161" s="23"/>
      <c r="F161" s="23"/>
      <c r="G161" s="23"/>
      <c r="H161" s="23"/>
      <c r="I161" s="23"/>
      <c r="J161" s="210"/>
    </row>
    <row r="162" spans="2:10" ht="12">
      <c r="B162" s="145"/>
      <c r="C162" s="145"/>
      <c r="D162" s="145"/>
      <c r="E162" s="145"/>
      <c r="F162" s="145"/>
      <c r="G162" s="145"/>
      <c r="H162" s="145"/>
      <c r="I162" s="145"/>
      <c r="J162" s="145"/>
    </row>
  </sheetData>
  <mergeCells count="8">
    <mergeCell ref="E110:H110"/>
    <mergeCell ref="E112:H112"/>
    <mergeCell ref="E7:H7"/>
    <mergeCell ref="E9:H9"/>
    <mergeCell ref="E18:H18"/>
    <mergeCell ref="E27:H27"/>
    <mergeCell ref="E85:H85"/>
    <mergeCell ref="E87:H87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J162"/>
  <sheetViews>
    <sheetView showGridLines="0" workbookViewId="0" topLeftCell="A104">
      <selection activeCell="G173" sqref="G173"/>
    </sheetView>
  </sheetViews>
  <sheetFormatPr defaultColWidth="9.140625" defaultRowHeight="12"/>
  <cols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</cols>
  <sheetData>
    <row r="3" spans="2:10" ht="12">
      <c r="B3" s="12"/>
      <c r="C3" s="13"/>
      <c r="D3" s="13"/>
      <c r="E3" s="13"/>
      <c r="F3" s="13"/>
      <c r="G3" s="13"/>
      <c r="H3" s="13"/>
      <c r="I3" s="13"/>
      <c r="J3" s="205"/>
    </row>
    <row r="4" spans="2:10" ht="18">
      <c r="B4" s="14"/>
      <c r="C4" s="145"/>
      <c r="D4" s="216" t="s">
        <v>47</v>
      </c>
      <c r="E4" s="145"/>
      <c r="F4" s="145"/>
      <c r="G4" s="145"/>
      <c r="H4" s="145"/>
      <c r="I4" s="145"/>
      <c r="J4" s="206"/>
    </row>
    <row r="5" spans="2:10" ht="12">
      <c r="B5" s="14"/>
      <c r="C5" s="145"/>
      <c r="D5" s="145"/>
      <c r="E5" s="145"/>
      <c r="F5" s="145"/>
      <c r="G5" s="145"/>
      <c r="H5" s="145"/>
      <c r="I5" s="145"/>
      <c r="J5" s="206"/>
    </row>
    <row r="6" spans="2:10" ht="12.75">
      <c r="B6" s="14"/>
      <c r="C6" s="145"/>
      <c r="D6" s="217" t="s">
        <v>6</v>
      </c>
      <c r="E6" s="145"/>
      <c r="F6" s="145"/>
      <c r="G6" s="145"/>
      <c r="H6" s="145"/>
      <c r="I6" s="145"/>
      <c r="J6" s="206"/>
    </row>
    <row r="7" spans="2:10" ht="12.75">
      <c r="B7" s="14"/>
      <c r="C7" s="145"/>
      <c r="D7" s="145"/>
      <c r="E7" s="464" t="str">
        <f>'RD č. p. 141'!E7:H7</f>
        <v>Demolice RD č.p. 141, VD NH, demolice, OHO, stavba č. 4339</v>
      </c>
      <c r="F7" s="465"/>
      <c r="G7" s="465"/>
      <c r="H7" s="465"/>
      <c r="I7" s="145"/>
      <c r="J7" s="206"/>
    </row>
    <row r="8" spans="2:10" ht="12.75">
      <c r="B8" s="20"/>
      <c r="C8" s="256"/>
      <c r="D8" s="217" t="s">
        <v>358</v>
      </c>
      <c r="E8" s="256"/>
      <c r="F8" s="256"/>
      <c r="G8" s="256"/>
      <c r="H8" s="256"/>
      <c r="I8" s="256"/>
      <c r="J8" s="207"/>
    </row>
    <row r="9" spans="2:10" ht="15" customHeight="1">
      <c r="B9" s="20"/>
      <c r="C9" s="256"/>
      <c r="D9" s="256"/>
      <c r="E9" s="461" t="s">
        <v>702</v>
      </c>
      <c r="F9" s="458"/>
      <c r="G9" s="458"/>
      <c r="H9" s="458"/>
      <c r="I9" s="256"/>
      <c r="J9" s="207"/>
    </row>
    <row r="10" spans="2:10" ht="12">
      <c r="B10" s="20"/>
      <c r="C10" s="256"/>
      <c r="D10" s="256"/>
      <c r="E10" s="256"/>
      <c r="F10" s="256"/>
      <c r="G10" s="256"/>
      <c r="H10" s="256"/>
      <c r="I10" s="256"/>
      <c r="J10" s="207"/>
    </row>
    <row r="11" spans="2:10" ht="12.75">
      <c r="B11" s="20"/>
      <c r="C11" s="256"/>
      <c r="D11" s="217" t="s">
        <v>8</v>
      </c>
      <c r="E11" s="256"/>
      <c r="F11" s="257" t="s">
        <v>0</v>
      </c>
      <c r="G11" s="256"/>
      <c r="H11" s="256"/>
      <c r="I11" s="217" t="s">
        <v>9</v>
      </c>
      <c r="J11" s="246" t="s">
        <v>0</v>
      </c>
    </row>
    <row r="12" spans="2:10" ht="12.75">
      <c r="B12" s="20"/>
      <c r="C12" s="256"/>
      <c r="D12" s="217" t="s">
        <v>10</v>
      </c>
      <c r="E12" s="256"/>
      <c r="F12" s="257" t="s">
        <v>227</v>
      </c>
      <c r="G12" s="256"/>
      <c r="H12" s="256"/>
      <c r="I12" s="217" t="s">
        <v>12</v>
      </c>
      <c r="J12" s="247" t="s">
        <v>1018</v>
      </c>
    </row>
    <row r="13" spans="2:10" ht="12">
      <c r="B13" s="20"/>
      <c r="C13" s="256"/>
      <c r="D13" s="256"/>
      <c r="E13" s="256"/>
      <c r="F13" s="256"/>
      <c r="G13" s="256"/>
      <c r="H13" s="256"/>
      <c r="I13" s="256"/>
      <c r="J13" s="207"/>
    </row>
    <row r="14" spans="2:10" ht="12.75">
      <c r="B14" s="20"/>
      <c r="C14" s="256"/>
      <c r="D14" s="217" t="s">
        <v>13</v>
      </c>
      <c r="E14" s="256"/>
      <c r="F14" s="256"/>
      <c r="G14" s="256"/>
      <c r="H14" s="256"/>
      <c r="I14" s="217" t="s">
        <v>14</v>
      </c>
      <c r="J14" s="246" t="s">
        <v>0</v>
      </c>
    </row>
    <row r="15" spans="2:10" ht="12.75">
      <c r="B15" s="20"/>
      <c r="C15" s="256"/>
      <c r="D15" s="256"/>
      <c r="E15" s="257" t="s">
        <v>16</v>
      </c>
      <c r="F15" s="256"/>
      <c r="G15" s="256"/>
      <c r="H15" s="256"/>
      <c r="I15" s="217" t="s">
        <v>17</v>
      </c>
      <c r="J15" s="246" t="s">
        <v>0</v>
      </c>
    </row>
    <row r="16" spans="2:10" ht="12">
      <c r="B16" s="20"/>
      <c r="C16" s="256"/>
      <c r="D16" s="256"/>
      <c r="E16" s="256"/>
      <c r="F16" s="256"/>
      <c r="G16" s="256"/>
      <c r="H16" s="256"/>
      <c r="I16" s="256"/>
      <c r="J16" s="207"/>
    </row>
    <row r="17" spans="2:10" ht="12.75">
      <c r="B17" s="20"/>
      <c r="C17" s="256"/>
      <c r="D17" s="217" t="s">
        <v>19</v>
      </c>
      <c r="E17" s="256"/>
      <c r="F17" s="256"/>
      <c r="G17" s="256"/>
      <c r="H17" s="256"/>
      <c r="I17" s="217" t="s">
        <v>14</v>
      </c>
      <c r="J17" s="246" t="s">
        <v>0</v>
      </c>
    </row>
    <row r="18" spans="2:10" ht="12.75">
      <c r="B18" s="20"/>
      <c r="C18" s="256"/>
      <c r="D18" s="256"/>
      <c r="E18" s="462" t="s">
        <v>965</v>
      </c>
      <c r="F18" s="462"/>
      <c r="G18" s="462"/>
      <c r="H18" s="462"/>
      <c r="I18" s="217" t="s">
        <v>17</v>
      </c>
      <c r="J18" s="246" t="s">
        <v>0</v>
      </c>
    </row>
    <row r="19" spans="2:10" ht="12">
      <c r="B19" s="20"/>
      <c r="C19" s="256"/>
      <c r="D19" s="256"/>
      <c r="E19" s="256"/>
      <c r="F19" s="256"/>
      <c r="G19" s="256"/>
      <c r="H19" s="256"/>
      <c r="I19" s="256"/>
      <c r="J19" s="207"/>
    </row>
    <row r="20" spans="2:10" ht="12.75">
      <c r="B20" s="20"/>
      <c r="C20" s="256"/>
      <c r="D20" s="217" t="s">
        <v>20</v>
      </c>
      <c r="E20" s="256"/>
      <c r="F20" s="256"/>
      <c r="G20" s="256"/>
      <c r="H20" s="256"/>
      <c r="I20" s="217" t="s">
        <v>14</v>
      </c>
      <c r="J20" s="246" t="s">
        <v>0</v>
      </c>
    </row>
    <row r="21" spans="2:10" ht="12.75">
      <c r="B21" s="20"/>
      <c r="C21" s="256"/>
      <c r="D21" s="256"/>
      <c r="E21" s="257" t="s">
        <v>228</v>
      </c>
      <c r="F21" s="256"/>
      <c r="G21" s="256"/>
      <c r="H21" s="256"/>
      <c r="I21" s="217" t="s">
        <v>17</v>
      </c>
      <c r="J21" s="246" t="s">
        <v>0</v>
      </c>
    </row>
    <row r="22" spans="2:10" ht="12">
      <c r="B22" s="20"/>
      <c r="C22" s="256"/>
      <c r="D22" s="256"/>
      <c r="E22" s="256"/>
      <c r="F22" s="256"/>
      <c r="G22" s="256"/>
      <c r="H22" s="256"/>
      <c r="I22" s="256"/>
      <c r="J22" s="207"/>
    </row>
    <row r="23" spans="2:10" ht="12.75">
      <c r="B23" s="20"/>
      <c r="C23" s="256"/>
      <c r="D23" s="217" t="s">
        <v>24</v>
      </c>
      <c r="E23" s="256"/>
      <c r="F23" s="256"/>
      <c r="G23" s="256"/>
      <c r="H23" s="256"/>
      <c r="I23" s="217" t="s">
        <v>14</v>
      </c>
      <c r="J23" s="246" t="s">
        <v>0</v>
      </c>
    </row>
    <row r="24" spans="2:10" ht="12.75">
      <c r="B24" s="20"/>
      <c r="C24" s="256"/>
      <c r="D24" s="256"/>
      <c r="E24" s="257" t="s">
        <v>965</v>
      </c>
      <c r="F24" s="256"/>
      <c r="G24" s="256"/>
      <c r="H24" s="256"/>
      <c r="I24" s="217" t="s">
        <v>17</v>
      </c>
      <c r="J24" s="246" t="s">
        <v>0</v>
      </c>
    </row>
    <row r="25" spans="2:10" ht="12">
      <c r="B25" s="20"/>
      <c r="C25" s="256"/>
      <c r="D25" s="256"/>
      <c r="E25" s="256"/>
      <c r="F25" s="256"/>
      <c r="G25" s="256"/>
      <c r="H25" s="256"/>
      <c r="I25" s="256"/>
      <c r="J25" s="207"/>
    </row>
    <row r="26" spans="2:10" ht="12.75">
      <c r="B26" s="20"/>
      <c r="C26" s="256"/>
      <c r="D26" s="217" t="s">
        <v>25</v>
      </c>
      <c r="E26" s="256"/>
      <c r="F26" s="256"/>
      <c r="G26" s="256"/>
      <c r="H26" s="256"/>
      <c r="I26" s="256"/>
      <c r="J26" s="207"/>
    </row>
    <row r="27" spans="2:10" ht="12.75">
      <c r="B27" s="40"/>
      <c r="C27" s="150"/>
      <c r="D27" s="150"/>
      <c r="E27" s="463" t="s">
        <v>0</v>
      </c>
      <c r="F27" s="463"/>
      <c r="G27" s="463"/>
      <c r="H27" s="463"/>
      <c r="I27" s="150"/>
      <c r="J27" s="208"/>
    </row>
    <row r="28" spans="2:10" ht="12">
      <c r="B28" s="20"/>
      <c r="C28" s="256"/>
      <c r="D28" s="256"/>
      <c r="E28" s="256"/>
      <c r="F28" s="256"/>
      <c r="G28" s="256"/>
      <c r="H28" s="256"/>
      <c r="I28" s="256"/>
      <c r="J28" s="207"/>
    </row>
    <row r="29" spans="2:10" ht="12">
      <c r="B29" s="20"/>
      <c r="C29" s="256"/>
      <c r="D29" s="33"/>
      <c r="E29" s="33"/>
      <c r="F29" s="33"/>
      <c r="G29" s="33"/>
      <c r="H29" s="33"/>
      <c r="I29" s="33"/>
      <c r="J29" s="209"/>
    </row>
    <row r="30" spans="2:10" ht="15.75">
      <c r="B30" s="20"/>
      <c r="C30" s="256"/>
      <c r="D30" s="219" t="s">
        <v>27</v>
      </c>
      <c r="E30" s="256"/>
      <c r="F30" s="256"/>
      <c r="G30" s="256"/>
      <c r="H30" s="256"/>
      <c r="I30" s="256"/>
      <c r="J30" s="248">
        <f>ROUND(J120,2)</f>
        <v>0</v>
      </c>
    </row>
    <row r="31" spans="2:10" ht="12">
      <c r="B31" s="20"/>
      <c r="C31" s="256"/>
      <c r="D31" s="33"/>
      <c r="E31" s="33"/>
      <c r="F31" s="33"/>
      <c r="G31" s="33"/>
      <c r="H31" s="33"/>
      <c r="I31" s="33"/>
      <c r="J31" s="209"/>
    </row>
    <row r="32" spans="2:10" ht="12.75">
      <c r="B32" s="20"/>
      <c r="C32" s="256"/>
      <c r="D32" s="256"/>
      <c r="E32" s="256"/>
      <c r="F32" s="220" t="s">
        <v>29</v>
      </c>
      <c r="G32" s="256"/>
      <c r="H32" s="256"/>
      <c r="I32" s="220" t="s">
        <v>28</v>
      </c>
      <c r="J32" s="249" t="s">
        <v>30</v>
      </c>
    </row>
    <row r="33" spans="2:10" ht="12.75">
      <c r="B33" s="20"/>
      <c r="C33" s="256"/>
      <c r="D33" s="221" t="s">
        <v>31</v>
      </c>
      <c r="E33" s="217" t="s">
        <v>32</v>
      </c>
      <c r="F33" s="222">
        <f>J30</f>
        <v>0</v>
      </c>
      <c r="G33" s="256"/>
      <c r="H33" s="256"/>
      <c r="I33" s="223">
        <v>0.21</v>
      </c>
      <c r="J33" s="250">
        <f>F33*0.21</f>
        <v>0</v>
      </c>
    </row>
    <row r="34" spans="2:10" ht="12.75">
      <c r="B34" s="20"/>
      <c r="C34" s="256"/>
      <c r="D34" s="256"/>
      <c r="E34" s="217" t="s">
        <v>33</v>
      </c>
      <c r="F34" s="222">
        <f>ROUND((SUM(BF120:BF160)),2)</f>
        <v>0</v>
      </c>
      <c r="G34" s="256"/>
      <c r="H34" s="256"/>
      <c r="I34" s="223">
        <v>0.15</v>
      </c>
      <c r="J34" s="250">
        <f>ROUND(((SUM(BF120:BF160))*I34),2)</f>
        <v>0</v>
      </c>
    </row>
    <row r="35" spans="2:10" ht="12.75">
      <c r="B35" s="20"/>
      <c r="C35" s="256"/>
      <c r="D35" s="256"/>
      <c r="E35" s="217" t="s">
        <v>34</v>
      </c>
      <c r="F35" s="222">
        <f>ROUND((SUM(BG120:BG160)),2)</f>
        <v>0</v>
      </c>
      <c r="G35" s="256"/>
      <c r="H35" s="256"/>
      <c r="I35" s="223">
        <v>0.21</v>
      </c>
      <c r="J35" s="250">
        <f>0</f>
        <v>0</v>
      </c>
    </row>
    <row r="36" spans="2:10" ht="12.75">
      <c r="B36" s="20"/>
      <c r="C36" s="256"/>
      <c r="D36" s="256"/>
      <c r="E36" s="217" t="s">
        <v>35</v>
      </c>
      <c r="F36" s="222">
        <f>ROUND((SUM(BH120:BH160)),2)</f>
        <v>0</v>
      </c>
      <c r="G36" s="256"/>
      <c r="H36" s="256"/>
      <c r="I36" s="223">
        <v>0.15</v>
      </c>
      <c r="J36" s="250">
        <f>0</f>
        <v>0</v>
      </c>
    </row>
    <row r="37" spans="2:10" ht="12.75">
      <c r="B37" s="20"/>
      <c r="C37" s="256"/>
      <c r="D37" s="256"/>
      <c r="E37" s="217" t="s">
        <v>36</v>
      </c>
      <c r="F37" s="222">
        <f>ROUND((SUM(BI120:BI160)),2)</f>
        <v>0</v>
      </c>
      <c r="G37" s="256"/>
      <c r="H37" s="256"/>
      <c r="I37" s="223">
        <v>0</v>
      </c>
      <c r="J37" s="250">
        <f>0</f>
        <v>0</v>
      </c>
    </row>
    <row r="38" spans="2:10" ht="12">
      <c r="B38" s="20"/>
      <c r="C38" s="256"/>
      <c r="D38" s="256"/>
      <c r="E38" s="256"/>
      <c r="F38" s="256"/>
      <c r="G38" s="256"/>
      <c r="H38" s="256"/>
      <c r="I38" s="256"/>
      <c r="J38" s="207"/>
    </row>
    <row r="39" spans="2:10" ht="15.75">
      <c r="B39" s="20"/>
      <c r="C39" s="156"/>
      <c r="D39" s="47" t="s">
        <v>37</v>
      </c>
      <c r="E39" s="28"/>
      <c r="F39" s="28"/>
      <c r="G39" s="48" t="s">
        <v>38</v>
      </c>
      <c r="H39" s="49" t="s">
        <v>39</v>
      </c>
      <c r="I39" s="28"/>
      <c r="J39" s="252">
        <f>SUM(J30:J37)</f>
        <v>0</v>
      </c>
    </row>
    <row r="40" spans="2:10" ht="12">
      <c r="B40" s="20"/>
      <c r="C40" s="256"/>
      <c r="D40" s="256"/>
      <c r="E40" s="256"/>
      <c r="F40" s="256"/>
      <c r="G40" s="256"/>
      <c r="H40" s="256"/>
      <c r="I40" s="256"/>
      <c r="J40" s="207"/>
    </row>
    <row r="41" spans="2:10" ht="12">
      <c r="B41" s="14"/>
      <c r="C41" s="145"/>
      <c r="D41" s="145"/>
      <c r="E41" s="145"/>
      <c r="F41" s="145"/>
      <c r="G41" s="145"/>
      <c r="H41" s="145"/>
      <c r="I41" s="145"/>
      <c r="J41" s="206"/>
    </row>
    <row r="42" spans="2:10" ht="12">
      <c r="B42" s="14"/>
      <c r="C42" s="145"/>
      <c r="D42" s="145"/>
      <c r="E42" s="145"/>
      <c r="F42" s="145"/>
      <c r="G42" s="145"/>
      <c r="H42" s="145"/>
      <c r="I42" s="145"/>
      <c r="J42" s="206"/>
    </row>
    <row r="43" spans="2:10" ht="12">
      <c r="B43" s="14"/>
      <c r="C43" s="145"/>
      <c r="D43" s="145"/>
      <c r="E43" s="145"/>
      <c r="F43" s="145"/>
      <c r="G43" s="145"/>
      <c r="H43" s="145"/>
      <c r="I43" s="145"/>
      <c r="J43" s="206"/>
    </row>
    <row r="44" spans="2:10" ht="12">
      <c r="B44" s="14"/>
      <c r="C44" s="145"/>
      <c r="D44" s="145"/>
      <c r="E44" s="145"/>
      <c r="F44" s="145"/>
      <c r="G44" s="145"/>
      <c r="H44" s="145"/>
      <c r="I44" s="145"/>
      <c r="J44" s="206"/>
    </row>
    <row r="45" spans="2:10" ht="12">
      <c r="B45" s="14"/>
      <c r="C45" s="145"/>
      <c r="D45" s="145"/>
      <c r="E45" s="145"/>
      <c r="F45" s="145"/>
      <c r="G45" s="145"/>
      <c r="H45" s="145"/>
      <c r="I45" s="145"/>
      <c r="J45" s="206"/>
    </row>
    <row r="46" spans="2:10" ht="12">
      <c r="B46" s="14"/>
      <c r="C46" s="145"/>
      <c r="D46" s="145"/>
      <c r="E46" s="145"/>
      <c r="F46" s="145"/>
      <c r="G46" s="145"/>
      <c r="H46" s="145"/>
      <c r="I46" s="145"/>
      <c r="J46" s="206"/>
    </row>
    <row r="47" spans="2:10" ht="12">
      <c r="B47" s="14"/>
      <c r="C47" s="145"/>
      <c r="D47" s="145"/>
      <c r="E47" s="145"/>
      <c r="F47" s="145"/>
      <c r="G47" s="145"/>
      <c r="H47" s="145"/>
      <c r="I47" s="145"/>
      <c r="J47" s="206"/>
    </row>
    <row r="48" spans="2:10" ht="12">
      <c r="B48" s="14"/>
      <c r="C48" s="145"/>
      <c r="D48" s="145"/>
      <c r="E48" s="145"/>
      <c r="F48" s="145"/>
      <c r="G48" s="145"/>
      <c r="H48" s="145"/>
      <c r="I48" s="145"/>
      <c r="J48" s="206"/>
    </row>
    <row r="49" spans="2:10" ht="12">
      <c r="B49" s="14"/>
      <c r="C49" s="145"/>
      <c r="D49" s="145"/>
      <c r="E49" s="145"/>
      <c r="F49" s="145"/>
      <c r="G49" s="145"/>
      <c r="H49" s="145"/>
      <c r="I49" s="145"/>
      <c r="J49" s="206"/>
    </row>
    <row r="50" spans="2:10" ht="12.75">
      <c r="B50" s="20"/>
      <c r="C50" s="256"/>
      <c r="D50" s="224" t="s">
        <v>158</v>
      </c>
      <c r="E50" s="225"/>
      <c r="F50" s="225"/>
      <c r="G50" s="224" t="s">
        <v>229</v>
      </c>
      <c r="H50" s="225"/>
      <c r="I50" s="225"/>
      <c r="J50" s="253"/>
    </row>
    <row r="51" spans="2:10" ht="12">
      <c r="B51" s="14"/>
      <c r="C51" s="145"/>
      <c r="D51" s="145"/>
      <c r="E51" s="145"/>
      <c r="F51" s="145"/>
      <c r="G51" s="145"/>
      <c r="H51" s="145"/>
      <c r="I51" s="145"/>
      <c r="J51" s="206"/>
    </row>
    <row r="52" spans="2:10" ht="12">
      <c r="B52" s="14"/>
      <c r="C52" s="145"/>
      <c r="D52" s="145"/>
      <c r="E52" s="145"/>
      <c r="F52" s="145"/>
      <c r="G52" s="145"/>
      <c r="H52" s="145"/>
      <c r="I52" s="145"/>
      <c r="J52" s="206"/>
    </row>
    <row r="53" spans="2:10" ht="12">
      <c r="B53" s="14"/>
      <c r="C53" s="145"/>
      <c r="D53" s="145"/>
      <c r="E53" s="145"/>
      <c r="F53" s="145"/>
      <c r="G53" s="145"/>
      <c r="H53" s="145"/>
      <c r="I53" s="145"/>
      <c r="J53" s="206"/>
    </row>
    <row r="54" spans="2:10" ht="12">
      <c r="B54" s="14"/>
      <c r="C54" s="145"/>
      <c r="D54" s="145"/>
      <c r="E54" s="145"/>
      <c r="F54" s="145"/>
      <c r="G54" s="145"/>
      <c r="H54" s="145"/>
      <c r="I54" s="145"/>
      <c r="J54" s="206"/>
    </row>
    <row r="55" spans="2:10" ht="12">
      <c r="B55" s="14"/>
      <c r="C55" s="145"/>
      <c r="D55" s="145"/>
      <c r="E55" s="145"/>
      <c r="F55" s="145"/>
      <c r="G55" s="145"/>
      <c r="H55" s="145"/>
      <c r="I55" s="145"/>
      <c r="J55" s="206"/>
    </row>
    <row r="56" spans="2:10" ht="12">
      <c r="B56" s="14"/>
      <c r="C56" s="145"/>
      <c r="D56" s="145"/>
      <c r="E56" s="145"/>
      <c r="F56" s="145"/>
      <c r="G56" s="145"/>
      <c r="H56" s="145"/>
      <c r="I56" s="145"/>
      <c r="J56" s="206"/>
    </row>
    <row r="57" spans="2:10" ht="12">
      <c r="B57" s="14"/>
      <c r="C57" s="145"/>
      <c r="D57" s="145"/>
      <c r="E57" s="145"/>
      <c r="F57" s="145"/>
      <c r="G57" s="145"/>
      <c r="H57" s="145"/>
      <c r="I57" s="145"/>
      <c r="J57" s="206"/>
    </row>
    <row r="58" spans="2:10" ht="12">
      <c r="B58" s="14"/>
      <c r="C58" s="145"/>
      <c r="D58" s="145"/>
      <c r="E58" s="145"/>
      <c r="F58" s="145"/>
      <c r="G58" s="145"/>
      <c r="H58" s="145"/>
      <c r="I58" s="145"/>
      <c r="J58" s="206"/>
    </row>
    <row r="59" spans="2:10" ht="12">
      <c r="B59" s="14"/>
      <c r="C59" s="145"/>
      <c r="D59" s="145"/>
      <c r="E59" s="145"/>
      <c r="F59" s="145"/>
      <c r="G59" s="145"/>
      <c r="H59" s="145"/>
      <c r="I59" s="145"/>
      <c r="J59" s="206"/>
    </row>
    <row r="60" spans="2:10" ht="12">
      <c r="B60" s="14"/>
      <c r="C60" s="145"/>
      <c r="D60" s="145"/>
      <c r="E60" s="145"/>
      <c r="F60" s="145"/>
      <c r="G60" s="145"/>
      <c r="H60" s="145"/>
      <c r="I60" s="145"/>
      <c r="J60" s="206"/>
    </row>
    <row r="61" spans="2:10" ht="12.75">
      <c r="B61" s="20"/>
      <c r="C61" s="256"/>
      <c r="D61" s="226" t="s">
        <v>230</v>
      </c>
      <c r="E61" s="144"/>
      <c r="F61" s="227" t="s">
        <v>231</v>
      </c>
      <c r="G61" s="226" t="s">
        <v>230</v>
      </c>
      <c r="H61" s="144"/>
      <c r="I61" s="144"/>
      <c r="J61" s="254" t="s">
        <v>231</v>
      </c>
    </row>
    <row r="62" spans="2:10" ht="12">
      <c r="B62" s="14"/>
      <c r="C62" s="145"/>
      <c r="D62" s="145"/>
      <c r="E62" s="145"/>
      <c r="F62" s="145"/>
      <c r="G62" s="145"/>
      <c r="H62" s="145"/>
      <c r="I62" s="145"/>
      <c r="J62" s="206"/>
    </row>
    <row r="63" spans="2:10" ht="12">
      <c r="B63" s="14"/>
      <c r="C63" s="145"/>
      <c r="D63" s="145"/>
      <c r="E63" s="145"/>
      <c r="F63" s="145"/>
      <c r="G63" s="145"/>
      <c r="H63" s="145"/>
      <c r="I63" s="145"/>
      <c r="J63" s="206"/>
    </row>
    <row r="64" spans="2:10" ht="12">
      <c r="B64" s="14"/>
      <c r="C64" s="145"/>
      <c r="D64" s="145"/>
      <c r="E64" s="145"/>
      <c r="F64" s="145"/>
      <c r="G64" s="145"/>
      <c r="H64" s="145"/>
      <c r="I64" s="145"/>
      <c r="J64" s="206"/>
    </row>
    <row r="65" spans="2:10" ht="12.75">
      <c r="B65" s="20"/>
      <c r="C65" s="256"/>
      <c r="D65" s="224" t="s">
        <v>232</v>
      </c>
      <c r="E65" s="225"/>
      <c r="F65" s="225"/>
      <c r="G65" s="224" t="s">
        <v>233</v>
      </c>
      <c r="H65" s="225"/>
      <c r="I65" s="225"/>
      <c r="J65" s="253"/>
    </row>
    <row r="66" spans="2:10" ht="12">
      <c r="B66" s="14"/>
      <c r="C66" s="145"/>
      <c r="D66" s="145"/>
      <c r="E66" s="145"/>
      <c r="F66" s="145"/>
      <c r="G66" s="145"/>
      <c r="H66" s="145"/>
      <c r="I66" s="145"/>
      <c r="J66" s="206"/>
    </row>
    <row r="67" spans="2:10" ht="12">
      <c r="B67" s="14"/>
      <c r="C67" s="145"/>
      <c r="D67" s="145"/>
      <c r="E67" s="145"/>
      <c r="F67" s="145"/>
      <c r="G67" s="145"/>
      <c r="H67" s="145"/>
      <c r="I67" s="145"/>
      <c r="J67" s="206"/>
    </row>
    <row r="68" spans="2:10" ht="12">
      <c r="B68" s="14"/>
      <c r="C68" s="145"/>
      <c r="D68" s="145"/>
      <c r="E68" s="145"/>
      <c r="F68" s="145"/>
      <c r="G68" s="145"/>
      <c r="H68" s="145"/>
      <c r="I68" s="145"/>
      <c r="J68" s="206"/>
    </row>
    <row r="69" spans="2:10" ht="12">
      <c r="B69" s="14"/>
      <c r="C69" s="145"/>
      <c r="D69" s="145"/>
      <c r="E69" s="145"/>
      <c r="F69" s="145"/>
      <c r="G69" s="145"/>
      <c r="H69" s="145"/>
      <c r="I69" s="145"/>
      <c r="J69" s="206"/>
    </row>
    <row r="70" spans="2:10" ht="12">
      <c r="B70" s="14"/>
      <c r="C70" s="145"/>
      <c r="D70" s="145"/>
      <c r="E70" s="145"/>
      <c r="F70" s="145"/>
      <c r="G70" s="145"/>
      <c r="H70" s="145"/>
      <c r="I70" s="145"/>
      <c r="J70" s="206"/>
    </row>
    <row r="71" spans="2:10" ht="12">
      <c r="B71" s="14"/>
      <c r="C71" s="145"/>
      <c r="D71" s="145"/>
      <c r="E71" s="145"/>
      <c r="F71" s="145"/>
      <c r="G71" s="145"/>
      <c r="H71" s="145"/>
      <c r="I71" s="145"/>
      <c r="J71" s="206"/>
    </row>
    <row r="72" spans="2:10" ht="12">
      <c r="B72" s="14"/>
      <c r="C72" s="145"/>
      <c r="D72" s="145"/>
      <c r="E72" s="145"/>
      <c r="F72" s="145"/>
      <c r="G72" s="145"/>
      <c r="H72" s="145"/>
      <c r="I72" s="145"/>
      <c r="J72" s="206"/>
    </row>
    <row r="73" spans="2:10" ht="12">
      <c r="B73" s="14"/>
      <c r="C73" s="145"/>
      <c r="D73" s="145"/>
      <c r="E73" s="145"/>
      <c r="F73" s="145"/>
      <c r="G73" s="145"/>
      <c r="H73" s="145"/>
      <c r="I73" s="145"/>
      <c r="J73" s="206"/>
    </row>
    <row r="74" spans="2:10" ht="12">
      <c r="B74" s="14"/>
      <c r="C74" s="145"/>
      <c r="D74" s="145"/>
      <c r="E74" s="145"/>
      <c r="F74" s="145"/>
      <c r="G74" s="145"/>
      <c r="H74" s="145"/>
      <c r="I74" s="145"/>
      <c r="J74" s="206"/>
    </row>
    <row r="75" spans="2:10" ht="12">
      <c r="B75" s="14"/>
      <c r="C75" s="145"/>
      <c r="D75" s="145"/>
      <c r="E75" s="145"/>
      <c r="F75" s="145"/>
      <c r="G75" s="145"/>
      <c r="H75" s="145"/>
      <c r="I75" s="145"/>
      <c r="J75" s="206"/>
    </row>
    <row r="76" spans="2:10" ht="12.75">
      <c r="B76" s="20"/>
      <c r="C76" s="256"/>
      <c r="D76" s="226" t="s">
        <v>230</v>
      </c>
      <c r="E76" s="144"/>
      <c r="F76" s="227" t="s">
        <v>231</v>
      </c>
      <c r="G76" s="226" t="s">
        <v>230</v>
      </c>
      <c r="H76" s="144"/>
      <c r="I76" s="144"/>
      <c r="J76" s="254" t="s">
        <v>231</v>
      </c>
    </row>
    <row r="77" spans="2:10" ht="12">
      <c r="B77" s="22"/>
      <c r="C77" s="23"/>
      <c r="D77" s="23"/>
      <c r="E77" s="23"/>
      <c r="F77" s="23"/>
      <c r="G77" s="23"/>
      <c r="H77" s="23"/>
      <c r="I77" s="23"/>
      <c r="J77" s="210"/>
    </row>
    <row r="78" spans="2:10" ht="12">
      <c r="B78" s="145"/>
      <c r="C78" s="145"/>
      <c r="D78" s="145"/>
      <c r="E78" s="145"/>
      <c r="F78" s="145"/>
      <c r="G78" s="145"/>
      <c r="H78" s="145"/>
      <c r="I78" s="145"/>
      <c r="J78" s="145"/>
    </row>
    <row r="79" spans="2:10" ht="12">
      <c r="B79" s="145"/>
      <c r="C79" s="145"/>
      <c r="D79" s="145"/>
      <c r="E79" s="145"/>
      <c r="F79" s="145"/>
      <c r="G79" s="145"/>
      <c r="H79" s="145"/>
      <c r="I79" s="145"/>
      <c r="J79" s="145"/>
    </row>
    <row r="80" spans="2:10" ht="12">
      <c r="B80" s="145"/>
      <c r="C80" s="145"/>
      <c r="D80" s="145"/>
      <c r="E80" s="145"/>
      <c r="F80" s="145"/>
      <c r="G80" s="145"/>
      <c r="H80" s="145"/>
      <c r="I80" s="145"/>
      <c r="J80" s="145"/>
    </row>
    <row r="81" spans="2:10" ht="12">
      <c r="B81" s="24"/>
      <c r="C81" s="25"/>
      <c r="D81" s="25"/>
      <c r="E81" s="25"/>
      <c r="F81" s="25"/>
      <c r="G81" s="25"/>
      <c r="H81" s="25"/>
      <c r="I81" s="25"/>
      <c r="J81" s="211"/>
    </row>
    <row r="82" spans="2:10" ht="18">
      <c r="B82" s="20"/>
      <c r="C82" s="216" t="s">
        <v>48</v>
      </c>
      <c r="D82" s="256"/>
      <c r="E82" s="256"/>
      <c r="F82" s="256"/>
      <c r="G82" s="256"/>
      <c r="H82" s="256"/>
      <c r="I82" s="256"/>
      <c r="J82" s="207"/>
    </row>
    <row r="83" spans="2:10" ht="12">
      <c r="B83" s="20"/>
      <c r="C83" s="256"/>
      <c r="D83" s="256"/>
      <c r="E83" s="256"/>
      <c r="F83" s="256"/>
      <c r="G83" s="256"/>
      <c r="H83" s="256"/>
      <c r="I83" s="256"/>
      <c r="J83" s="207"/>
    </row>
    <row r="84" spans="2:10" ht="12.75">
      <c r="B84" s="20"/>
      <c r="C84" s="217" t="s">
        <v>6</v>
      </c>
      <c r="D84" s="256"/>
      <c r="E84" s="256"/>
      <c r="F84" s="256"/>
      <c r="G84" s="256"/>
      <c r="H84" s="256"/>
      <c r="I84" s="256"/>
      <c r="J84" s="207"/>
    </row>
    <row r="85" spans="2:10" ht="12.75">
      <c r="B85" s="20"/>
      <c r="C85" s="256"/>
      <c r="D85" s="256"/>
      <c r="E85" s="464" t="str">
        <f>E7</f>
        <v>Demolice RD č.p. 141, VD NH, demolice, OHO, stavba č. 4339</v>
      </c>
      <c r="F85" s="465"/>
      <c r="G85" s="465"/>
      <c r="H85" s="465"/>
      <c r="I85" s="256"/>
      <c r="J85" s="207"/>
    </row>
    <row r="86" spans="2:10" ht="12.75">
      <c r="B86" s="20"/>
      <c r="C86" s="217" t="s">
        <v>358</v>
      </c>
      <c r="D86" s="256"/>
      <c r="E86" s="256"/>
      <c r="F86" s="256"/>
      <c r="G86" s="256"/>
      <c r="H86" s="256"/>
      <c r="I86" s="256"/>
      <c r="J86" s="207"/>
    </row>
    <row r="87" spans="2:10" ht="15.75" customHeight="1">
      <c r="B87" s="20"/>
      <c r="C87" s="256"/>
      <c r="D87" s="256"/>
      <c r="E87" s="461" t="str">
        <f>E9</f>
        <v>02 - Studna č.2</v>
      </c>
      <c r="F87" s="458"/>
      <c r="G87" s="458"/>
      <c r="H87" s="458"/>
      <c r="I87" s="256"/>
      <c r="J87" s="207"/>
    </row>
    <row r="88" spans="2:10" ht="12">
      <c r="B88" s="20"/>
      <c r="C88" s="256"/>
      <c r="D88" s="256"/>
      <c r="E88" s="256"/>
      <c r="F88" s="256"/>
      <c r="G88" s="256"/>
      <c r="H88" s="256"/>
      <c r="I88" s="256"/>
      <c r="J88" s="207"/>
    </row>
    <row r="89" spans="2:10" ht="12.75">
      <c r="B89" s="20"/>
      <c r="C89" s="217" t="s">
        <v>10</v>
      </c>
      <c r="D89" s="256"/>
      <c r="E89" s="256"/>
      <c r="F89" s="257" t="str">
        <f>F12</f>
        <v>k. ú. Nové Heřminovy</v>
      </c>
      <c r="G89" s="256"/>
      <c r="H89" s="256"/>
      <c r="I89" s="217" t="s">
        <v>12</v>
      </c>
      <c r="J89" s="247" t="str">
        <f>IF(J12="","",J12)</f>
        <v>23. 7. 2019</v>
      </c>
    </row>
    <row r="90" spans="2:10" ht="12">
      <c r="B90" s="20"/>
      <c r="C90" s="256"/>
      <c r="D90" s="256"/>
      <c r="E90" s="256"/>
      <c r="F90" s="256"/>
      <c r="G90" s="256"/>
      <c r="H90" s="256"/>
      <c r="I90" s="256"/>
      <c r="J90" s="207"/>
    </row>
    <row r="91" spans="2:10" ht="25.5">
      <c r="B91" s="20"/>
      <c r="C91" s="217" t="s">
        <v>13</v>
      </c>
      <c r="D91" s="256"/>
      <c r="E91" s="256"/>
      <c r="F91" s="257" t="str">
        <f>E15</f>
        <v>Povodí Odry, státní podnik</v>
      </c>
      <c r="G91" s="256"/>
      <c r="H91" s="256"/>
      <c r="I91" s="217" t="s">
        <v>20</v>
      </c>
      <c r="J91" s="260" t="str">
        <f>E21</f>
        <v>MORAVIA PROJEKT s.r.o.</v>
      </c>
    </row>
    <row r="92" spans="2:10" ht="12.75">
      <c r="B92" s="20"/>
      <c r="C92" s="217" t="s">
        <v>19</v>
      </c>
      <c r="D92" s="256"/>
      <c r="E92" s="256"/>
      <c r="F92" s="257" t="str">
        <f>IF(E18="","",E18)</f>
        <v xml:space="preserve"> </v>
      </c>
      <c r="G92" s="256"/>
      <c r="H92" s="256"/>
      <c r="I92" s="217" t="s">
        <v>24</v>
      </c>
      <c r="J92" s="260" t="str">
        <f>E24</f>
        <v xml:space="preserve"> </v>
      </c>
    </row>
    <row r="93" spans="2:10" ht="12">
      <c r="B93" s="20"/>
      <c r="C93" s="256"/>
      <c r="D93" s="256"/>
      <c r="E93" s="256"/>
      <c r="F93" s="256"/>
      <c r="G93" s="256"/>
      <c r="H93" s="256"/>
      <c r="I93" s="256"/>
      <c r="J93" s="207"/>
    </row>
    <row r="94" spans="2:10" ht="12">
      <c r="B94" s="20"/>
      <c r="C94" s="228" t="s">
        <v>49</v>
      </c>
      <c r="D94" s="156"/>
      <c r="E94" s="156"/>
      <c r="F94" s="156"/>
      <c r="G94" s="156"/>
      <c r="H94" s="156"/>
      <c r="I94" s="156"/>
      <c r="J94" s="262" t="s">
        <v>50</v>
      </c>
    </row>
    <row r="95" spans="2:10" ht="12">
      <c r="B95" s="20"/>
      <c r="C95" s="256"/>
      <c r="D95" s="256"/>
      <c r="E95" s="256"/>
      <c r="F95" s="256"/>
      <c r="G95" s="256"/>
      <c r="H95" s="256"/>
      <c r="I95" s="256"/>
      <c r="J95" s="207"/>
    </row>
    <row r="96" spans="2:10" ht="15.75">
      <c r="B96" s="20"/>
      <c r="C96" s="229" t="s">
        <v>234</v>
      </c>
      <c r="D96" s="256"/>
      <c r="E96" s="256"/>
      <c r="F96" s="256"/>
      <c r="G96" s="256"/>
      <c r="H96" s="256"/>
      <c r="I96" s="256"/>
      <c r="J96" s="248">
        <f>J120</f>
        <v>0</v>
      </c>
    </row>
    <row r="97" spans="2:10" ht="15">
      <c r="B97" s="54"/>
      <c r="C97" s="230"/>
      <c r="D97" s="55" t="s">
        <v>52</v>
      </c>
      <c r="E97" s="56"/>
      <c r="F97" s="56"/>
      <c r="G97" s="56"/>
      <c r="H97" s="56"/>
      <c r="I97" s="56"/>
      <c r="J97" s="264">
        <f>J121</f>
        <v>0</v>
      </c>
    </row>
    <row r="98" spans="2:10" ht="12.75">
      <c r="B98" s="58"/>
      <c r="C98" s="231"/>
      <c r="D98" s="59" t="s">
        <v>53</v>
      </c>
      <c r="E98" s="60"/>
      <c r="F98" s="60"/>
      <c r="G98" s="60"/>
      <c r="H98" s="60"/>
      <c r="I98" s="60"/>
      <c r="J98" s="265">
        <f>J122</f>
        <v>0</v>
      </c>
    </row>
    <row r="99" spans="2:10" ht="12.75">
      <c r="B99" s="58"/>
      <c r="C99" s="231"/>
      <c r="D99" s="59" t="s">
        <v>54</v>
      </c>
      <c r="E99" s="60"/>
      <c r="F99" s="60"/>
      <c r="G99" s="60"/>
      <c r="H99" s="60"/>
      <c r="I99" s="60"/>
      <c r="J99" s="265">
        <f>J150</f>
        <v>0</v>
      </c>
    </row>
    <row r="100" spans="2:10" ht="12.75">
      <c r="B100" s="58"/>
      <c r="C100" s="231"/>
      <c r="D100" s="59" t="s">
        <v>55</v>
      </c>
      <c r="E100" s="60"/>
      <c r="F100" s="60"/>
      <c r="G100" s="60"/>
      <c r="H100" s="60"/>
      <c r="I100" s="60"/>
      <c r="J100" s="265">
        <f>J156</f>
        <v>0</v>
      </c>
    </row>
    <row r="101" spans="2:10" ht="12">
      <c r="B101" s="20"/>
      <c r="C101" s="256"/>
      <c r="D101" s="256"/>
      <c r="E101" s="256"/>
      <c r="F101" s="256"/>
      <c r="G101" s="256"/>
      <c r="H101" s="256"/>
      <c r="I101" s="256"/>
      <c r="J101" s="207"/>
    </row>
    <row r="102" spans="2:10" ht="12">
      <c r="B102" s="22"/>
      <c r="C102" s="23"/>
      <c r="D102" s="23"/>
      <c r="E102" s="23"/>
      <c r="F102" s="23"/>
      <c r="G102" s="23"/>
      <c r="H102" s="23"/>
      <c r="I102" s="23"/>
      <c r="J102" s="210"/>
    </row>
    <row r="103" spans="2:10" ht="12">
      <c r="B103" s="145"/>
      <c r="C103" s="145"/>
      <c r="D103" s="145"/>
      <c r="E103" s="145"/>
      <c r="F103" s="145"/>
      <c r="G103" s="145"/>
      <c r="H103" s="145"/>
      <c r="I103" s="145"/>
      <c r="J103" s="145"/>
    </row>
    <row r="104" spans="2:10" ht="12">
      <c r="B104" s="145"/>
      <c r="C104" s="145"/>
      <c r="D104" s="145"/>
      <c r="E104" s="145"/>
      <c r="F104" s="145"/>
      <c r="G104" s="145"/>
      <c r="H104" s="145"/>
      <c r="I104" s="145"/>
      <c r="J104" s="145"/>
    </row>
    <row r="105" spans="2:10" ht="12">
      <c r="B105" s="145"/>
      <c r="C105" s="145"/>
      <c r="D105" s="145"/>
      <c r="E105" s="145"/>
      <c r="F105" s="145"/>
      <c r="G105" s="145"/>
      <c r="H105" s="145"/>
      <c r="I105" s="145"/>
      <c r="J105" s="145"/>
    </row>
    <row r="106" spans="2:10" ht="12">
      <c r="B106" s="24"/>
      <c r="C106" s="25"/>
      <c r="D106" s="25"/>
      <c r="E106" s="25"/>
      <c r="F106" s="25"/>
      <c r="G106" s="25"/>
      <c r="H106" s="25"/>
      <c r="I106" s="25"/>
      <c r="J106" s="211"/>
    </row>
    <row r="107" spans="2:10" ht="18">
      <c r="B107" s="20"/>
      <c r="C107" s="216" t="s">
        <v>56</v>
      </c>
      <c r="D107" s="256"/>
      <c r="E107" s="256"/>
      <c r="F107" s="256"/>
      <c r="G107" s="256"/>
      <c r="H107" s="256"/>
      <c r="I107" s="256"/>
      <c r="J107" s="207"/>
    </row>
    <row r="108" spans="2:10" ht="12">
      <c r="B108" s="20"/>
      <c r="C108" s="256"/>
      <c r="D108" s="256"/>
      <c r="E108" s="256"/>
      <c r="F108" s="256"/>
      <c r="G108" s="256"/>
      <c r="H108" s="256"/>
      <c r="I108" s="256"/>
      <c r="J108" s="207"/>
    </row>
    <row r="109" spans="2:10" ht="12.75">
      <c r="B109" s="20"/>
      <c r="C109" s="217" t="s">
        <v>6</v>
      </c>
      <c r="D109" s="256"/>
      <c r="E109" s="256"/>
      <c r="F109" s="256"/>
      <c r="G109" s="256"/>
      <c r="H109" s="256"/>
      <c r="I109" s="256"/>
      <c r="J109" s="207"/>
    </row>
    <row r="110" spans="2:10" ht="12.75">
      <c r="B110" s="20"/>
      <c r="C110" s="256"/>
      <c r="D110" s="256"/>
      <c r="E110" s="464" t="str">
        <f>E7</f>
        <v>Demolice RD č.p. 141, VD NH, demolice, OHO, stavba č. 4339</v>
      </c>
      <c r="F110" s="465"/>
      <c r="G110" s="465"/>
      <c r="H110" s="465"/>
      <c r="I110" s="256"/>
      <c r="J110" s="207"/>
    </row>
    <row r="111" spans="2:10" ht="12.75">
      <c r="B111" s="20"/>
      <c r="C111" s="217" t="s">
        <v>358</v>
      </c>
      <c r="D111" s="256"/>
      <c r="E111" s="256"/>
      <c r="F111" s="256"/>
      <c r="G111" s="256"/>
      <c r="H111" s="256"/>
      <c r="I111" s="256"/>
      <c r="J111" s="207"/>
    </row>
    <row r="112" spans="2:10" ht="13.5" customHeight="1">
      <c r="B112" s="20"/>
      <c r="C112" s="256"/>
      <c r="D112" s="256"/>
      <c r="E112" s="461" t="str">
        <f>E9</f>
        <v>02 - Studna č.2</v>
      </c>
      <c r="F112" s="458"/>
      <c r="G112" s="458"/>
      <c r="H112" s="458"/>
      <c r="I112" s="256"/>
      <c r="J112" s="207"/>
    </row>
    <row r="113" spans="2:10" ht="12">
      <c r="B113" s="20"/>
      <c r="C113" s="256"/>
      <c r="D113" s="256"/>
      <c r="E113" s="256"/>
      <c r="F113" s="256"/>
      <c r="G113" s="256"/>
      <c r="H113" s="256"/>
      <c r="I113" s="256"/>
      <c r="J113" s="207"/>
    </row>
    <row r="114" spans="2:10" ht="12.75">
      <c r="B114" s="20"/>
      <c r="C114" s="217" t="s">
        <v>10</v>
      </c>
      <c r="D114" s="256"/>
      <c r="E114" s="256"/>
      <c r="F114" s="257" t="str">
        <f>F12</f>
        <v>k. ú. Nové Heřminovy</v>
      </c>
      <c r="G114" s="256"/>
      <c r="H114" s="256"/>
      <c r="I114" s="217" t="s">
        <v>12</v>
      </c>
      <c r="J114" s="247" t="str">
        <f>IF(J12="","",J12)</f>
        <v>23. 7. 2019</v>
      </c>
    </row>
    <row r="115" spans="2:10" ht="12">
      <c r="B115" s="20"/>
      <c r="C115" s="256"/>
      <c r="D115" s="256"/>
      <c r="E115" s="256"/>
      <c r="F115" s="256"/>
      <c r="G115" s="256"/>
      <c r="H115" s="256"/>
      <c r="I115" s="256"/>
      <c r="J115" s="207"/>
    </row>
    <row r="116" spans="2:10" ht="25.5">
      <c r="B116" s="20"/>
      <c r="C116" s="217" t="s">
        <v>13</v>
      </c>
      <c r="D116" s="256"/>
      <c r="E116" s="256"/>
      <c r="F116" s="257" t="str">
        <f>E15</f>
        <v>Povodí Odry, státní podnik</v>
      </c>
      <c r="G116" s="256"/>
      <c r="H116" s="256"/>
      <c r="I116" s="217" t="s">
        <v>20</v>
      </c>
      <c r="J116" s="260" t="str">
        <f>E21</f>
        <v>MORAVIA PROJEKT s.r.o.</v>
      </c>
    </row>
    <row r="117" spans="2:10" ht="12.75">
      <c r="B117" s="20"/>
      <c r="C117" s="217" t="s">
        <v>19</v>
      </c>
      <c r="D117" s="256"/>
      <c r="E117" s="256"/>
      <c r="F117" s="257" t="str">
        <f>IF(E18="","",E18)</f>
        <v xml:space="preserve"> </v>
      </c>
      <c r="G117" s="256"/>
      <c r="H117" s="256"/>
      <c r="I117" s="217" t="s">
        <v>24</v>
      </c>
      <c r="J117" s="260" t="str">
        <f>E24</f>
        <v xml:space="preserve"> </v>
      </c>
    </row>
    <row r="118" spans="2:10" ht="12">
      <c r="B118" s="20"/>
      <c r="C118" s="256"/>
      <c r="D118" s="256"/>
      <c r="E118" s="256"/>
      <c r="F118" s="256"/>
      <c r="G118" s="256"/>
      <c r="H118" s="256"/>
      <c r="I118" s="256"/>
      <c r="J118" s="207"/>
    </row>
    <row r="119" spans="2:10" ht="12">
      <c r="B119" s="63"/>
      <c r="C119" s="64" t="s">
        <v>57</v>
      </c>
      <c r="D119" s="65" t="s">
        <v>42</v>
      </c>
      <c r="E119" s="65" t="s">
        <v>40</v>
      </c>
      <c r="F119" s="65" t="s">
        <v>41</v>
      </c>
      <c r="G119" s="65" t="s">
        <v>58</v>
      </c>
      <c r="H119" s="65" t="s">
        <v>59</v>
      </c>
      <c r="I119" s="65" t="s">
        <v>60</v>
      </c>
      <c r="J119" s="267" t="s">
        <v>50</v>
      </c>
    </row>
    <row r="120" spans="2:10" ht="15.75">
      <c r="B120" s="20"/>
      <c r="C120" s="232" t="s">
        <v>67</v>
      </c>
      <c r="D120" s="256"/>
      <c r="E120" s="256"/>
      <c r="F120" s="256"/>
      <c r="G120" s="256"/>
      <c r="H120" s="256"/>
      <c r="I120" s="256"/>
      <c r="J120" s="269">
        <f>J121</f>
        <v>0</v>
      </c>
    </row>
    <row r="121" spans="2:10" ht="15">
      <c r="B121" s="71"/>
      <c r="C121" s="130"/>
      <c r="D121" s="233" t="s">
        <v>44</v>
      </c>
      <c r="E121" s="234" t="s">
        <v>68</v>
      </c>
      <c r="F121" s="234" t="s">
        <v>69</v>
      </c>
      <c r="G121" s="130"/>
      <c r="H121" s="130"/>
      <c r="I121" s="130"/>
      <c r="J121" s="270">
        <f>J122+J150+J156</f>
        <v>0</v>
      </c>
    </row>
    <row r="122" spans="2:10" ht="12.75">
      <c r="B122" s="71"/>
      <c r="C122" s="130"/>
      <c r="D122" s="233" t="s">
        <v>44</v>
      </c>
      <c r="E122" s="235" t="s">
        <v>46</v>
      </c>
      <c r="F122" s="235" t="s">
        <v>71</v>
      </c>
      <c r="G122" s="130"/>
      <c r="H122" s="130"/>
      <c r="I122" s="130"/>
      <c r="J122" s="271">
        <f>J123+J125+J126+J128+J131+J133+J136+J139+J142+J144+J146+J147+J149</f>
        <v>0</v>
      </c>
    </row>
    <row r="123" spans="2:10" ht="24">
      <c r="B123" s="83"/>
      <c r="C123" s="84" t="s">
        <v>46</v>
      </c>
      <c r="D123" s="84" t="s">
        <v>72</v>
      </c>
      <c r="E123" s="85" t="s">
        <v>237</v>
      </c>
      <c r="F123" s="86" t="s">
        <v>238</v>
      </c>
      <c r="G123" s="87" t="s">
        <v>75</v>
      </c>
      <c r="H123" s="88">
        <v>1.884</v>
      </c>
      <c r="I123" s="426">
        <v>0</v>
      </c>
      <c r="J123" s="273">
        <f>ROUND(I123*H123,2)</f>
        <v>0</v>
      </c>
    </row>
    <row r="124" spans="2:10" ht="12">
      <c r="B124" s="103"/>
      <c r="C124" s="236"/>
      <c r="D124" s="237" t="s">
        <v>79</v>
      </c>
      <c r="E124" s="238" t="s">
        <v>0</v>
      </c>
      <c r="F124" s="203" t="s">
        <v>360</v>
      </c>
      <c r="G124" s="236"/>
      <c r="H124" s="239">
        <v>1.884</v>
      </c>
      <c r="I124" s="236"/>
      <c r="J124" s="274"/>
    </row>
    <row r="125" spans="2:10" ht="24">
      <c r="B125" s="83"/>
      <c r="C125" s="84" t="s">
        <v>77</v>
      </c>
      <c r="D125" s="84" t="s">
        <v>72</v>
      </c>
      <c r="E125" s="85" t="s">
        <v>240</v>
      </c>
      <c r="F125" s="86" t="s">
        <v>241</v>
      </c>
      <c r="G125" s="87" t="s">
        <v>75</v>
      </c>
      <c r="H125" s="88">
        <v>1.884</v>
      </c>
      <c r="I125" s="426">
        <v>0</v>
      </c>
      <c r="J125" s="273">
        <f>ROUND(I125*H125,2)</f>
        <v>0</v>
      </c>
    </row>
    <row r="126" spans="2:10" ht="24">
      <c r="B126" s="83"/>
      <c r="C126" s="84" t="s">
        <v>87</v>
      </c>
      <c r="D126" s="84" t="s">
        <v>72</v>
      </c>
      <c r="E126" s="85" t="s">
        <v>84</v>
      </c>
      <c r="F126" s="86" t="s">
        <v>242</v>
      </c>
      <c r="G126" s="87" t="s">
        <v>75</v>
      </c>
      <c r="H126" s="88">
        <v>2.826</v>
      </c>
      <c r="I126" s="426">
        <v>0</v>
      </c>
      <c r="J126" s="273">
        <f>ROUND(I126*H126,2)</f>
        <v>0</v>
      </c>
    </row>
    <row r="127" spans="2:10" ht="12">
      <c r="B127" s="103"/>
      <c r="C127" s="236"/>
      <c r="D127" s="237" t="s">
        <v>79</v>
      </c>
      <c r="E127" s="238" t="s">
        <v>0</v>
      </c>
      <c r="F127" s="203" t="s">
        <v>361</v>
      </c>
      <c r="G127" s="236"/>
      <c r="H127" s="239">
        <v>2.826</v>
      </c>
      <c r="I127" s="236"/>
      <c r="J127" s="274"/>
    </row>
    <row r="128" spans="2:10" ht="12">
      <c r="B128" s="83"/>
      <c r="C128" s="117" t="s">
        <v>76</v>
      </c>
      <c r="D128" s="117" t="s">
        <v>94</v>
      </c>
      <c r="E128" s="118" t="s">
        <v>109</v>
      </c>
      <c r="F128" s="119" t="s">
        <v>110</v>
      </c>
      <c r="G128" s="120" t="s">
        <v>97</v>
      </c>
      <c r="H128" s="121">
        <v>5.087</v>
      </c>
      <c r="I128" s="427">
        <v>0</v>
      </c>
      <c r="J128" s="277">
        <f>ROUND(I128*H128,2)</f>
        <v>0</v>
      </c>
    </row>
    <row r="129" spans="2:10" ht="12">
      <c r="B129" s="103"/>
      <c r="C129" s="236"/>
      <c r="D129" s="237" t="s">
        <v>79</v>
      </c>
      <c r="E129" s="238" t="s">
        <v>0</v>
      </c>
      <c r="F129" s="203" t="s">
        <v>361</v>
      </c>
      <c r="G129" s="236"/>
      <c r="H129" s="239">
        <v>2.826</v>
      </c>
      <c r="I129" s="236"/>
      <c r="J129" s="274"/>
    </row>
    <row r="130" spans="2:10" ht="12">
      <c r="B130" s="103"/>
      <c r="C130" s="236"/>
      <c r="D130" s="237" t="s">
        <v>79</v>
      </c>
      <c r="E130" s="236"/>
      <c r="F130" s="203" t="s">
        <v>362</v>
      </c>
      <c r="G130" s="236"/>
      <c r="H130" s="239">
        <v>5.087</v>
      </c>
      <c r="I130" s="236"/>
      <c r="J130" s="274"/>
    </row>
    <row r="131" spans="2:10" ht="24">
      <c r="B131" s="83"/>
      <c r="C131" s="84" t="s">
        <v>101</v>
      </c>
      <c r="D131" s="84" t="s">
        <v>72</v>
      </c>
      <c r="E131" s="85" t="s">
        <v>363</v>
      </c>
      <c r="F131" s="86" t="s">
        <v>364</v>
      </c>
      <c r="G131" s="87" t="s">
        <v>75</v>
      </c>
      <c r="H131" s="88">
        <v>2.669</v>
      </c>
      <c r="I131" s="426">
        <v>0</v>
      </c>
      <c r="J131" s="273">
        <f>ROUND(I131*H131,2)</f>
        <v>0</v>
      </c>
    </row>
    <row r="132" spans="2:10" ht="12">
      <c r="B132" s="103"/>
      <c r="C132" s="236"/>
      <c r="D132" s="237" t="s">
        <v>79</v>
      </c>
      <c r="E132" s="238" t="s">
        <v>0</v>
      </c>
      <c r="F132" s="203" t="s">
        <v>365</v>
      </c>
      <c r="G132" s="236"/>
      <c r="H132" s="239">
        <v>2.669</v>
      </c>
      <c r="I132" s="236"/>
      <c r="J132" s="274"/>
    </row>
    <row r="133" spans="2:10" ht="12">
      <c r="B133" s="83"/>
      <c r="C133" s="117" t="s">
        <v>108</v>
      </c>
      <c r="D133" s="117" t="s">
        <v>94</v>
      </c>
      <c r="E133" s="118" t="s">
        <v>366</v>
      </c>
      <c r="F133" s="119" t="s">
        <v>367</v>
      </c>
      <c r="G133" s="120" t="s">
        <v>97</v>
      </c>
      <c r="H133" s="121">
        <v>2.968</v>
      </c>
      <c r="I133" s="427">
        <v>0</v>
      </c>
      <c r="J133" s="277">
        <f>ROUND(I133*H133,2)</f>
        <v>0</v>
      </c>
    </row>
    <row r="134" spans="2:10" ht="12">
      <c r="B134" s="103"/>
      <c r="C134" s="236"/>
      <c r="D134" s="237" t="s">
        <v>79</v>
      </c>
      <c r="E134" s="238" t="s">
        <v>0</v>
      </c>
      <c r="F134" s="203" t="s">
        <v>368</v>
      </c>
      <c r="G134" s="236"/>
      <c r="H134" s="239">
        <v>1.649</v>
      </c>
      <c r="I134" s="236"/>
      <c r="J134" s="274"/>
    </row>
    <row r="135" spans="2:10" ht="12">
      <c r="B135" s="103"/>
      <c r="C135" s="236"/>
      <c r="D135" s="237" t="s">
        <v>79</v>
      </c>
      <c r="E135" s="236"/>
      <c r="F135" s="203" t="s">
        <v>369</v>
      </c>
      <c r="G135" s="236"/>
      <c r="H135" s="239">
        <v>2.968</v>
      </c>
      <c r="I135" s="236"/>
      <c r="J135" s="274"/>
    </row>
    <row r="136" spans="2:10" ht="12">
      <c r="B136" s="83"/>
      <c r="C136" s="117" t="s">
        <v>113</v>
      </c>
      <c r="D136" s="117" t="s">
        <v>94</v>
      </c>
      <c r="E136" s="118" t="s">
        <v>370</v>
      </c>
      <c r="F136" s="119" t="s">
        <v>371</v>
      </c>
      <c r="G136" s="120" t="s">
        <v>97</v>
      </c>
      <c r="H136" s="121">
        <v>0.212</v>
      </c>
      <c r="I136" s="427">
        <v>0</v>
      </c>
      <c r="J136" s="277">
        <f>ROUND(I136*H136,2)</f>
        <v>0</v>
      </c>
    </row>
    <row r="137" spans="2:10" ht="12">
      <c r="B137" s="103"/>
      <c r="C137" s="236"/>
      <c r="D137" s="237" t="s">
        <v>79</v>
      </c>
      <c r="E137" s="238" t="s">
        <v>0</v>
      </c>
      <c r="F137" s="203" t="s">
        <v>372</v>
      </c>
      <c r="G137" s="236"/>
      <c r="H137" s="239">
        <v>0.118</v>
      </c>
      <c r="I137" s="236"/>
      <c r="J137" s="274"/>
    </row>
    <row r="138" spans="2:10" ht="12">
      <c r="B138" s="103"/>
      <c r="C138" s="236"/>
      <c r="D138" s="237" t="s">
        <v>79</v>
      </c>
      <c r="E138" s="236"/>
      <c r="F138" s="203" t="s">
        <v>373</v>
      </c>
      <c r="G138" s="236"/>
      <c r="H138" s="239">
        <v>0.212</v>
      </c>
      <c r="I138" s="236"/>
      <c r="J138" s="274"/>
    </row>
    <row r="139" spans="2:10" ht="12">
      <c r="B139" s="83"/>
      <c r="C139" s="117" t="s">
        <v>98</v>
      </c>
      <c r="D139" s="117" t="s">
        <v>94</v>
      </c>
      <c r="E139" s="118" t="s">
        <v>244</v>
      </c>
      <c r="F139" s="119" t="s">
        <v>245</v>
      </c>
      <c r="G139" s="120" t="s">
        <v>97</v>
      </c>
      <c r="H139" s="121">
        <v>1.625</v>
      </c>
      <c r="I139" s="427">
        <v>0</v>
      </c>
      <c r="J139" s="277">
        <f>ROUND(I139*H139,2)</f>
        <v>0</v>
      </c>
    </row>
    <row r="140" spans="2:10" ht="12">
      <c r="B140" s="103"/>
      <c r="C140" s="236"/>
      <c r="D140" s="237" t="s">
        <v>79</v>
      </c>
      <c r="E140" s="238" t="s">
        <v>0</v>
      </c>
      <c r="F140" s="203" t="s">
        <v>374</v>
      </c>
      <c r="G140" s="236"/>
      <c r="H140" s="239">
        <v>0.903</v>
      </c>
      <c r="I140" s="236"/>
      <c r="J140" s="274"/>
    </row>
    <row r="141" spans="2:10" ht="12">
      <c r="B141" s="103"/>
      <c r="C141" s="236"/>
      <c r="D141" s="237" t="s">
        <v>79</v>
      </c>
      <c r="E141" s="236"/>
      <c r="F141" s="203" t="s">
        <v>375</v>
      </c>
      <c r="G141" s="236"/>
      <c r="H141" s="239">
        <v>1.625</v>
      </c>
      <c r="I141" s="236"/>
      <c r="J141" s="274"/>
    </row>
    <row r="142" spans="2:10" ht="24">
      <c r="B142" s="83"/>
      <c r="C142" s="84" t="s">
        <v>122</v>
      </c>
      <c r="D142" s="84" t="s">
        <v>72</v>
      </c>
      <c r="E142" s="85" t="s">
        <v>248</v>
      </c>
      <c r="F142" s="86" t="s">
        <v>249</v>
      </c>
      <c r="G142" s="87" t="s">
        <v>104</v>
      </c>
      <c r="H142" s="88">
        <v>7.065</v>
      </c>
      <c r="I142" s="426">
        <v>0</v>
      </c>
      <c r="J142" s="273">
        <f>ROUND(I142*H142,2)</f>
        <v>0</v>
      </c>
    </row>
    <row r="143" spans="2:10" ht="12">
      <c r="B143" s="103"/>
      <c r="C143" s="236"/>
      <c r="D143" s="237" t="s">
        <v>79</v>
      </c>
      <c r="E143" s="238" t="s">
        <v>0</v>
      </c>
      <c r="F143" s="203" t="s">
        <v>376</v>
      </c>
      <c r="G143" s="236"/>
      <c r="H143" s="239">
        <v>7.065</v>
      </c>
      <c r="I143" s="236"/>
      <c r="J143" s="274"/>
    </row>
    <row r="144" spans="2:10" ht="12">
      <c r="B144" s="83"/>
      <c r="C144" s="117" t="s">
        <v>128</v>
      </c>
      <c r="D144" s="117" t="s">
        <v>94</v>
      </c>
      <c r="E144" s="118" t="s">
        <v>250</v>
      </c>
      <c r="F144" s="119" t="s">
        <v>251</v>
      </c>
      <c r="G144" s="120" t="s">
        <v>97</v>
      </c>
      <c r="H144" s="121">
        <v>1.413</v>
      </c>
      <c r="I144" s="427">
        <v>0</v>
      </c>
      <c r="J144" s="277">
        <f>ROUND(I144*H144,2)</f>
        <v>0</v>
      </c>
    </row>
    <row r="145" spans="2:10" ht="12">
      <c r="B145" s="103"/>
      <c r="C145" s="236"/>
      <c r="D145" s="237" t="s">
        <v>79</v>
      </c>
      <c r="E145" s="238" t="s">
        <v>0</v>
      </c>
      <c r="F145" s="203" t="s">
        <v>377</v>
      </c>
      <c r="G145" s="236"/>
      <c r="H145" s="239">
        <v>1.413</v>
      </c>
      <c r="I145" s="236"/>
      <c r="J145" s="274"/>
    </row>
    <row r="146" spans="2:10" ht="24">
      <c r="B146" s="83"/>
      <c r="C146" s="84" t="s">
        <v>134</v>
      </c>
      <c r="D146" s="84" t="s">
        <v>72</v>
      </c>
      <c r="E146" s="85" t="s">
        <v>195</v>
      </c>
      <c r="F146" s="86" t="s">
        <v>253</v>
      </c>
      <c r="G146" s="87" t="s">
        <v>104</v>
      </c>
      <c r="H146" s="88">
        <v>7.065</v>
      </c>
      <c r="I146" s="426">
        <v>0</v>
      </c>
      <c r="J146" s="273">
        <f>ROUND(I146*H146,2)</f>
        <v>0</v>
      </c>
    </row>
    <row r="147" spans="2:10" ht="12">
      <c r="B147" s="83"/>
      <c r="C147" s="117" t="s">
        <v>140</v>
      </c>
      <c r="D147" s="117" t="s">
        <v>94</v>
      </c>
      <c r="E147" s="118" t="s">
        <v>254</v>
      </c>
      <c r="F147" s="119" t="s">
        <v>255</v>
      </c>
      <c r="G147" s="120" t="s">
        <v>119</v>
      </c>
      <c r="H147" s="121">
        <v>0.177</v>
      </c>
      <c r="I147" s="427">
        <v>0</v>
      </c>
      <c r="J147" s="277">
        <f>ROUND(I147*H147,2)</f>
        <v>0</v>
      </c>
    </row>
    <row r="148" spans="2:10" ht="12">
      <c r="B148" s="103"/>
      <c r="C148" s="236"/>
      <c r="D148" s="237" t="s">
        <v>79</v>
      </c>
      <c r="E148" s="236"/>
      <c r="F148" s="203" t="s">
        <v>378</v>
      </c>
      <c r="G148" s="236"/>
      <c r="H148" s="239">
        <v>0.177</v>
      </c>
      <c r="I148" s="236"/>
      <c r="J148" s="274"/>
    </row>
    <row r="149" spans="2:10" ht="12">
      <c r="B149" s="83"/>
      <c r="C149" s="84" t="s">
        <v>147</v>
      </c>
      <c r="D149" s="84" t="s">
        <v>72</v>
      </c>
      <c r="E149" s="85" t="s">
        <v>197</v>
      </c>
      <c r="F149" s="86" t="s">
        <v>257</v>
      </c>
      <c r="G149" s="87" t="s">
        <v>104</v>
      </c>
      <c r="H149" s="88">
        <v>7.065</v>
      </c>
      <c r="I149" s="426">
        <v>0</v>
      </c>
      <c r="J149" s="273">
        <f>ROUND(I149*H149,2)</f>
        <v>0</v>
      </c>
    </row>
    <row r="150" spans="2:10" ht="12.75">
      <c r="B150" s="71"/>
      <c r="C150" s="130"/>
      <c r="D150" s="233" t="s">
        <v>44</v>
      </c>
      <c r="E150" s="235" t="s">
        <v>122</v>
      </c>
      <c r="F150" s="235" t="s">
        <v>123</v>
      </c>
      <c r="G150" s="130"/>
      <c r="H150" s="130"/>
      <c r="I150" s="130"/>
      <c r="J150" s="271">
        <f>J151</f>
        <v>0</v>
      </c>
    </row>
    <row r="151" spans="2:10" ht="24">
      <c r="B151" s="83"/>
      <c r="C151" s="84" t="s">
        <v>151</v>
      </c>
      <c r="D151" s="84" t="s">
        <v>72</v>
      </c>
      <c r="E151" s="85" t="s">
        <v>328</v>
      </c>
      <c r="F151" s="86" t="s">
        <v>214</v>
      </c>
      <c r="G151" s="87" t="s">
        <v>75</v>
      </c>
      <c r="H151" s="88">
        <v>0.386</v>
      </c>
      <c r="I151" s="426">
        <v>0</v>
      </c>
      <c r="J151" s="273">
        <f>ROUND(I151*H151,2)</f>
        <v>0</v>
      </c>
    </row>
    <row r="152" spans="2:10" ht="12">
      <c r="B152" s="96"/>
      <c r="C152" s="243"/>
      <c r="D152" s="237" t="s">
        <v>79</v>
      </c>
      <c r="E152" s="244" t="s">
        <v>0</v>
      </c>
      <c r="F152" s="245" t="s">
        <v>379</v>
      </c>
      <c r="G152" s="243"/>
      <c r="H152" s="244" t="s">
        <v>0</v>
      </c>
      <c r="I152" s="243"/>
      <c r="J152" s="278"/>
    </row>
    <row r="153" spans="2:10" ht="12">
      <c r="B153" s="103"/>
      <c r="C153" s="236"/>
      <c r="D153" s="237" t="s">
        <v>79</v>
      </c>
      <c r="E153" s="238" t="s">
        <v>0</v>
      </c>
      <c r="F153" s="203" t="s">
        <v>380</v>
      </c>
      <c r="G153" s="236"/>
      <c r="H153" s="239">
        <v>0.133</v>
      </c>
      <c r="I153" s="236"/>
      <c r="J153" s="274"/>
    </row>
    <row r="154" spans="2:10" ht="12">
      <c r="B154" s="103"/>
      <c r="C154" s="236"/>
      <c r="D154" s="237" t="s">
        <v>79</v>
      </c>
      <c r="E154" s="238" t="s">
        <v>0</v>
      </c>
      <c r="F154" s="203" t="s">
        <v>703</v>
      </c>
      <c r="G154" s="236"/>
      <c r="H154" s="239">
        <v>0.253</v>
      </c>
      <c r="I154" s="236"/>
      <c r="J154" s="274"/>
    </row>
    <row r="155" spans="2:10" ht="12">
      <c r="B155" s="110"/>
      <c r="C155" s="133"/>
      <c r="D155" s="237" t="s">
        <v>79</v>
      </c>
      <c r="E155" s="240" t="s">
        <v>0</v>
      </c>
      <c r="F155" s="241" t="s">
        <v>83</v>
      </c>
      <c r="G155" s="133"/>
      <c r="H155" s="242">
        <v>0.386</v>
      </c>
      <c r="I155" s="133"/>
      <c r="J155" s="275"/>
    </row>
    <row r="156" spans="2:10" ht="12.75">
      <c r="B156" s="71"/>
      <c r="C156" s="130"/>
      <c r="D156" s="233" t="s">
        <v>44</v>
      </c>
      <c r="E156" s="235" t="s">
        <v>145</v>
      </c>
      <c r="F156" s="235" t="s">
        <v>146</v>
      </c>
      <c r="G156" s="130"/>
      <c r="H156" s="130"/>
      <c r="I156" s="130"/>
      <c r="J156" s="271">
        <f>J157+J158+J160</f>
        <v>0</v>
      </c>
    </row>
    <row r="157" spans="2:10" ht="24">
      <c r="B157" s="83"/>
      <c r="C157" s="84" t="s">
        <v>4</v>
      </c>
      <c r="D157" s="84" t="s">
        <v>72</v>
      </c>
      <c r="E157" s="85" t="s">
        <v>148</v>
      </c>
      <c r="F157" s="86" t="s">
        <v>277</v>
      </c>
      <c r="G157" s="87" t="s">
        <v>97</v>
      </c>
      <c r="H157" s="88">
        <v>0.93</v>
      </c>
      <c r="I157" s="426">
        <v>0</v>
      </c>
      <c r="J157" s="273">
        <f>ROUND(I157*H157,2)</f>
        <v>0</v>
      </c>
    </row>
    <row r="158" spans="2:10" ht="24">
      <c r="B158" s="83"/>
      <c r="C158" s="84" t="s">
        <v>212</v>
      </c>
      <c r="D158" s="84" t="s">
        <v>72</v>
      </c>
      <c r="E158" s="85" t="s">
        <v>152</v>
      </c>
      <c r="F158" s="86" t="s">
        <v>278</v>
      </c>
      <c r="G158" s="87" t="s">
        <v>97</v>
      </c>
      <c r="H158" s="88">
        <v>13.02</v>
      </c>
      <c r="I158" s="426">
        <v>0</v>
      </c>
      <c r="J158" s="273">
        <f>ROUND(I158*H158,2)</f>
        <v>0</v>
      </c>
    </row>
    <row r="159" spans="2:10" ht="12">
      <c r="B159" s="103"/>
      <c r="C159" s="236"/>
      <c r="D159" s="237" t="s">
        <v>79</v>
      </c>
      <c r="E159" s="236"/>
      <c r="F159" s="203" t="s">
        <v>704</v>
      </c>
      <c r="G159" s="236"/>
      <c r="H159" s="239">
        <v>13.02</v>
      </c>
      <c r="I159" s="236"/>
      <c r="J159" s="274"/>
    </row>
    <row r="160" spans="2:10" ht="24">
      <c r="B160" s="83"/>
      <c r="C160" s="84" t="s">
        <v>216</v>
      </c>
      <c r="D160" s="84" t="s">
        <v>72</v>
      </c>
      <c r="E160" s="85" t="s">
        <v>280</v>
      </c>
      <c r="F160" s="86" t="s">
        <v>281</v>
      </c>
      <c r="G160" s="87" t="s">
        <v>97</v>
      </c>
      <c r="H160" s="88">
        <v>0.93</v>
      </c>
      <c r="I160" s="426">
        <v>0</v>
      </c>
      <c r="J160" s="273">
        <f>ROUND(I160*H160,2)</f>
        <v>0</v>
      </c>
    </row>
    <row r="161" spans="2:10" ht="12">
      <c r="B161" s="22"/>
      <c r="C161" s="23"/>
      <c r="D161" s="23"/>
      <c r="E161" s="23"/>
      <c r="F161" s="23"/>
      <c r="G161" s="23"/>
      <c r="H161" s="23"/>
      <c r="I161" s="23"/>
      <c r="J161" s="210"/>
    </row>
    <row r="162" spans="2:10" ht="12">
      <c r="B162" s="145"/>
      <c r="C162" s="145"/>
      <c r="D162" s="145"/>
      <c r="E162" s="145"/>
      <c r="F162" s="145"/>
      <c r="G162" s="145"/>
      <c r="H162" s="145"/>
      <c r="I162" s="145"/>
      <c r="J162" s="145"/>
    </row>
  </sheetData>
  <mergeCells count="8">
    <mergeCell ref="E110:H110"/>
    <mergeCell ref="E112:H112"/>
    <mergeCell ref="E7:H7"/>
    <mergeCell ref="E9:H9"/>
    <mergeCell ref="E18:H18"/>
    <mergeCell ref="E27:H27"/>
    <mergeCell ref="E85:H85"/>
    <mergeCell ref="E87:H87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3:J163"/>
  <sheetViews>
    <sheetView showGridLines="0" workbookViewId="0" topLeftCell="A116">
      <selection activeCell="O125" sqref="O125"/>
    </sheetView>
  </sheetViews>
  <sheetFormatPr defaultColWidth="9.140625" defaultRowHeight="12"/>
  <cols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</cols>
  <sheetData>
    <row r="3" spans="2:10" ht="12">
      <c r="B3" s="145"/>
      <c r="C3" s="145"/>
      <c r="D3" s="145"/>
      <c r="E3" s="145"/>
      <c r="F3" s="145"/>
      <c r="G3" s="145"/>
      <c r="H3" s="145"/>
      <c r="I3" s="145"/>
      <c r="J3" s="145"/>
    </row>
    <row r="4" spans="2:10" ht="12">
      <c r="B4" s="12"/>
      <c r="C4" s="13"/>
      <c r="D4" s="13"/>
      <c r="E4" s="13"/>
      <c r="F4" s="13"/>
      <c r="G4" s="13"/>
      <c r="H4" s="13"/>
      <c r="I4" s="13"/>
      <c r="J4" s="205"/>
    </row>
    <row r="5" spans="2:10" ht="18">
      <c r="B5" s="14"/>
      <c r="C5" s="145"/>
      <c r="D5" s="216" t="s">
        <v>47</v>
      </c>
      <c r="E5" s="145"/>
      <c r="F5" s="145"/>
      <c r="G5" s="145"/>
      <c r="H5" s="145"/>
      <c r="I5" s="145"/>
      <c r="J5" s="206"/>
    </row>
    <row r="6" spans="2:10" ht="12">
      <c r="B6" s="14"/>
      <c r="C6" s="145"/>
      <c r="D6" s="145"/>
      <c r="E6" s="145"/>
      <c r="F6" s="145"/>
      <c r="G6" s="145"/>
      <c r="H6" s="145"/>
      <c r="I6" s="145"/>
      <c r="J6" s="206"/>
    </row>
    <row r="7" spans="2:10" ht="12.75">
      <c r="B7" s="14"/>
      <c r="C7" s="145"/>
      <c r="D7" s="217" t="s">
        <v>6</v>
      </c>
      <c r="E7" s="145"/>
      <c r="F7" s="145"/>
      <c r="G7" s="145"/>
      <c r="H7" s="145"/>
      <c r="I7" s="145"/>
      <c r="J7" s="206"/>
    </row>
    <row r="8" spans="2:10" ht="12.75">
      <c r="B8" s="14"/>
      <c r="C8" s="145"/>
      <c r="D8" s="145"/>
      <c r="E8" s="464" t="str">
        <f>'RD č.p. 141_studna 1'!E7:H7</f>
        <v>Demolice RD č.p. 141, VD NH, demolice, OHO, stavba č. 4339</v>
      </c>
      <c r="F8" s="465"/>
      <c r="G8" s="465"/>
      <c r="H8" s="465"/>
      <c r="I8" s="145"/>
      <c r="J8" s="206"/>
    </row>
    <row r="9" spans="2:10" ht="12.75">
      <c r="B9" s="20"/>
      <c r="C9" s="256"/>
      <c r="D9" s="217" t="s">
        <v>358</v>
      </c>
      <c r="E9" s="256"/>
      <c r="F9" s="256"/>
      <c r="G9" s="256"/>
      <c r="H9" s="256"/>
      <c r="I9" s="256"/>
      <c r="J9" s="207"/>
    </row>
    <row r="10" spans="2:10" ht="13.5" customHeight="1">
      <c r="B10" s="20"/>
      <c r="C10" s="256"/>
      <c r="D10" s="256"/>
      <c r="E10" s="461" t="s">
        <v>706</v>
      </c>
      <c r="F10" s="458"/>
      <c r="G10" s="458"/>
      <c r="H10" s="458"/>
      <c r="I10" s="256"/>
      <c r="J10" s="207"/>
    </row>
    <row r="11" spans="2:10" ht="12">
      <c r="B11" s="20"/>
      <c r="C11" s="256"/>
      <c r="D11" s="256"/>
      <c r="E11" s="256"/>
      <c r="F11" s="256"/>
      <c r="G11" s="256"/>
      <c r="H11" s="256"/>
      <c r="I11" s="256"/>
      <c r="J11" s="207"/>
    </row>
    <row r="12" spans="2:10" ht="12.75">
      <c r="B12" s="20"/>
      <c r="C12" s="256"/>
      <c r="D12" s="217" t="s">
        <v>8</v>
      </c>
      <c r="E12" s="256"/>
      <c r="F12" s="257" t="s">
        <v>0</v>
      </c>
      <c r="G12" s="256"/>
      <c r="H12" s="256"/>
      <c r="I12" s="217" t="s">
        <v>9</v>
      </c>
      <c r="J12" s="246" t="s">
        <v>0</v>
      </c>
    </row>
    <row r="13" spans="2:10" ht="12.75">
      <c r="B13" s="20"/>
      <c r="C13" s="256"/>
      <c r="D13" s="217" t="s">
        <v>10</v>
      </c>
      <c r="E13" s="256"/>
      <c r="F13" s="257" t="s">
        <v>227</v>
      </c>
      <c r="G13" s="256"/>
      <c r="H13" s="256"/>
      <c r="I13" s="217" t="s">
        <v>12</v>
      </c>
      <c r="J13" s="247">
        <v>0</v>
      </c>
    </row>
    <row r="14" spans="2:10" ht="12">
      <c r="B14" s="20"/>
      <c r="C14" s="256"/>
      <c r="D14" s="256"/>
      <c r="E14" s="256"/>
      <c r="F14" s="256"/>
      <c r="G14" s="256"/>
      <c r="H14" s="256"/>
      <c r="I14" s="256"/>
      <c r="J14" s="207"/>
    </row>
    <row r="15" spans="2:10" ht="12.75">
      <c r="B15" s="20"/>
      <c r="C15" s="256"/>
      <c r="D15" s="217" t="s">
        <v>13</v>
      </c>
      <c r="E15" s="256"/>
      <c r="F15" s="256"/>
      <c r="G15" s="256"/>
      <c r="H15" s="256"/>
      <c r="I15" s="217" t="s">
        <v>14</v>
      </c>
      <c r="J15" s="246" t="s">
        <v>0</v>
      </c>
    </row>
    <row r="16" spans="2:10" ht="12.75">
      <c r="B16" s="20"/>
      <c r="C16" s="256"/>
      <c r="D16" s="256"/>
      <c r="E16" s="257" t="s">
        <v>16</v>
      </c>
      <c r="F16" s="256"/>
      <c r="G16" s="256"/>
      <c r="H16" s="256"/>
      <c r="I16" s="217" t="s">
        <v>17</v>
      </c>
      <c r="J16" s="246" t="s">
        <v>0</v>
      </c>
    </row>
    <row r="17" spans="2:10" ht="12">
      <c r="B17" s="20"/>
      <c r="C17" s="256"/>
      <c r="D17" s="256"/>
      <c r="E17" s="256"/>
      <c r="F17" s="256"/>
      <c r="G17" s="256"/>
      <c r="H17" s="256"/>
      <c r="I17" s="256"/>
      <c r="J17" s="207"/>
    </row>
    <row r="18" spans="2:10" ht="12.75">
      <c r="B18" s="20"/>
      <c r="C18" s="256"/>
      <c r="D18" s="217" t="s">
        <v>19</v>
      </c>
      <c r="E18" s="256"/>
      <c r="F18" s="256"/>
      <c r="G18" s="256"/>
      <c r="H18" s="256"/>
      <c r="I18" s="217" t="s">
        <v>14</v>
      </c>
      <c r="J18" s="246" t="s">
        <v>0</v>
      </c>
    </row>
    <row r="19" spans="2:10" ht="12.75">
      <c r="B19" s="20"/>
      <c r="C19" s="256"/>
      <c r="D19" s="256"/>
      <c r="E19" s="462">
        <v>0</v>
      </c>
      <c r="F19" s="462"/>
      <c r="G19" s="462"/>
      <c r="H19" s="462"/>
      <c r="I19" s="217" t="s">
        <v>17</v>
      </c>
      <c r="J19" s="246">
        <v>0</v>
      </c>
    </row>
    <row r="20" spans="2:10" ht="12">
      <c r="B20" s="20"/>
      <c r="C20" s="256"/>
      <c r="D20" s="256"/>
      <c r="E20" s="256"/>
      <c r="F20" s="256"/>
      <c r="G20" s="256"/>
      <c r="H20" s="256"/>
      <c r="I20" s="256"/>
      <c r="J20" s="207"/>
    </row>
    <row r="21" spans="2:10" ht="12.75">
      <c r="B21" s="20"/>
      <c r="C21" s="256"/>
      <c r="D21" s="217" t="s">
        <v>20</v>
      </c>
      <c r="E21" s="256"/>
      <c r="F21" s="256"/>
      <c r="G21" s="256"/>
      <c r="H21" s="256"/>
      <c r="I21" s="217" t="s">
        <v>14</v>
      </c>
      <c r="J21" s="246" t="s">
        <v>0</v>
      </c>
    </row>
    <row r="22" spans="2:10" ht="12.75">
      <c r="B22" s="20"/>
      <c r="C22" s="256"/>
      <c r="D22" s="256"/>
      <c r="E22" s="257" t="s">
        <v>228</v>
      </c>
      <c r="F22" s="256"/>
      <c r="G22" s="256"/>
      <c r="H22" s="256"/>
      <c r="I22" s="217" t="s">
        <v>17</v>
      </c>
      <c r="J22" s="246" t="s">
        <v>0</v>
      </c>
    </row>
    <row r="23" spans="2:10" ht="12">
      <c r="B23" s="20"/>
      <c r="C23" s="256"/>
      <c r="D23" s="256"/>
      <c r="E23" s="256"/>
      <c r="F23" s="256"/>
      <c r="G23" s="256"/>
      <c r="H23" s="256"/>
      <c r="I23" s="256"/>
      <c r="J23" s="207"/>
    </row>
    <row r="24" spans="2:10" ht="12.75">
      <c r="B24" s="20"/>
      <c r="C24" s="256"/>
      <c r="D24" s="217" t="s">
        <v>24</v>
      </c>
      <c r="E24" s="256"/>
      <c r="F24" s="256"/>
      <c r="G24" s="256"/>
      <c r="H24" s="256"/>
      <c r="I24" s="217" t="s">
        <v>14</v>
      </c>
      <c r="J24" s="246" t="s">
        <v>0</v>
      </c>
    </row>
    <row r="25" spans="2:10" ht="12.75">
      <c r="B25" s="20"/>
      <c r="C25" s="256"/>
      <c r="D25" s="256"/>
      <c r="E25" s="257" t="s">
        <v>0</v>
      </c>
      <c r="F25" s="256"/>
      <c r="G25" s="256"/>
      <c r="H25" s="256"/>
      <c r="I25" s="217" t="s">
        <v>17</v>
      </c>
      <c r="J25" s="246" t="s">
        <v>0</v>
      </c>
    </row>
    <row r="26" spans="2:10" ht="12">
      <c r="B26" s="20"/>
      <c r="C26" s="256"/>
      <c r="D26" s="256"/>
      <c r="E26" s="256"/>
      <c r="F26" s="256"/>
      <c r="G26" s="256"/>
      <c r="H26" s="256"/>
      <c r="I26" s="256"/>
      <c r="J26" s="207"/>
    </row>
    <row r="27" spans="2:10" ht="12.75">
      <c r="B27" s="20"/>
      <c r="C27" s="256"/>
      <c r="D27" s="217" t="s">
        <v>25</v>
      </c>
      <c r="E27" s="256"/>
      <c r="F27" s="256"/>
      <c r="G27" s="256"/>
      <c r="H27" s="256"/>
      <c r="I27" s="256"/>
      <c r="J27" s="207"/>
    </row>
    <row r="28" spans="2:10" ht="12.75">
      <c r="B28" s="40"/>
      <c r="C28" s="150"/>
      <c r="D28" s="150"/>
      <c r="E28" s="463" t="s">
        <v>0</v>
      </c>
      <c r="F28" s="463"/>
      <c r="G28" s="463"/>
      <c r="H28" s="463"/>
      <c r="I28" s="150"/>
      <c r="J28" s="208"/>
    </row>
    <row r="29" spans="2:10" ht="12">
      <c r="B29" s="20"/>
      <c r="C29" s="256"/>
      <c r="D29" s="256"/>
      <c r="E29" s="256"/>
      <c r="F29" s="256"/>
      <c r="G29" s="256"/>
      <c r="H29" s="256"/>
      <c r="I29" s="256"/>
      <c r="J29" s="207"/>
    </row>
    <row r="30" spans="2:10" ht="12">
      <c r="B30" s="20"/>
      <c r="C30" s="256"/>
      <c r="D30" s="33"/>
      <c r="E30" s="33"/>
      <c r="F30" s="33"/>
      <c r="G30" s="33"/>
      <c r="H30" s="33"/>
      <c r="I30" s="33"/>
      <c r="J30" s="209"/>
    </row>
    <row r="31" spans="2:10" ht="15.75">
      <c r="B31" s="20"/>
      <c r="C31" s="256"/>
      <c r="D31" s="219" t="s">
        <v>27</v>
      </c>
      <c r="E31" s="256"/>
      <c r="F31" s="256"/>
      <c r="G31" s="256"/>
      <c r="H31" s="256"/>
      <c r="I31" s="256"/>
      <c r="J31" s="248">
        <f>ROUND(J121,2)</f>
        <v>0</v>
      </c>
    </row>
    <row r="32" spans="2:10" ht="12">
      <c r="B32" s="20"/>
      <c r="C32" s="256"/>
      <c r="D32" s="33"/>
      <c r="E32" s="33"/>
      <c r="F32" s="33"/>
      <c r="G32" s="33"/>
      <c r="H32" s="33"/>
      <c r="I32" s="33"/>
      <c r="J32" s="209"/>
    </row>
    <row r="33" spans="2:10" ht="12.75">
      <c r="B33" s="20"/>
      <c r="C33" s="256"/>
      <c r="D33" s="256"/>
      <c r="E33" s="256"/>
      <c r="F33" s="220" t="s">
        <v>29</v>
      </c>
      <c r="G33" s="256"/>
      <c r="H33" s="256"/>
      <c r="I33" s="220" t="s">
        <v>28</v>
      </c>
      <c r="J33" s="249" t="s">
        <v>30</v>
      </c>
    </row>
    <row r="34" spans="2:10" ht="12.75">
      <c r="B34" s="20"/>
      <c r="C34" s="256"/>
      <c r="D34" s="221" t="s">
        <v>31</v>
      </c>
      <c r="E34" s="217" t="s">
        <v>32</v>
      </c>
      <c r="F34" s="222">
        <f>J31</f>
        <v>0</v>
      </c>
      <c r="G34" s="256"/>
      <c r="H34" s="256"/>
      <c r="I34" s="223">
        <v>0.21</v>
      </c>
      <c r="J34" s="250">
        <f>F34*0.21</f>
        <v>0</v>
      </c>
    </row>
    <row r="35" spans="2:10" ht="12.75">
      <c r="B35" s="20"/>
      <c r="C35" s="256"/>
      <c r="D35" s="256"/>
      <c r="E35" s="217" t="s">
        <v>33</v>
      </c>
      <c r="F35" s="222">
        <f>ROUND((SUM(BF121:BF161)),2)</f>
        <v>0</v>
      </c>
      <c r="G35" s="256"/>
      <c r="H35" s="256"/>
      <c r="I35" s="223">
        <v>0.15</v>
      </c>
      <c r="J35" s="250">
        <f>ROUND(((SUM(BF121:BF161))*I35),2)</f>
        <v>0</v>
      </c>
    </row>
    <row r="36" spans="2:10" ht="12.75">
      <c r="B36" s="20"/>
      <c r="C36" s="256"/>
      <c r="D36" s="256"/>
      <c r="E36" s="217" t="s">
        <v>34</v>
      </c>
      <c r="F36" s="222">
        <f>ROUND((SUM(BG121:BG161)),2)</f>
        <v>0</v>
      </c>
      <c r="G36" s="256"/>
      <c r="H36" s="256"/>
      <c r="I36" s="223">
        <v>0.21</v>
      </c>
      <c r="J36" s="250">
        <f>0</f>
        <v>0</v>
      </c>
    </row>
    <row r="37" spans="2:10" ht="12.75">
      <c r="B37" s="20"/>
      <c r="C37" s="256"/>
      <c r="D37" s="256"/>
      <c r="E37" s="217" t="s">
        <v>35</v>
      </c>
      <c r="F37" s="222">
        <f>ROUND((SUM(BH121:BH161)),2)</f>
        <v>0</v>
      </c>
      <c r="G37" s="256"/>
      <c r="H37" s="256"/>
      <c r="I37" s="223">
        <v>0.15</v>
      </c>
      <c r="J37" s="250">
        <f>0</f>
        <v>0</v>
      </c>
    </row>
    <row r="38" spans="2:10" ht="12.75">
      <c r="B38" s="20"/>
      <c r="C38" s="256"/>
      <c r="D38" s="256"/>
      <c r="E38" s="217" t="s">
        <v>36</v>
      </c>
      <c r="F38" s="222">
        <f>ROUND((SUM(BI121:BI161)),2)</f>
        <v>0</v>
      </c>
      <c r="G38" s="256"/>
      <c r="H38" s="256"/>
      <c r="I38" s="223">
        <v>0</v>
      </c>
      <c r="J38" s="250">
        <f>0</f>
        <v>0</v>
      </c>
    </row>
    <row r="39" spans="2:10" ht="12">
      <c r="B39" s="20"/>
      <c r="C39" s="256"/>
      <c r="D39" s="256"/>
      <c r="E39" s="256"/>
      <c r="F39" s="256"/>
      <c r="G39" s="256"/>
      <c r="H39" s="256"/>
      <c r="I39" s="256"/>
      <c r="J39" s="207"/>
    </row>
    <row r="40" spans="2:10" ht="15.75">
      <c r="B40" s="20"/>
      <c r="C40" s="156"/>
      <c r="D40" s="47" t="s">
        <v>37</v>
      </c>
      <c r="E40" s="28"/>
      <c r="F40" s="28"/>
      <c r="G40" s="48" t="s">
        <v>38</v>
      </c>
      <c r="H40" s="49" t="s">
        <v>39</v>
      </c>
      <c r="I40" s="28"/>
      <c r="J40" s="252">
        <f>SUM(J31:J38)</f>
        <v>0</v>
      </c>
    </row>
    <row r="41" spans="2:10" ht="12">
      <c r="B41" s="20"/>
      <c r="C41" s="256"/>
      <c r="D41" s="256"/>
      <c r="E41" s="256"/>
      <c r="F41" s="256"/>
      <c r="G41" s="256"/>
      <c r="H41" s="256"/>
      <c r="I41" s="256"/>
      <c r="J41" s="207"/>
    </row>
    <row r="42" spans="2:10" ht="12">
      <c r="B42" s="14"/>
      <c r="C42" s="145"/>
      <c r="D42" s="145"/>
      <c r="E42" s="145"/>
      <c r="F42" s="145"/>
      <c r="G42" s="145"/>
      <c r="H42" s="145"/>
      <c r="I42" s="145"/>
      <c r="J42" s="206"/>
    </row>
    <row r="43" spans="2:10" ht="12">
      <c r="B43" s="14"/>
      <c r="C43" s="145"/>
      <c r="D43" s="145"/>
      <c r="E43" s="145"/>
      <c r="F43" s="145"/>
      <c r="G43" s="145"/>
      <c r="H43" s="145"/>
      <c r="I43" s="145"/>
      <c r="J43" s="206"/>
    </row>
    <row r="44" spans="2:10" ht="12">
      <c r="B44" s="14"/>
      <c r="C44" s="145"/>
      <c r="D44" s="145"/>
      <c r="E44" s="145"/>
      <c r="F44" s="145"/>
      <c r="G44" s="145"/>
      <c r="H44" s="145"/>
      <c r="I44" s="145"/>
      <c r="J44" s="206"/>
    </row>
    <row r="45" spans="2:10" ht="12">
      <c r="B45" s="14"/>
      <c r="C45" s="145"/>
      <c r="D45" s="145"/>
      <c r="E45" s="145"/>
      <c r="F45" s="145"/>
      <c r="G45" s="145"/>
      <c r="H45" s="145"/>
      <c r="I45" s="145"/>
      <c r="J45" s="206"/>
    </row>
    <row r="46" spans="2:10" ht="12">
      <c r="B46" s="14"/>
      <c r="C46" s="145"/>
      <c r="D46" s="145"/>
      <c r="E46" s="145"/>
      <c r="F46" s="145"/>
      <c r="G46" s="145"/>
      <c r="H46" s="145"/>
      <c r="I46" s="145"/>
      <c r="J46" s="206"/>
    </row>
    <row r="47" spans="2:10" ht="12">
      <c r="B47" s="14"/>
      <c r="C47" s="145"/>
      <c r="D47" s="145"/>
      <c r="E47" s="145"/>
      <c r="F47" s="145"/>
      <c r="G47" s="145"/>
      <c r="H47" s="145"/>
      <c r="I47" s="145"/>
      <c r="J47" s="206"/>
    </row>
    <row r="48" spans="2:10" ht="12">
      <c r="B48" s="14"/>
      <c r="C48" s="145"/>
      <c r="D48" s="145"/>
      <c r="E48" s="145"/>
      <c r="F48" s="145"/>
      <c r="G48" s="145"/>
      <c r="H48" s="145"/>
      <c r="I48" s="145"/>
      <c r="J48" s="206"/>
    </row>
    <row r="49" spans="2:10" ht="12">
      <c r="B49" s="14"/>
      <c r="C49" s="145"/>
      <c r="D49" s="145"/>
      <c r="E49" s="145"/>
      <c r="F49" s="145"/>
      <c r="G49" s="145"/>
      <c r="H49" s="145"/>
      <c r="I49" s="145"/>
      <c r="J49" s="206"/>
    </row>
    <row r="50" spans="2:10" ht="12">
      <c r="B50" s="14"/>
      <c r="C50" s="145"/>
      <c r="D50" s="145"/>
      <c r="E50" s="145"/>
      <c r="F50" s="145"/>
      <c r="G50" s="145"/>
      <c r="H50" s="145"/>
      <c r="I50" s="145"/>
      <c r="J50" s="206"/>
    </row>
    <row r="51" spans="2:10" ht="12.75">
      <c r="B51" s="20"/>
      <c r="C51" s="256"/>
      <c r="D51" s="224" t="s">
        <v>158</v>
      </c>
      <c r="E51" s="225"/>
      <c r="F51" s="225"/>
      <c r="G51" s="224" t="s">
        <v>229</v>
      </c>
      <c r="H51" s="225"/>
      <c r="I51" s="225"/>
      <c r="J51" s="253"/>
    </row>
    <row r="52" spans="2:10" ht="12">
      <c r="B52" s="14"/>
      <c r="C52" s="145"/>
      <c r="D52" s="145"/>
      <c r="E52" s="145"/>
      <c r="F52" s="145"/>
      <c r="G52" s="145"/>
      <c r="H52" s="145"/>
      <c r="I52" s="145"/>
      <c r="J52" s="206"/>
    </row>
    <row r="53" spans="2:10" ht="12">
      <c r="B53" s="14"/>
      <c r="C53" s="145"/>
      <c r="D53" s="145"/>
      <c r="E53" s="145"/>
      <c r="F53" s="145"/>
      <c r="G53" s="145"/>
      <c r="H53" s="145"/>
      <c r="I53" s="145"/>
      <c r="J53" s="206"/>
    </row>
    <row r="54" spans="2:10" ht="12">
      <c r="B54" s="14"/>
      <c r="C54" s="145"/>
      <c r="D54" s="145"/>
      <c r="E54" s="145"/>
      <c r="F54" s="145"/>
      <c r="G54" s="145"/>
      <c r="H54" s="145"/>
      <c r="I54" s="145"/>
      <c r="J54" s="206"/>
    </row>
    <row r="55" spans="2:10" ht="12">
      <c r="B55" s="14"/>
      <c r="C55" s="145"/>
      <c r="D55" s="145"/>
      <c r="E55" s="145"/>
      <c r="F55" s="145"/>
      <c r="G55" s="145"/>
      <c r="H55" s="145"/>
      <c r="I55" s="145"/>
      <c r="J55" s="206"/>
    </row>
    <row r="56" spans="2:10" ht="12">
      <c r="B56" s="14"/>
      <c r="C56" s="145"/>
      <c r="D56" s="145"/>
      <c r="E56" s="145"/>
      <c r="F56" s="145"/>
      <c r="G56" s="145"/>
      <c r="H56" s="145"/>
      <c r="I56" s="145"/>
      <c r="J56" s="206"/>
    </row>
    <row r="57" spans="2:10" ht="12">
      <c r="B57" s="14"/>
      <c r="C57" s="145"/>
      <c r="D57" s="145"/>
      <c r="E57" s="145"/>
      <c r="F57" s="145"/>
      <c r="G57" s="145"/>
      <c r="H57" s="145"/>
      <c r="I57" s="145"/>
      <c r="J57" s="206"/>
    </row>
    <row r="58" spans="2:10" ht="12">
      <c r="B58" s="14"/>
      <c r="C58" s="145"/>
      <c r="D58" s="145"/>
      <c r="E58" s="145"/>
      <c r="F58" s="145"/>
      <c r="G58" s="145"/>
      <c r="H58" s="145"/>
      <c r="I58" s="145"/>
      <c r="J58" s="206"/>
    </row>
    <row r="59" spans="2:10" ht="12">
      <c r="B59" s="14"/>
      <c r="C59" s="145"/>
      <c r="D59" s="145"/>
      <c r="E59" s="145"/>
      <c r="F59" s="145"/>
      <c r="G59" s="145"/>
      <c r="H59" s="145"/>
      <c r="I59" s="145"/>
      <c r="J59" s="206"/>
    </row>
    <row r="60" spans="2:10" ht="12">
      <c r="B60" s="14"/>
      <c r="C60" s="145"/>
      <c r="D60" s="145"/>
      <c r="E60" s="145"/>
      <c r="F60" s="145"/>
      <c r="G60" s="145"/>
      <c r="H60" s="145"/>
      <c r="I60" s="145"/>
      <c r="J60" s="206"/>
    </row>
    <row r="61" spans="2:10" ht="12">
      <c r="B61" s="14"/>
      <c r="C61" s="145"/>
      <c r="D61" s="145"/>
      <c r="E61" s="145"/>
      <c r="F61" s="145"/>
      <c r="G61" s="145"/>
      <c r="H61" s="145"/>
      <c r="I61" s="145"/>
      <c r="J61" s="206"/>
    </row>
    <row r="62" spans="2:10" ht="12.75">
      <c r="B62" s="20"/>
      <c r="C62" s="256"/>
      <c r="D62" s="226" t="s">
        <v>230</v>
      </c>
      <c r="E62" s="144"/>
      <c r="F62" s="227" t="s">
        <v>231</v>
      </c>
      <c r="G62" s="226" t="s">
        <v>230</v>
      </c>
      <c r="H62" s="144"/>
      <c r="I62" s="144"/>
      <c r="J62" s="254" t="s">
        <v>231</v>
      </c>
    </row>
    <row r="63" spans="2:10" ht="12">
      <c r="B63" s="14"/>
      <c r="C63" s="145"/>
      <c r="D63" s="145"/>
      <c r="E63" s="145"/>
      <c r="F63" s="145"/>
      <c r="G63" s="145"/>
      <c r="H63" s="145"/>
      <c r="I63" s="145"/>
      <c r="J63" s="206"/>
    </row>
    <row r="64" spans="2:10" ht="12">
      <c r="B64" s="14"/>
      <c r="C64" s="145"/>
      <c r="D64" s="145"/>
      <c r="E64" s="145"/>
      <c r="F64" s="145"/>
      <c r="G64" s="145"/>
      <c r="H64" s="145"/>
      <c r="I64" s="145"/>
      <c r="J64" s="206"/>
    </row>
    <row r="65" spans="2:10" ht="12">
      <c r="B65" s="14"/>
      <c r="C65" s="145"/>
      <c r="D65" s="145"/>
      <c r="E65" s="145"/>
      <c r="F65" s="145"/>
      <c r="G65" s="145"/>
      <c r="H65" s="145"/>
      <c r="I65" s="145"/>
      <c r="J65" s="206"/>
    </row>
    <row r="66" spans="2:10" ht="12.75">
      <c r="B66" s="20"/>
      <c r="C66" s="256"/>
      <c r="D66" s="224" t="s">
        <v>232</v>
      </c>
      <c r="E66" s="225"/>
      <c r="F66" s="225"/>
      <c r="G66" s="224" t="s">
        <v>233</v>
      </c>
      <c r="H66" s="225"/>
      <c r="I66" s="225"/>
      <c r="J66" s="253"/>
    </row>
    <row r="67" spans="2:10" ht="12">
      <c r="B67" s="14"/>
      <c r="C67" s="145"/>
      <c r="D67" s="145"/>
      <c r="E67" s="145"/>
      <c r="F67" s="145"/>
      <c r="G67" s="145"/>
      <c r="H67" s="145"/>
      <c r="I67" s="145"/>
      <c r="J67" s="206"/>
    </row>
    <row r="68" spans="2:10" ht="12">
      <c r="B68" s="14"/>
      <c r="C68" s="145"/>
      <c r="D68" s="145"/>
      <c r="E68" s="145"/>
      <c r="F68" s="145"/>
      <c r="G68" s="145"/>
      <c r="H68" s="145"/>
      <c r="I68" s="145"/>
      <c r="J68" s="206"/>
    </row>
    <row r="69" spans="2:10" ht="12">
      <c r="B69" s="14"/>
      <c r="C69" s="145"/>
      <c r="D69" s="145"/>
      <c r="E69" s="145"/>
      <c r="F69" s="145"/>
      <c r="G69" s="145"/>
      <c r="H69" s="145"/>
      <c r="I69" s="145"/>
      <c r="J69" s="206"/>
    </row>
    <row r="70" spans="2:10" ht="12">
      <c r="B70" s="14"/>
      <c r="C70" s="145"/>
      <c r="D70" s="145"/>
      <c r="E70" s="145"/>
      <c r="F70" s="145"/>
      <c r="G70" s="145"/>
      <c r="H70" s="145"/>
      <c r="I70" s="145"/>
      <c r="J70" s="206"/>
    </row>
    <row r="71" spans="2:10" ht="12">
      <c r="B71" s="14"/>
      <c r="C71" s="145"/>
      <c r="D71" s="145"/>
      <c r="E71" s="145"/>
      <c r="F71" s="145"/>
      <c r="G71" s="145"/>
      <c r="H71" s="145"/>
      <c r="I71" s="145"/>
      <c r="J71" s="206"/>
    </row>
    <row r="72" spans="2:10" ht="12">
      <c r="B72" s="14"/>
      <c r="C72" s="145"/>
      <c r="D72" s="145"/>
      <c r="E72" s="145"/>
      <c r="F72" s="145"/>
      <c r="G72" s="145"/>
      <c r="H72" s="145"/>
      <c r="I72" s="145"/>
      <c r="J72" s="206"/>
    </row>
    <row r="73" spans="2:10" ht="12">
      <c r="B73" s="14"/>
      <c r="C73" s="145"/>
      <c r="D73" s="145"/>
      <c r="E73" s="145"/>
      <c r="F73" s="145"/>
      <c r="G73" s="145"/>
      <c r="H73" s="145"/>
      <c r="I73" s="145"/>
      <c r="J73" s="206"/>
    </row>
    <row r="74" spans="2:10" ht="12">
      <c r="B74" s="14"/>
      <c r="C74" s="145"/>
      <c r="D74" s="145"/>
      <c r="E74" s="145"/>
      <c r="F74" s="145"/>
      <c r="G74" s="145"/>
      <c r="H74" s="145"/>
      <c r="I74" s="145"/>
      <c r="J74" s="206"/>
    </row>
    <row r="75" spans="2:10" ht="12">
      <c r="B75" s="14"/>
      <c r="C75" s="145"/>
      <c r="D75" s="145"/>
      <c r="E75" s="145"/>
      <c r="F75" s="145"/>
      <c r="G75" s="145"/>
      <c r="H75" s="145"/>
      <c r="I75" s="145"/>
      <c r="J75" s="206"/>
    </row>
    <row r="76" spans="2:10" ht="12">
      <c r="B76" s="14"/>
      <c r="C76" s="145"/>
      <c r="D76" s="145"/>
      <c r="E76" s="145"/>
      <c r="F76" s="145"/>
      <c r="G76" s="145"/>
      <c r="H76" s="145"/>
      <c r="I76" s="145"/>
      <c r="J76" s="206"/>
    </row>
    <row r="77" spans="2:10" ht="12.75">
      <c r="B77" s="20"/>
      <c r="C77" s="256"/>
      <c r="D77" s="226" t="s">
        <v>230</v>
      </c>
      <c r="E77" s="144"/>
      <c r="F77" s="227" t="s">
        <v>231</v>
      </c>
      <c r="G77" s="226" t="s">
        <v>230</v>
      </c>
      <c r="H77" s="144"/>
      <c r="I77" s="144"/>
      <c r="J77" s="254" t="s">
        <v>231</v>
      </c>
    </row>
    <row r="78" spans="2:10" ht="12">
      <c r="B78" s="22"/>
      <c r="C78" s="23"/>
      <c r="D78" s="23"/>
      <c r="E78" s="23"/>
      <c r="F78" s="23"/>
      <c r="G78" s="23"/>
      <c r="H78" s="23"/>
      <c r="I78" s="23"/>
      <c r="J78" s="210"/>
    </row>
    <row r="79" spans="2:10" ht="12">
      <c r="B79" s="145"/>
      <c r="C79" s="145"/>
      <c r="D79" s="145"/>
      <c r="E79" s="145"/>
      <c r="F79" s="145"/>
      <c r="G79" s="145"/>
      <c r="H79" s="145"/>
      <c r="I79" s="145"/>
      <c r="J79" s="145"/>
    </row>
    <row r="80" spans="2:10" ht="12">
      <c r="B80" s="145"/>
      <c r="C80" s="145"/>
      <c r="D80" s="145"/>
      <c r="E80" s="145"/>
      <c r="F80" s="145"/>
      <c r="G80" s="145"/>
      <c r="H80" s="145"/>
      <c r="I80" s="145"/>
      <c r="J80" s="145"/>
    </row>
    <row r="81" spans="2:10" ht="12">
      <c r="B81" s="145"/>
      <c r="C81" s="145"/>
      <c r="D81" s="145"/>
      <c r="E81" s="145"/>
      <c r="F81" s="145"/>
      <c r="G81" s="145"/>
      <c r="H81" s="145"/>
      <c r="I81" s="145"/>
      <c r="J81" s="145"/>
    </row>
    <row r="82" spans="2:10" ht="12">
      <c r="B82" s="24"/>
      <c r="C82" s="25"/>
      <c r="D82" s="25"/>
      <c r="E82" s="25"/>
      <c r="F82" s="25"/>
      <c r="G82" s="25"/>
      <c r="H82" s="25"/>
      <c r="I82" s="25"/>
      <c r="J82" s="211"/>
    </row>
    <row r="83" spans="2:10" ht="18">
      <c r="B83" s="20"/>
      <c r="C83" s="216" t="s">
        <v>48</v>
      </c>
      <c r="D83" s="256"/>
      <c r="E83" s="256"/>
      <c r="F83" s="256"/>
      <c r="G83" s="256"/>
      <c r="H83" s="256"/>
      <c r="I83" s="256"/>
      <c r="J83" s="207"/>
    </row>
    <row r="84" spans="2:10" ht="12">
      <c r="B84" s="20"/>
      <c r="C84" s="256"/>
      <c r="D84" s="256"/>
      <c r="E84" s="256"/>
      <c r="F84" s="256"/>
      <c r="G84" s="256"/>
      <c r="H84" s="256"/>
      <c r="I84" s="256"/>
      <c r="J84" s="207"/>
    </row>
    <row r="85" spans="2:10" ht="12.75">
      <c r="B85" s="20"/>
      <c r="C85" s="217" t="s">
        <v>6</v>
      </c>
      <c r="D85" s="256"/>
      <c r="E85" s="256"/>
      <c r="F85" s="256"/>
      <c r="G85" s="256"/>
      <c r="H85" s="256"/>
      <c r="I85" s="256"/>
      <c r="J85" s="207"/>
    </row>
    <row r="86" spans="2:10" ht="12.75">
      <c r="B86" s="20"/>
      <c r="C86" s="256"/>
      <c r="D86" s="256"/>
      <c r="E86" s="464" t="str">
        <f>E8</f>
        <v>Demolice RD č.p. 141, VD NH, demolice, OHO, stavba č. 4339</v>
      </c>
      <c r="F86" s="465"/>
      <c r="G86" s="465"/>
      <c r="H86" s="465"/>
      <c r="I86" s="256"/>
      <c r="J86" s="207"/>
    </row>
    <row r="87" spans="2:10" ht="12.75">
      <c r="B87" s="20"/>
      <c r="C87" s="217" t="s">
        <v>358</v>
      </c>
      <c r="D87" s="256"/>
      <c r="E87" s="256"/>
      <c r="F87" s="256"/>
      <c r="G87" s="256"/>
      <c r="H87" s="256"/>
      <c r="I87" s="256"/>
      <c r="J87" s="207"/>
    </row>
    <row r="88" spans="2:10" ht="12.75" customHeight="1">
      <c r="B88" s="20"/>
      <c r="C88" s="256"/>
      <c r="D88" s="256"/>
      <c r="E88" s="461" t="str">
        <f>E10</f>
        <v>03 - Studna č.3</v>
      </c>
      <c r="F88" s="458"/>
      <c r="G88" s="458"/>
      <c r="H88" s="458"/>
      <c r="I88" s="256"/>
      <c r="J88" s="207"/>
    </row>
    <row r="89" spans="2:10" ht="12">
      <c r="B89" s="20"/>
      <c r="C89" s="256"/>
      <c r="D89" s="256"/>
      <c r="E89" s="256"/>
      <c r="F89" s="256"/>
      <c r="G89" s="256"/>
      <c r="H89" s="256"/>
      <c r="I89" s="256"/>
      <c r="J89" s="207"/>
    </row>
    <row r="90" spans="2:10" ht="12.75">
      <c r="B90" s="20"/>
      <c r="C90" s="217" t="s">
        <v>10</v>
      </c>
      <c r="D90" s="256"/>
      <c r="E90" s="256"/>
      <c r="F90" s="257" t="str">
        <f>F13</f>
        <v>k. ú. Nové Heřminovy</v>
      </c>
      <c r="G90" s="256"/>
      <c r="H90" s="256"/>
      <c r="I90" s="217" t="s">
        <v>12</v>
      </c>
      <c r="J90" s="247">
        <f>IF(J13="","",J13)</f>
        <v>0</v>
      </c>
    </row>
    <row r="91" spans="2:10" ht="12">
      <c r="B91" s="20"/>
      <c r="C91" s="256"/>
      <c r="D91" s="256"/>
      <c r="E91" s="256"/>
      <c r="F91" s="256"/>
      <c r="G91" s="256"/>
      <c r="H91" s="256"/>
      <c r="I91" s="256"/>
      <c r="J91" s="207"/>
    </row>
    <row r="92" spans="2:10" ht="25.5">
      <c r="B92" s="20"/>
      <c r="C92" s="217" t="s">
        <v>13</v>
      </c>
      <c r="D92" s="256"/>
      <c r="E92" s="256"/>
      <c r="F92" s="257" t="str">
        <f>E16</f>
        <v>Povodí Odry, státní podnik</v>
      </c>
      <c r="G92" s="256"/>
      <c r="H92" s="256"/>
      <c r="I92" s="217" t="s">
        <v>20</v>
      </c>
      <c r="J92" s="260" t="str">
        <f>E22</f>
        <v>MORAVIA PROJEKT s.r.o.</v>
      </c>
    </row>
    <row r="93" spans="2:10" ht="12.75">
      <c r="B93" s="20"/>
      <c r="C93" s="217" t="s">
        <v>19</v>
      </c>
      <c r="D93" s="256"/>
      <c r="E93" s="256"/>
      <c r="F93" s="257">
        <f>IF(E19="","",E19)</f>
        <v>0</v>
      </c>
      <c r="G93" s="256"/>
      <c r="H93" s="256"/>
      <c r="I93" s="217" t="s">
        <v>24</v>
      </c>
      <c r="J93" s="260" t="str">
        <f>E25</f>
        <v/>
      </c>
    </row>
    <row r="94" spans="2:10" ht="12">
      <c r="B94" s="20"/>
      <c r="C94" s="256"/>
      <c r="D94" s="256"/>
      <c r="E94" s="256"/>
      <c r="F94" s="256"/>
      <c r="G94" s="256"/>
      <c r="H94" s="256"/>
      <c r="I94" s="256"/>
      <c r="J94" s="207"/>
    </row>
    <row r="95" spans="2:10" ht="12">
      <c r="B95" s="20"/>
      <c r="C95" s="228" t="s">
        <v>49</v>
      </c>
      <c r="D95" s="156"/>
      <c r="E95" s="156"/>
      <c r="F95" s="156"/>
      <c r="G95" s="156"/>
      <c r="H95" s="156"/>
      <c r="I95" s="156"/>
      <c r="J95" s="262" t="s">
        <v>50</v>
      </c>
    </row>
    <row r="96" spans="2:10" ht="12">
      <c r="B96" s="20"/>
      <c r="C96" s="256"/>
      <c r="D96" s="256"/>
      <c r="E96" s="256"/>
      <c r="F96" s="256"/>
      <c r="G96" s="256"/>
      <c r="H96" s="256"/>
      <c r="I96" s="256"/>
      <c r="J96" s="207"/>
    </row>
    <row r="97" spans="2:10" ht="15.75">
      <c r="B97" s="20"/>
      <c r="C97" s="229" t="s">
        <v>234</v>
      </c>
      <c r="D97" s="256"/>
      <c r="E97" s="256"/>
      <c r="F97" s="256"/>
      <c r="G97" s="256"/>
      <c r="H97" s="256"/>
      <c r="I97" s="256"/>
      <c r="J97" s="248">
        <f>J121</f>
        <v>0</v>
      </c>
    </row>
    <row r="98" spans="2:10" ht="15">
      <c r="B98" s="54"/>
      <c r="C98" s="230"/>
      <c r="D98" s="55" t="s">
        <v>52</v>
      </c>
      <c r="E98" s="56"/>
      <c r="F98" s="56"/>
      <c r="G98" s="56"/>
      <c r="H98" s="56"/>
      <c r="I98" s="56"/>
      <c r="J98" s="264">
        <f>J122</f>
        <v>0</v>
      </c>
    </row>
    <row r="99" spans="2:10" ht="12.75">
      <c r="B99" s="58"/>
      <c r="C99" s="231"/>
      <c r="D99" s="59" t="s">
        <v>53</v>
      </c>
      <c r="E99" s="60"/>
      <c r="F99" s="60"/>
      <c r="G99" s="60"/>
      <c r="H99" s="60"/>
      <c r="I99" s="60"/>
      <c r="J99" s="265">
        <f>J123</f>
        <v>0</v>
      </c>
    </row>
    <row r="100" spans="2:10" ht="12.75">
      <c r="B100" s="58"/>
      <c r="C100" s="231"/>
      <c r="D100" s="59" t="s">
        <v>54</v>
      </c>
      <c r="E100" s="60"/>
      <c r="F100" s="60"/>
      <c r="G100" s="60"/>
      <c r="H100" s="60"/>
      <c r="I100" s="60"/>
      <c r="J100" s="265">
        <f>J151</f>
        <v>0</v>
      </c>
    </row>
    <row r="101" spans="2:10" ht="12.75">
      <c r="B101" s="58"/>
      <c r="C101" s="231"/>
      <c r="D101" s="59" t="s">
        <v>55</v>
      </c>
      <c r="E101" s="60"/>
      <c r="F101" s="60"/>
      <c r="G101" s="60"/>
      <c r="H101" s="60"/>
      <c r="I101" s="60"/>
      <c r="J101" s="265">
        <f>J157</f>
        <v>0</v>
      </c>
    </row>
    <row r="102" spans="2:10" ht="12">
      <c r="B102" s="20"/>
      <c r="C102" s="256"/>
      <c r="D102" s="256"/>
      <c r="E102" s="256"/>
      <c r="F102" s="256"/>
      <c r="G102" s="256"/>
      <c r="H102" s="256"/>
      <c r="I102" s="256"/>
      <c r="J102" s="207"/>
    </row>
    <row r="103" spans="2:10" ht="12">
      <c r="B103" s="22"/>
      <c r="C103" s="23"/>
      <c r="D103" s="23"/>
      <c r="E103" s="23"/>
      <c r="F103" s="23"/>
      <c r="G103" s="23"/>
      <c r="H103" s="23"/>
      <c r="I103" s="23"/>
      <c r="J103" s="210"/>
    </row>
    <row r="104" spans="2:10" ht="12">
      <c r="B104" s="145"/>
      <c r="C104" s="145"/>
      <c r="D104" s="145"/>
      <c r="E104" s="145"/>
      <c r="F104" s="145"/>
      <c r="G104" s="145"/>
      <c r="H104" s="145"/>
      <c r="I104" s="145"/>
      <c r="J104" s="145"/>
    </row>
    <row r="105" spans="2:10" ht="12">
      <c r="B105" s="145"/>
      <c r="C105" s="145"/>
      <c r="D105" s="145"/>
      <c r="E105" s="145"/>
      <c r="F105" s="145"/>
      <c r="G105" s="145"/>
      <c r="H105" s="145"/>
      <c r="I105" s="145"/>
      <c r="J105" s="145"/>
    </row>
    <row r="106" spans="2:10" ht="12">
      <c r="B106" s="145"/>
      <c r="C106" s="145"/>
      <c r="D106" s="145"/>
      <c r="E106" s="145"/>
      <c r="F106" s="145"/>
      <c r="G106" s="145"/>
      <c r="H106" s="145"/>
      <c r="I106" s="145"/>
      <c r="J106" s="145"/>
    </row>
    <row r="107" spans="2:10" ht="12">
      <c r="B107" s="24"/>
      <c r="C107" s="25"/>
      <c r="D107" s="25"/>
      <c r="E107" s="25"/>
      <c r="F107" s="25"/>
      <c r="G107" s="25"/>
      <c r="H107" s="25"/>
      <c r="I107" s="25"/>
      <c r="J107" s="211"/>
    </row>
    <row r="108" spans="2:10" ht="18">
      <c r="B108" s="20"/>
      <c r="C108" s="216" t="s">
        <v>56</v>
      </c>
      <c r="D108" s="256"/>
      <c r="E108" s="256"/>
      <c r="F108" s="256"/>
      <c r="G108" s="256"/>
      <c r="H108" s="256"/>
      <c r="I108" s="256"/>
      <c r="J108" s="207"/>
    </row>
    <row r="109" spans="2:10" ht="12">
      <c r="B109" s="20"/>
      <c r="C109" s="256"/>
      <c r="D109" s="256"/>
      <c r="E109" s="256"/>
      <c r="F109" s="256"/>
      <c r="G109" s="256"/>
      <c r="H109" s="256"/>
      <c r="I109" s="256"/>
      <c r="J109" s="207"/>
    </row>
    <row r="110" spans="2:10" ht="12.75">
      <c r="B110" s="20"/>
      <c r="C110" s="217" t="s">
        <v>6</v>
      </c>
      <c r="D110" s="256"/>
      <c r="E110" s="256"/>
      <c r="F110" s="256"/>
      <c r="G110" s="256"/>
      <c r="H110" s="256"/>
      <c r="I110" s="256"/>
      <c r="J110" s="207"/>
    </row>
    <row r="111" spans="2:10" ht="12.75">
      <c r="B111" s="20"/>
      <c r="C111" s="256"/>
      <c r="D111" s="256"/>
      <c r="E111" s="464" t="str">
        <f>E8</f>
        <v>Demolice RD č.p. 141, VD NH, demolice, OHO, stavba č. 4339</v>
      </c>
      <c r="F111" s="465"/>
      <c r="G111" s="465"/>
      <c r="H111" s="465"/>
      <c r="I111" s="256"/>
      <c r="J111" s="207"/>
    </row>
    <row r="112" spans="2:10" ht="12.75">
      <c r="B112" s="20"/>
      <c r="C112" s="217" t="s">
        <v>358</v>
      </c>
      <c r="D112" s="256"/>
      <c r="E112" s="256"/>
      <c r="F112" s="256"/>
      <c r="G112" s="256"/>
      <c r="H112" s="256"/>
      <c r="I112" s="256"/>
      <c r="J112" s="207"/>
    </row>
    <row r="113" spans="2:10" ht="16.5" customHeight="1">
      <c r="B113" s="20"/>
      <c r="C113" s="256"/>
      <c r="D113" s="256"/>
      <c r="E113" s="461" t="str">
        <f>E10</f>
        <v>03 - Studna č.3</v>
      </c>
      <c r="F113" s="458"/>
      <c r="G113" s="458"/>
      <c r="H113" s="458"/>
      <c r="I113" s="256"/>
      <c r="J113" s="207"/>
    </row>
    <row r="114" spans="2:10" ht="12">
      <c r="B114" s="20"/>
      <c r="C114" s="256"/>
      <c r="D114" s="256"/>
      <c r="E114" s="256"/>
      <c r="F114" s="256"/>
      <c r="G114" s="256"/>
      <c r="H114" s="256"/>
      <c r="I114" s="256"/>
      <c r="J114" s="207"/>
    </row>
    <row r="115" spans="2:10" ht="12.75">
      <c r="B115" s="20"/>
      <c r="C115" s="217" t="s">
        <v>10</v>
      </c>
      <c r="D115" s="256"/>
      <c r="E115" s="256"/>
      <c r="F115" s="257" t="str">
        <f>F13</f>
        <v>k. ú. Nové Heřminovy</v>
      </c>
      <c r="G115" s="256"/>
      <c r="H115" s="256"/>
      <c r="I115" s="217" t="s">
        <v>12</v>
      </c>
      <c r="J115" s="247">
        <f>IF(J13="","",J13)</f>
        <v>0</v>
      </c>
    </row>
    <row r="116" spans="2:10" ht="12">
      <c r="B116" s="20"/>
      <c r="C116" s="256"/>
      <c r="D116" s="256"/>
      <c r="E116" s="256"/>
      <c r="F116" s="256"/>
      <c r="G116" s="256"/>
      <c r="H116" s="256"/>
      <c r="I116" s="256"/>
      <c r="J116" s="207"/>
    </row>
    <row r="117" spans="2:10" ht="25.5">
      <c r="B117" s="20"/>
      <c r="C117" s="217" t="s">
        <v>13</v>
      </c>
      <c r="D117" s="256"/>
      <c r="E117" s="256"/>
      <c r="F117" s="257" t="str">
        <f>E16</f>
        <v>Povodí Odry, státní podnik</v>
      </c>
      <c r="G117" s="256"/>
      <c r="H117" s="256"/>
      <c r="I117" s="217" t="s">
        <v>20</v>
      </c>
      <c r="J117" s="260" t="str">
        <f>E22</f>
        <v>MORAVIA PROJEKT s.r.o.</v>
      </c>
    </row>
    <row r="118" spans="2:10" ht="12.75">
      <c r="B118" s="20"/>
      <c r="C118" s="217" t="s">
        <v>19</v>
      </c>
      <c r="D118" s="256"/>
      <c r="E118" s="256"/>
      <c r="F118" s="257">
        <f>IF(E19="","",E19)</f>
        <v>0</v>
      </c>
      <c r="G118" s="256"/>
      <c r="H118" s="256"/>
      <c r="I118" s="217" t="s">
        <v>24</v>
      </c>
      <c r="J118" s="260" t="str">
        <f>E25</f>
        <v/>
      </c>
    </row>
    <row r="119" spans="2:10" ht="12">
      <c r="B119" s="20"/>
      <c r="C119" s="256"/>
      <c r="D119" s="256"/>
      <c r="E119" s="256"/>
      <c r="F119" s="256"/>
      <c r="G119" s="256"/>
      <c r="H119" s="256"/>
      <c r="I119" s="256"/>
      <c r="J119" s="207"/>
    </row>
    <row r="120" spans="2:10" ht="12">
      <c r="B120" s="63"/>
      <c r="C120" s="64" t="s">
        <v>57</v>
      </c>
      <c r="D120" s="65" t="s">
        <v>42</v>
      </c>
      <c r="E120" s="65" t="s">
        <v>40</v>
      </c>
      <c r="F120" s="65" t="s">
        <v>41</v>
      </c>
      <c r="G120" s="65" t="s">
        <v>58</v>
      </c>
      <c r="H120" s="65" t="s">
        <v>59</v>
      </c>
      <c r="I120" s="65" t="s">
        <v>60</v>
      </c>
      <c r="J120" s="267" t="s">
        <v>50</v>
      </c>
    </row>
    <row r="121" spans="2:10" ht="15.75">
      <c r="B121" s="20"/>
      <c r="C121" s="232" t="s">
        <v>67</v>
      </c>
      <c r="D121" s="256"/>
      <c r="E121" s="256"/>
      <c r="F121" s="256"/>
      <c r="G121" s="256"/>
      <c r="H121" s="256"/>
      <c r="I121" s="256"/>
      <c r="J121" s="269">
        <f>J122</f>
        <v>0</v>
      </c>
    </row>
    <row r="122" spans="2:10" ht="15">
      <c r="B122" s="71"/>
      <c r="C122" s="130"/>
      <c r="D122" s="233" t="s">
        <v>44</v>
      </c>
      <c r="E122" s="234" t="s">
        <v>68</v>
      </c>
      <c r="F122" s="234" t="s">
        <v>69</v>
      </c>
      <c r="G122" s="130"/>
      <c r="H122" s="130"/>
      <c r="I122" s="130"/>
      <c r="J122" s="270">
        <f>J123+J151+J157</f>
        <v>0</v>
      </c>
    </row>
    <row r="123" spans="2:10" ht="12.75">
      <c r="B123" s="71"/>
      <c r="C123" s="130"/>
      <c r="D123" s="233" t="s">
        <v>44</v>
      </c>
      <c r="E123" s="235" t="s">
        <v>46</v>
      </c>
      <c r="F123" s="235" t="s">
        <v>71</v>
      </c>
      <c r="G123" s="130"/>
      <c r="H123" s="130"/>
      <c r="I123" s="130"/>
      <c r="J123" s="271">
        <f>J124+J126+J127+J129+J132+J134+J137+J140+J143+J145+J147+J148+J150</f>
        <v>0</v>
      </c>
    </row>
    <row r="124" spans="2:10" ht="24">
      <c r="B124" s="83"/>
      <c r="C124" s="84" t="s">
        <v>46</v>
      </c>
      <c r="D124" s="84" t="s">
        <v>72</v>
      </c>
      <c r="E124" s="85" t="s">
        <v>237</v>
      </c>
      <c r="F124" s="86" t="s">
        <v>238</v>
      </c>
      <c r="G124" s="87" t="s">
        <v>75</v>
      </c>
      <c r="H124" s="88">
        <v>1.884</v>
      </c>
      <c r="I124" s="426">
        <v>0</v>
      </c>
      <c r="J124" s="273">
        <f>ROUND(I124*H124,2)</f>
        <v>0</v>
      </c>
    </row>
    <row r="125" spans="2:10" ht="12">
      <c r="B125" s="103"/>
      <c r="C125" s="236"/>
      <c r="D125" s="237" t="s">
        <v>79</v>
      </c>
      <c r="E125" s="238" t="s">
        <v>0</v>
      </c>
      <c r="F125" s="203" t="s">
        <v>360</v>
      </c>
      <c r="G125" s="236"/>
      <c r="H125" s="239">
        <v>1.884</v>
      </c>
      <c r="I125" s="236"/>
      <c r="J125" s="274"/>
    </row>
    <row r="126" spans="2:10" ht="24">
      <c r="B126" s="83"/>
      <c r="C126" s="84" t="s">
        <v>77</v>
      </c>
      <c r="D126" s="84" t="s">
        <v>72</v>
      </c>
      <c r="E126" s="85" t="s">
        <v>240</v>
      </c>
      <c r="F126" s="86" t="s">
        <v>241</v>
      </c>
      <c r="G126" s="87" t="s">
        <v>75</v>
      </c>
      <c r="H126" s="88">
        <v>1.884</v>
      </c>
      <c r="I126" s="426">
        <v>0</v>
      </c>
      <c r="J126" s="273">
        <f>ROUND(I126*H126,2)</f>
        <v>0</v>
      </c>
    </row>
    <row r="127" spans="2:10" ht="24">
      <c r="B127" s="83"/>
      <c r="C127" s="84" t="s">
        <v>87</v>
      </c>
      <c r="D127" s="84" t="s">
        <v>72</v>
      </c>
      <c r="E127" s="85" t="s">
        <v>84</v>
      </c>
      <c r="F127" s="86" t="s">
        <v>242</v>
      </c>
      <c r="G127" s="87" t="s">
        <v>75</v>
      </c>
      <c r="H127" s="88">
        <v>2.826</v>
      </c>
      <c r="I127" s="426">
        <v>0</v>
      </c>
      <c r="J127" s="273">
        <f>ROUND(I127*H127,2)</f>
        <v>0</v>
      </c>
    </row>
    <row r="128" spans="2:10" ht="12">
      <c r="B128" s="103"/>
      <c r="C128" s="236"/>
      <c r="D128" s="237" t="s">
        <v>79</v>
      </c>
      <c r="E128" s="238" t="s">
        <v>0</v>
      </c>
      <c r="F128" s="203" t="s">
        <v>361</v>
      </c>
      <c r="G128" s="236"/>
      <c r="H128" s="239">
        <v>2.826</v>
      </c>
      <c r="I128" s="236"/>
      <c r="J128" s="274"/>
    </row>
    <row r="129" spans="2:10" ht="12">
      <c r="B129" s="83"/>
      <c r="C129" s="117" t="s">
        <v>76</v>
      </c>
      <c r="D129" s="117" t="s">
        <v>94</v>
      </c>
      <c r="E129" s="118" t="s">
        <v>109</v>
      </c>
      <c r="F129" s="119" t="s">
        <v>110</v>
      </c>
      <c r="G129" s="120" t="s">
        <v>97</v>
      </c>
      <c r="H129" s="121">
        <v>5.087</v>
      </c>
      <c r="I129" s="427">
        <v>0</v>
      </c>
      <c r="J129" s="277">
        <f>ROUND(I129*H129,2)</f>
        <v>0</v>
      </c>
    </row>
    <row r="130" spans="2:10" ht="12">
      <c r="B130" s="103"/>
      <c r="C130" s="236"/>
      <c r="D130" s="237" t="s">
        <v>79</v>
      </c>
      <c r="E130" s="238" t="s">
        <v>0</v>
      </c>
      <c r="F130" s="203" t="s">
        <v>361</v>
      </c>
      <c r="G130" s="236"/>
      <c r="H130" s="239">
        <v>2.826</v>
      </c>
      <c r="I130" s="236"/>
      <c r="J130" s="274"/>
    </row>
    <row r="131" spans="2:10" ht="12">
      <c r="B131" s="103"/>
      <c r="C131" s="236"/>
      <c r="D131" s="237" t="s">
        <v>79</v>
      </c>
      <c r="E131" s="236"/>
      <c r="F131" s="203" t="s">
        <v>362</v>
      </c>
      <c r="G131" s="236"/>
      <c r="H131" s="239">
        <v>5.087</v>
      </c>
      <c r="I131" s="236"/>
      <c r="J131" s="274"/>
    </row>
    <row r="132" spans="2:10" ht="24">
      <c r="B132" s="83"/>
      <c r="C132" s="84" t="s">
        <v>101</v>
      </c>
      <c r="D132" s="84" t="s">
        <v>72</v>
      </c>
      <c r="E132" s="85" t="s">
        <v>363</v>
      </c>
      <c r="F132" s="86" t="s">
        <v>364</v>
      </c>
      <c r="G132" s="87" t="s">
        <v>75</v>
      </c>
      <c r="H132" s="88">
        <v>2.669</v>
      </c>
      <c r="I132" s="426">
        <v>0</v>
      </c>
      <c r="J132" s="273">
        <f>ROUND(I132*H132,2)</f>
        <v>0</v>
      </c>
    </row>
    <row r="133" spans="2:10" ht="12">
      <c r="B133" s="103"/>
      <c r="C133" s="236"/>
      <c r="D133" s="237" t="s">
        <v>79</v>
      </c>
      <c r="E133" s="238" t="s">
        <v>0</v>
      </c>
      <c r="F133" s="203" t="s">
        <v>365</v>
      </c>
      <c r="G133" s="236"/>
      <c r="H133" s="239">
        <v>2.669</v>
      </c>
      <c r="I133" s="236"/>
      <c r="J133" s="274"/>
    </row>
    <row r="134" spans="2:10" ht="12">
      <c r="B134" s="83"/>
      <c r="C134" s="117" t="s">
        <v>108</v>
      </c>
      <c r="D134" s="117" t="s">
        <v>94</v>
      </c>
      <c r="E134" s="118" t="s">
        <v>366</v>
      </c>
      <c r="F134" s="119" t="s">
        <v>367</v>
      </c>
      <c r="G134" s="120" t="s">
        <v>97</v>
      </c>
      <c r="H134" s="121">
        <v>2.968</v>
      </c>
      <c r="I134" s="427">
        <v>0</v>
      </c>
      <c r="J134" s="277">
        <f>ROUND(I134*H134,2)</f>
        <v>0</v>
      </c>
    </row>
    <row r="135" spans="2:10" ht="12">
      <c r="B135" s="103"/>
      <c r="C135" s="236"/>
      <c r="D135" s="237" t="s">
        <v>79</v>
      </c>
      <c r="E135" s="238" t="s">
        <v>0</v>
      </c>
      <c r="F135" s="203" t="s">
        <v>368</v>
      </c>
      <c r="G135" s="236"/>
      <c r="H135" s="239">
        <v>1.649</v>
      </c>
      <c r="I135" s="236"/>
      <c r="J135" s="274"/>
    </row>
    <row r="136" spans="2:10" ht="12">
      <c r="B136" s="103"/>
      <c r="C136" s="236"/>
      <c r="D136" s="237" t="s">
        <v>79</v>
      </c>
      <c r="E136" s="236"/>
      <c r="F136" s="203" t="s">
        <v>369</v>
      </c>
      <c r="G136" s="236"/>
      <c r="H136" s="239">
        <v>2.968</v>
      </c>
      <c r="I136" s="236"/>
      <c r="J136" s="274"/>
    </row>
    <row r="137" spans="2:10" ht="12">
      <c r="B137" s="83"/>
      <c r="C137" s="117" t="s">
        <v>113</v>
      </c>
      <c r="D137" s="117" t="s">
        <v>94</v>
      </c>
      <c r="E137" s="118" t="s">
        <v>370</v>
      </c>
      <c r="F137" s="119" t="s">
        <v>371</v>
      </c>
      <c r="G137" s="120" t="s">
        <v>97</v>
      </c>
      <c r="H137" s="121">
        <v>0.212</v>
      </c>
      <c r="I137" s="427">
        <v>0</v>
      </c>
      <c r="J137" s="277">
        <f>ROUND(I137*H137,2)</f>
        <v>0</v>
      </c>
    </row>
    <row r="138" spans="2:10" ht="12">
      <c r="B138" s="103"/>
      <c r="C138" s="236"/>
      <c r="D138" s="237" t="s">
        <v>79</v>
      </c>
      <c r="E138" s="238" t="s">
        <v>0</v>
      </c>
      <c r="F138" s="203" t="s">
        <v>372</v>
      </c>
      <c r="G138" s="236"/>
      <c r="H138" s="239">
        <v>0.118</v>
      </c>
      <c r="I138" s="236"/>
      <c r="J138" s="274"/>
    </row>
    <row r="139" spans="2:10" ht="12">
      <c r="B139" s="103"/>
      <c r="C139" s="236"/>
      <c r="D139" s="237" t="s">
        <v>79</v>
      </c>
      <c r="E139" s="236"/>
      <c r="F139" s="203" t="s">
        <v>373</v>
      </c>
      <c r="G139" s="236"/>
      <c r="H139" s="239">
        <v>0.212</v>
      </c>
      <c r="I139" s="236"/>
      <c r="J139" s="274"/>
    </row>
    <row r="140" spans="2:10" ht="12">
      <c r="B140" s="83"/>
      <c r="C140" s="117" t="s">
        <v>98</v>
      </c>
      <c r="D140" s="117" t="s">
        <v>94</v>
      </c>
      <c r="E140" s="118" t="s">
        <v>244</v>
      </c>
      <c r="F140" s="119" t="s">
        <v>245</v>
      </c>
      <c r="G140" s="120" t="s">
        <v>97</v>
      </c>
      <c r="H140" s="121">
        <v>1.625</v>
      </c>
      <c r="I140" s="427">
        <v>0</v>
      </c>
      <c r="J140" s="277">
        <f>ROUND(I140*H140,2)</f>
        <v>0</v>
      </c>
    </row>
    <row r="141" spans="2:10" ht="12">
      <c r="B141" s="103"/>
      <c r="C141" s="236"/>
      <c r="D141" s="237" t="s">
        <v>79</v>
      </c>
      <c r="E141" s="238" t="s">
        <v>0</v>
      </c>
      <c r="F141" s="203" t="s">
        <v>374</v>
      </c>
      <c r="G141" s="236"/>
      <c r="H141" s="239">
        <v>0.903</v>
      </c>
      <c r="I141" s="236"/>
      <c r="J141" s="274"/>
    </row>
    <row r="142" spans="2:10" ht="12">
      <c r="B142" s="103"/>
      <c r="C142" s="236"/>
      <c r="D142" s="237" t="s">
        <v>79</v>
      </c>
      <c r="E142" s="236"/>
      <c r="F142" s="203" t="s">
        <v>375</v>
      </c>
      <c r="G142" s="236"/>
      <c r="H142" s="239">
        <v>1.625</v>
      </c>
      <c r="I142" s="236"/>
      <c r="J142" s="274"/>
    </row>
    <row r="143" spans="2:10" ht="24">
      <c r="B143" s="83"/>
      <c r="C143" s="84" t="s">
        <v>122</v>
      </c>
      <c r="D143" s="84" t="s">
        <v>72</v>
      </c>
      <c r="E143" s="85" t="s">
        <v>248</v>
      </c>
      <c r="F143" s="86" t="s">
        <v>249</v>
      </c>
      <c r="G143" s="87" t="s">
        <v>104</v>
      </c>
      <c r="H143" s="88">
        <v>7.065</v>
      </c>
      <c r="I143" s="426">
        <v>0</v>
      </c>
      <c r="J143" s="273">
        <f>ROUND(I143*H143,2)</f>
        <v>0</v>
      </c>
    </row>
    <row r="144" spans="2:10" ht="12">
      <c r="B144" s="103"/>
      <c r="C144" s="236"/>
      <c r="D144" s="237" t="s">
        <v>79</v>
      </c>
      <c r="E144" s="238" t="s">
        <v>0</v>
      </c>
      <c r="F144" s="203" t="s">
        <v>376</v>
      </c>
      <c r="G144" s="236"/>
      <c r="H144" s="239">
        <v>7.065</v>
      </c>
      <c r="I144" s="236"/>
      <c r="J144" s="274"/>
    </row>
    <row r="145" spans="2:10" ht="12">
      <c r="B145" s="83"/>
      <c r="C145" s="117" t="s">
        <v>128</v>
      </c>
      <c r="D145" s="117" t="s">
        <v>94</v>
      </c>
      <c r="E145" s="118" t="s">
        <v>250</v>
      </c>
      <c r="F145" s="119" t="s">
        <v>251</v>
      </c>
      <c r="G145" s="120" t="s">
        <v>97</v>
      </c>
      <c r="H145" s="121">
        <v>1.413</v>
      </c>
      <c r="I145" s="427">
        <v>0</v>
      </c>
      <c r="J145" s="277">
        <f>ROUND(I145*H145,2)</f>
        <v>0</v>
      </c>
    </row>
    <row r="146" spans="2:10" ht="12">
      <c r="B146" s="103"/>
      <c r="C146" s="236"/>
      <c r="D146" s="237" t="s">
        <v>79</v>
      </c>
      <c r="E146" s="238" t="s">
        <v>0</v>
      </c>
      <c r="F146" s="203" t="s">
        <v>377</v>
      </c>
      <c r="G146" s="236"/>
      <c r="H146" s="239">
        <v>1.413</v>
      </c>
      <c r="I146" s="236"/>
      <c r="J146" s="274"/>
    </row>
    <row r="147" spans="2:10" ht="24">
      <c r="B147" s="83"/>
      <c r="C147" s="84" t="s">
        <v>134</v>
      </c>
      <c r="D147" s="84" t="s">
        <v>72</v>
      </c>
      <c r="E147" s="85" t="s">
        <v>195</v>
      </c>
      <c r="F147" s="86" t="s">
        <v>253</v>
      </c>
      <c r="G147" s="87" t="s">
        <v>104</v>
      </c>
      <c r="H147" s="88">
        <v>7.065</v>
      </c>
      <c r="I147" s="426">
        <v>0</v>
      </c>
      <c r="J147" s="273">
        <f>ROUND(I147*H147,2)</f>
        <v>0</v>
      </c>
    </row>
    <row r="148" spans="2:10" ht="12">
      <c r="B148" s="83"/>
      <c r="C148" s="117" t="s">
        <v>140</v>
      </c>
      <c r="D148" s="117" t="s">
        <v>94</v>
      </c>
      <c r="E148" s="118" t="s">
        <v>254</v>
      </c>
      <c r="F148" s="119" t="s">
        <v>255</v>
      </c>
      <c r="G148" s="120" t="s">
        <v>119</v>
      </c>
      <c r="H148" s="121">
        <v>0.177</v>
      </c>
      <c r="I148" s="427">
        <v>0</v>
      </c>
      <c r="J148" s="277">
        <f>ROUND(I148*H148,2)</f>
        <v>0</v>
      </c>
    </row>
    <row r="149" spans="2:10" ht="12">
      <c r="B149" s="103"/>
      <c r="C149" s="236"/>
      <c r="D149" s="237" t="s">
        <v>79</v>
      </c>
      <c r="E149" s="236"/>
      <c r="F149" s="203" t="s">
        <v>378</v>
      </c>
      <c r="G149" s="236"/>
      <c r="H149" s="239">
        <v>0.177</v>
      </c>
      <c r="I149" s="236"/>
      <c r="J149" s="274"/>
    </row>
    <row r="150" spans="2:10" ht="12">
      <c r="B150" s="83"/>
      <c r="C150" s="84" t="s">
        <v>147</v>
      </c>
      <c r="D150" s="84" t="s">
        <v>72</v>
      </c>
      <c r="E150" s="85" t="s">
        <v>197</v>
      </c>
      <c r="F150" s="86" t="s">
        <v>257</v>
      </c>
      <c r="G150" s="87" t="s">
        <v>104</v>
      </c>
      <c r="H150" s="88">
        <v>7.065</v>
      </c>
      <c r="I150" s="426">
        <v>0</v>
      </c>
      <c r="J150" s="273">
        <f>ROUND(I150*H150,2)</f>
        <v>0</v>
      </c>
    </row>
    <row r="151" spans="2:10" ht="12.75">
      <c r="B151" s="71"/>
      <c r="C151" s="130"/>
      <c r="D151" s="233" t="s">
        <v>44</v>
      </c>
      <c r="E151" s="235" t="s">
        <v>122</v>
      </c>
      <c r="F151" s="235" t="s">
        <v>123</v>
      </c>
      <c r="G151" s="130"/>
      <c r="H151" s="130"/>
      <c r="I151" s="130"/>
      <c r="J151" s="271">
        <f>J152</f>
        <v>0</v>
      </c>
    </row>
    <row r="152" spans="2:10" ht="24">
      <c r="B152" s="83"/>
      <c r="C152" s="84" t="s">
        <v>151</v>
      </c>
      <c r="D152" s="84" t="s">
        <v>72</v>
      </c>
      <c r="E152" s="85" t="s">
        <v>328</v>
      </c>
      <c r="F152" s="86" t="s">
        <v>214</v>
      </c>
      <c r="G152" s="87" t="s">
        <v>75</v>
      </c>
      <c r="H152" s="88">
        <v>0.513</v>
      </c>
      <c r="I152" s="426">
        <v>0</v>
      </c>
      <c r="J152" s="273">
        <f>ROUND(I152*H152,2)</f>
        <v>0</v>
      </c>
    </row>
    <row r="153" spans="2:10" ht="12">
      <c r="B153" s="96"/>
      <c r="C153" s="243"/>
      <c r="D153" s="237" t="s">
        <v>79</v>
      </c>
      <c r="E153" s="244" t="s">
        <v>0</v>
      </c>
      <c r="F153" s="245" t="s">
        <v>379</v>
      </c>
      <c r="G153" s="243"/>
      <c r="H153" s="244" t="s">
        <v>0</v>
      </c>
      <c r="I153" s="243"/>
      <c r="J153" s="278"/>
    </row>
    <row r="154" spans="2:10" ht="12">
      <c r="B154" s="103"/>
      <c r="C154" s="236"/>
      <c r="D154" s="237" t="s">
        <v>79</v>
      </c>
      <c r="E154" s="238" t="s">
        <v>0</v>
      </c>
      <c r="F154" s="203" t="s">
        <v>380</v>
      </c>
      <c r="G154" s="236"/>
      <c r="H154" s="239">
        <v>0.133</v>
      </c>
      <c r="I154" s="236"/>
      <c r="J154" s="274"/>
    </row>
    <row r="155" spans="2:10" ht="12">
      <c r="B155" s="103"/>
      <c r="C155" s="236"/>
      <c r="D155" s="237" t="s">
        <v>79</v>
      </c>
      <c r="E155" s="238" t="s">
        <v>0</v>
      </c>
      <c r="F155" s="203" t="s">
        <v>381</v>
      </c>
      <c r="G155" s="236"/>
      <c r="H155" s="239">
        <v>0.38</v>
      </c>
      <c r="I155" s="236"/>
      <c r="J155" s="274"/>
    </row>
    <row r="156" spans="2:10" ht="12">
      <c r="B156" s="110"/>
      <c r="C156" s="133"/>
      <c r="D156" s="237" t="s">
        <v>79</v>
      </c>
      <c r="E156" s="240" t="s">
        <v>0</v>
      </c>
      <c r="F156" s="241" t="s">
        <v>83</v>
      </c>
      <c r="G156" s="133"/>
      <c r="H156" s="242">
        <v>0.513</v>
      </c>
      <c r="I156" s="133"/>
      <c r="J156" s="275"/>
    </row>
    <row r="157" spans="2:10" ht="12.75">
      <c r="B157" s="71"/>
      <c r="C157" s="130"/>
      <c r="D157" s="233" t="s">
        <v>44</v>
      </c>
      <c r="E157" s="235" t="s">
        <v>145</v>
      </c>
      <c r="F157" s="235" t="s">
        <v>146</v>
      </c>
      <c r="G157" s="130"/>
      <c r="H157" s="130"/>
      <c r="I157" s="130"/>
      <c r="J157" s="271">
        <f>J158+J159+J161</f>
        <v>0</v>
      </c>
    </row>
    <row r="158" spans="2:10" ht="24">
      <c r="B158" s="83"/>
      <c r="C158" s="84" t="s">
        <v>4</v>
      </c>
      <c r="D158" s="84" t="s">
        <v>72</v>
      </c>
      <c r="E158" s="85" t="s">
        <v>148</v>
      </c>
      <c r="F158" s="86" t="s">
        <v>277</v>
      </c>
      <c r="G158" s="87" t="s">
        <v>97</v>
      </c>
      <c r="H158" s="88">
        <v>1.236</v>
      </c>
      <c r="I158" s="426">
        <v>0</v>
      </c>
      <c r="J158" s="273">
        <f>ROUND(I158*H158,2)</f>
        <v>0</v>
      </c>
    </row>
    <row r="159" spans="2:10" ht="24">
      <c r="B159" s="83"/>
      <c r="C159" s="84" t="s">
        <v>212</v>
      </c>
      <c r="D159" s="84" t="s">
        <v>72</v>
      </c>
      <c r="E159" s="85" t="s">
        <v>152</v>
      </c>
      <c r="F159" s="86" t="s">
        <v>278</v>
      </c>
      <c r="G159" s="87" t="s">
        <v>97</v>
      </c>
      <c r="H159" s="88">
        <v>17.304</v>
      </c>
      <c r="I159" s="426">
        <v>0</v>
      </c>
      <c r="J159" s="273">
        <f>ROUND(I159*H159,2)</f>
        <v>0</v>
      </c>
    </row>
    <row r="160" spans="2:10" ht="12">
      <c r="B160" s="103"/>
      <c r="C160" s="236"/>
      <c r="D160" s="237" t="s">
        <v>79</v>
      </c>
      <c r="E160" s="236"/>
      <c r="F160" s="203" t="s">
        <v>382</v>
      </c>
      <c r="G160" s="236"/>
      <c r="H160" s="239">
        <v>17.304</v>
      </c>
      <c r="I160" s="236"/>
      <c r="J160" s="274"/>
    </row>
    <row r="161" spans="2:10" ht="24">
      <c r="B161" s="83"/>
      <c r="C161" s="84" t="s">
        <v>216</v>
      </c>
      <c r="D161" s="84" t="s">
        <v>72</v>
      </c>
      <c r="E161" s="85" t="s">
        <v>280</v>
      </c>
      <c r="F161" s="86" t="s">
        <v>281</v>
      </c>
      <c r="G161" s="87" t="s">
        <v>97</v>
      </c>
      <c r="H161" s="88">
        <v>1.236</v>
      </c>
      <c r="I161" s="426">
        <v>0</v>
      </c>
      <c r="J161" s="273">
        <f>ROUND(I161*H161,2)</f>
        <v>0</v>
      </c>
    </row>
    <row r="162" spans="2:10" ht="12">
      <c r="B162" s="22"/>
      <c r="C162" s="23"/>
      <c r="D162" s="23"/>
      <c r="E162" s="23"/>
      <c r="F162" s="23"/>
      <c r="G162" s="23"/>
      <c r="H162" s="23"/>
      <c r="I162" s="23"/>
      <c r="J162" s="210"/>
    </row>
    <row r="163" spans="2:10" ht="12">
      <c r="B163" s="145"/>
      <c r="C163" s="145"/>
      <c r="D163" s="145"/>
      <c r="E163" s="145"/>
      <c r="F163" s="145"/>
      <c r="G163" s="145"/>
      <c r="H163" s="145"/>
      <c r="I163" s="145"/>
      <c r="J163" s="145"/>
    </row>
  </sheetData>
  <mergeCells count="8">
    <mergeCell ref="E111:H111"/>
    <mergeCell ref="E113:H113"/>
    <mergeCell ref="E8:H8"/>
    <mergeCell ref="E10:H10"/>
    <mergeCell ref="E19:H19"/>
    <mergeCell ref="E28:H28"/>
    <mergeCell ref="E86:H86"/>
    <mergeCell ref="E88:H88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3:Q187"/>
  <sheetViews>
    <sheetView showGridLines="0" workbookViewId="0" topLeftCell="A94">
      <selection activeCell="Q129" sqref="Q129"/>
    </sheetView>
  </sheetViews>
  <sheetFormatPr defaultColWidth="9.140625" defaultRowHeight="12"/>
  <cols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</cols>
  <sheetData>
    <row r="3" spans="2:10" ht="12">
      <c r="B3" s="12"/>
      <c r="C3" s="13"/>
      <c r="D3" s="13"/>
      <c r="E3" s="13"/>
      <c r="F3" s="13"/>
      <c r="G3" s="13"/>
      <c r="H3" s="13"/>
      <c r="I3" s="13"/>
      <c r="J3" s="205"/>
    </row>
    <row r="4" spans="2:10" ht="18">
      <c r="B4" s="14"/>
      <c r="C4" s="145"/>
      <c r="D4" s="216" t="s">
        <v>47</v>
      </c>
      <c r="E4" s="145"/>
      <c r="F4" s="145"/>
      <c r="G4" s="145"/>
      <c r="H4" s="145"/>
      <c r="I4" s="145"/>
      <c r="J4" s="206"/>
    </row>
    <row r="5" spans="2:10" ht="12">
      <c r="B5" s="14"/>
      <c r="C5" s="145"/>
      <c r="D5" s="145"/>
      <c r="E5" s="145"/>
      <c r="F5" s="145"/>
      <c r="G5" s="145"/>
      <c r="H5" s="145"/>
      <c r="I5" s="145"/>
      <c r="J5" s="206"/>
    </row>
    <row r="6" spans="2:10" ht="12.75">
      <c r="B6" s="20"/>
      <c r="C6" s="256"/>
      <c r="D6" s="217" t="s">
        <v>6</v>
      </c>
      <c r="E6" s="256"/>
      <c r="F6" s="256"/>
      <c r="G6" s="256"/>
      <c r="H6" s="256"/>
      <c r="I6" s="256"/>
      <c r="J6" s="207"/>
    </row>
    <row r="7" spans="2:10" ht="33.75" customHeight="1">
      <c r="B7" s="20"/>
      <c r="C7" s="256"/>
      <c r="D7" s="256"/>
      <c r="E7" s="461" t="s">
        <v>734</v>
      </c>
      <c r="F7" s="458"/>
      <c r="G7" s="458"/>
      <c r="H7" s="458"/>
      <c r="I7" s="256"/>
      <c r="J7" s="207"/>
    </row>
    <row r="8" spans="2:10" ht="12">
      <c r="B8" s="20"/>
      <c r="C8" s="256"/>
      <c r="D8" s="256"/>
      <c r="E8" s="256"/>
      <c r="F8" s="256"/>
      <c r="G8" s="256"/>
      <c r="H8" s="256"/>
      <c r="I8" s="256"/>
      <c r="J8" s="207"/>
    </row>
    <row r="9" spans="2:10" ht="12.75">
      <c r="B9" s="20"/>
      <c r="C9" s="256"/>
      <c r="D9" s="217" t="s">
        <v>8</v>
      </c>
      <c r="E9" s="256"/>
      <c r="F9" s="257" t="s">
        <v>0</v>
      </c>
      <c r="G9" s="256"/>
      <c r="H9" s="256"/>
      <c r="I9" s="217" t="s">
        <v>9</v>
      </c>
      <c r="J9" s="246" t="s">
        <v>0</v>
      </c>
    </row>
    <row r="10" spans="2:10" ht="12.75">
      <c r="B10" s="20"/>
      <c r="C10" s="256"/>
      <c r="D10" s="217" t="s">
        <v>10</v>
      </c>
      <c r="E10" s="256"/>
      <c r="F10" s="257" t="s">
        <v>227</v>
      </c>
      <c r="G10" s="256"/>
      <c r="H10" s="256"/>
      <c r="I10" s="217" t="s">
        <v>12</v>
      </c>
      <c r="J10" s="247" t="s">
        <v>1018</v>
      </c>
    </row>
    <row r="11" spans="2:10" ht="12">
      <c r="B11" s="20"/>
      <c r="C11" s="256"/>
      <c r="D11" s="256"/>
      <c r="E11" s="256"/>
      <c r="F11" s="256"/>
      <c r="G11" s="256"/>
      <c r="H11" s="256"/>
      <c r="I11" s="256"/>
      <c r="J11" s="207"/>
    </row>
    <row r="12" spans="2:10" ht="12.75">
      <c r="B12" s="20"/>
      <c r="C12" s="256"/>
      <c r="D12" s="217" t="s">
        <v>13</v>
      </c>
      <c r="E12" s="256"/>
      <c r="F12" s="256"/>
      <c r="G12" s="256"/>
      <c r="H12" s="256"/>
      <c r="I12" s="217" t="s">
        <v>14</v>
      </c>
      <c r="J12" s="246" t="s">
        <v>0</v>
      </c>
    </row>
    <row r="13" spans="2:10" ht="12.75">
      <c r="B13" s="20"/>
      <c r="C13" s="256"/>
      <c r="D13" s="256"/>
      <c r="E13" s="257" t="s">
        <v>16</v>
      </c>
      <c r="F13" s="256"/>
      <c r="G13" s="256"/>
      <c r="H13" s="256"/>
      <c r="I13" s="217" t="s">
        <v>17</v>
      </c>
      <c r="J13" s="246" t="s">
        <v>0</v>
      </c>
    </row>
    <row r="14" spans="2:10" ht="12">
      <c r="B14" s="20"/>
      <c r="C14" s="256"/>
      <c r="D14" s="256"/>
      <c r="E14" s="256"/>
      <c r="F14" s="256"/>
      <c r="G14" s="256"/>
      <c r="H14" s="256"/>
      <c r="I14" s="256"/>
      <c r="J14" s="207"/>
    </row>
    <row r="15" spans="2:10" ht="12.75">
      <c r="B15" s="20"/>
      <c r="C15" s="256"/>
      <c r="D15" s="217" t="s">
        <v>19</v>
      </c>
      <c r="E15" s="256"/>
      <c r="F15" s="256"/>
      <c r="G15" s="256"/>
      <c r="H15" s="256"/>
      <c r="I15" s="217" t="s">
        <v>14</v>
      </c>
      <c r="J15" s="246" t="s">
        <v>0</v>
      </c>
    </row>
    <row r="16" spans="2:10" ht="12.75">
      <c r="B16" s="20"/>
      <c r="C16" s="256"/>
      <c r="D16" s="256"/>
      <c r="E16" s="462" t="s">
        <v>965</v>
      </c>
      <c r="F16" s="462"/>
      <c r="G16" s="462"/>
      <c r="H16" s="462"/>
      <c r="I16" s="217" t="s">
        <v>17</v>
      </c>
      <c r="J16" s="246" t="s">
        <v>0</v>
      </c>
    </row>
    <row r="17" spans="2:10" ht="12">
      <c r="B17" s="20"/>
      <c r="C17" s="256"/>
      <c r="D17" s="256"/>
      <c r="E17" s="256"/>
      <c r="F17" s="256"/>
      <c r="G17" s="256"/>
      <c r="H17" s="256"/>
      <c r="I17" s="256"/>
      <c r="J17" s="207"/>
    </row>
    <row r="18" spans="2:10" ht="12.75">
      <c r="B18" s="20"/>
      <c r="C18" s="256"/>
      <c r="D18" s="217" t="s">
        <v>20</v>
      </c>
      <c r="E18" s="256"/>
      <c r="F18" s="256"/>
      <c r="G18" s="256"/>
      <c r="H18" s="256"/>
      <c r="I18" s="217" t="s">
        <v>14</v>
      </c>
      <c r="J18" s="246" t="s">
        <v>0</v>
      </c>
    </row>
    <row r="19" spans="2:10" ht="12.75">
      <c r="B19" s="20"/>
      <c r="C19" s="256"/>
      <c r="D19" s="256"/>
      <c r="E19" s="257" t="s">
        <v>228</v>
      </c>
      <c r="F19" s="256"/>
      <c r="G19" s="256"/>
      <c r="H19" s="256"/>
      <c r="I19" s="217" t="s">
        <v>17</v>
      </c>
      <c r="J19" s="246" t="s">
        <v>0</v>
      </c>
    </row>
    <row r="20" spans="2:10" ht="12">
      <c r="B20" s="20"/>
      <c r="C20" s="256"/>
      <c r="D20" s="256"/>
      <c r="E20" s="256"/>
      <c r="F20" s="256"/>
      <c r="G20" s="256"/>
      <c r="H20" s="256"/>
      <c r="I20" s="256"/>
      <c r="J20" s="207"/>
    </row>
    <row r="21" spans="2:10" ht="12.75">
      <c r="B21" s="20"/>
      <c r="C21" s="256"/>
      <c r="D21" s="217" t="s">
        <v>24</v>
      </c>
      <c r="E21" s="256"/>
      <c r="F21" s="256"/>
      <c r="G21" s="256"/>
      <c r="H21" s="256"/>
      <c r="I21" s="217" t="s">
        <v>14</v>
      </c>
      <c r="J21" s="246" t="s">
        <v>0</v>
      </c>
    </row>
    <row r="22" spans="2:10" ht="12.75">
      <c r="B22" s="20"/>
      <c r="C22" s="256"/>
      <c r="D22" s="256"/>
      <c r="E22" s="257" t="s">
        <v>965</v>
      </c>
      <c r="F22" s="256"/>
      <c r="G22" s="256"/>
      <c r="H22" s="256"/>
      <c r="I22" s="217" t="s">
        <v>17</v>
      </c>
      <c r="J22" s="246" t="s">
        <v>0</v>
      </c>
    </row>
    <row r="23" spans="2:10" ht="12">
      <c r="B23" s="20"/>
      <c r="C23" s="256"/>
      <c r="D23" s="256"/>
      <c r="E23" s="256"/>
      <c r="F23" s="256"/>
      <c r="G23" s="256"/>
      <c r="H23" s="256"/>
      <c r="I23" s="256"/>
      <c r="J23" s="207"/>
    </row>
    <row r="24" spans="2:10" ht="12.75">
      <c r="B24" s="20"/>
      <c r="C24" s="256"/>
      <c r="D24" s="217" t="s">
        <v>25</v>
      </c>
      <c r="E24" s="256"/>
      <c r="F24" s="256"/>
      <c r="G24" s="256"/>
      <c r="H24" s="256"/>
      <c r="I24" s="256"/>
      <c r="J24" s="207"/>
    </row>
    <row r="25" spans="2:10" ht="12.75">
      <c r="B25" s="40"/>
      <c r="C25" s="150"/>
      <c r="D25" s="150"/>
      <c r="E25" s="463" t="s">
        <v>0</v>
      </c>
      <c r="F25" s="463"/>
      <c r="G25" s="463"/>
      <c r="H25" s="463"/>
      <c r="I25" s="150"/>
      <c r="J25" s="208"/>
    </row>
    <row r="26" spans="2:10" ht="12">
      <c r="B26" s="20"/>
      <c r="C26" s="256"/>
      <c r="D26" s="256"/>
      <c r="E26" s="256"/>
      <c r="F26" s="256"/>
      <c r="G26" s="256"/>
      <c r="H26" s="256"/>
      <c r="I26" s="256"/>
      <c r="J26" s="207"/>
    </row>
    <row r="27" spans="2:10" ht="12">
      <c r="B27" s="20"/>
      <c r="C27" s="256"/>
      <c r="D27" s="33"/>
      <c r="E27" s="33"/>
      <c r="F27" s="33"/>
      <c r="G27" s="33"/>
      <c r="H27" s="33"/>
      <c r="I27" s="33"/>
      <c r="J27" s="209"/>
    </row>
    <row r="28" spans="2:10" ht="15.75">
      <c r="B28" s="20"/>
      <c r="C28" s="256"/>
      <c r="D28" s="219" t="s">
        <v>27</v>
      </c>
      <c r="E28" s="256"/>
      <c r="F28" s="256"/>
      <c r="G28" s="256"/>
      <c r="H28" s="256"/>
      <c r="I28" s="256"/>
      <c r="J28" s="248">
        <f>ROUND(J116,2)</f>
        <v>0</v>
      </c>
    </row>
    <row r="29" spans="2:10" ht="12">
      <c r="B29" s="20"/>
      <c r="C29" s="256"/>
      <c r="D29" s="33"/>
      <c r="E29" s="33"/>
      <c r="F29" s="33"/>
      <c r="G29" s="33"/>
      <c r="H29" s="33"/>
      <c r="I29" s="33"/>
      <c r="J29" s="209"/>
    </row>
    <row r="30" spans="2:10" ht="12.75">
      <c r="B30" s="20"/>
      <c r="C30" s="256"/>
      <c r="D30" s="256"/>
      <c r="E30" s="256"/>
      <c r="F30" s="220" t="s">
        <v>29</v>
      </c>
      <c r="G30" s="256"/>
      <c r="H30" s="256"/>
      <c r="I30" s="220" t="s">
        <v>28</v>
      </c>
      <c r="J30" s="249" t="s">
        <v>30</v>
      </c>
    </row>
    <row r="31" spans="2:10" ht="12.75">
      <c r="B31" s="20"/>
      <c r="C31" s="256"/>
      <c r="D31" s="221" t="s">
        <v>31</v>
      </c>
      <c r="E31" s="217" t="s">
        <v>32</v>
      </c>
      <c r="F31" s="222">
        <f>J28</f>
        <v>0</v>
      </c>
      <c r="G31" s="256"/>
      <c r="H31" s="256"/>
      <c r="I31" s="223">
        <v>0.21</v>
      </c>
      <c r="J31" s="250">
        <f>F31*0.21</f>
        <v>0</v>
      </c>
    </row>
    <row r="32" spans="2:10" ht="12.75">
      <c r="B32" s="20"/>
      <c r="C32" s="256"/>
      <c r="D32" s="256"/>
      <c r="E32" s="217" t="s">
        <v>33</v>
      </c>
      <c r="F32" s="222">
        <f>ROUND((SUM(BF116:BF172)),2)</f>
        <v>0</v>
      </c>
      <c r="G32" s="256"/>
      <c r="H32" s="256"/>
      <c r="I32" s="223">
        <v>0.15</v>
      </c>
      <c r="J32" s="250">
        <f>ROUND(((SUM(BF116:BF172))*I32),2)</f>
        <v>0</v>
      </c>
    </row>
    <row r="33" spans="2:10" ht="12.75">
      <c r="B33" s="20"/>
      <c r="C33" s="256"/>
      <c r="D33" s="256"/>
      <c r="E33" s="217" t="s">
        <v>34</v>
      </c>
      <c r="F33" s="222">
        <f>ROUND((SUM(BG116:BG172)),2)</f>
        <v>0</v>
      </c>
      <c r="G33" s="256"/>
      <c r="H33" s="256"/>
      <c r="I33" s="223">
        <v>0.21</v>
      </c>
      <c r="J33" s="250">
        <f>0</f>
        <v>0</v>
      </c>
    </row>
    <row r="34" spans="2:10" ht="12.75">
      <c r="B34" s="20"/>
      <c r="C34" s="256"/>
      <c r="D34" s="256"/>
      <c r="E34" s="217" t="s">
        <v>35</v>
      </c>
      <c r="F34" s="222">
        <f>ROUND((SUM(BH116:BH172)),2)</f>
        <v>0</v>
      </c>
      <c r="G34" s="256"/>
      <c r="H34" s="256"/>
      <c r="I34" s="223">
        <v>0.15</v>
      </c>
      <c r="J34" s="250">
        <f>0</f>
        <v>0</v>
      </c>
    </row>
    <row r="35" spans="2:10" ht="12.75">
      <c r="B35" s="20"/>
      <c r="C35" s="256"/>
      <c r="D35" s="256"/>
      <c r="E35" s="217" t="s">
        <v>36</v>
      </c>
      <c r="F35" s="222">
        <f>ROUND((SUM(BI116:BI172)),2)</f>
        <v>0</v>
      </c>
      <c r="G35" s="256"/>
      <c r="H35" s="256"/>
      <c r="I35" s="223">
        <v>0</v>
      </c>
      <c r="J35" s="250">
        <f>0</f>
        <v>0</v>
      </c>
    </row>
    <row r="36" spans="2:10" ht="12">
      <c r="B36" s="20"/>
      <c r="C36" s="256"/>
      <c r="D36" s="256"/>
      <c r="E36" s="256"/>
      <c r="F36" s="256"/>
      <c r="G36" s="256"/>
      <c r="H36" s="256"/>
      <c r="I36" s="256"/>
      <c r="J36" s="207"/>
    </row>
    <row r="37" spans="2:10" ht="15.75">
      <c r="B37" s="20"/>
      <c r="C37" s="156"/>
      <c r="D37" s="47" t="s">
        <v>37</v>
      </c>
      <c r="E37" s="28"/>
      <c r="F37" s="28"/>
      <c r="G37" s="48" t="s">
        <v>38</v>
      </c>
      <c r="H37" s="49" t="s">
        <v>39</v>
      </c>
      <c r="I37" s="28"/>
      <c r="J37" s="252">
        <f>SUM(J28:J35)</f>
        <v>0</v>
      </c>
    </row>
    <row r="38" spans="2:10" ht="12">
      <c r="B38" s="20"/>
      <c r="C38" s="256"/>
      <c r="D38" s="256"/>
      <c r="E38" s="256"/>
      <c r="F38" s="256"/>
      <c r="G38" s="256"/>
      <c r="H38" s="256"/>
      <c r="I38" s="256"/>
      <c r="J38" s="207"/>
    </row>
    <row r="39" spans="2:10" ht="12">
      <c r="B39" s="14"/>
      <c r="C39" s="145"/>
      <c r="D39" s="145"/>
      <c r="E39" s="145"/>
      <c r="F39" s="145"/>
      <c r="G39" s="145"/>
      <c r="H39" s="145"/>
      <c r="I39" s="145"/>
      <c r="J39" s="206"/>
    </row>
    <row r="40" spans="2:10" ht="12">
      <c r="B40" s="14"/>
      <c r="C40" s="145"/>
      <c r="D40" s="145"/>
      <c r="E40" s="145"/>
      <c r="F40" s="145"/>
      <c r="G40" s="145"/>
      <c r="H40" s="145"/>
      <c r="I40" s="145"/>
      <c r="J40" s="206"/>
    </row>
    <row r="41" spans="2:10" ht="12">
      <c r="B41" s="14"/>
      <c r="C41" s="145"/>
      <c r="D41" s="145"/>
      <c r="E41" s="145"/>
      <c r="F41" s="145"/>
      <c r="G41" s="145"/>
      <c r="H41" s="145"/>
      <c r="I41" s="145"/>
      <c r="J41" s="206"/>
    </row>
    <row r="42" spans="2:10" ht="12">
      <c r="B42" s="14"/>
      <c r="C42" s="145"/>
      <c r="D42" s="145"/>
      <c r="E42" s="145"/>
      <c r="F42" s="145"/>
      <c r="G42" s="145"/>
      <c r="H42" s="145"/>
      <c r="I42" s="145"/>
      <c r="J42" s="206"/>
    </row>
    <row r="43" spans="2:10" ht="12">
      <c r="B43" s="14"/>
      <c r="C43" s="145"/>
      <c r="D43" s="145"/>
      <c r="E43" s="145"/>
      <c r="F43" s="145"/>
      <c r="G43" s="145"/>
      <c r="H43" s="145"/>
      <c r="I43" s="145"/>
      <c r="J43" s="206"/>
    </row>
    <row r="44" spans="2:10" ht="12">
      <c r="B44" s="14"/>
      <c r="C44" s="145"/>
      <c r="D44" s="145"/>
      <c r="E44" s="145"/>
      <c r="F44" s="145"/>
      <c r="G44" s="145"/>
      <c r="H44" s="145"/>
      <c r="I44" s="145"/>
      <c r="J44" s="206"/>
    </row>
    <row r="45" spans="2:10" ht="12">
      <c r="B45" s="14"/>
      <c r="C45" s="145"/>
      <c r="D45" s="145"/>
      <c r="E45" s="145"/>
      <c r="F45" s="145"/>
      <c r="G45" s="145"/>
      <c r="H45" s="145"/>
      <c r="I45" s="145"/>
      <c r="J45" s="206"/>
    </row>
    <row r="46" spans="2:10" ht="12">
      <c r="B46" s="14"/>
      <c r="C46" s="145"/>
      <c r="D46" s="145"/>
      <c r="E46" s="145"/>
      <c r="F46" s="145"/>
      <c r="G46" s="145"/>
      <c r="H46" s="145"/>
      <c r="I46" s="145"/>
      <c r="J46" s="206"/>
    </row>
    <row r="47" spans="2:10" ht="12">
      <c r="B47" s="14"/>
      <c r="C47" s="145"/>
      <c r="D47" s="145"/>
      <c r="E47" s="145"/>
      <c r="F47" s="145"/>
      <c r="G47" s="145"/>
      <c r="H47" s="145"/>
      <c r="I47" s="145"/>
      <c r="J47" s="206"/>
    </row>
    <row r="48" spans="2:10" ht="12">
      <c r="B48" s="14"/>
      <c r="C48" s="145"/>
      <c r="D48" s="145"/>
      <c r="E48" s="145"/>
      <c r="F48" s="145"/>
      <c r="G48" s="145"/>
      <c r="H48" s="145"/>
      <c r="I48" s="145"/>
      <c r="J48" s="206"/>
    </row>
    <row r="49" spans="2:10" ht="12">
      <c r="B49" s="14"/>
      <c r="C49" s="145"/>
      <c r="D49" s="145"/>
      <c r="E49" s="145"/>
      <c r="F49" s="145"/>
      <c r="G49" s="145"/>
      <c r="H49" s="145"/>
      <c r="I49" s="145"/>
      <c r="J49" s="206"/>
    </row>
    <row r="50" spans="2:10" ht="12.75">
      <c r="B50" s="20"/>
      <c r="C50" s="256"/>
      <c r="D50" s="224" t="s">
        <v>158</v>
      </c>
      <c r="E50" s="225"/>
      <c r="F50" s="225"/>
      <c r="G50" s="224" t="s">
        <v>229</v>
      </c>
      <c r="H50" s="225"/>
      <c r="I50" s="225"/>
      <c r="J50" s="253"/>
    </row>
    <row r="51" spans="2:10" ht="12">
      <c r="B51" s="14"/>
      <c r="C51" s="145"/>
      <c r="D51" s="145"/>
      <c r="E51" s="145"/>
      <c r="F51" s="145"/>
      <c r="G51" s="145"/>
      <c r="H51" s="145"/>
      <c r="I51" s="145"/>
      <c r="J51" s="206"/>
    </row>
    <row r="52" spans="2:10" ht="12">
      <c r="B52" s="14"/>
      <c r="C52" s="145"/>
      <c r="D52" s="145"/>
      <c r="E52" s="145"/>
      <c r="F52" s="145"/>
      <c r="G52" s="145"/>
      <c r="H52" s="145"/>
      <c r="I52" s="145"/>
      <c r="J52" s="206"/>
    </row>
    <row r="53" spans="2:10" ht="12">
      <c r="B53" s="14"/>
      <c r="C53" s="145"/>
      <c r="D53" s="145"/>
      <c r="E53" s="145"/>
      <c r="F53" s="145"/>
      <c r="G53" s="145"/>
      <c r="H53" s="145"/>
      <c r="I53" s="145"/>
      <c r="J53" s="206"/>
    </row>
    <row r="54" spans="2:10" ht="12">
      <c r="B54" s="14"/>
      <c r="C54" s="145"/>
      <c r="D54" s="145"/>
      <c r="E54" s="145"/>
      <c r="F54" s="145"/>
      <c r="G54" s="145"/>
      <c r="H54" s="145"/>
      <c r="I54" s="145"/>
      <c r="J54" s="206"/>
    </row>
    <row r="55" spans="2:10" ht="12">
      <c r="B55" s="14"/>
      <c r="C55" s="145"/>
      <c r="D55" s="145"/>
      <c r="E55" s="145"/>
      <c r="F55" s="145"/>
      <c r="G55" s="145"/>
      <c r="H55" s="145"/>
      <c r="I55" s="145"/>
      <c r="J55" s="206"/>
    </row>
    <row r="56" spans="2:10" ht="12">
      <c r="B56" s="14"/>
      <c r="C56" s="145"/>
      <c r="D56" s="145"/>
      <c r="E56" s="145"/>
      <c r="F56" s="145"/>
      <c r="G56" s="145"/>
      <c r="H56" s="145"/>
      <c r="I56" s="145"/>
      <c r="J56" s="206"/>
    </row>
    <row r="57" spans="2:10" ht="12">
      <c r="B57" s="14"/>
      <c r="C57" s="145"/>
      <c r="D57" s="145"/>
      <c r="E57" s="145"/>
      <c r="F57" s="145"/>
      <c r="G57" s="145"/>
      <c r="H57" s="145"/>
      <c r="I57" s="145"/>
      <c r="J57" s="206"/>
    </row>
    <row r="58" spans="2:10" ht="12">
      <c r="B58" s="14"/>
      <c r="C58" s="145"/>
      <c r="D58" s="145"/>
      <c r="E58" s="145"/>
      <c r="F58" s="145"/>
      <c r="G58" s="145"/>
      <c r="H58" s="145"/>
      <c r="I58" s="145"/>
      <c r="J58" s="206"/>
    </row>
    <row r="59" spans="2:10" ht="12">
      <c r="B59" s="14"/>
      <c r="C59" s="145"/>
      <c r="D59" s="145"/>
      <c r="E59" s="145"/>
      <c r="F59" s="145"/>
      <c r="G59" s="145"/>
      <c r="H59" s="145"/>
      <c r="I59" s="145"/>
      <c r="J59" s="206"/>
    </row>
    <row r="60" spans="2:10" ht="12">
      <c r="B60" s="14"/>
      <c r="C60" s="145"/>
      <c r="D60" s="145"/>
      <c r="E60" s="145"/>
      <c r="F60" s="145"/>
      <c r="G60" s="145"/>
      <c r="H60" s="145"/>
      <c r="I60" s="145"/>
      <c r="J60" s="206"/>
    </row>
    <row r="61" spans="2:10" ht="12.75">
      <c r="B61" s="20"/>
      <c r="C61" s="256"/>
      <c r="D61" s="226" t="s">
        <v>230</v>
      </c>
      <c r="E61" s="144"/>
      <c r="F61" s="227" t="s">
        <v>231</v>
      </c>
      <c r="G61" s="226" t="s">
        <v>230</v>
      </c>
      <c r="H61" s="144"/>
      <c r="I61" s="144"/>
      <c r="J61" s="254" t="s">
        <v>231</v>
      </c>
    </row>
    <row r="62" spans="2:10" ht="12">
      <c r="B62" s="14"/>
      <c r="C62" s="145"/>
      <c r="D62" s="145"/>
      <c r="E62" s="145"/>
      <c r="F62" s="145"/>
      <c r="G62" s="145"/>
      <c r="H62" s="145"/>
      <c r="I62" s="145"/>
      <c r="J62" s="206"/>
    </row>
    <row r="63" spans="2:10" ht="12">
      <c r="B63" s="14"/>
      <c r="C63" s="145"/>
      <c r="D63" s="145"/>
      <c r="E63" s="145"/>
      <c r="F63" s="145"/>
      <c r="G63" s="145"/>
      <c r="H63" s="145"/>
      <c r="I63" s="145"/>
      <c r="J63" s="206"/>
    </row>
    <row r="64" spans="2:10" ht="12">
      <c r="B64" s="14"/>
      <c r="C64" s="145"/>
      <c r="D64" s="145"/>
      <c r="E64" s="145"/>
      <c r="F64" s="145"/>
      <c r="G64" s="145"/>
      <c r="H64" s="145"/>
      <c r="I64" s="145"/>
      <c r="J64" s="206"/>
    </row>
    <row r="65" spans="2:10" ht="12.75">
      <c r="B65" s="20"/>
      <c r="C65" s="256"/>
      <c r="D65" s="224" t="s">
        <v>232</v>
      </c>
      <c r="E65" s="225"/>
      <c r="F65" s="225"/>
      <c r="G65" s="224" t="s">
        <v>233</v>
      </c>
      <c r="H65" s="225"/>
      <c r="I65" s="225"/>
      <c r="J65" s="253"/>
    </row>
    <row r="66" spans="2:10" ht="12">
      <c r="B66" s="14"/>
      <c r="C66" s="145"/>
      <c r="D66" s="145"/>
      <c r="E66" s="145"/>
      <c r="F66" s="145"/>
      <c r="G66" s="145"/>
      <c r="H66" s="145"/>
      <c r="I66" s="145"/>
      <c r="J66" s="206"/>
    </row>
    <row r="67" spans="2:10" ht="12">
      <c r="B67" s="14"/>
      <c r="C67" s="145"/>
      <c r="D67" s="145"/>
      <c r="E67" s="145"/>
      <c r="F67" s="145"/>
      <c r="G67" s="145"/>
      <c r="H67" s="145"/>
      <c r="I67" s="145"/>
      <c r="J67" s="206"/>
    </row>
    <row r="68" spans="2:10" ht="12">
      <c r="B68" s="14"/>
      <c r="C68" s="145"/>
      <c r="D68" s="145"/>
      <c r="E68" s="145"/>
      <c r="F68" s="145"/>
      <c r="G68" s="145"/>
      <c r="H68" s="145"/>
      <c r="I68" s="145"/>
      <c r="J68" s="206"/>
    </row>
    <row r="69" spans="2:10" ht="12">
      <c r="B69" s="14"/>
      <c r="C69" s="145"/>
      <c r="D69" s="145"/>
      <c r="E69" s="145"/>
      <c r="F69" s="145"/>
      <c r="G69" s="145"/>
      <c r="H69" s="145"/>
      <c r="I69" s="145"/>
      <c r="J69" s="206"/>
    </row>
    <row r="70" spans="2:10" ht="12">
      <c r="B70" s="14"/>
      <c r="C70" s="145"/>
      <c r="D70" s="145"/>
      <c r="E70" s="145"/>
      <c r="F70" s="145"/>
      <c r="G70" s="145"/>
      <c r="H70" s="145"/>
      <c r="I70" s="145"/>
      <c r="J70" s="206"/>
    </row>
    <row r="71" spans="2:10" ht="12">
      <c r="B71" s="14"/>
      <c r="C71" s="145"/>
      <c r="D71" s="145"/>
      <c r="E71" s="145"/>
      <c r="F71" s="145"/>
      <c r="G71" s="145"/>
      <c r="H71" s="145"/>
      <c r="I71" s="145"/>
      <c r="J71" s="206"/>
    </row>
    <row r="72" spans="2:10" ht="12">
      <c r="B72" s="14"/>
      <c r="C72" s="145"/>
      <c r="D72" s="145"/>
      <c r="E72" s="145"/>
      <c r="F72" s="145"/>
      <c r="G72" s="145"/>
      <c r="H72" s="145"/>
      <c r="I72" s="145"/>
      <c r="J72" s="206"/>
    </row>
    <row r="73" spans="2:10" ht="12">
      <c r="B73" s="14"/>
      <c r="C73" s="145"/>
      <c r="D73" s="145"/>
      <c r="E73" s="145"/>
      <c r="F73" s="145"/>
      <c r="G73" s="145"/>
      <c r="H73" s="145"/>
      <c r="I73" s="145"/>
      <c r="J73" s="206"/>
    </row>
    <row r="74" spans="2:10" ht="12">
      <c r="B74" s="14"/>
      <c r="C74" s="145"/>
      <c r="D74" s="145"/>
      <c r="E74" s="145"/>
      <c r="F74" s="145"/>
      <c r="G74" s="145"/>
      <c r="H74" s="145"/>
      <c r="I74" s="145"/>
      <c r="J74" s="206"/>
    </row>
    <row r="75" spans="2:10" ht="12">
      <c r="B75" s="14"/>
      <c r="C75" s="145"/>
      <c r="D75" s="145"/>
      <c r="E75" s="145"/>
      <c r="F75" s="145"/>
      <c r="G75" s="145"/>
      <c r="H75" s="145"/>
      <c r="I75" s="145"/>
      <c r="J75" s="206"/>
    </row>
    <row r="76" spans="2:10" ht="12.75">
      <c r="B76" s="20"/>
      <c r="C76" s="256"/>
      <c r="D76" s="226" t="s">
        <v>230</v>
      </c>
      <c r="E76" s="144"/>
      <c r="F76" s="227" t="s">
        <v>231</v>
      </c>
      <c r="G76" s="226" t="s">
        <v>230</v>
      </c>
      <c r="H76" s="144"/>
      <c r="I76" s="144"/>
      <c r="J76" s="254" t="s">
        <v>231</v>
      </c>
    </row>
    <row r="77" spans="2:10" ht="12">
      <c r="B77" s="22"/>
      <c r="C77" s="23"/>
      <c r="D77" s="23"/>
      <c r="E77" s="23"/>
      <c r="F77" s="23"/>
      <c r="G77" s="23"/>
      <c r="H77" s="23"/>
      <c r="I77" s="23"/>
      <c r="J77" s="210"/>
    </row>
    <row r="78" spans="2:10" ht="12">
      <c r="B78" s="145"/>
      <c r="C78" s="145"/>
      <c r="D78" s="145"/>
      <c r="E78" s="145"/>
      <c r="F78" s="145"/>
      <c r="G78" s="145"/>
      <c r="H78" s="145"/>
      <c r="I78" s="145"/>
      <c r="J78" s="145"/>
    </row>
    <row r="79" spans="2:10" ht="12">
      <c r="B79" s="145"/>
      <c r="C79" s="145"/>
      <c r="D79" s="145"/>
      <c r="E79" s="145"/>
      <c r="F79" s="145"/>
      <c r="G79" s="145"/>
      <c r="H79" s="145"/>
      <c r="I79" s="145"/>
      <c r="J79" s="145"/>
    </row>
    <row r="80" spans="2:10" ht="12">
      <c r="B80" s="145"/>
      <c r="C80" s="145"/>
      <c r="D80" s="145"/>
      <c r="E80" s="145"/>
      <c r="F80" s="145"/>
      <c r="G80" s="145"/>
      <c r="H80" s="145"/>
      <c r="I80" s="145"/>
      <c r="J80" s="145"/>
    </row>
    <row r="81" spans="2:10" ht="12">
      <c r="B81" s="24"/>
      <c r="C81" s="25"/>
      <c r="D81" s="25"/>
      <c r="E81" s="25"/>
      <c r="F81" s="25"/>
      <c r="G81" s="25"/>
      <c r="H81" s="25"/>
      <c r="I81" s="25"/>
      <c r="J81" s="211"/>
    </row>
    <row r="82" spans="2:10" ht="18">
      <c r="B82" s="20"/>
      <c r="C82" s="216" t="s">
        <v>48</v>
      </c>
      <c r="D82" s="256"/>
      <c r="E82" s="256"/>
      <c r="F82" s="256"/>
      <c r="G82" s="256"/>
      <c r="H82" s="256"/>
      <c r="I82" s="256"/>
      <c r="J82" s="207"/>
    </row>
    <row r="83" spans="2:10" ht="12">
      <c r="B83" s="20"/>
      <c r="C83" s="256"/>
      <c r="D83" s="256"/>
      <c r="E83" s="256"/>
      <c r="F83" s="256"/>
      <c r="G83" s="256"/>
      <c r="H83" s="256"/>
      <c r="I83" s="256"/>
      <c r="J83" s="207"/>
    </row>
    <row r="84" spans="2:10" ht="12.75">
      <c r="B84" s="20"/>
      <c r="C84" s="217" t="s">
        <v>6</v>
      </c>
      <c r="D84" s="256"/>
      <c r="E84" s="256"/>
      <c r="F84" s="256"/>
      <c r="G84" s="256"/>
      <c r="H84" s="256"/>
      <c r="I84" s="256"/>
      <c r="J84" s="207"/>
    </row>
    <row r="85" spans="2:10" ht="33" customHeight="1">
      <c r="B85" s="20"/>
      <c r="C85" s="256"/>
      <c r="D85" s="256"/>
      <c r="E85" s="461" t="str">
        <f>E7</f>
        <v>Demolice rekreačního objektu na p.č. 394 a 395, RO, 01.011 VD NH, demolice, OHO, stavba č. 4339</v>
      </c>
      <c r="F85" s="458"/>
      <c r="G85" s="458"/>
      <c r="H85" s="458"/>
      <c r="I85" s="256"/>
      <c r="J85" s="207"/>
    </row>
    <row r="86" spans="2:10" ht="12">
      <c r="B86" s="20"/>
      <c r="C86" s="256"/>
      <c r="D86" s="256"/>
      <c r="E86" s="256"/>
      <c r="F86" s="256"/>
      <c r="G86" s="256"/>
      <c r="H86" s="256"/>
      <c r="I86" s="256"/>
      <c r="J86" s="207"/>
    </row>
    <row r="87" spans="2:10" ht="12.75">
      <c r="B87" s="20"/>
      <c r="C87" s="217" t="s">
        <v>10</v>
      </c>
      <c r="D87" s="256"/>
      <c r="E87" s="256"/>
      <c r="F87" s="257" t="str">
        <f>F10</f>
        <v>k. ú. Nové Heřminovy</v>
      </c>
      <c r="G87" s="256"/>
      <c r="H87" s="256"/>
      <c r="I87" s="217" t="s">
        <v>12</v>
      </c>
      <c r="J87" s="247" t="str">
        <f>IF(J10="","",J10)</f>
        <v>23. 7. 2019</v>
      </c>
    </row>
    <row r="88" spans="2:10" ht="12">
      <c r="B88" s="20"/>
      <c r="C88" s="256"/>
      <c r="D88" s="256"/>
      <c r="E88" s="256"/>
      <c r="F88" s="256"/>
      <c r="G88" s="256"/>
      <c r="H88" s="256"/>
      <c r="I88" s="256"/>
      <c r="J88" s="207"/>
    </row>
    <row r="89" spans="2:10" ht="25.5">
      <c r="B89" s="20"/>
      <c r="C89" s="217" t="s">
        <v>13</v>
      </c>
      <c r="D89" s="256"/>
      <c r="E89" s="256"/>
      <c r="F89" s="257" t="str">
        <f>E13</f>
        <v>Povodí Odry, státní podnik</v>
      </c>
      <c r="G89" s="256"/>
      <c r="H89" s="256"/>
      <c r="I89" s="217" t="s">
        <v>20</v>
      </c>
      <c r="J89" s="260" t="str">
        <f>E19</f>
        <v>MORAVIA PROJEKT s.r.o.</v>
      </c>
    </row>
    <row r="90" spans="2:10" ht="12.75">
      <c r="B90" s="20"/>
      <c r="C90" s="217" t="s">
        <v>19</v>
      </c>
      <c r="D90" s="256"/>
      <c r="E90" s="256"/>
      <c r="F90" s="257" t="str">
        <f>IF(E16="","",E16)</f>
        <v xml:space="preserve"> </v>
      </c>
      <c r="G90" s="256"/>
      <c r="H90" s="256"/>
      <c r="I90" s="217" t="s">
        <v>24</v>
      </c>
      <c r="J90" s="260" t="str">
        <f>E22</f>
        <v xml:space="preserve"> </v>
      </c>
    </row>
    <row r="91" spans="2:10" ht="12">
      <c r="B91" s="20"/>
      <c r="C91" s="256"/>
      <c r="D91" s="256"/>
      <c r="E91" s="256"/>
      <c r="F91" s="256"/>
      <c r="G91" s="256"/>
      <c r="H91" s="256"/>
      <c r="I91" s="256"/>
      <c r="J91" s="207"/>
    </row>
    <row r="92" spans="2:10" ht="12">
      <c r="B92" s="20"/>
      <c r="C92" s="228" t="s">
        <v>49</v>
      </c>
      <c r="D92" s="156"/>
      <c r="E92" s="156"/>
      <c r="F92" s="156"/>
      <c r="G92" s="156"/>
      <c r="H92" s="156"/>
      <c r="I92" s="156"/>
      <c r="J92" s="262" t="s">
        <v>50</v>
      </c>
    </row>
    <row r="93" spans="2:10" ht="12">
      <c r="B93" s="20"/>
      <c r="C93" s="256"/>
      <c r="D93" s="256"/>
      <c r="E93" s="256"/>
      <c r="F93" s="256"/>
      <c r="G93" s="256"/>
      <c r="H93" s="256"/>
      <c r="I93" s="256"/>
      <c r="J93" s="207"/>
    </row>
    <row r="94" spans="2:10" ht="15.75">
      <c r="B94" s="20"/>
      <c r="C94" s="229" t="s">
        <v>234</v>
      </c>
      <c r="D94" s="256"/>
      <c r="E94" s="256"/>
      <c r="F94" s="256"/>
      <c r="G94" s="256"/>
      <c r="H94" s="256"/>
      <c r="I94" s="256"/>
      <c r="J94" s="248">
        <f>J116</f>
        <v>0</v>
      </c>
    </row>
    <row r="95" spans="2:10" ht="15">
      <c r="B95" s="54"/>
      <c r="C95" s="230"/>
      <c r="D95" s="55" t="s">
        <v>52</v>
      </c>
      <c r="E95" s="56"/>
      <c r="F95" s="56"/>
      <c r="G95" s="56"/>
      <c r="H95" s="56"/>
      <c r="I95" s="56"/>
      <c r="J95" s="264">
        <f>J117</f>
        <v>0</v>
      </c>
    </row>
    <row r="96" spans="2:10" ht="12.75">
      <c r="B96" s="58"/>
      <c r="C96" s="231"/>
      <c r="D96" s="59" t="s">
        <v>53</v>
      </c>
      <c r="E96" s="60"/>
      <c r="F96" s="60"/>
      <c r="G96" s="60"/>
      <c r="H96" s="60"/>
      <c r="I96" s="60"/>
      <c r="J96" s="265">
        <f>J118</f>
        <v>0</v>
      </c>
    </row>
    <row r="97" spans="2:10" ht="12.75">
      <c r="B97" s="58"/>
      <c r="C97" s="231"/>
      <c r="D97" s="59" t="s">
        <v>54</v>
      </c>
      <c r="E97" s="60"/>
      <c r="F97" s="60"/>
      <c r="G97" s="60"/>
      <c r="H97" s="60"/>
      <c r="I97" s="60"/>
      <c r="J97" s="265">
        <f>J148</f>
        <v>0</v>
      </c>
    </row>
    <row r="98" spans="2:10" ht="12.75">
      <c r="B98" s="58"/>
      <c r="C98" s="231"/>
      <c r="D98" s="59" t="s">
        <v>55</v>
      </c>
      <c r="E98" s="60"/>
      <c r="F98" s="60"/>
      <c r="G98" s="60"/>
      <c r="H98" s="60"/>
      <c r="I98" s="60"/>
      <c r="J98" s="265">
        <f>J167</f>
        <v>0</v>
      </c>
    </row>
    <row r="99" spans="2:10" ht="12">
      <c r="B99" s="20"/>
      <c r="C99" s="256"/>
      <c r="D99" s="256"/>
      <c r="E99" s="256"/>
      <c r="F99" s="256"/>
      <c r="G99" s="256"/>
      <c r="H99" s="256"/>
      <c r="I99" s="256"/>
      <c r="J99" s="207"/>
    </row>
    <row r="100" spans="2:10" ht="12">
      <c r="B100" s="22"/>
      <c r="C100" s="23"/>
      <c r="D100" s="23"/>
      <c r="E100" s="23"/>
      <c r="F100" s="23"/>
      <c r="G100" s="23"/>
      <c r="H100" s="23"/>
      <c r="I100" s="23"/>
      <c r="J100" s="210"/>
    </row>
    <row r="101" spans="2:10" ht="12">
      <c r="B101" s="145"/>
      <c r="C101" s="145"/>
      <c r="D101" s="145"/>
      <c r="E101" s="145"/>
      <c r="F101" s="145"/>
      <c r="G101" s="145"/>
      <c r="H101" s="145"/>
      <c r="I101" s="145"/>
      <c r="J101" s="145"/>
    </row>
    <row r="102" spans="2:10" ht="12">
      <c r="B102" s="145"/>
      <c r="C102" s="145"/>
      <c r="D102" s="145"/>
      <c r="E102" s="145"/>
      <c r="F102" s="145"/>
      <c r="G102" s="145"/>
      <c r="H102" s="145"/>
      <c r="I102" s="145"/>
      <c r="J102" s="145"/>
    </row>
    <row r="103" spans="2:10" ht="12">
      <c r="B103" s="145"/>
      <c r="C103" s="145"/>
      <c r="D103" s="145"/>
      <c r="E103" s="145"/>
      <c r="F103" s="145"/>
      <c r="G103" s="145"/>
      <c r="H103" s="145"/>
      <c r="I103" s="145"/>
      <c r="J103" s="145"/>
    </row>
    <row r="104" spans="2:10" ht="12">
      <c r="B104" s="24"/>
      <c r="C104" s="25"/>
      <c r="D104" s="25"/>
      <c r="E104" s="25"/>
      <c r="F104" s="25"/>
      <c r="G104" s="25"/>
      <c r="H104" s="25"/>
      <c r="I104" s="25"/>
      <c r="J104" s="211"/>
    </row>
    <row r="105" spans="2:10" ht="18">
      <c r="B105" s="20"/>
      <c r="C105" s="216" t="s">
        <v>56</v>
      </c>
      <c r="D105" s="256"/>
      <c r="E105" s="256"/>
      <c r="F105" s="256"/>
      <c r="G105" s="256"/>
      <c r="H105" s="256"/>
      <c r="I105" s="256"/>
      <c r="J105" s="207"/>
    </row>
    <row r="106" spans="2:10" ht="12">
      <c r="B106" s="20"/>
      <c r="C106" s="256"/>
      <c r="D106" s="256"/>
      <c r="E106" s="256"/>
      <c r="F106" s="256"/>
      <c r="G106" s="256"/>
      <c r="H106" s="256"/>
      <c r="I106" s="256"/>
      <c r="J106" s="207"/>
    </row>
    <row r="107" spans="2:10" ht="12.75">
      <c r="B107" s="20"/>
      <c r="C107" s="217" t="s">
        <v>6</v>
      </c>
      <c r="D107" s="256"/>
      <c r="E107" s="256"/>
      <c r="F107" s="256"/>
      <c r="G107" s="256"/>
      <c r="H107" s="256"/>
      <c r="I107" s="256"/>
      <c r="J107" s="207"/>
    </row>
    <row r="108" spans="2:10" ht="31.5" customHeight="1">
      <c r="B108" s="20"/>
      <c r="C108" s="256"/>
      <c r="D108" s="256"/>
      <c r="E108" s="461" t="str">
        <f>E7</f>
        <v>Demolice rekreačního objektu na p.č. 394 a 395, RO, 01.011 VD NH, demolice, OHO, stavba č. 4339</v>
      </c>
      <c r="F108" s="458"/>
      <c r="G108" s="458"/>
      <c r="H108" s="458"/>
      <c r="I108" s="256"/>
      <c r="J108" s="207"/>
    </row>
    <row r="109" spans="2:10" ht="12">
      <c r="B109" s="20"/>
      <c r="C109" s="256"/>
      <c r="D109" s="256"/>
      <c r="E109" s="256"/>
      <c r="F109" s="256"/>
      <c r="G109" s="256"/>
      <c r="H109" s="256"/>
      <c r="I109" s="256"/>
      <c r="J109" s="207"/>
    </row>
    <row r="110" spans="2:10" ht="12.75">
      <c r="B110" s="20"/>
      <c r="C110" s="217" t="s">
        <v>10</v>
      </c>
      <c r="D110" s="256"/>
      <c r="E110" s="256"/>
      <c r="F110" s="257" t="str">
        <f>F10</f>
        <v>k. ú. Nové Heřminovy</v>
      </c>
      <c r="G110" s="256"/>
      <c r="H110" s="256"/>
      <c r="I110" s="217" t="s">
        <v>12</v>
      </c>
      <c r="J110" s="247" t="str">
        <f>IF(J10="","",J10)</f>
        <v>23. 7. 2019</v>
      </c>
    </row>
    <row r="111" spans="2:10" ht="12">
      <c r="B111" s="20"/>
      <c r="C111" s="256"/>
      <c r="D111" s="256"/>
      <c r="E111" s="256"/>
      <c r="F111" s="256"/>
      <c r="G111" s="256"/>
      <c r="H111" s="256"/>
      <c r="I111" s="256"/>
      <c r="J111" s="207"/>
    </row>
    <row r="112" spans="2:10" ht="25.5">
      <c r="B112" s="20"/>
      <c r="C112" s="217" t="s">
        <v>13</v>
      </c>
      <c r="D112" s="256"/>
      <c r="E112" s="256"/>
      <c r="F112" s="257" t="str">
        <f>E13</f>
        <v>Povodí Odry, státní podnik</v>
      </c>
      <c r="G112" s="256"/>
      <c r="H112" s="256"/>
      <c r="I112" s="217" t="s">
        <v>20</v>
      </c>
      <c r="J112" s="260" t="str">
        <f>E19</f>
        <v>MORAVIA PROJEKT s.r.o.</v>
      </c>
    </row>
    <row r="113" spans="2:10" ht="12.75">
      <c r="B113" s="20"/>
      <c r="C113" s="217" t="s">
        <v>19</v>
      </c>
      <c r="D113" s="256"/>
      <c r="E113" s="256"/>
      <c r="F113" s="257" t="str">
        <f>IF(E16="","",E16)</f>
        <v xml:space="preserve"> </v>
      </c>
      <c r="G113" s="256"/>
      <c r="H113" s="256"/>
      <c r="I113" s="217" t="s">
        <v>24</v>
      </c>
      <c r="J113" s="260" t="str">
        <f>E22</f>
        <v xml:space="preserve"> </v>
      </c>
    </row>
    <row r="114" spans="2:10" ht="12">
      <c r="B114" s="20"/>
      <c r="C114" s="256"/>
      <c r="D114" s="256"/>
      <c r="E114" s="256"/>
      <c r="F114" s="256"/>
      <c r="G114" s="256"/>
      <c r="H114" s="256"/>
      <c r="I114" s="256"/>
      <c r="J114" s="207"/>
    </row>
    <row r="115" spans="2:10" ht="12">
      <c r="B115" s="63"/>
      <c r="C115" s="64" t="s">
        <v>57</v>
      </c>
      <c r="D115" s="65" t="s">
        <v>42</v>
      </c>
      <c r="E115" s="65" t="s">
        <v>40</v>
      </c>
      <c r="F115" s="65" t="s">
        <v>41</v>
      </c>
      <c r="G115" s="65" t="s">
        <v>58</v>
      </c>
      <c r="H115" s="65" t="s">
        <v>59</v>
      </c>
      <c r="I115" s="65" t="s">
        <v>60</v>
      </c>
      <c r="J115" s="267" t="s">
        <v>50</v>
      </c>
    </row>
    <row r="116" spans="2:10" ht="15.75">
      <c r="B116" s="20"/>
      <c r="C116" s="232" t="s">
        <v>67</v>
      </c>
      <c r="D116" s="256"/>
      <c r="E116" s="256"/>
      <c r="F116" s="256"/>
      <c r="G116" s="256"/>
      <c r="H116" s="256"/>
      <c r="I116" s="256"/>
      <c r="J116" s="269">
        <f>J117</f>
        <v>0</v>
      </c>
    </row>
    <row r="117" spans="2:10" ht="15">
      <c r="B117" s="71"/>
      <c r="C117" s="130"/>
      <c r="D117" s="233" t="s">
        <v>44</v>
      </c>
      <c r="E117" s="234" t="s">
        <v>68</v>
      </c>
      <c r="F117" s="234" t="s">
        <v>69</v>
      </c>
      <c r="G117" s="130"/>
      <c r="H117" s="130"/>
      <c r="I117" s="130"/>
      <c r="J117" s="270">
        <f>J118+J148+J167</f>
        <v>0</v>
      </c>
    </row>
    <row r="118" spans="2:10" ht="12.75">
      <c r="B118" s="71"/>
      <c r="C118" s="130"/>
      <c r="D118" s="233" t="s">
        <v>44</v>
      </c>
      <c r="E118" s="235" t="s">
        <v>46</v>
      </c>
      <c r="F118" s="235" t="s">
        <v>71</v>
      </c>
      <c r="G118" s="130"/>
      <c r="H118" s="130"/>
      <c r="I118" s="130"/>
      <c r="J118" s="271">
        <f>J119+J120+J126+J127+J137+J139+J141+J142+J144+J145+J147</f>
        <v>0</v>
      </c>
    </row>
    <row r="119" spans="2:10" ht="24">
      <c r="B119" s="83"/>
      <c r="C119" s="84" t="s">
        <v>46</v>
      </c>
      <c r="D119" s="84" t="s">
        <v>72</v>
      </c>
      <c r="E119" s="85" t="s">
        <v>707</v>
      </c>
      <c r="F119" s="86" t="s">
        <v>708</v>
      </c>
      <c r="G119" s="87" t="s">
        <v>104</v>
      </c>
      <c r="H119" s="88">
        <v>12</v>
      </c>
      <c r="I119" s="426">
        <v>0</v>
      </c>
      <c r="J119" s="273">
        <f>ROUND(I119*H119,2)</f>
        <v>0</v>
      </c>
    </row>
    <row r="120" spans="2:10" ht="24">
      <c r="B120" s="83"/>
      <c r="C120" s="84" t="s">
        <v>77</v>
      </c>
      <c r="D120" s="84" t="s">
        <v>72</v>
      </c>
      <c r="E120" s="85" t="s">
        <v>237</v>
      </c>
      <c r="F120" s="86" t="s">
        <v>238</v>
      </c>
      <c r="G120" s="87" t="s">
        <v>75</v>
      </c>
      <c r="H120" s="88">
        <v>36.792</v>
      </c>
      <c r="I120" s="426">
        <v>0</v>
      </c>
      <c r="J120" s="273">
        <f>ROUND(I120*H120,2)</f>
        <v>0</v>
      </c>
    </row>
    <row r="121" spans="2:10" ht="12">
      <c r="B121" s="103"/>
      <c r="C121" s="236"/>
      <c r="D121" s="237" t="s">
        <v>79</v>
      </c>
      <c r="E121" s="238" t="s">
        <v>0</v>
      </c>
      <c r="F121" s="203" t="s">
        <v>709</v>
      </c>
      <c r="G121" s="236"/>
      <c r="H121" s="239">
        <v>16.032</v>
      </c>
      <c r="I121" s="236"/>
      <c r="J121" s="274"/>
    </row>
    <row r="122" spans="2:10" ht="12">
      <c r="B122" s="103"/>
      <c r="C122" s="236"/>
      <c r="D122" s="237" t="s">
        <v>79</v>
      </c>
      <c r="E122" s="238" t="s">
        <v>0</v>
      </c>
      <c r="F122" s="203" t="s">
        <v>710</v>
      </c>
      <c r="G122" s="236"/>
      <c r="H122" s="239">
        <v>6.12</v>
      </c>
      <c r="I122" s="236"/>
      <c r="J122" s="274"/>
    </row>
    <row r="123" spans="2:10" ht="12">
      <c r="B123" s="103"/>
      <c r="C123" s="236"/>
      <c r="D123" s="237" t="s">
        <v>79</v>
      </c>
      <c r="E123" s="238" t="s">
        <v>0</v>
      </c>
      <c r="F123" s="203" t="s">
        <v>711</v>
      </c>
      <c r="G123" s="236"/>
      <c r="H123" s="239">
        <v>3.24</v>
      </c>
      <c r="I123" s="236"/>
      <c r="J123" s="274"/>
    </row>
    <row r="124" spans="2:10" ht="12">
      <c r="B124" s="103"/>
      <c r="C124" s="236"/>
      <c r="D124" s="237" t="s">
        <v>79</v>
      </c>
      <c r="E124" s="238" t="s">
        <v>0</v>
      </c>
      <c r="F124" s="203" t="s">
        <v>712</v>
      </c>
      <c r="G124" s="236"/>
      <c r="H124" s="239">
        <v>11.4</v>
      </c>
      <c r="I124" s="236"/>
      <c r="J124" s="274"/>
    </row>
    <row r="125" spans="2:10" ht="12">
      <c r="B125" s="110"/>
      <c r="C125" s="133"/>
      <c r="D125" s="237" t="s">
        <v>79</v>
      </c>
      <c r="E125" s="240" t="s">
        <v>0</v>
      </c>
      <c r="F125" s="241" t="s">
        <v>83</v>
      </c>
      <c r="G125" s="133"/>
      <c r="H125" s="242">
        <v>36.792</v>
      </c>
      <c r="I125" s="133"/>
      <c r="J125" s="275"/>
    </row>
    <row r="126" spans="2:10" ht="24">
      <c r="B126" s="83"/>
      <c r="C126" s="84" t="s">
        <v>87</v>
      </c>
      <c r="D126" s="84" t="s">
        <v>72</v>
      </c>
      <c r="E126" s="85" t="s">
        <v>240</v>
      </c>
      <c r="F126" s="86" t="s">
        <v>241</v>
      </c>
      <c r="G126" s="87" t="s">
        <v>75</v>
      </c>
      <c r="H126" s="88">
        <v>36.792</v>
      </c>
      <c r="I126" s="426">
        <v>0</v>
      </c>
      <c r="J126" s="273">
        <f>ROUND(I126*H126,2)</f>
        <v>0</v>
      </c>
    </row>
    <row r="127" spans="2:10" ht="24">
      <c r="B127" s="83"/>
      <c r="C127" s="84" t="s">
        <v>76</v>
      </c>
      <c r="D127" s="84" t="s">
        <v>72</v>
      </c>
      <c r="E127" s="85" t="s">
        <v>84</v>
      </c>
      <c r="F127" s="86" t="s">
        <v>242</v>
      </c>
      <c r="G127" s="87" t="s">
        <v>75</v>
      </c>
      <c r="H127" s="88">
        <v>116.275</v>
      </c>
      <c r="I127" s="426">
        <v>0</v>
      </c>
      <c r="J127" s="273">
        <f>ROUND(I127*H127,2)</f>
        <v>0</v>
      </c>
    </row>
    <row r="128" spans="2:10" ht="12">
      <c r="B128" s="103"/>
      <c r="C128" s="236"/>
      <c r="D128" s="237" t="s">
        <v>79</v>
      </c>
      <c r="E128" s="238" t="s">
        <v>0</v>
      </c>
      <c r="F128" s="203" t="s">
        <v>713</v>
      </c>
      <c r="G128" s="236"/>
      <c r="H128" s="239">
        <v>37.005</v>
      </c>
      <c r="I128" s="236"/>
      <c r="J128" s="274"/>
    </row>
    <row r="129" spans="2:10" ht="12">
      <c r="B129" s="103"/>
      <c r="C129" s="236"/>
      <c r="D129" s="237" t="s">
        <v>79</v>
      </c>
      <c r="E129" s="238" t="s">
        <v>0</v>
      </c>
      <c r="F129" s="203" t="s">
        <v>714</v>
      </c>
      <c r="G129" s="236"/>
      <c r="H129" s="239">
        <v>6.253</v>
      </c>
      <c r="I129" s="236"/>
      <c r="J129" s="274"/>
    </row>
    <row r="130" spans="2:10" ht="12">
      <c r="B130" s="103"/>
      <c r="C130" s="236"/>
      <c r="D130" s="237" t="s">
        <v>79</v>
      </c>
      <c r="E130" s="238" t="s">
        <v>0</v>
      </c>
      <c r="F130" s="203" t="s">
        <v>715</v>
      </c>
      <c r="G130" s="236"/>
      <c r="H130" s="239">
        <v>3.375</v>
      </c>
      <c r="I130" s="236"/>
      <c r="J130" s="274"/>
    </row>
    <row r="131" spans="2:10" ht="12">
      <c r="B131" s="103"/>
      <c r="C131" s="236"/>
      <c r="D131" s="237" t="s">
        <v>79</v>
      </c>
      <c r="E131" s="238" t="s">
        <v>0</v>
      </c>
      <c r="F131" s="203" t="s">
        <v>716</v>
      </c>
      <c r="G131" s="236"/>
      <c r="H131" s="239">
        <v>21.66</v>
      </c>
      <c r="I131" s="236"/>
      <c r="J131" s="274"/>
    </row>
    <row r="132" spans="2:10" ht="12">
      <c r="B132" s="103"/>
      <c r="C132" s="236"/>
      <c r="D132" s="237" t="s">
        <v>79</v>
      </c>
      <c r="E132" s="238" t="s">
        <v>0</v>
      </c>
      <c r="F132" s="203" t="s">
        <v>717</v>
      </c>
      <c r="G132" s="236"/>
      <c r="H132" s="239">
        <v>8.19</v>
      </c>
      <c r="I132" s="236"/>
      <c r="J132" s="274"/>
    </row>
    <row r="133" spans="2:10" ht="12">
      <c r="B133" s="103"/>
      <c r="C133" s="236"/>
      <c r="D133" s="237" t="s">
        <v>79</v>
      </c>
      <c r="E133" s="238" t="s">
        <v>0</v>
      </c>
      <c r="F133" s="203" t="s">
        <v>718</v>
      </c>
      <c r="G133" s="236"/>
      <c r="H133" s="239">
        <v>3</v>
      </c>
      <c r="I133" s="236"/>
      <c r="J133" s="274"/>
    </row>
    <row r="134" spans="2:10" ht="12">
      <c r="B134" s="281"/>
      <c r="C134" s="282"/>
      <c r="D134" s="237" t="s">
        <v>79</v>
      </c>
      <c r="E134" s="283" t="s">
        <v>0</v>
      </c>
      <c r="F134" s="284" t="s">
        <v>302</v>
      </c>
      <c r="G134" s="282"/>
      <c r="H134" s="285">
        <v>79.483</v>
      </c>
      <c r="I134" s="282"/>
      <c r="J134" s="286"/>
    </row>
    <row r="135" spans="2:10" ht="12">
      <c r="B135" s="103"/>
      <c r="C135" s="236"/>
      <c r="D135" s="237" t="s">
        <v>79</v>
      </c>
      <c r="E135" s="238" t="s">
        <v>0</v>
      </c>
      <c r="F135" s="203" t="s">
        <v>719</v>
      </c>
      <c r="G135" s="236"/>
      <c r="H135" s="239">
        <v>36.792</v>
      </c>
      <c r="I135" s="236"/>
      <c r="J135" s="274"/>
    </row>
    <row r="136" spans="2:10" ht="12">
      <c r="B136" s="110"/>
      <c r="C136" s="133"/>
      <c r="D136" s="237" t="s">
        <v>79</v>
      </c>
      <c r="E136" s="240" t="s">
        <v>0</v>
      </c>
      <c r="F136" s="241" t="s">
        <v>83</v>
      </c>
      <c r="G136" s="133"/>
      <c r="H136" s="242">
        <v>116.275</v>
      </c>
      <c r="I136" s="133"/>
      <c r="J136" s="275"/>
    </row>
    <row r="137" spans="2:10" ht="12">
      <c r="B137" s="83"/>
      <c r="C137" s="117" t="s">
        <v>101</v>
      </c>
      <c r="D137" s="117" t="s">
        <v>94</v>
      </c>
      <c r="E137" s="118" t="s">
        <v>244</v>
      </c>
      <c r="F137" s="119" t="s">
        <v>245</v>
      </c>
      <c r="G137" s="120" t="s">
        <v>97</v>
      </c>
      <c r="H137" s="121">
        <v>167.436</v>
      </c>
      <c r="I137" s="427">
        <v>0</v>
      </c>
      <c r="J137" s="277">
        <f>ROUND(I137*H137,2)</f>
        <v>0</v>
      </c>
    </row>
    <row r="138" spans="2:10" ht="12">
      <c r="B138" s="103"/>
      <c r="C138" s="236"/>
      <c r="D138" s="237" t="s">
        <v>79</v>
      </c>
      <c r="E138" s="238" t="s">
        <v>0</v>
      </c>
      <c r="F138" s="203" t="s">
        <v>720</v>
      </c>
      <c r="G138" s="236"/>
      <c r="H138" s="239">
        <v>167.436</v>
      </c>
      <c r="I138" s="236"/>
      <c r="J138" s="274"/>
    </row>
    <row r="139" spans="2:10" ht="12">
      <c r="B139" s="83"/>
      <c r="C139" s="117" t="s">
        <v>108</v>
      </c>
      <c r="D139" s="117" t="s">
        <v>94</v>
      </c>
      <c r="E139" s="118" t="s">
        <v>109</v>
      </c>
      <c r="F139" s="119" t="s">
        <v>110</v>
      </c>
      <c r="G139" s="120" t="s">
        <v>97</v>
      </c>
      <c r="H139" s="121">
        <v>41.859</v>
      </c>
      <c r="I139" s="427">
        <v>0</v>
      </c>
      <c r="J139" s="277">
        <f>ROUND(I139*H139,2)</f>
        <v>0</v>
      </c>
    </row>
    <row r="140" spans="2:10" ht="12">
      <c r="B140" s="103"/>
      <c r="C140" s="236"/>
      <c r="D140" s="237" t="s">
        <v>79</v>
      </c>
      <c r="E140" s="238" t="s">
        <v>0</v>
      </c>
      <c r="F140" s="203" t="s">
        <v>721</v>
      </c>
      <c r="G140" s="236"/>
      <c r="H140" s="239">
        <v>41.859</v>
      </c>
      <c r="I140" s="236"/>
      <c r="J140" s="274"/>
    </row>
    <row r="141" spans="2:10" ht="24">
      <c r="B141" s="83"/>
      <c r="C141" s="84" t="s">
        <v>113</v>
      </c>
      <c r="D141" s="84" t="s">
        <v>72</v>
      </c>
      <c r="E141" s="85" t="s">
        <v>248</v>
      </c>
      <c r="F141" s="86" t="s">
        <v>249</v>
      </c>
      <c r="G141" s="87" t="s">
        <v>104</v>
      </c>
      <c r="H141" s="88">
        <v>100</v>
      </c>
      <c r="I141" s="426">
        <v>0</v>
      </c>
      <c r="J141" s="273">
        <f>ROUND(I141*H141,2)</f>
        <v>0</v>
      </c>
    </row>
    <row r="142" spans="2:10" ht="12">
      <c r="B142" s="83"/>
      <c r="C142" s="117" t="s">
        <v>98</v>
      </c>
      <c r="D142" s="117" t="s">
        <v>94</v>
      </c>
      <c r="E142" s="118" t="s">
        <v>250</v>
      </c>
      <c r="F142" s="119" t="s">
        <v>251</v>
      </c>
      <c r="G142" s="120" t="s">
        <v>97</v>
      </c>
      <c r="H142" s="121">
        <v>36</v>
      </c>
      <c r="I142" s="427">
        <v>0</v>
      </c>
      <c r="J142" s="277">
        <f>ROUND(I142*H142,2)</f>
        <v>0</v>
      </c>
    </row>
    <row r="143" spans="2:10" ht="12">
      <c r="B143" s="103"/>
      <c r="C143" s="236"/>
      <c r="D143" s="237" t="s">
        <v>79</v>
      </c>
      <c r="E143" s="238" t="s">
        <v>0</v>
      </c>
      <c r="F143" s="203" t="s">
        <v>252</v>
      </c>
      <c r="G143" s="236"/>
      <c r="H143" s="239">
        <v>36</v>
      </c>
      <c r="I143" s="236"/>
      <c r="J143" s="274"/>
    </row>
    <row r="144" spans="2:10" ht="24">
      <c r="B144" s="83"/>
      <c r="C144" s="84" t="s">
        <v>122</v>
      </c>
      <c r="D144" s="84" t="s">
        <v>72</v>
      </c>
      <c r="E144" s="85" t="s">
        <v>195</v>
      </c>
      <c r="F144" s="86" t="s">
        <v>253</v>
      </c>
      <c r="G144" s="87" t="s">
        <v>104</v>
      </c>
      <c r="H144" s="88">
        <v>100</v>
      </c>
      <c r="I144" s="426">
        <v>0</v>
      </c>
      <c r="J144" s="273">
        <f>ROUND(I144*H144,2)</f>
        <v>0</v>
      </c>
    </row>
    <row r="145" spans="2:10" ht="12">
      <c r="B145" s="83"/>
      <c r="C145" s="117" t="s">
        <v>128</v>
      </c>
      <c r="D145" s="117" t="s">
        <v>94</v>
      </c>
      <c r="E145" s="118" t="s">
        <v>254</v>
      </c>
      <c r="F145" s="119" t="s">
        <v>255</v>
      </c>
      <c r="G145" s="120" t="s">
        <v>119</v>
      </c>
      <c r="H145" s="121">
        <v>2.5</v>
      </c>
      <c r="I145" s="427">
        <v>0</v>
      </c>
      <c r="J145" s="277">
        <f>ROUND(I145*H145,2)</f>
        <v>0</v>
      </c>
    </row>
    <row r="146" spans="2:10" ht="12">
      <c r="B146" s="103"/>
      <c r="C146" s="236"/>
      <c r="D146" s="237" t="s">
        <v>79</v>
      </c>
      <c r="E146" s="236"/>
      <c r="F146" s="203" t="s">
        <v>722</v>
      </c>
      <c r="G146" s="236"/>
      <c r="H146" s="239">
        <v>2.5</v>
      </c>
      <c r="I146" s="236"/>
      <c r="J146" s="274"/>
    </row>
    <row r="147" spans="2:10" ht="12">
      <c r="B147" s="83"/>
      <c r="C147" s="84" t="s">
        <v>134</v>
      </c>
      <c r="D147" s="84" t="s">
        <v>72</v>
      </c>
      <c r="E147" s="85" t="s">
        <v>197</v>
      </c>
      <c r="F147" s="86" t="s">
        <v>257</v>
      </c>
      <c r="G147" s="87" t="s">
        <v>104</v>
      </c>
      <c r="H147" s="88">
        <v>100</v>
      </c>
      <c r="I147" s="426">
        <v>0</v>
      </c>
      <c r="J147" s="273">
        <f>ROUND(I147*H147,2)</f>
        <v>0</v>
      </c>
    </row>
    <row r="148" spans="2:10" ht="12.75">
      <c r="B148" s="71"/>
      <c r="C148" s="130"/>
      <c r="D148" s="233" t="s">
        <v>44</v>
      </c>
      <c r="E148" s="235" t="s">
        <v>122</v>
      </c>
      <c r="F148" s="235" t="s">
        <v>123</v>
      </c>
      <c r="G148" s="130"/>
      <c r="H148" s="130"/>
      <c r="I148" s="130"/>
      <c r="J148" s="271">
        <f>J149+J150+J151+J156+J158+J160+J162</f>
        <v>0</v>
      </c>
    </row>
    <row r="149" spans="2:10" ht="24">
      <c r="B149" s="83"/>
      <c r="C149" s="84" t="s">
        <v>140</v>
      </c>
      <c r="D149" s="84" t="s">
        <v>72</v>
      </c>
      <c r="E149" s="85" t="s">
        <v>451</v>
      </c>
      <c r="F149" s="86" t="s">
        <v>452</v>
      </c>
      <c r="G149" s="87" t="s">
        <v>269</v>
      </c>
      <c r="H149" s="88">
        <v>91</v>
      </c>
      <c r="I149" s="426">
        <v>0</v>
      </c>
      <c r="J149" s="273">
        <f>ROUND(I149*H149,2)</f>
        <v>0</v>
      </c>
    </row>
    <row r="150" spans="2:10" ht="24">
      <c r="B150" s="83"/>
      <c r="C150" s="84" t="s">
        <v>147</v>
      </c>
      <c r="D150" s="84" t="s">
        <v>72</v>
      </c>
      <c r="E150" s="85" t="s">
        <v>453</v>
      </c>
      <c r="F150" s="86" t="s">
        <v>454</v>
      </c>
      <c r="G150" s="87" t="s">
        <v>163</v>
      </c>
      <c r="H150" s="88">
        <v>260</v>
      </c>
      <c r="I150" s="426">
        <v>0</v>
      </c>
      <c r="J150" s="273">
        <f>ROUND(I150*H150,2)</f>
        <v>0</v>
      </c>
    </row>
    <row r="151" spans="2:10" ht="24">
      <c r="B151" s="83"/>
      <c r="C151" s="84" t="s">
        <v>151</v>
      </c>
      <c r="D151" s="84" t="s">
        <v>72</v>
      </c>
      <c r="E151" s="85" t="s">
        <v>312</v>
      </c>
      <c r="F151" s="86" t="s">
        <v>313</v>
      </c>
      <c r="G151" s="87" t="s">
        <v>75</v>
      </c>
      <c r="H151" s="88">
        <v>28.119</v>
      </c>
      <c r="I151" s="426">
        <v>0</v>
      </c>
      <c r="J151" s="273">
        <f>ROUND(I151*H151,2)</f>
        <v>0</v>
      </c>
    </row>
    <row r="152" spans="2:10" ht="12">
      <c r="B152" s="103"/>
      <c r="C152" s="236"/>
      <c r="D152" s="237" t="s">
        <v>79</v>
      </c>
      <c r="E152" s="238" t="s">
        <v>0</v>
      </c>
      <c r="F152" s="203" t="s">
        <v>723</v>
      </c>
      <c r="G152" s="236"/>
      <c r="H152" s="239">
        <v>17.319</v>
      </c>
      <c r="I152" s="236"/>
      <c r="J152" s="274"/>
    </row>
    <row r="153" spans="2:10" ht="12">
      <c r="B153" s="103"/>
      <c r="C153" s="236"/>
      <c r="D153" s="237" t="s">
        <v>79</v>
      </c>
      <c r="E153" s="238" t="s">
        <v>0</v>
      </c>
      <c r="F153" s="203" t="s">
        <v>724</v>
      </c>
      <c r="G153" s="236"/>
      <c r="H153" s="239">
        <v>4.4</v>
      </c>
      <c r="I153" s="236"/>
      <c r="J153" s="274"/>
    </row>
    <row r="154" spans="2:10" ht="12">
      <c r="B154" s="103"/>
      <c r="C154" s="236"/>
      <c r="D154" s="237" t="s">
        <v>79</v>
      </c>
      <c r="E154" s="238" t="s">
        <v>0</v>
      </c>
      <c r="F154" s="203" t="s">
        <v>725</v>
      </c>
      <c r="G154" s="236"/>
      <c r="H154" s="239">
        <v>6.4</v>
      </c>
      <c r="I154" s="236"/>
      <c r="J154" s="274"/>
    </row>
    <row r="155" spans="2:10" ht="12">
      <c r="B155" s="110"/>
      <c r="C155" s="133"/>
      <c r="D155" s="237" t="s">
        <v>79</v>
      </c>
      <c r="E155" s="240" t="s">
        <v>0</v>
      </c>
      <c r="F155" s="241" t="s">
        <v>83</v>
      </c>
      <c r="G155" s="133"/>
      <c r="H155" s="242">
        <v>28.119</v>
      </c>
      <c r="I155" s="133"/>
      <c r="J155" s="275"/>
    </row>
    <row r="156" spans="2:10" ht="24">
      <c r="B156" s="83"/>
      <c r="C156" s="84" t="s">
        <v>4</v>
      </c>
      <c r="D156" s="84" t="s">
        <v>72</v>
      </c>
      <c r="E156" s="85" t="s">
        <v>124</v>
      </c>
      <c r="F156" s="86" t="s">
        <v>315</v>
      </c>
      <c r="G156" s="87" t="s">
        <v>75</v>
      </c>
      <c r="H156" s="88">
        <v>179.82</v>
      </c>
      <c r="I156" s="426">
        <v>0</v>
      </c>
      <c r="J156" s="273">
        <f>ROUND(I156*H156,2)</f>
        <v>0</v>
      </c>
    </row>
    <row r="157" spans="2:10" ht="12">
      <c r="B157" s="103"/>
      <c r="C157" s="236"/>
      <c r="D157" s="237" t="s">
        <v>79</v>
      </c>
      <c r="E157" s="238" t="s">
        <v>0</v>
      </c>
      <c r="F157" s="203" t="s">
        <v>726</v>
      </c>
      <c r="G157" s="236"/>
      <c r="H157" s="239">
        <v>179.82</v>
      </c>
      <c r="I157" s="236"/>
      <c r="J157" s="274"/>
    </row>
    <row r="158" spans="2:10" ht="24">
      <c r="B158" s="83"/>
      <c r="C158" s="84" t="s">
        <v>212</v>
      </c>
      <c r="D158" s="84" t="s">
        <v>72</v>
      </c>
      <c r="E158" s="85" t="s">
        <v>727</v>
      </c>
      <c r="F158" s="86" t="s">
        <v>728</v>
      </c>
      <c r="G158" s="87" t="s">
        <v>75</v>
      </c>
      <c r="H158" s="88">
        <v>24.7</v>
      </c>
      <c r="I158" s="426">
        <v>0</v>
      </c>
      <c r="J158" s="273">
        <f>ROUND(I158*H158,2)</f>
        <v>0</v>
      </c>
    </row>
    <row r="159" spans="2:10" ht="12">
      <c r="B159" s="103"/>
      <c r="C159" s="236"/>
      <c r="D159" s="237" t="s">
        <v>79</v>
      </c>
      <c r="E159" s="238" t="s">
        <v>0</v>
      </c>
      <c r="F159" s="203" t="s">
        <v>729</v>
      </c>
      <c r="G159" s="236"/>
      <c r="H159" s="239">
        <v>24.7</v>
      </c>
      <c r="I159" s="236"/>
      <c r="J159" s="274"/>
    </row>
    <row r="160" spans="2:10" ht="24">
      <c r="B160" s="83"/>
      <c r="C160" s="84" t="s">
        <v>216</v>
      </c>
      <c r="D160" s="84" t="s">
        <v>72</v>
      </c>
      <c r="E160" s="85" t="s">
        <v>688</v>
      </c>
      <c r="F160" s="86" t="s">
        <v>689</v>
      </c>
      <c r="G160" s="87" t="s">
        <v>75</v>
      </c>
      <c r="H160" s="88">
        <v>1.114</v>
      </c>
      <c r="I160" s="426">
        <v>0</v>
      </c>
      <c r="J160" s="273">
        <f>ROUND(I160*H160,2)</f>
        <v>0</v>
      </c>
    </row>
    <row r="161" spans="2:10" ht="12">
      <c r="B161" s="103"/>
      <c r="C161" s="236"/>
      <c r="D161" s="237" t="s">
        <v>79</v>
      </c>
      <c r="E161" s="238" t="s">
        <v>0</v>
      </c>
      <c r="F161" s="203" t="s">
        <v>730</v>
      </c>
      <c r="G161" s="236"/>
      <c r="H161" s="239">
        <v>1.114</v>
      </c>
      <c r="I161" s="236"/>
      <c r="J161" s="274"/>
    </row>
    <row r="162" spans="2:10" ht="24">
      <c r="B162" s="83"/>
      <c r="C162" s="84" t="s">
        <v>217</v>
      </c>
      <c r="D162" s="84" t="s">
        <v>72</v>
      </c>
      <c r="E162" s="85" t="s">
        <v>328</v>
      </c>
      <c r="F162" s="86" t="s">
        <v>214</v>
      </c>
      <c r="G162" s="87" t="s">
        <v>75</v>
      </c>
      <c r="H162" s="88">
        <v>2.348</v>
      </c>
      <c r="I162" s="426">
        <v>0</v>
      </c>
      <c r="J162" s="273">
        <f>ROUND(I162*H162,2)</f>
        <v>0</v>
      </c>
    </row>
    <row r="163" spans="2:10" ht="12">
      <c r="B163" s="96"/>
      <c r="C163" s="243"/>
      <c r="D163" s="237" t="s">
        <v>79</v>
      </c>
      <c r="E163" s="244" t="s">
        <v>0</v>
      </c>
      <c r="F163" s="245" t="s">
        <v>691</v>
      </c>
      <c r="G163" s="243"/>
      <c r="H163" s="244" t="s">
        <v>0</v>
      </c>
      <c r="I163" s="243"/>
      <c r="J163" s="278"/>
    </row>
    <row r="164" spans="2:10" ht="12">
      <c r="B164" s="103"/>
      <c r="C164" s="236"/>
      <c r="D164" s="237" t="s">
        <v>79</v>
      </c>
      <c r="E164" s="238" t="s">
        <v>0</v>
      </c>
      <c r="F164" s="203" t="s">
        <v>731</v>
      </c>
      <c r="G164" s="236"/>
      <c r="H164" s="239">
        <v>0.788</v>
      </c>
      <c r="I164" s="236"/>
      <c r="J164" s="274"/>
    </row>
    <row r="165" spans="2:10" ht="12">
      <c r="B165" s="103"/>
      <c r="C165" s="236"/>
      <c r="D165" s="237" t="s">
        <v>79</v>
      </c>
      <c r="E165" s="238" t="s">
        <v>0</v>
      </c>
      <c r="F165" s="203" t="s">
        <v>732</v>
      </c>
      <c r="G165" s="236"/>
      <c r="H165" s="239">
        <v>1.56</v>
      </c>
      <c r="I165" s="236"/>
      <c r="J165" s="274"/>
    </row>
    <row r="166" spans="2:10" ht="12">
      <c r="B166" s="110"/>
      <c r="C166" s="133"/>
      <c r="D166" s="237" t="s">
        <v>79</v>
      </c>
      <c r="E166" s="240" t="s">
        <v>0</v>
      </c>
      <c r="F166" s="241" t="s">
        <v>83</v>
      </c>
      <c r="G166" s="133"/>
      <c r="H166" s="242">
        <v>2.348</v>
      </c>
      <c r="I166" s="133"/>
      <c r="J166" s="275"/>
    </row>
    <row r="167" spans="2:10" ht="12.75">
      <c r="B167" s="71"/>
      <c r="C167" s="130"/>
      <c r="D167" s="233" t="s">
        <v>44</v>
      </c>
      <c r="E167" s="235" t="s">
        <v>145</v>
      </c>
      <c r="F167" s="235" t="s">
        <v>146</v>
      </c>
      <c r="G167" s="130"/>
      <c r="H167" s="130"/>
      <c r="I167" s="130"/>
      <c r="J167" s="271">
        <f>J168+J169+J171+J172</f>
        <v>0</v>
      </c>
    </row>
    <row r="168" spans="2:10" ht="24">
      <c r="B168" s="83"/>
      <c r="C168" s="84" t="s">
        <v>219</v>
      </c>
      <c r="D168" s="84" t="s">
        <v>72</v>
      </c>
      <c r="E168" s="85" t="s">
        <v>148</v>
      </c>
      <c r="F168" s="86" t="s">
        <v>277</v>
      </c>
      <c r="G168" s="87" t="s">
        <v>97</v>
      </c>
      <c r="H168" s="88">
        <v>111.305</v>
      </c>
      <c r="I168" s="426">
        <v>0</v>
      </c>
      <c r="J168" s="273">
        <f>ROUND(I168*H168,2)</f>
        <v>0</v>
      </c>
    </row>
    <row r="169" spans="2:10" ht="24">
      <c r="B169" s="83"/>
      <c r="C169" s="84" t="s">
        <v>223</v>
      </c>
      <c r="D169" s="84" t="s">
        <v>72</v>
      </c>
      <c r="E169" s="85" t="s">
        <v>152</v>
      </c>
      <c r="F169" s="86" t="s">
        <v>278</v>
      </c>
      <c r="G169" s="87" t="s">
        <v>97</v>
      </c>
      <c r="H169" s="88">
        <f>H168*16</f>
        <v>1780.88</v>
      </c>
      <c r="I169" s="426">
        <v>0</v>
      </c>
      <c r="J169" s="273">
        <f>ROUND(I169*H169,2)</f>
        <v>0</v>
      </c>
    </row>
    <row r="170" spans="2:10" ht="12">
      <c r="B170" s="103"/>
      <c r="C170" s="236"/>
      <c r="D170" s="237" t="s">
        <v>79</v>
      </c>
      <c r="E170" s="236"/>
      <c r="F170" s="203" t="s">
        <v>733</v>
      </c>
      <c r="G170" s="236"/>
      <c r="H170" s="239">
        <v>1780.88</v>
      </c>
      <c r="I170" s="236"/>
      <c r="J170" s="274"/>
    </row>
    <row r="171" spans="2:10" ht="24">
      <c r="B171" s="83"/>
      <c r="C171" s="84" t="s">
        <v>320</v>
      </c>
      <c r="D171" s="84" t="s">
        <v>72</v>
      </c>
      <c r="E171" s="85" t="s">
        <v>491</v>
      </c>
      <c r="F171" s="86" t="s">
        <v>492</v>
      </c>
      <c r="G171" s="87" t="s">
        <v>75</v>
      </c>
      <c r="H171" s="88">
        <v>2.5</v>
      </c>
      <c r="I171" s="426">
        <v>0</v>
      </c>
      <c r="J171" s="273">
        <f>ROUND(I171*H171,2)</f>
        <v>0</v>
      </c>
    </row>
    <row r="172" spans="2:10" ht="24">
      <c r="B172" s="83"/>
      <c r="C172" s="84" t="s">
        <v>324</v>
      </c>
      <c r="D172" s="84" t="s">
        <v>72</v>
      </c>
      <c r="E172" s="85" t="s">
        <v>280</v>
      </c>
      <c r="F172" s="86" t="s">
        <v>281</v>
      </c>
      <c r="G172" s="87" t="s">
        <v>97</v>
      </c>
      <c r="H172" s="88">
        <v>111.305</v>
      </c>
      <c r="I172" s="426">
        <v>0</v>
      </c>
      <c r="J172" s="273">
        <f>ROUND(I172*H172,2)</f>
        <v>0</v>
      </c>
    </row>
    <row r="173" spans="2:10" ht="12">
      <c r="B173" s="22"/>
      <c r="C173" s="23"/>
      <c r="D173" s="23"/>
      <c r="E173" s="23"/>
      <c r="F173" s="23"/>
      <c r="G173" s="23"/>
      <c r="H173" s="23"/>
      <c r="I173" s="23"/>
      <c r="J173" s="210"/>
    </row>
    <row r="174" spans="2:10" ht="12">
      <c r="B174" s="145"/>
      <c r="C174" s="145"/>
      <c r="D174" s="145"/>
      <c r="E174" s="145"/>
      <c r="F174" s="145"/>
      <c r="G174" s="145"/>
      <c r="H174" s="145"/>
      <c r="I174" s="145"/>
      <c r="J174" s="145"/>
    </row>
    <row r="187" ht="12">
      <c r="Q187" s="429"/>
    </row>
  </sheetData>
  <mergeCells count="5">
    <mergeCell ref="E7:H7"/>
    <mergeCell ref="E16:H16"/>
    <mergeCell ref="E25:H25"/>
    <mergeCell ref="E85:H85"/>
    <mergeCell ref="E108:H108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3:J188"/>
  <sheetViews>
    <sheetView showGridLines="0" zoomScale="85" zoomScaleNormal="85" workbookViewId="0" topLeftCell="A62">
      <selection activeCell="I188" sqref="I188"/>
    </sheetView>
  </sheetViews>
  <sheetFormatPr defaultColWidth="9.140625" defaultRowHeight="12"/>
  <cols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10" width="20.140625" style="0" customWidth="1"/>
  </cols>
  <sheetData>
    <row r="3" spans="2:10" ht="12">
      <c r="B3" s="12"/>
      <c r="C3" s="13"/>
      <c r="D3" s="13"/>
      <c r="E3" s="13"/>
      <c r="F3" s="13"/>
      <c r="G3" s="13"/>
      <c r="H3" s="13"/>
      <c r="I3" s="13"/>
      <c r="J3" s="205"/>
    </row>
    <row r="4" spans="2:10" ht="18">
      <c r="B4" s="14"/>
      <c r="C4" s="145"/>
      <c r="D4" s="216" t="s">
        <v>47</v>
      </c>
      <c r="E4" s="145"/>
      <c r="F4" s="145"/>
      <c r="G4" s="145"/>
      <c r="H4" s="145"/>
      <c r="I4" s="145"/>
      <c r="J4" s="206"/>
    </row>
    <row r="5" spans="2:10" ht="12">
      <c r="B5" s="14"/>
      <c r="C5" s="145"/>
      <c r="D5" s="145"/>
      <c r="E5" s="145"/>
      <c r="F5" s="145"/>
      <c r="G5" s="145"/>
      <c r="H5" s="145"/>
      <c r="I5" s="145"/>
      <c r="J5" s="206"/>
    </row>
    <row r="6" spans="2:10" ht="12.75">
      <c r="B6" s="20"/>
      <c r="C6" s="256"/>
      <c r="D6" s="217" t="s">
        <v>6</v>
      </c>
      <c r="E6" s="256"/>
      <c r="F6" s="256"/>
      <c r="G6" s="256"/>
      <c r="H6" s="256"/>
      <c r="I6" s="256"/>
      <c r="J6" s="207"/>
    </row>
    <row r="7" spans="2:10" ht="15.75" customHeight="1">
      <c r="B7" s="20"/>
      <c r="C7" s="256"/>
      <c r="D7" s="256"/>
      <c r="E7" s="461" t="s">
        <v>806</v>
      </c>
      <c r="F7" s="458"/>
      <c r="G7" s="458"/>
      <c r="H7" s="458"/>
      <c r="I7" s="256"/>
      <c r="J7" s="207"/>
    </row>
    <row r="8" spans="2:10" ht="12">
      <c r="B8" s="20"/>
      <c r="C8" s="256"/>
      <c r="D8" s="256"/>
      <c r="E8" s="256"/>
      <c r="F8" s="256"/>
      <c r="G8" s="256"/>
      <c r="H8" s="256"/>
      <c r="I8" s="256"/>
      <c r="J8" s="207"/>
    </row>
    <row r="9" spans="2:10" ht="12.75">
      <c r="B9" s="20"/>
      <c r="C9" s="256"/>
      <c r="D9" s="217" t="s">
        <v>8</v>
      </c>
      <c r="E9" s="256"/>
      <c r="F9" s="257" t="s">
        <v>0</v>
      </c>
      <c r="G9" s="256"/>
      <c r="H9" s="256"/>
      <c r="I9" s="217" t="s">
        <v>9</v>
      </c>
      <c r="J9" s="246" t="s">
        <v>0</v>
      </c>
    </row>
    <row r="10" spans="2:10" ht="12.75">
      <c r="B10" s="20"/>
      <c r="C10" s="256"/>
      <c r="D10" s="217" t="s">
        <v>10</v>
      </c>
      <c r="E10" s="256"/>
      <c r="F10" s="257" t="s">
        <v>11</v>
      </c>
      <c r="G10" s="256"/>
      <c r="H10" s="256"/>
      <c r="I10" s="217" t="s">
        <v>12</v>
      </c>
      <c r="J10" s="247" t="str">
        <f>'[5]Rekapitulace stavby'!AN8</f>
        <v>2. 5. 2019</v>
      </c>
    </row>
    <row r="11" spans="2:10" ht="12">
      <c r="B11" s="20"/>
      <c r="C11" s="256"/>
      <c r="D11" s="256"/>
      <c r="E11" s="256"/>
      <c r="F11" s="256"/>
      <c r="G11" s="256"/>
      <c r="H11" s="256"/>
      <c r="I11" s="256"/>
      <c r="J11" s="207"/>
    </row>
    <row r="12" spans="2:10" ht="12.75">
      <c r="B12" s="20"/>
      <c r="C12" s="256"/>
      <c r="D12" s="217" t="s">
        <v>13</v>
      </c>
      <c r="E12" s="256"/>
      <c r="F12" s="256"/>
      <c r="G12" s="256"/>
      <c r="H12" s="256"/>
      <c r="I12" s="217" t="s">
        <v>14</v>
      </c>
      <c r="J12" s="246" t="s">
        <v>15</v>
      </c>
    </row>
    <row r="13" spans="2:10" ht="12.75">
      <c r="B13" s="20"/>
      <c r="C13" s="256"/>
      <c r="D13" s="256"/>
      <c r="E13" s="257" t="s">
        <v>16</v>
      </c>
      <c r="F13" s="256"/>
      <c r="G13" s="256"/>
      <c r="H13" s="256"/>
      <c r="I13" s="217" t="s">
        <v>17</v>
      </c>
      <c r="J13" s="246" t="s">
        <v>18</v>
      </c>
    </row>
    <row r="14" spans="2:10" ht="12">
      <c r="B14" s="20"/>
      <c r="C14" s="256"/>
      <c r="D14" s="256"/>
      <c r="E14" s="256"/>
      <c r="F14" s="256"/>
      <c r="G14" s="256"/>
      <c r="H14" s="256"/>
      <c r="I14" s="256"/>
      <c r="J14" s="207"/>
    </row>
    <row r="15" spans="2:10" ht="12.75">
      <c r="B15" s="20"/>
      <c r="C15" s="256"/>
      <c r="D15" s="217" t="s">
        <v>19</v>
      </c>
      <c r="E15" s="256"/>
      <c r="F15" s="256"/>
      <c r="G15" s="256"/>
      <c r="H15" s="256"/>
      <c r="I15" s="217" t="s">
        <v>14</v>
      </c>
      <c r="J15" s="246" t="str">
        <f>'[5]Rekapitulace stavby'!AN13</f>
        <v/>
      </c>
    </row>
    <row r="16" spans="2:10" ht="12.75">
      <c r="B16" s="20"/>
      <c r="C16" s="256"/>
      <c r="D16" s="256"/>
      <c r="E16" s="462" t="str">
        <f>'[5]Rekapitulace stavby'!E14</f>
        <v xml:space="preserve"> </v>
      </c>
      <c r="F16" s="462"/>
      <c r="G16" s="462"/>
      <c r="H16" s="462"/>
      <c r="I16" s="217" t="s">
        <v>17</v>
      </c>
      <c r="J16" s="246" t="str">
        <f>'[5]Rekapitulace stavby'!AN14</f>
        <v/>
      </c>
    </row>
    <row r="17" spans="2:10" ht="12">
      <c r="B17" s="20"/>
      <c r="C17" s="256"/>
      <c r="D17" s="256"/>
      <c r="E17" s="256"/>
      <c r="F17" s="256"/>
      <c r="G17" s="256"/>
      <c r="H17" s="256"/>
      <c r="I17" s="256"/>
      <c r="J17" s="207"/>
    </row>
    <row r="18" spans="2:10" ht="12.75">
      <c r="B18" s="20"/>
      <c r="C18" s="256"/>
      <c r="D18" s="217" t="s">
        <v>20</v>
      </c>
      <c r="E18" s="256"/>
      <c r="F18" s="256"/>
      <c r="G18" s="256"/>
      <c r="H18" s="256"/>
      <c r="I18" s="217" t="s">
        <v>14</v>
      </c>
      <c r="J18" s="246" t="s">
        <v>21</v>
      </c>
    </row>
    <row r="19" spans="2:10" ht="12.75">
      <c r="B19" s="20"/>
      <c r="C19" s="256"/>
      <c r="D19" s="256"/>
      <c r="E19" s="257" t="s">
        <v>22</v>
      </c>
      <c r="F19" s="256"/>
      <c r="G19" s="256"/>
      <c r="H19" s="256"/>
      <c r="I19" s="217" t="s">
        <v>17</v>
      </c>
      <c r="J19" s="246" t="s">
        <v>0</v>
      </c>
    </row>
    <row r="20" spans="2:10" ht="12">
      <c r="B20" s="20"/>
      <c r="C20" s="256"/>
      <c r="D20" s="256"/>
      <c r="E20" s="256"/>
      <c r="F20" s="256"/>
      <c r="G20" s="256"/>
      <c r="H20" s="256"/>
      <c r="I20" s="256"/>
      <c r="J20" s="207"/>
    </row>
    <row r="21" spans="2:10" ht="12.75">
      <c r="B21" s="20"/>
      <c r="C21" s="256"/>
      <c r="D21" s="217" t="s">
        <v>24</v>
      </c>
      <c r="E21" s="256"/>
      <c r="F21" s="256"/>
      <c r="G21" s="256"/>
      <c r="H21" s="256"/>
      <c r="I21" s="217" t="s">
        <v>14</v>
      </c>
      <c r="J21" s="246" t="str">
        <f>IF('[5]Rekapitulace stavby'!AN19="","",'[5]Rekapitulace stavby'!AN19)</f>
        <v/>
      </c>
    </row>
    <row r="22" spans="2:10" ht="12.75">
      <c r="B22" s="20"/>
      <c r="C22" s="256"/>
      <c r="D22" s="256"/>
      <c r="E22" s="257" t="str">
        <f>IF('[5]Rekapitulace stavby'!E20="","",'[5]Rekapitulace stavby'!E20)</f>
        <v xml:space="preserve"> </v>
      </c>
      <c r="F22" s="256"/>
      <c r="G22" s="256"/>
      <c r="H22" s="256"/>
      <c r="I22" s="217" t="s">
        <v>17</v>
      </c>
      <c r="J22" s="246" t="str">
        <f>IF('[5]Rekapitulace stavby'!AN20="","",'[5]Rekapitulace stavby'!AN20)</f>
        <v/>
      </c>
    </row>
    <row r="23" spans="2:10" ht="12">
      <c r="B23" s="20"/>
      <c r="C23" s="256"/>
      <c r="D23" s="256"/>
      <c r="E23" s="256"/>
      <c r="F23" s="256"/>
      <c r="G23" s="256"/>
      <c r="H23" s="256"/>
      <c r="I23" s="256"/>
      <c r="J23" s="207"/>
    </row>
    <row r="24" spans="2:10" ht="12.75">
      <c r="B24" s="20"/>
      <c r="C24" s="256"/>
      <c r="D24" s="217" t="s">
        <v>25</v>
      </c>
      <c r="E24" s="256"/>
      <c r="F24" s="256"/>
      <c r="G24" s="256"/>
      <c r="H24" s="256"/>
      <c r="I24" s="256"/>
      <c r="J24" s="207"/>
    </row>
    <row r="25" spans="2:10" ht="12.75">
      <c r="B25" s="40"/>
      <c r="C25" s="150"/>
      <c r="D25" s="150"/>
      <c r="E25" s="463" t="s">
        <v>26</v>
      </c>
      <c r="F25" s="463"/>
      <c r="G25" s="463"/>
      <c r="H25" s="463"/>
      <c r="I25" s="150"/>
      <c r="J25" s="208"/>
    </row>
    <row r="26" spans="2:10" ht="12">
      <c r="B26" s="20"/>
      <c r="C26" s="256"/>
      <c r="D26" s="256"/>
      <c r="E26" s="256"/>
      <c r="F26" s="256"/>
      <c r="G26" s="256"/>
      <c r="H26" s="256"/>
      <c r="I26" s="256"/>
      <c r="J26" s="207"/>
    </row>
    <row r="27" spans="2:10" ht="12">
      <c r="B27" s="20"/>
      <c r="C27" s="256"/>
      <c r="D27" s="33"/>
      <c r="E27" s="33"/>
      <c r="F27" s="33"/>
      <c r="G27" s="33"/>
      <c r="H27" s="33"/>
      <c r="I27" s="33"/>
      <c r="J27" s="209"/>
    </row>
    <row r="28" spans="2:10" ht="15.75">
      <c r="B28" s="20"/>
      <c r="C28" s="256"/>
      <c r="D28" s="219" t="s">
        <v>27</v>
      </c>
      <c r="E28" s="256"/>
      <c r="F28" s="256"/>
      <c r="G28" s="256"/>
      <c r="H28" s="256"/>
      <c r="I28" s="256"/>
      <c r="J28" s="248">
        <f>ROUND(J79,2)</f>
        <v>0</v>
      </c>
    </row>
    <row r="29" spans="2:10" ht="12">
      <c r="B29" s="20"/>
      <c r="C29" s="256"/>
      <c r="D29" s="33"/>
      <c r="E29" s="33"/>
      <c r="F29" s="33"/>
      <c r="G29" s="33"/>
      <c r="H29" s="33"/>
      <c r="I29" s="33"/>
      <c r="J29" s="209"/>
    </row>
    <row r="30" spans="2:10" ht="12.75">
      <c r="B30" s="20"/>
      <c r="C30" s="256"/>
      <c r="D30" s="256"/>
      <c r="E30" s="256"/>
      <c r="F30" s="220" t="s">
        <v>29</v>
      </c>
      <c r="G30" s="256"/>
      <c r="H30" s="256"/>
      <c r="I30" s="220" t="s">
        <v>28</v>
      </c>
      <c r="J30" s="249" t="s">
        <v>30</v>
      </c>
    </row>
    <row r="31" spans="2:10" ht="12.75">
      <c r="B31" s="20"/>
      <c r="C31" s="256"/>
      <c r="D31" s="221" t="s">
        <v>31</v>
      </c>
      <c r="E31" s="217" t="s">
        <v>32</v>
      </c>
      <c r="F31" s="222">
        <f>J28</f>
        <v>0</v>
      </c>
      <c r="G31" s="256"/>
      <c r="H31" s="256"/>
      <c r="I31" s="223">
        <v>0.21</v>
      </c>
      <c r="J31" s="250">
        <f>F31*0.21</f>
        <v>0</v>
      </c>
    </row>
    <row r="32" spans="2:10" ht="12.75">
      <c r="B32" s="20"/>
      <c r="C32" s="256"/>
      <c r="D32" s="256"/>
      <c r="E32" s="217" t="s">
        <v>33</v>
      </c>
      <c r="F32" s="222">
        <f>ROUND((SUM(BE79:BE187)),2)</f>
        <v>0</v>
      </c>
      <c r="G32" s="256"/>
      <c r="H32" s="256"/>
      <c r="I32" s="223">
        <v>0.15</v>
      </c>
      <c r="J32" s="250">
        <f>ROUND(((SUM(BE79:BE187))*I32),2)</f>
        <v>0</v>
      </c>
    </row>
    <row r="33" spans="2:10" ht="12.75">
      <c r="B33" s="20"/>
      <c r="C33" s="256"/>
      <c r="D33" s="256"/>
      <c r="E33" s="217" t="s">
        <v>34</v>
      </c>
      <c r="F33" s="222">
        <f>ROUND((SUM(BF79:BF187)),2)</f>
        <v>0</v>
      </c>
      <c r="G33" s="256"/>
      <c r="H33" s="256"/>
      <c r="I33" s="223">
        <v>0.21</v>
      </c>
      <c r="J33" s="250">
        <f>0</f>
        <v>0</v>
      </c>
    </row>
    <row r="34" spans="2:10" ht="12.75">
      <c r="B34" s="20"/>
      <c r="C34" s="256"/>
      <c r="D34" s="256"/>
      <c r="E34" s="217" t="s">
        <v>35</v>
      </c>
      <c r="F34" s="222">
        <f>ROUND((SUM(BG79:BG187)),2)</f>
        <v>0</v>
      </c>
      <c r="G34" s="256"/>
      <c r="H34" s="256"/>
      <c r="I34" s="223">
        <v>0.15</v>
      </c>
      <c r="J34" s="250">
        <f>0</f>
        <v>0</v>
      </c>
    </row>
    <row r="35" spans="2:10" ht="12.75">
      <c r="B35" s="20"/>
      <c r="C35" s="256"/>
      <c r="D35" s="256"/>
      <c r="E35" s="217" t="s">
        <v>36</v>
      </c>
      <c r="F35" s="222">
        <f>ROUND((SUM(BH79:BH187)),2)</f>
        <v>0</v>
      </c>
      <c r="G35" s="256"/>
      <c r="H35" s="256"/>
      <c r="I35" s="223">
        <v>0</v>
      </c>
      <c r="J35" s="250">
        <f>0</f>
        <v>0</v>
      </c>
    </row>
    <row r="36" spans="2:10" ht="12">
      <c r="B36" s="20"/>
      <c r="C36" s="256"/>
      <c r="D36" s="256"/>
      <c r="E36" s="256"/>
      <c r="F36" s="256"/>
      <c r="G36" s="256"/>
      <c r="H36" s="256"/>
      <c r="I36" s="256"/>
      <c r="J36" s="207"/>
    </row>
    <row r="37" spans="2:10" ht="15.75">
      <c r="B37" s="20"/>
      <c r="C37" s="156"/>
      <c r="D37" s="47" t="s">
        <v>37</v>
      </c>
      <c r="E37" s="28"/>
      <c r="F37" s="28"/>
      <c r="G37" s="48" t="s">
        <v>38</v>
      </c>
      <c r="H37" s="49" t="s">
        <v>39</v>
      </c>
      <c r="I37" s="28"/>
      <c r="J37" s="252">
        <f>SUM(J28:J35)</f>
        <v>0</v>
      </c>
    </row>
    <row r="38" spans="2:10" ht="12">
      <c r="B38" s="22"/>
      <c r="C38" s="23"/>
      <c r="D38" s="23"/>
      <c r="E38" s="23"/>
      <c r="F38" s="23"/>
      <c r="G38" s="23"/>
      <c r="H38" s="23"/>
      <c r="I38" s="23"/>
      <c r="J38" s="210"/>
    </row>
    <row r="39" spans="2:10" ht="12">
      <c r="B39" s="145"/>
      <c r="C39" s="145"/>
      <c r="D39" s="145"/>
      <c r="E39" s="145"/>
      <c r="F39" s="145"/>
      <c r="G39" s="145"/>
      <c r="H39" s="145"/>
      <c r="I39" s="145"/>
      <c r="J39" s="145"/>
    </row>
    <row r="40" spans="2:10" ht="12">
      <c r="B40" s="145"/>
      <c r="C40" s="145"/>
      <c r="D40" s="145"/>
      <c r="E40" s="145"/>
      <c r="F40" s="145"/>
      <c r="G40" s="145"/>
      <c r="H40" s="145"/>
      <c r="I40" s="145"/>
      <c r="J40" s="145"/>
    </row>
    <row r="41" spans="2:10" ht="12">
      <c r="B41" s="145"/>
      <c r="C41" s="145"/>
      <c r="D41" s="145"/>
      <c r="E41" s="145"/>
      <c r="F41" s="145"/>
      <c r="G41" s="145"/>
      <c r="H41" s="145"/>
      <c r="I41" s="145"/>
      <c r="J41" s="145"/>
    </row>
    <row r="42" spans="2:10" ht="12">
      <c r="B42" s="24"/>
      <c r="C42" s="25"/>
      <c r="D42" s="25"/>
      <c r="E42" s="25"/>
      <c r="F42" s="25"/>
      <c r="G42" s="25"/>
      <c r="H42" s="25"/>
      <c r="I42" s="25"/>
      <c r="J42" s="211"/>
    </row>
    <row r="43" spans="2:10" ht="18">
      <c r="B43" s="20"/>
      <c r="C43" s="216" t="s">
        <v>48</v>
      </c>
      <c r="D43" s="256"/>
      <c r="E43" s="256"/>
      <c r="F43" s="256"/>
      <c r="G43" s="256"/>
      <c r="H43" s="256"/>
      <c r="I43" s="256"/>
      <c r="J43" s="207"/>
    </row>
    <row r="44" spans="2:10" ht="12">
      <c r="B44" s="20"/>
      <c r="C44" s="256"/>
      <c r="D44" s="256"/>
      <c r="E44" s="256"/>
      <c r="F44" s="256"/>
      <c r="G44" s="256"/>
      <c r="H44" s="256"/>
      <c r="I44" s="256"/>
      <c r="J44" s="207"/>
    </row>
    <row r="45" spans="2:10" ht="12.75">
      <c r="B45" s="20"/>
      <c r="C45" s="217" t="s">
        <v>6</v>
      </c>
      <c r="D45" s="256"/>
      <c r="E45" s="256"/>
      <c r="F45" s="256"/>
      <c r="G45" s="256"/>
      <c r="H45" s="256"/>
      <c r="I45" s="256"/>
      <c r="J45" s="207"/>
    </row>
    <row r="46" spans="2:10" ht="14.25" customHeight="1">
      <c r="B46" s="20"/>
      <c r="C46" s="256"/>
      <c r="D46" s="256"/>
      <c r="E46" s="461" t="str">
        <f>E7</f>
        <v>Rodinný dům č. p. 4 - demolice, VD NH, demolice, OHO, stavba č. 4339</v>
      </c>
      <c r="F46" s="458"/>
      <c r="G46" s="458"/>
      <c r="H46" s="458"/>
      <c r="I46" s="256"/>
      <c r="J46" s="207"/>
    </row>
    <row r="47" spans="2:10" ht="12">
      <c r="B47" s="20"/>
      <c r="C47" s="256"/>
      <c r="D47" s="256"/>
      <c r="E47" s="256"/>
      <c r="F47" s="256"/>
      <c r="G47" s="256"/>
      <c r="H47" s="256"/>
      <c r="I47" s="256"/>
      <c r="J47" s="207"/>
    </row>
    <row r="48" spans="2:10" ht="12.75">
      <c r="B48" s="20"/>
      <c r="C48" s="217" t="s">
        <v>10</v>
      </c>
      <c r="D48" s="256"/>
      <c r="E48" s="256"/>
      <c r="F48" s="257" t="str">
        <f>F10</f>
        <v>Nové Heřminovy (okres Bruntál)</v>
      </c>
      <c r="G48" s="256"/>
      <c r="H48" s="256"/>
      <c r="I48" s="217" t="s">
        <v>12</v>
      </c>
      <c r="J48" s="247" t="str">
        <f>IF(J10="","",J10)</f>
        <v>2. 5. 2019</v>
      </c>
    </row>
    <row r="49" spans="2:10" ht="12">
      <c r="B49" s="20"/>
      <c r="C49" s="256"/>
      <c r="D49" s="256"/>
      <c r="E49" s="256"/>
      <c r="F49" s="256"/>
      <c r="G49" s="256"/>
      <c r="H49" s="256"/>
      <c r="I49" s="256"/>
      <c r="J49" s="207"/>
    </row>
    <row r="50" spans="2:10" ht="25.5">
      <c r="B50" s="20"/>
      <c r="C50" s="217" t="s">
        <v>13</v>
      </c>
      <c r="D50" s="256"/>
      <c r="E50" s="256"/>
      <c r="F50" s="257" t="str">
        <f>E13</f>
        <v>Povodí Odry, státní podnik</v>
      </c>
      <c r="G50" s="256"/>
      <c r="H50" s="256"/>
      <c r="I50" s="217" t="s">
        <v>20</v>
      </c>
      <c r="J50" s="260" t="str">
        <f>E19</f>
        <v>Bc., Miroslav Šoltys</v>
      </c>
    </row>
    <row r="51" spans="2:10" ht="12.75">
      <c r="B51" s="20"/>
      <c r="C51" s="217" t="s">
        <v>19</v>
      </c>
      <c r="D51" s="256"/>
      <c r="E51" s="256"/>
      <c r="F51" s="257" t="str">
        <f>IF(E16="","",E16)</f>
        <v xml:space="preserve"> </v>
      </c>
      <c r="G51" s="256"/>
      <c r="H51" s="256"/>
      <c r="I51" s="217" t="s">
        <v>24</v>
      </c>
      <c r="J51" s="260" t="str">
        <f>E22</f>
        <v xml:space="preserve"> </v>
      </c>
    </row>
    <row r="52" spans="2:10" ht="12">
      <c r="B52" s="20"/>
      <c r="C52" s="256"/>
      <c r="D52" s="256"/>
      <c r="E52" s="256"/>
      <c r="F52" s="256"/>
      <c r="G52" s="256"/>
      <c r="H52" s="256"/>
      <c r="I52" s="256"/>
      <c r="J52" s="207"/>
    </row>
    <row r="53" spans="2:10" ht="12">
      <c r="B53" s="20"/>
      <c r="C53" s="228" t="s">
        <v>49</v>
      </c>
      <c r="D53" s="156"/>
      <c r="E53" s="156"/>
      <c r="F53" s="156"/>
      <c r="G53" s="156"/>
      <c r="H53" s="156"/>
      <c r="I53" s="156"/>
      <c r="J53" s="262" t="s">
        <v>50</v>
      </c>
    </row>
    <row r="54" spans="2:10" ht="12">
      <c r="B54" s="20"/>
      <c r="C54" s="256"/>
      <c r="D54" s="256"/>
      <c r="E54" s="256"/>
      <c r="F54" s="256"/>
      <c r="G54" s="256"/>
      <c r="H54" s="256"/>
      <c r="I54" s="256"/>
      <c r="J54" s="207"/>
    </row>
    <row r="55" spans="2:10" ht="15.75">
      <c r="B55" s="20"/>
      <c r="C55" s="229" t="s">
        <v>43</v>
      </c>
      <c r="D55" s="256"/>
      <c r="E55" s="256"/>
      <c r="F55" s="256"/>
      <c r="G55" s="256"/>
      <c r="H55" s="256"/>
      <c r="I55" s="256"/>
      <c r="J55" s="248">
        <f>J79</f>
        <v>0</v>
      </c>
    </row>
    <row r="56" spans="2:10" ht="15">
      <c r="B56" s="54"/>
      <c r="C56" s="230"/>
      <c r="D56" s="55" t="s">
        <v>52</v>
      </c>
      <c r="E56" s="56"/>
      <c r="F56" s="56"/>
      <c r="G56" s="56"/>
      <c r="H56" s="56"/>
      <c r="I56" s="56"/>
      <c r="J56" s="264">
        <f>J80</f>
        <v>0</v>
      </c>
    </row>
    <row r="57" spans="2:10" ht="12.75">
      <c r="B57" s="58"/>
      <c r="C57" s="231"/>
      <c r="D57" s="59" t="s">
        <v>53</v>
      </c>
      <c r="E57" s="60"/>
      <c r="F57" s="60"/>
      <c r="G57" s="60"/>
      <c r="H57" s="60"/>
      <c r="I57" s="60"/>
      <c r="J57" s="265">
        <f>J81</f>
        <v>0</v>
      </c>
    </row>
    <row r="58" spans="2:10" ht="12.75">
      <c r="B58" s="58"/>
      <c r="C58" s="231"/>
      <c r="D58" s="59" t="s">
        <v>54</v>
      </c>
      <c r="E58" s="60"/>
      <c r="F58" s="60"/>
      <c r="G58" s="60"/>
      <c r="H58" s="60"/>
      <c r="I58" s="60"/>
      <c r="J58" s="265">
        <f>J124</f>
        <v>0</v>
      </c>
    </row>
    <row r="59" spans="2:10" ht="12.75">
      <c r="B59" s="58"/>
      <c r="C59" s="231"/>
      <c r="D59" s="59" t="s">
        <v>55</v>
      </c>
      <c r="E59" s="60"/>
      <c r="F59" s="60"/>
      <c r="G59" s="60"/>
      <c r="H59" s="60"/>
      <c r="I59" s="60"/>
      <c r="J59" s="265">
        <f>J167</f>
        <v>0</v>
      </c>
    </row>
    <row r="60" spans="2:10" ht="15">
      <c r="B60" s="54"/>
      <c r="C60" s="230"/>
      <c r="D60" s="55" t="s">
        <v>172</v>
      </c>
      <c r="E60" s="56"/>
      <c r="F60" s="56"/>
      <c r="G60" s="56"/>
      <c r="H60" s="56"/>
      <c r="I60" s="56"/>
      <c r="J60" s="264">
        <f>J185</f>
        <v>0</v>
      </c>
    </row>
    <row r="61" spans="2:10" ht="12.75">
      <c r="B61" s="58"/>
      <c r="C61" s="231"/>
      <c r="D61" s="59" t="s">
        <v>173</v>
      </c>
      <c r="E61" s="60"/>
      <c r="F61" s="60"/>
      <c r="G61" s="60"/>
      <c r="H61" s="60"/>
      <c r="I61" s="60"/>
      <c r="J61" s="265">
        <f>J186</f>
        <v>0</v>
      </c>
    </row>
    <row r="62" spans="2:10" ht="12">
      <c r="B62" s="20"/>
      <c r="C62" s="256"/>
      <c r="D62" s="256"/>
      <c r="E62" s="256"/>
      <c r="F62" s="256"/>
      <c r="G62" s="256"/>
      <c r="H62" s="256"/>
      <c r="I62" s="256"/>
      <c r="J62" s="207"/>
    </row>
    <row r="63" spans="2:10" ht="12">
      <c r="B63" s="22"/>
      <c r="C63" s="23"/>
      <c r="D63" s="23"/>
      <c r="E63" s="23"/>
      <c r="F63" s="23"/>
      <c r="G63" s="23"/>
      <c r="H63" s="23"/>
      <c r="I63" s="23"/>
      <c r="J63" s="210"/>
    </row>
    <row r="64" spans="2:10" ht="12">
      <c r="B64" s="145"/>
      <c r="C64" s="145"/>
      <c r="D64" s="145"/>
      <c r="E64" s="145"/>
      <c r="F64" s="145"/>
      <c r="G64" s="145"/>
      <c r="H64" s="145"/>
      <c r="I64" s="145"/>
      <c r="J64" s="145"/>
    </row>
    <row r="65" spans="2:10" ht="12">
      <c r="B65" s="145"/>
      <c r="C65" s="145"/>
      <c r="D65" s="145"/>
      <c r="E65" s="145"/>
      <c r="F65" s="145"/>
      <c r="G65" s="145"/>
      <c r="H65" s="145"/>
      <c r="I65" s="145"/>
      <c r="J65" s="145"/>
    </row>
    <row r="66" spans="2:10" ht="12">
      <c r="B66" s="145"/>
      <c r="C66" s="145"/>
      <c r="D66" s="145"/>
      <c r="E66" s="145"/>
      <c r="F66" s="145"/>
      <c r="G66" s="145"/>
      <c r="H66" s="145"/>
      <c r="I66" s="145"/>
      <c r="J66" s="145"/>
    </row>
    <row r="67" spans="2:10" ht="12">
      <c r="B67" s="24"/>
      <c r="C67" s="25"/>
      <c r="D67" s="25"/>
      <c r="E67" s="25"/>
      <c r="F67" s="25"/>
      <c r="G67" s="25"/>
      <c r="H67" s="25"/>
      <c r="I67" s="25"/>
      <c r="J67" s="211"/>
    </row>
    <row r="68" spans="2:10" ht="18">
      <c r="B68" s="20"/>
      <c r="C68" s="216" t="s">
        <v>56</v>
      </c>
      <c r="D68" s="256"/>
      <c r="E68" s="256"/>
      <c r="F68" s="256"/>
      <c r="G68" s="256"/>
      <c r="H68" s="256"/>
      <c r="I68" s="256"/>
      <c r="J68" s="207"/>
    </row>
    <row r="69" spans="2:10" ht="12">
      <c r="B69" s="20"/>
      <c r="C69" s="256"/>
      <c r="D69" s="256"/>
      <c r="E69" s="256"/>
      <c r="F69" s="256"/>
      <c r="G69" s="256"/>
      <c r="H69" s="256"/>
      <c r="I69" s="256"/>
      <c r="J69" s="207"/>
    </row>
    <row r="70" spans="2:10" ht="12.75">
      <c r="B70" s="20"/>
      <c r="C70" s="217" t="s">
        <v>6</v>
      </c>
      <c r="D70" s="256"/>
      <c r="E70" s="256"/>
      <c r="F70" s="256"/>
      <c r="G70" s="256"/>
      <c r="H70" s="256"/>
      <c r="I70" s="256"/>
      <c r="J70" s="207"/>
    </row>
    <row r="71" spans="2:10" ht="14.25" customHeight="1">
      <c r="B71" s="20"/>
      <c r="C71" s="256"/>
      <c r="D71" s="256"/>
      <c r="E71" s="461" t="str">
        <f>E7</f>
        <v>Rodinný dům č. p. 4 - demolice, VD NH, demolice, OHO, stavba č. 4339</v>
      </c>
      <c r="F71" s="458"/>
      <c r="G71" s="458"/>
      <c r="H71" s="458"/>
      <c r="I71" s="256"/>
      <c r="J71" s="207"/>
    </row>
    <row r="72" spans="2:10" ht="12">
      <c r="B72" s="20"/>
      <c r="C72" s="256"/>
      <c r="D72" s="256"/>
      <c r="E72" s="256"/>
      <c r="F72" s="256"/>
      <c r="G72" s="256"/>
      <c r="H72" s="256"/>
      <c r="I72" s="256"/>
      <c r="J72" s="207"/>
    </row>
    <row r="73" spans="2:10" ht="12.75">
      <c r="B73" s="20"/>
      <c r="C73" s="217" t="s">
        <v>10</v>
      </c>
      <c r="D73" s="256"/>
      <c r="E73" s="256"/>
      <c r="F73" s="257" t="str">
        <f>F10</f>
        <v>Nové Heřminovy (okres Bruntál)</v>
      </c>
      <c r="G73" s="256"/>
      <c r="H73" s="256"/>
      <c r="I73" s="217" t="s">
        <v>12</v>
      </c>
      <c r="J73" s="247" t="str">
        <f>IF(J10="","",J10)</f>
        <v>2. 5. 2019</v>
      </c>
    </row>
    <row r="74" spans="2:10" ht="12">
      <c r="B74" s="20"/>
      <c r="C74" s="256"/>
      <c r="D74" s="256"/>
      <c r="E74" s="256"/>
      <c r="F74" s="256"/>
      <c r="G74" s="256"/>
      <c r="H74" s="256"/>
      <c r="I74" s="256"/>
      <c r="J74" s="207"/>
    </row>
    <row r="75" spans="2:10" ht="25.5">
      <c r="B75" s="20"/>
      <c r="C75" s="217" t="s">
        <v>13</v>
      </c>
      <c r="D75" s="256"/>
      <c r="E75" s="256"/>
      <c r="F75" s="257" t="str">
        <f>E13</f>
        <v>Povodí Odry, státní podnik</v>
      </c>
      <c r="G75" s="256"/>
      <c r="H75" s="256"/>
      <c r="I75" s="217" t="s">
        <v>20</v>
      </c>
      <c r="J75" s="260" t="str">
        <f>E19</f>
        <v>Bc., Miroslav Šoltys</v>
      </c>
    </row>
    <row r="76" spans="2:10" ht="12.75">
      <c r="B76" s="20"/>
      <c r="C76" s="217" t="s">
        <v>19</v>
      </c>
      <c r="D76" s="256"/>
      <c r="E76" s="256"/>
      <c r="F76" s="257" t="str">
        <f>IF(E16="","",E16)</f>
        <v xml:space="preserve"> </v>
      </c>
      <c r="G76" s="256"/>
      <c r="H76" s="256"/>
      <c r="I76" s="217" t="s">
        <v>24</v>
      </c>
      <c r="J76" s="260" t="str">
        <f>E22</f>
        <v xml:space="preserve"> </v>
      </c>
    </row>
    <row r="77" spans="2:10" ht="12">
      <c r="B77" s="20"/>
      <c r="C77" s="256"/>
      <c r="D77" s="256"/>
      <c r="E77" s="256"/>
      <c r="F77" s="256"/>
      <c r="G77" s="256"/>
      <c r="H77" s="256"/>
      <c r="I77" s="256"/>
      <c r="J77" s="207"/>
    </row>
    <row r="78" spans="2:10" ht="12">
      <c r="B78" s="63"/>
      <c r="C78" s="64" t="s">
        <v>57</v>
      </c>
      <c r="D78" s="65" t="s">
        <v>42</v>
      </c>
      <c r="E78" s="65" t="s">
        <v>40</v>
      </c>
      <c r="F78" s="65" t="s">
        <v>41</v>
      </c>
      <c r="G78" s="65" t="s">
        <v>58</v>
      </c>
      <c r="H78" s="65" t="s">
        <v>59</v>
      </c>
      <c r="I78" s="65" t="s">
        <v>60</v>
      </c>
      <c r="J78" s="267" t="s">
        <v>50</v>
      </c>
    </row>
    <row r="79" spans="2:10" ht="15.75">
      <c r="B79" s="20"/>
      <c r="C79" s="232" t="s">
        <v>67</v>
      </c>
      <c r="D79" s="256"/>
      <c r="E79" s="256"/>
      <c r="F79" s="256"/>
      <c r="G79" s="256"/>
      <c r="H79" s="256"/>
      <c r="I79" s="256"/>
      <c r="J79" s="269">
        <f>J80+J185</f>
        <v>0</v>
      </c>
    </row>
    <row r="80" spans="2:10" ht="15">
      <c r="B80" s="71"/>
      <c r="C80" s="130"/>
      <c r="D80" s="233" t="s">
        <v>44</v>
      </c>
      <c r="E80" s="234" t="s">
        <v>68</v>
      </c>
      <c r="F80" s="234" t="s">
        <v>69</v>
      </c>
      <c r="G80" s="130"/>
      <c r="H80" s="130"/>
      <c r="I80" s="130"/>
      <c r="J80" s="270">
        <f>J81+J124+J167</f>
        <v>0</v>
      </c>
    </row>
    <row r="81" spans="2:10" ht="12.75">
      <c r="B81" s="71"/>
      <c r="C81" s="130"/>
      <c r="D81" s="233" t="s">
        <v>44</v>
      </c>
      <c r="E81" s="235" t="s">
        <v>46</v>
      </c>
      <c r="F81" s="235" t="s">
        <v>71</v>
      </c>
      <c r="G81" s="130"/>
      <c r="H81" s="130"/>
      <c r="I81" s="130"/>
      <c r="J81" s="271">
        <f>J82+J86+J87+J100+J101+J102+J107+J109+J119+J121+J122</f>
        <v>0</v>
      </c>
    </row>
    <row r="82" spans="2:10" ht="36">
      <c r="B82" s="83"/>
      <c r="C82" s="84" t="s">
        <v>46</v>
      </c>
      <c r="D82" s="84" t="s">
        <v>72</v>
      </c>
      <c r="E82" s="85" t="s">
        <v>735</v>
      </c>
      <c r="F82" s="86" t="s">
        <v>736</v>
      </c>
      <c r="G82" s="87" t="s">
        <v>104</v>
      </c>
      <c r="H82" s="88">
        <v>180</v>
      </c>
      <c r="I82" s="426">
        <v>0</v>
      </c>
      <c r="J82" s="273">
        <f>ROUND(I82*H82,2)</f>
        <v>0</v>
      </c>
    </row>
    <row r="83" spans="2:10" ht="12">
      <c r="B83" s="96"/>
      <c r="C83" s="243"/>
      <c r="D83" s="237" t="s">
        <v>79</v>
      </c>
      <c r="E83" s="244" t="s">
        <v>0</v>
      </c>
      <c r="F83" s="245" t="s">
        <v>176</v>
      </c>
      <c r="G83" s="243"/>
      <c r="H83" s="244" t="s">
        <v>0</v>
      </c>
      <c r="I83" s="243"/>
      <c r="J83" s="278"/>
    </row>
    <row r="84" spans="2:10" ht="12">
      <c r="B84" s="103"/>
      <c r="C84" s="236"/>
      <c r="D84" s="237" t="s">
        <v>79</v>
      </c>
      <c r="E84" s="238" t="s">
        <v>0</v>
      </c>
      <c r="F84" s="203" t="s">
        <v>737</v>
      </c>
      <c r="G84" s="236"/>
      <c r="H84" s="239">
        <v>180</v>
      </c>
      <c r="I84" s="236"/>
      <c r="J84" s="274"/>
    </row>
    <row r="85" spans="2:10" ht="12">
      <c r="B85" s="110"/>
      <c r="C85" s="133"/>
      <c r="D85" s="237" t="s">
        <v>79</v>
      </c>
      <c r="E85" s="240" t="s">
        <v>0</v>
      </c>
      <c r="F85" s="241" t="s">
        <v>83</v>
      </c>
      <c r="G85" s="133"/>
      <c r="H85" s="242">
        <v>180</v>
      </c>
      <c r="I85" s="133"/>
      <c r="J85" s="275"/>
    </row>
    <row r="86" spans="2:10" ht="36">
      <c r="B86" s="83"/>
      <c r="C86" s="84" t="s">
        <v>77</v>
      </c>
      <c r="D86" s="84" t="s">
        <v>72</v>
      </c>
      <c r="E86" s="85" t="s">
        <v>178</v>
      </c>
      <c r="F86" s="86" t="s">
        <v>179</v>
      </c>
      <c r="G86" s="87" t="s">
        <v>104</v>
      </c>
      <c r="H86" s="88">
        <v>180</v>
      </c>
      <c r="I86" s="426">
        <v>0</v>
      </c>
      <c r="J86" s="273">
        <f>ROUND(I86*H86,2)</f>
        <v>0</v>
      </c>
    </row>
    <row r="87" spans="2:10" ht="24">
      <c r="B87" s="83"/>
      <c r="C87" s="84" t="s">
        <v>87</v>
      </c>
      <c r="D87" s="84" t="s">
        <v>72</v>
      </c>
      <c r="E87" s="85" t="s">
        <v>738</v>
      </c>
      <c r="F87" s="86" t="s">
        <v>739</v>
      </c>
      <c r="G87" s="87" t="s">
        <v>75</v>
      </c>
      <c r="H87" s="88">
        <v>286.75</v>
      </c>
      <c r="I87" s="426">
        <v>0</v>
      </c>
      <c r="J87" s="273">
        <f>ROUND(I87*H87,2)</f>
        <v>0</v>
      </c>
    </row>
    <row r="88" spans="2:10" ht="12">
      <c r="B88" s="96"/>
      <c r="C88" s="243"/>
      <c r="D88" s="237" t="s">
        <v>79</v>
      </c>
      <c r="E88" s="244" t="s">
        <v>0</v>
      </c>
      <c r="F88" s="245" t="s">
        <v>80</v>
      </c>
      <c r="G88" s="243"/>
      <c r="H88" s="244" t="s">
        <v>0</v>
      </c>
      <c r="I88" s="243"/>
      <c r="J88" s="278"/>
    </row>
    <row r="89" spans="2:10" ht="12">
      <c r="B89" s="96"/>
      <c r="C89" s="243"/>
      <c r="D89" s="237" t="s">
        <v>79</v>
      </c>
      <c r="E89" s="244" t="s">
        <v>0</v>
      </c>
      <c r="F89" s="245" t="s">
        <v>180</v>
      </c>
      <c r="G89" s="243"/>
      <c r="H89" s="244" t="s">
        <v>0</v>
      </c>
      <c r="I89" s="243"/>
      <c r="J89" s="278"/>
    </row>
    <row r="90" spans="2:10" ht="12">
      <c r="B90" s="103"/>
      <c r="C90" s="236"/>
      <c r="D90" s="237" t="s">
        <v>79</v>
      </c>
      <c r="E90" s="238" t="s">
        <v>0</v>
      </c>
      <c r="F90" s="203" t="s">
        <v>740</v>
      </c>
      <c r="G90" s="236"/>
      <c r="H90" s="239">
        <v>99.4</v>
      </c>
      <c r="I90" s="236"/>
      <c r="J90" s="274"/>
    </row>
    <row r="91" spans="2:10" ht="12">
      <c r="B91" s="96"/>
      <c r="C91" s="243"/>
      <c r="D91" s="237" t="s">
        <v>79</v>
      </c>
      <c r="E91" s="244" t="s">
        <v>0</v>
      </c>
      <c r="F91" s="245" t="s">
        <v>741</v>
      </c>
      <c r="G91" s="243"/>
      <c r="H91" s="244" t="s">
        <v>0</v>
      </c>
      <c r="I91" s="243"/>
      <c r="J91" s="278"/>
    </row>
    <row r="92" spans="2:10" ht="12">
      <c r="B92" s="103"/>
      <c r="C92" s="236"/>
      <c r="D92" s="237" t="s">
        <v>79</v>
      </c>
      <c r="E92" s="238" t="s">
        <v>0</v>
      </c>
      <c r="F92" s="203" t="s">
        <v>742</v>
      </c>
      <c r="G92" s="236"/>
      <c r="H92" s="239">
        <v>139.5</v>
      </c>
      <c r="I92" s="236"/>
      <c r="J92" s="274"/>
    </row>
    <row r="93" spans="2:10" ht="12">
      <c r="B93" s="96"/>
      <c r="C93" s="243"/>
      <c r="D93" s="237" t="s">
        <v>79</v>
      </c>
      <c r="E93" s="244" t="s">
        <v>0</v>
      </c>
      <c r="F93" s="245" t="s">
        <v>743</v>
      </c>
      <c r="G93" s="243"/>
      <c r="H93" s="244" t="s">
        <v>0</v>
      </c>
      <c r="I93" s="243"/>
      <c r="J93" s="278"/>
    </row>
    <row r="94" spans="2:10" ht="12">
      <c r="B94" s="103"/>
      <c r="C94" s="236"/>
      <c r="D94" s="237" t="s">
        <v>79</v>
      </c>
      <c r="E94" s="238" t="s">
        <v>0</v>
      </c>
      <c r="F94" s="203" t="s">
        <v>744</v>
      </c>
      <c r="G94" s="236"/>
      <c r="H94" s="239">
        <v>15.5</v>
      </c>
      <c r="I94" s="236"/>
      <c r="J94" s="274"/>
    </row>
    <row r="95" spans="2:10" ht="12">
      <c r="B95" s="96"/>
      <c r="C95" s="243"/>
      <c r="D95" s="237" t="s">
        <v>79</v>
      </c>
      <c r="E95" s="244" t="s">
        <v>0</v>
      </c>
      <c r="F95" s="245" t="s">
        <v>745</v>
      </c>
      <c r="G95" s="243"/>
      <c r="H95" s="244" t="s">
        <v>0</v>
      </c>
      <c r="I95" s="243"/>
      <c r="J95" s="278"/>
    </row>
    <row r="96" spans="2:10" ht="12">
      <c r="B96" s="103"/>
      <c r="C96" s="236"/>
      <c r="D96" s="237" t="s">
        <v>79</v>
      </c>
      <c r="E96" s="238" t="s">
        <v>0</v>
      </c>
      <c r="F96" s="203" t="s">
        <v>746</v>
      </c>
      <c r="G96" s="236"/>
      <c r="H96" s="239">
        <v>22.55</v>
      </c>
      <c r="I96" s="236"/>
      <c r="J96" s="274"/>
    </row>
    <row r="97" spans="2:10" ht="12">
      <c r="B97" s="96"/>
      <c r="C97" s="243"/>
      <c r="D97" s="237" t="s">
        <v>79</v>
      </c>
      <c r="E97" s="244" t="s">
        <v>0</v>
      </c>
      <c r="F97" s="245" t="s">
        <v>186</v>
      </c>
      <c r="G97" s="243"/>
      <c r="H97" s="244" t="s">
        <v>0</v>
      </c>
      <c r="I97" s="243"/>
      <c r="J97" s="278"/>
    </row>
    <row r="98" spans="2:10" ht="12">
      <c r="B98" s="103"/>
      <c r="C98" s="236"/>
      <c r="D98" s="237" t="s">
        <v>79</v>
      </c>
      <c r="E98" s="238" t="s">
        <v>0</v>
      </c>
      <c r="F98" s="203" t="s">
        <v>747</v>
      </c>
      <c r="G98" s="236"/>
      <c r="H98" s="239">
        <v>9.8</v>
      </c>
      <c r="I98" s="236"/>
      <c r="J98" s="274"/>
    </row>
    <row r="99" spans="2:10" ht="12">
      <c r="B99" s="110"/>
      <c r="C99" s="133"/>
      <c r="D99" s="237" t="s">
        <v>79</v>
      </c>
      <c r="E99" s="240" t="s">
        <v>0</v>
      </c>
      <c r="F99" s="241" t="s">
        <v>83</v>
      </c>
      <c r="G99" s="133"/>
      <c r="H99" s="242">
        <v>286.75</v>
      </c>
      <c r="I99" s="133"/>
      <c r="J99" s="275"/>
    </row>
    <row r="100" spans="2:10" ht="24">
      <c r="B100" s="83"/>
      <c r="C100" s="84" t="s">
        <v>76</v>
      </c>
      <c r="D100" s="84" t="s">
        <v>72</v>
      </c>
      <c r="E100" s="85" t="s">
        <v>748</v>
      </c>
      <c r="F100" s="86" t="s">
        <v>749</v>
      </c>
      <c r="G100" s="87" t="s">
        <v>75</v>
      </c>
      <c r="H100" s="88">
        <v>286.75</v>
      </c>
      <c r="I100" s="426">
        <v>0</v>
      </c>
      <c r="J100" s="273">
        <f>ROUND(I100*H100,2)</f>
        <v>0</v>
      </c>
    </row>
    <row r="101" spans="2:10" ht="24">
      <c r="B101" s="83"/>
      <c r="C101" s="84" t="s">
        <v>101</v>
      </c>
      <c r="D101" s="84" t="s">
        <v>72</v>
      </c>
      <c r="E101" s="85" t="s">
        <v>84</v>
      </c>
      <c r="F101" s="86" t="s">
        <v>750</v>
      </c>
      <c r="G101" s="87" t="s">
        <v>75</v>
      </c>
      <c r="H101" s="88">
        <v>286.75</v>
      </c>
      <c r="I101" s="426">
        <v>0</v>
      </c>
      <c r="J101" s="273">
        <f>ROUND(I101*H101,2)</f>
        <v>0</v>
      </c>
    </row>
    <row r="102" spans="2:10" ht="24">
      <c r="B102" s="83"/>
      <c r="C102" s="84" t="s">
        <v>108</v>
      </c>
      <c r="D102" s="84" t="s">
        <v>72</v>
      </c>
      <c r="E102" s="85" t="s">
        <v>84</v>
      </c>
      <c r="F102" s="86" t="s">
        <v>750</v>
      </c>
      <c r="G102" s="87" t="s">
        <v>75</v>
      </c>
      <c r="H102" s="88">
        <v>68.88</v>
      </c>
      <c r="I102" s="426">
        <v>0</v>
      </c>
      <c r="J102" s="273">
        <f>ROUND(I102*H102,2)</f>
        <v>0</v>
      </c>
    </row>
    <row r="103" spans="2:10" ht="12">
      <c r="B103" s="96"/>
      <c r="C103" s="243"/>
      <c r="D103" s="237" t="s">
        <v>79</v>
      </c>
      <c r="E103" s="244" t="s">
        <v>0</v>
      </c>
      <c r="F103" s="245" t="s">
        <v>751</v>
      </c>
      <c r="G103" s="243"/>
      <c r="H103" s="244" t="s">
        <v>0</v>
      </c>
      <c r="I103" s="243"/>
      <c r="J103" s="278"/>
    </row>
    <row r="104" spans="2:10" ht="12">
      <c r="B104" s="96"/>
      <c r="C104" s="243"/>
      <c r="D104" s="237" t="s">
        <v>79</v>
      </c>
      <c r="E104" s="244" t="s">
        <v>0</v>
      </c>
      <c r="F104" s="245" t="s">
        <v>188</v>
      </c>
      <c r="G104" s="243"/>
      <c r="H104" s="244" t="s">
        <v>0</v>
      </c>
      <c r="I104" s="243"/>
      <c r="J104" s="278"/>
    </row>
    <row r="105" spans="2:10" ht="12">
      <c r="B105" s="103"/>
      <c r="C105" s="236"/>
      <c r="D105" s="237" t="s">
        <v>79</v>
      </c>
      <c r="E105" s="238" t="s">
        <v>0</v>
      </c>
      <c r="F105" s="203" t="s">
        <v>752</v>
      </c>
      <c r="G105" s="236"/>
      <c r="H105" s="239">
        <v>68.88</v>
      </c>
      <c r="I105" s="236"/>
      <c r="J105" s="274"/>
    </row>
    <row r="106" spans="2:10" ht="12">
      <c r="B106" s="110"/>
      <c r="C106" s="133"/>
      <c r="D106" s="237" t="s">
        <v>79</v>
      </c>
      <c r="E106" s="240" t="s">
        <v>0</v>
      </c>
      <c r="F106" s="241" t="s">
        <v>83</v>
      </c>
      <c r="G106" s="133"/>
      <c r="H106" s="242">
        <v>68.88</v>
      </c>
      <c r="I106" s="133"/>
      <c r="J106" s="275"/>
    </row>
    <row r="107" spans="2:10" ht="12">
      <c r="B107" s="83"/>
      <c r="C107" s="117" t="s">
        <v>113</v>
      </c>
      <c r="D107" s="117" t="s">
        <v>94</v>
      </c>
      <c r="E107" s="118" t="s">
        <v>95</v>
      </c>
      <c r="F107" s="119" t="s">
        <v>753</v>
      </c>
      <c r="G107" s="120" t="s">
        <v>97</v>
      </c>
      <c r="H107" s="121">
        <v>137.76</v>
      </c>
      <c r="I107" s="427">
        <v>0</v>
      </c>
      <c r="J107" s="277">
        <f>ROUND(I107*H107,2)</f>
        <v>0</v>
      </c>
    </row>
    <row r="108" spans="2:10" ht="12">
      <c r="B108" s="103"/>
      <c r="C108" s="236"/>
      <c r="D108" s="237" t="s">
        <v>79</v>
      </c>
      <c r="E108" s="236"/>
      <c r="F108" s="203" t="s">
        <v>754</v>
      </c>
      <c r="G108" s="236"/>
      <c r="H108" s="239">
        <v>137.76</v>
      </c>
      <c r="I108" s="236"/>
      <c r="J108" s="274"/>
    </row>
    <row r="109" spans="2:10" ht="24">
      <c r="B109" s="83"/>
      <c r="C109" s="84" t="s">
        <v>98</v>
      </c>
      <c r="D109" s="84" t="s">
        <v>72</v>
      </c>
      <c r="E109" s="85" t="s">
        <v>755</v>
      </c>
      <c r="F109" s="86" t="s">
        <v>756</v>
      </c>
      <c r="G109" s="87" t="s">
        <v>104</v>
      </c>
      <c r="H109" s="88">
        <v>564.72</v>
      </c>
      <c r="I109" s="426">
        <v>0</v>
      </c>
      <c r="J109" s="273">
        <f>ROUND(I109*H109,2)</f>
        <v>0</v>
      </c>
    </row>
    <row r="110" spans="2:10" ht="12">
      <c r="B110" s="96"/>
      <c r="C110" s="243"/>
      <c r="D110" s="237" t="s">
        <v>79</v>
      </c>
      <c r="E110" s="244" t="s">
        <v>0</v>
      </c>
      <c r="F110" s="245" t="s">
        <v>180</v>
      </c>
      <c r="G110" s="243"/>
      <c r="H110" s="244" t="s">
        <v>0</v>
      </c>
      <c r="I110" s="243"/>
      <c r="J110" s="278"/>
    </row>
    <row r="111" spans="2:10" ht="12">
      <c r="B111" s="103"/>
      <c r="C111" s="236"/>
      <c r="D111" s="237" t="s">
        <v>79</v>
      </c>
      <c r="E111" s="238" t="s">
        <v>0</v>
      </c>
      <c r="F111" s="203" t="s">
        <v>757</v>
      </c>
      <c r="G111" s="236"/>
      <c r="H111" s="239">
        <v>129.22</v>
      </c>
      <c r="I111" s="236"/>
      <c r="J111" s="274"/>
    </row>
    <row r="112" spans="2:10" ht="12">
      <c r="B112" s="96"/>
      <c r="C112" s="243"/>
      <c r="D112" s="237" t="s">
        <v>79</v>
      </c>
      <c r="E112" s="244" t="s">
        <v>0</v>
      </c>
      <c r="F112" s="245" t="s">
        <v>741</v>
      </c>
      <c r="G112" s="243"/>
      <c r="H112" s="244" t="s">
        <v>0</v>
      </c>
      <c r="I112" s="243"/>
      <c r="J112" s="278"/>
    </row>
    <row r="113" spans="2:10" ht="12">
      <c r="B113" s="103"/>
      <c r="C113" s="236"/>
      <c r="D113" s="237" t="s">
        <v>79</v>
      </c>
      <c r="E113" s="238" t="s">
        <v>0</v>
      </c>
      <c r="F113" s="203" t="s">
        <v>758</v>
      </c>
      <c r="G113" s="236"/>
      <c r="H113" s="239">
        <v>181.35</v>
      </c>
      <c r="I113" s="236"/>
      <c r="J113" s="274"/>
    </row>
    <row r="114" spans="2:10" ht="12">
      <c r="B114" s="96"/>
      <c r="C114" s="243"/>
      <c r="D114" s="237" t="s">
        <v>79</v>
      </c>
      <c r="E114" s="244" t="s">
        <v>0</v>
      </c>
      <c r="F114" s="245" t="s">
        <v>743</v>
      </c>
      <c r="G114" s="243"/>
      <c r="H114" s="244" t="s">
        <v>0</v>
      </c>
      <c r="I114" s="243"/>
      <c r="J114" s="278"/>
    </row>
    <row r="115" spans="2:10" ht="12">
      <c r="B115" s="103"/>
      <c r="C115" s="236"/>
      <c r="D115" s="237" t="s">
        <v>79</v>
      </c>
      <c r="E115" s="238" t="s">
        <v>0</v>
      </c>
      <c r="F115" s="203" t="s">
        <v>759</v>
      </c>
      <c r="G115" s="236"/>
      <c r="H115" s="239">
        <v>20.15</v>
      </c>
      <c r="I115" s="236"/>
      <c r="J115" s="274"/>
    </row>
    <row r="116" spans="2:10" ht="12">
      <c r="B116" s="96"/>
      <c r="C116" s="243"/>
      <c r="D116" s="237" t="s">
        <v>79</v>
      </c>
      <c r="E116" s="244" t="s">
        <v>0</v>
      </c>
      <c r="F116" s="245" t="s">
        <v>176</v>
      </c>
      <c r="G116" s="243"/>
      <c r="H116" s="244" t="s">
        <v>0</v>
      </c>
      <c r="I116" s="243"/>
      <c r="J116" s="278"/>
    </row>
    <row r="117" spans="2:10" ht="12">
      <c r="B117" s="103"/>
      <c r="C117" s="236"/>
      <c r="D117" s="237" t="s">
        <v>79</v>
      </c>
      <c r="E117" s="238" t="s">
        <v>0</v>
      </c>
      <c r="F117" s="203" t="s">
        <v>760</v>
      </c>
      <c r="G117" s="236"/>
      <c r="H117" s="239">
        <v>234</v>
      </c>
      <c r="I117" s="236"/>
      <c r="J117" s="274"/>
    </row>
    <row r="118" spans="2:10" ht="12">
      <c r="B118" s="110"/>
      <c r="C118" s="133"/>
      <c r="D118" s="237" t="s">
        <v>79</v>
      </c>
      <c r="E118" s="240" t="s">
        <v>0</v>
      </c>
      <c r="F118" s="241" t="s">
        <v>83</v>
      </c>
      <c r="G118" s="133"/>
      <c r="H118" s="242">
        <v>564.72</v>
      </c>
      <c r="I118" s="428"/>
      <c r="J118" s="275"/>
    </row>
    <row r="119" spans="2:10" ht="12">
      <c r="B119" s="83"/>
      <c r="C119" s="117" t="s">
        <v>122</v>
      </c>
      <c r="D119" s="117" t="s">
        <v>94</v>
      </c>
      <c r="E119" s="118" t="s">
        <v>109</v>
      </c>
      <c r="F119" s="119" t="s">
        <v>110</v>
      </c>
      <c r="G119" s="120" t="s">
        <v>97</v>
      </c>
      <c r="H119" s="121">
        <v>225.888</v>
      </c>
      <c r="I119" s="427">
        <v>0</v>
      </c>
      <c r="J119" s="277">
        <f>ROUND(I119*H119,2)</f>
        <v>0</v>
      </c>
    </row>
    <row r="120" spans="2:10" ht="12">
      <c r="B120" s="103"/>
      <c r="C120" s="236"/>
      <c r="D120" s="237" t="s">
        <v>79</v>
      </c>
      <c r="E120" s="236"/>
      <c r="F120" s="203" t="s">
        <v>761</v>
      </c>
      <c r="G120" s="236"/>
      <c r="H120" s="239">
        <v>225.888</v>
      </c>
      <c r="I120" s="236"/>
      <c r="J120" s="274"/>
    </row>
    <row r="121" spans="2:10" ht="24">
      <c r="B121" s="83"/>
      <c r="C121" s="84" t="s">
        <v>128</v>
      </c>
      <c r="D121" s="84" t="s">
        <v>72</v>
      </c>
      <c r="E121" s="85" t="s">
        <v>114</v>
      </c>
      <c r="F121" s="86" t="s">
        <v>115</v>
      </c>
      <c r="G121" s="87" t="s">
        <v>104</v>
      </c>
      <c r="H121" s="88">
        <v>564.72</v>
      </c>
      <c r="I121" s="426">
        <v>0</v>
      </c>
      <c r="J121" s="273">
        <f>ROUND(I121*H121,2)</f>
        <v>0</v>
      </c>
    </row>
    <row r="122" spans="2:10" ht="12">
      <c r="B122" s="83"/>
      <c r="C122" s="117" t="s">
        <v>134</v>
      </c>
      <c r="D122" s="117" t="s">
        <v>94</v>
      </c>
      <c r="E122" s="118" t="s">
        <v>117</v>
      </c>
      <c r="F122" s="119" t="s">
        <v>118</v>
      </c>
      <c r="G122" s="120" t="s">
        <v>119</v>
      </c>
      <c r="H122" s="121">
        <v>56.472</v>
      </c>
      <c r="I122" s="427">
        <v>0</v>
      </c>
      <c r="J122" s="277">
        <f>ROUND(I122*H122,2)</f>
        <v>0</v>
      </c>
    </row>
    <row r="123" spans="2:10" ht="12">
      <c r="B123" s="103"/>
      <c r="C123" s="236"/>
      <c r="D123" s="237" t="s">
        <v>79</v>
      </c>
      <c r="E123" s="236"/>
      <c r="F123" s="203" t="s">
        <v>762</v>
      </c>
      <c r="G123" s="236"/>
      <c r="H123" s="239">
        <v>56.472</v>
      </c>
      <c r="I123" s="236"/>
      <c r="J123" s="274"/>
    </row>
    <row r="124" spans="2:10" ht="12.75">
      <c r="B124" s="71"/>
      <c r="C124" s="130"/>
      <c r="D124" s="233" t="s">
        <v>44</v>
      </c>
      <c r="E124" s="235" t="s">
        <v>122</v>
      </c>
      <c r="F124" s="235" t="s">
        <v>123</v>
      </c>
      <c r="G124" s="130"/>
      <c r="H124" s="130"/>
      <c r="I124" s="130"/>
      <c r="J124" s="271">
        <f>J125+J129+J133+J137+J141+J145+J149+J158+J162+J166</f>
        <v>0</v>
      </c>
    </row>
    <row r="125" spans="2:10" ht="12">
      <c r="B125" s="83"/>
      <c r="C125" s="84" t="s">
        <v>140</v>
      </c>
      <c r="D125" s="84" t="s">
        <v>72</v>
      </c>
      <c r="E125" s="85" t="s">
        <v>199</v>
      </c>
      <c r="F125" s="86" t="s">
        <v>763</v>
      </c>
      <c r="G125" s="87" t="s">
        <v>163</v>
      </c>
      <c r="H125" s="88">
        <v>80</v>
      </c>
      <c r="I125" s="426">
        <v>0</v>
      </c>
      <c r="J125" s="273">
        <f>ROUND(I125*H125,2)</f>
        <v>0</v>
      </c>
    </row>
    <row r="126" spans="2:10" ht="12">
      <c r="B126" s="96"/>
      <c r="C126" s="243"/>
      <c r="D126" s="237" t="s">
        <v>79</v>
      </c>
      <c r="E126" s="244" t="s">
        <v>0</v>
      </c>
      <c r="F126" s="245" t="s">
        <v>201</v>
      </c>
      <c r="G126" s="243"/>
      <c r="H126" s="244" t="s">
        <v>0</v>
      </c>
      <c r="I126" s="243"/>
      <c r="J126" s="278"/>
    </row>
    <row r="127" spans="2:10" ht="12">
      <c r="B127" s="103"/>
      <c r="C127" s="236"/>
      <c r="D127" s="237" t="s">
        <v>79</v>
      </c>
      <c r="E127" s="238" t="s">
        <v>0</v>
      </c>
      <c r="F127" s="203" t="s">
        <v>764</v>
      </c>
      <c r="G127" s="236"/>
      <c r="H127" s="239">
        <v>80</v>
      </c>
      <c r="I127" s="236"/>
      <c r="J127" s="274"/>
    </row>
    <row r="128" spans="2:10" ht="12">
      <c r="B128" s="110"/>
      <c r="C128" s="133"/>
      <c r="D128" s="237" t="s">
        <v>79</v>
      </c>
      <c r="E128" s="240" t="s">
        <v>0</v>
      </c>
      <c r="F128" s="241" t="s">
        <v>83</v>
      </c>
      <c r="G128" s="133"/>
      <c r="H128" s="242">
        <v>80</v>
      </c>
      <c r="I128" s="133"/>
      <c r="J128" s="275"/>
    </row>
    <row r="129" spans="2:10" ht="12">
      <c r="B129" s="83"/>
      <c r="C129" s="84" t="s">
        <v>147</v>
      </c>
      <c r="D129" s="84" t="s">
        <v>72</v>
      </c>
      <c r="E129" s="85" t="s">
        <v>203</v>
      </c>
      <c r="F129" s="86" t="s">
        <v>765</v>
      </c>
      <c r="G129" s="87" t="s">
        <v>163</v>
      </c>
      <c r="H129" s="88">
        <v>19.5</v>
      </c>
      <c r="I129" s="426">
        <v>0</v>
      </c>
      <c r="J129" s="273">
        <f>ROUND(I129*H129,2)</f>
        <v>0</v>
      </c>
    </row>
    <row r="130" spans="2:10" ht="12">
      <c r="B130" s="96"/>
      <c r="C130" s="243"/>
      <c r="D130" s="237" t="s">
        <v>79</v>
      </c>
      <c r="E130" s="244" t="s">
        <v>0</v>
      </c>
      <c r="F130" s="245" t="s">
        <v>205</v>
      </c>
      <c r="G130" s="243"/>
      <c r="H130" s="244" t="s">
        <v>0</v>
      </c>
      <c r="I130" s="243"/>
      <c r="J130" s="278"/>
    </row>
    <row r="131" spans="2:10" ht="12">
      <c r="B131" s="103"/>
      <c r="C131" s="236"/>
      <c r="D131" s="237" t="s">
        <v>79</v>
      </c>
      <c r="E131" s="238" t="s">
        <v>0</v>
      </c>
      <c r="F131" s="203" t="s">
        <v>766</v>
      </c>
      <c r="G131" s="236"/>
      <c r="H131" s="239">
        <v>19.5</v>
      </c>
      <c r="I131" s="236"/>
      <c r="J131" s="274"/>
    </row>
    <row r="132" spans="2:10" ht="12">
      <c r="B132" s="110"/>
      <c r="C132" s="133"/>
      <c r="D132" s="237" t="s">
        <v>79</v>
      </c>
      <c r="E132" s="240" t="s">
        <v>0</v>
      </c>
      <c r="F132" s="241" t="s">
        <v>83</v>
      </c>
      <c r="G132" s="133"/>
      <c r="H132" s="242">
        <v>19.5</v>
      </c>
      <c r="I132" s="133"/>
      <c r="J132" s="275"/>
    </row>
    <row r="133" spans="2:10" ht="24">
      <c r="B133" s="83"/>
      <c r="C133" s="84" t="s">
        <v>151</v>
      </c>
      <c r="D133" s="84" t="s">
        <v>72</v>
      </c>
      <c r="E133" s="85" t="s">
        <v>206</v>
      </c>
      <c r="F133" s="86" t="s">
        <v>767</v>
      </c>
      <c r="G133" s="87" t="s">
        <v>163</v>
      </c>
      <c r="H133" s="88">
        <v>5</v>
      </c>
      <c r="I133" s="426">
        <v>0</v>
      </c>
      <c r="J133" s="273">
        <f>ROUND(I133*H133,2)</f>
        <v>0</v>
      </c>
    </row>
    <row r="134" spans="2:10" ht="12">
      <c r="B134" s="96"/>
      <c r="C134" s="243"/>
      <c r="D134" s="237" t="s">
        <v>79</v>
      </c>
      <c r="E134" s="244" t="s">
        <v>0</v>
      </c>
      <c r="F134" s="245" t="s">
        <v>208</v>
      </c>
      <c r="G134" s="243"/>
      <c r="H134" s="244" t="s">
        <v>0</v>
      </c>
      <c r="I134" s="243"/>
      <c r="J134" s="278"/>
    </row>
    <row r="135" spans="2:10" ht="12">
      <c r="B135" s="103"/>
      <c r="C135" s="236"/>
      <c r="D135" s="237" t="s">
        <v>79</v>
      </c>
      <c r="E135" s="238" t="s">
        <v>0</v>
      </c>
      <c r="F135" s="203" t="s">
        <v>101</v>
      </c>
      <c r="G135" s="236"/>
      <c r="H135" s="239">
        <v>5</v>
      </c>
      <c r="I135" s="236"/>
      <c r="J135" s="274"/>
    </row>
    <row r="136" spans="2:10" ht="12">
      <c r="B136" s="110"/>
      <c r="C136" s="133"/>
      <c r="D136" s="237" t="s">
        <v>79</v>
      </c>
      <c r="E136" s="240" t="s">
        <v>0</v>
      </c>
      <c r="F136" s="241" t="s">
        <v>83</v>
      </c>
      <c r="G136" s="133"/>
      <c r="H136" s="242">
        <v>5</v>
      </c>
      <c r="I136" s="133"/>
      <c r="J136" s="275"/>
    </row>
    <row r="137" spans="2:10" ht="24">
      <c r="B137" s="83"/>
      <c r="C137" s="84" t="s">
        <v>4</v>
      </c>
      <c r="D137" s="84" t="s">
        <v>72</v>
      </c>
      <c r="E137" s="85" t="s">
        <v>768</v>
      </c>
      <c r="F137" s="86" t="s">
        <v>769</v>
      </c>
      <c r="G137" s="87" t="s">
        <v>75</v>
      </c>
      <c r="H137" s="88">
        <v>760</v>
      </c>
      <c r="I137" s="426">
        <v>0</v>
      </c>
      <c r="J137" s="273">
        <f>ROUND(I137*H137,2)</f>
        <v>0</v>
      </c>
    </row>
    <row r="138" spans="2:10" ht="12">
      <c r="B138" s="96"/>
      <c r="C138" s="243"/>
      <c r="D138" s="237" t="s">
        <v>79</v>
      </c>
      <c r="E138" s="244" t="s">
        <v>0</v>
      </c>
      <c r="F138" s="245" t="s">
        <v>741</v>
      </c>
      <c r="G138" s="243"/>
      <c r="H138" s="244" t="s">
        <v>0</v>
      </c>
      <c r="I138" s="243"/>
      <c r="J138" s="278"/>
    </row>
    <row r="139" spans="2:10" ht="12">
      <c r="B139" s="103"/>
      <c r="C139" s="236"/>
      <c r="D139" s="237" t="s">
        <v>79</v>
      </c>
      <c r="E139" s="238" t="s">
        <v>0</v>
      </c>
      <c r="F139" s="203" t="s">
        <v>770</v>
      </c>
      <c r="G139" s="236"/>
      <c r="H139" s="239">
        <v>760</v>
      </c>
      <c r="I139" s="236"/>
      <c r="J139" s="274"/>
    </row>
    <row r="140" spans="2:10" ht="12">
      <c r="B140" s="110"/>
      <c r="C140" s="133"/>
      <c r="D140" s="237" t="s">
        <v>79</v>
      </c>
      <c r="E140" s="240" t="s">
        <v>0</v>
      </c>
      <c r="F140" s="241" t="s">
        <v>83</v>
      </c>
      <c r="G140" s="133"/>
      <c r="H140" s="242">
        <v>760</v>
      </c>
      <c r="I140" s="133"/>
      <c r="J140" s="275"/>
    </row>
    <row r="141" spans="2:10" ht="24">
      <c r="B141" s="83"/>
      <c r="C141" s="84" t="s">
        <v>212</v>
      </c>
      <c r="D141" s="84" t="s">
        <v>72</v>
      </c>
      <c r="E141" s="85" t="s">
        <v>462</v>
      </c>
      <c r="F141" s="86" t="s">
        <v>771</v>
      </c>
      <c r="G141" s="87" t="s">
        <v>75</v>
      </c>
      <c r="H141" s="88">
        <v>450</v>
      </c>
      <c r="I141" s="426">
        <v>0</v>
      </c>
      <c r="J141" s="273">
        <f>ROUND(I141*H141,2)</f>
        <v>0</v>
      </c>
    </row>
    <row r="142" spans="2:10" ht="12">
      <c r="B142" s="96"/>
      <c r="C142" s="243"/>
      <c r="D142" s="237" t="s">
        <v>79</v>
      </c>
      <c r="E142" s="244" t="s">
        <v>0</v>
      </c>
      <c r="F142" s="245" t="s">
        <v>180</v>
      </c>
      <c r="G142" s="243"/>
      <c r="H142" s="244" t="s">
        <v>0</v>
      </c>
      <c r="I142" s="243"/>
      <c r="J142" s="278"/>
    </row>
    <row r="143" spans="2:10" ht="12">
      <c r="B143" s="103"/>
      <c r="C143" s="236"/>
      <c r="D143" s="237" t="s">
        <v>79</v>
      </c>
      <c r="E143" s="238" t="s">
        <v>0</v>
      </c>
      <c r="F143" s="203" t="s">
        <v>772</v>
      </c>
      <c r="G143" s="236"/>
      <c r="H143" s="239">
        <v>450</v>
      </c>
      <c r="I143" s="236"/>
      <c r="J143" s="274"/>
    </row>
    <row r="144" spans="2:10" ht="12">
      <c r="B144" s="110"/>
      <c r="C144" s="133"/>
      <c r="D144" s="237" t="s">
        <v>79</v>
      </c>
      <c r="E144" s="240" t="s">
        <v>0</v>
      </c>
      <c r="F144" s="241" t="s">
        <v>83</v>
      </c>
      <c r="G144" s="133"/>
      <c r="H144" s="242">
        <v>450</v>
      </c>
      <c r="I144" s="133"/>
      <c r="J144" s="275"/>
    </row>
    <row r="145" spans="2:10" ht="24">
      <c r="B145" s="83"/>
      <c r="C145" s="84" t="s">
        <v>216</v>
      </c>
      <c r="D145" s="84" t="s">
        <v>72</v>
      </c>
      <c r="E145" s="85" t="s">
        <v>773</v>
      </c>
      <c r="F145" s="86" t="s">
        <v>774</v>
      </c>
      <c r="G145" s="87" t="s">
        <v>75</v>
      </c>
      <c r="H145" s="88">
        <v>31.2</v>
      </c>
      <c r="I145" s="426">
        <v>0</v>
      </c>
      <c r="J145" s="273">
        <f>ROUND(I145*H145,2)</f>
        <v>0</v>
      </c>
    </row>
    <row r="146" spans="2:10" ht="12">
      <c r="B146" s="96"/>
      <c r="C146" s="243"/>
      <c r="D146" s="237" t="s">
        <v>79</v>
      </c>
      <c r="E146" s="244" t="s">
        <v>0</v>
      </c>
      <c r="F146" s="245" t="s">
        <v>743</v>
      </c>
      <c r="G146" s="243"/>
      <c r="H146" s="244" t="s">
        <v>0</v>
      </c>
      <c r="I146" s="243"/>
      <c r="J146" s="278"/>
    </row>
    <row r="147" spans="2:10" ht="12">
      <c r="B147" s="103"/>
      <c r="C147" s="236"/>
      <c r="D147" s="237" t="s">
        <v>79</v>
      </c>
      <c r="E147" s="238" t="s">
        <v>0</v>
      </c>
      <c r="F147" s="203" t="s">
        <v>775</v>
      </c>
      <c r="G147" s="236"/>
      <c r="H147" s="239">
        <v>31.2</v>
      </c>
      <c r="I147" s="236"/>
      <c r="J147" s="274"/>
    </row>
    <row r="148" spans="2:10" ht="12">
      <c r="B148" s="110"/>
      <c r="C148" s="133"/>
      <c r="D148" s="237" t="s">
        <v>79</v>
      </c>
      <c r="E148" s="240" t="s">
        <v>0</v>
      </c>
      <c r="F148" s="241" t="s">
        <v>83</v>
      </c>
      <c r="G148" s="133"/>
      <c r="H148" s="242">
        <v>31.2</v>
      </c>
      <c r="I148" s="133"/>
      <c r="J148" s="275"/>
    </row>
    <row r="149" spans="2:10" ht="12">
      <c r="B149" s="83"/>
      <c r="C149" s="84" t="s">
        <v>217</v>
      </c>
      <c r="D149" s="84" t="s">
        <v>72</v>
      </c>
      <c r="E149" s="85" t="s">
        <v>135</v>
      </c>
      <c r="F149" s="86" t="s">
        <v>136</v>
      </c>
      <c r="G149" s="87" t="s">
        <v>75</v>
      </c>
      <c r="H149" s="88">
        <v>76.32</v>
      </c>
      <c r="I149" s="426">
        <v>0</v>
      </c>
      <c r="J149" s="273">
        <f>ROUND(I149*H149,2)</f>
        <v>0</v>
      </c>
    </row>
    <row r="150" spans="2:10" ht="12">
      <c r="B150" s="96"/>
      <c r="C150" s="243"/>
      <c r="D150" s="237" t="s">
        <v>79</v>
      </c>
      <c r="E150" s="244" t="s">
        <v>0</v>
      </c>
      <c r="F150" s="245" t="s">
        <v>138</v>
      </c>
      <c r="G150" s="243"/>
      <c r="H150" s="244" t="s">
        <v>0</v>
      </c>
      <c r="I150" s="243"/>
      <c r="J150" s="278"/>
    </row>
    <row r="151" spans="2:10" ht="12">
      <c r="B151" s="96"/>
      <c r="C151" s="243"/>
      <c r="D151" s="237" t="s">
        <v>79</v>
      </c>
      <c r="E151" s="244" t="s">
        <v>0</v>
      </c>
      <c r="F151" s="245" t="s">
        <v>180</v>
      </c>
      <c r="G151" s="243"/>
      <c r="H151" s="244" t="s">
        <v>0</v>
      </c>
      <c r="I151" s="243"/>
      <c r="J151" s="278"/>
    </row>
    <row r="152" spans="2:10" ht="12">
      <c r="B152" s="103"/>
      <c r="C152" s="236"/>
      <c r="D152" s="237" t="s">
        <v>79</v>
      </c>
      <c r="E152" s="238" t="s">
        <v>0</v>
      </c>
      <c r="F152" s="203" t="s">
        <v>776</v>
      </c>
      <c r="G152" s="236"/>
      <c r="H152" s="239">
        <v>29.82</v>
      </c>
      <c r="I152" s="236"/>
      <c r="J152" s="274"/>
    </row>
    <row r="153" spans="2:10" ht="12">
      <c r="B153" s="96"/>
      <c r="C153" s="243"/>
      <c r="D153" s="237" t="s">
        <v>79</v>
      </c>
      <c r="E153" s="244" t="s">
        <v>0</v>
      </c>
      <c r="F153" s="245" t="s">
        <v>741</v>
      </c>
      <c r="G153" s="243"/>
      <c r="H153" s="244" t="s">
        <v>0</v>
      </c>
      <c r="I153" s="243"/>
      <c r="J153" s="278"/>
    </row>
    <row r="154" spans="2:10" ht="12">
      <c r="B154" s="103"/>
      <c r="C154" s="236"/>
      <c r="D154" s="237" t="s">
        <v>79</v>
      </c>
      <c r="E154" s="238" t="s">
        <v>0</v>
      </c>
      <c r="F154" s="203" t="s">
        <v>777</v>
      </c>
      <c r="G154" s="236"/>
      <c r="H154" s="239">
        <v>41.85</v>
      </c>
      <c r="I154" s="236"/>
      <c r="J154" s="274"/>
    </row>
    <row r="155" spans="2:10" ht="12">
      <c r="B155" s="96"/>
      <c r="C155" s="243"/>
      <c r="D155" s="237" t="s">
        <v>79</v>
      </c>
      <c r="E155" s="244" t="s">
        <v>0</v>
      </c>
      <c r="F155" s="245" t="s">
        <v>743</v>
      </c>
      <c r="G155" s="243"/>
      <c r="H155" s="244" t="s">
        <v>0</v>
      </c>
      <c r="I155" s="243"/>
      <c r="J155" s="278"/>
    </row>
    <row r="156" spans="2:10" ht="12">
      <c r="B156" s="103"/>
      <c r="C156" s="236"/>
      <c r="D156" s="237" t="s">
        <v>79</v>
      </c>
      <c r="E156" s="238" t="s">
        <v>0</v>
      </c>
      <c r="F156" s="203" t="s">
        <v>778</v>
      </c>
      <c r="G156" s="236"/>
      <c r="H156" s="239">
        <v>4.65</v>
      </c>
      <c r="I156" s="236"/>
      <c r="J156" s="274"/>
    </row>
    <row r="157" spans="2:10" ht="12">
      <c r="B157" s="110"/>
      <c r="C157" s="133"/>
      <c r="D157" s="237" t="s">
        <v>79</v>
      </c>
      <c r="E157" s="240" t="s">
        <v>0</v>
      </c>
      <c r="F157" s="241" t="s">
        <v>83</v>
      </c>
      <c r="G157" s="133"/>
      <c r="H157" s="242">
        <v>76.32000000000001</v>
      </c>
      <c r="I157" s="133"/>
      <c r="J157" s="275"/>
    </row>
    <row r="158" spans="2:10" ht="12">
      <c r="B158" s="83"/>
      <c r="C158" s="84" t="s">
        <v>219</v>
      </c>
      <c r="D158" s="84" t="s">
        <v>72</v>
      </c>
      <c r="E158" s="85" t="s">
        <v>779</v>
      </c>
      <c r="F158" s="86" t="s">
        <v>780</v>
      </c>
      <c r="G158" s="87" t="s">
        <v>75</v>
      </c>
      <c r="H158" s="88">
        <v>5</v>
      </c>
      <c r="I158" s="426">
        <v>0</v>
      </c>
      <c r="J158" s="273">
        <f>ROUND(I158*H158,2)</f>
        <v>0</v>
      </c>
    </row>
    <row r="159" spans="2:10" ht="12">
      <c r="B159" s="96"/>
      <c r="C159" s="243"/>
      <c r="D159" s="237" t="s">
        <v>79</v>
      </c>
      <c r="E159" s="244" t="s">
        <v>0</v>
      </c>
      <c r="F159" s="245" t="s">
        <v>781</v>
      </c>
      <c r="G159" s="243"/>
      <c r="H159" s="244" t="s">
        <v>0</v>
      </c>
      <c r="I159" s="243"/>
      <c r="J159" s="278"/>
    </row>
    <row r="160" spans="2:10" ht="12">
      <c r="B160" s="103"/>
      <c r="C160" s="236"/>
      <c r="D160" s="237" t="s">
        <v>79</v>
      </c>
      <c r="E160" s="238" t="s">
        <v>0</v>
      </c>
      <c r="F160" s="203" t="s">
        <v>101</v>
      </c>
      <c r="G160" s="236"/>
      <c r="H160" s="239">
        <v>5</v>
      </c>
      <c r="I160" s="236"/>
      <c r="J160" s="274"/>
    </row>
    <row r="161" spans="2:10" ht="12">
      <c r="B161" s="110"/>
      <c r="C161" s="133"/>
      <c r="D161" s="237" t="s">
        <v>79</v>
      </c>
      <c r="E161" s="240" t="s">
        <v>0</v>
      </c>
      <c r="F161" s="241" t="s">
        <v>83</v>
      </c>
      <c r="G161" s="133"/>
      <c r="H161" s="242">
        <v>5</v>
      </c>
      <c r="I161" s="133"/>
      <c r="J161" s="275"/>
    </row>
    <row r="162" spans="2:10" ht="12">
      <c r="B162" s="83"/>
      <c r="C162" s="84" t="s">
        <v>223</v>
      </c>
      <c r="D162" s="84" t="s">
        <v>72</v>
      </c>
      <c r="E162" s="85" t="s">
        <v>141</v>
      </c>
      <c r="F162" s="86" t="s">
        <v>142</v>
      </c>
      <c r="G162" s="87" t="s">
        <v>75</v>
      </c>
      <c r="H162" s="88">
        <v>5</v>
      </c>
      <c r="I162" s="426">
        <v>0</v>
      </c>
      <c r="J162" s="273">
        <f>ROUND(I162*H162,2)</f>
        <v>0</v>
      </c>
    </row>
    <row r="163" spans="2:10" ht="12">
      <c r="B163" s="96"/>
      <c r="C163" s="243"/>
      <c r="D163" s="237" t="s">
        <v>79</v>
      </c>
      <c r="E163" s="244" t="s">
        <v>0</v>
      </c>
      <c r="F163" s="245" t="s">
        <v>92</v>
      </c>
      <c r="G163" s="243"/>
      <c r="H163" s="244" t="s">
        <v>0</v>
      </c>
      <c r="I163" s="243"/>
      <c r="J163" s="278"/>
    </row>
    <row r="164" spans="2:10" ht="12">
      <c r="B164" s="103"/>
      <c r="C164" s="236"/>
      <c r="D164" s="237" t="s">
        <v>79</v>
      </c>
      <c r="E164" s="238" t="s">
        <v>0</v>
      </c>
      <c r="F164" s="203" t="s">
        <v>101</v>
      </c>
      <c r="G164" s="236"/>
      <c r="H164" s="239">
        <v>5</v>
      </c>
      <c r="I164" s="236"/>
      <c r="J164" s="274"/>
    </row>
    <row r="165" spans="2:10" ht="12">
      <c r="B165" s="110"/>
      <c r="C165" s="133"/>
      <c r="D165" s="237" t="s">
        <v>79</v>
      </c>
      <c r="E165" s="240" t="s">
        <v>0</v>
      </c>
      <c r="F165" s="241" t="s">
        <v>83</v>
      </c>
      <c r="G165" s="133"/>
      <c r="H165" s="242">
        <v>5</v>
      </c>
      <c r="I165" s="133"/>
      <c r="J165" s="275"/>
    </row>
    <row r="166" spans="2:10" ht="12">
      <c r="B166" s="83"/>
      <c r="C166" s="84" t="s">
        <v>320</v>
      </c>
      <c r="D166" s="84" t="s">
        <v>72</v>
      </c>
      <c r="E166" s="85" t="s">
        <v>782</v>
      </c>
      <c r="F166" s="86" t="s">
        <v>783</v>
      </c>
      <c r="G166" s="87" t="s">
        <v>75</v>
      </c>
      <c r="H166" s="88">
        <v>1</v>
      </c>
      <c r="I166" s="426">
        <v>0</v>
      </c>
      <c r="J166" s="273">
        <f>ROUND(I166*H166,2)</f>
        <v>0</v>
      </c>
    </row>
    <row r="167" spans="2:10" ht="12.75">
      <c r="B167" s="71"/>
      <c r="C167" s="130"/>
      <c r="D167" s="233" t="s">
        <v>44</v>
      </c>
      <c r="E167" s="235" t="s">
        <v>145</v>
      </c>
      <c r="F167" s="235" t="s">
        <v>146</v>
      </c>
      <c r="G167" s="130"/>
      <c r="H167" s="130"/>
      <c r="I167" s="130"/>
      <c r="J167" s="271">
        <f>J168+J169+J171+J173+J175+J177+J179+J181+J183</f>
        <v>0</v>
      </c>
    </row>
    <row r="168" spans="2:10" ht="12">
      <c r="B168" s="83"/>
      <c r="C168" s="84" t="s">
        <v>324</v>
      </c>
      <c r="D168" s="84" t="s">
        <v>72</v>
      </c>
      <c r="E168" s="85" t="s">
        <v>148</v>
      </c>
      <c r="F168" s="86" t="s">
        <v>149</v>
      </c>
      <c r="G168" s="87" t="s">
        <v>97</v>
      </c>
      <c r="H168" s="88">
        <v>551.894</v>
      </c>
      <c r="I168" s="426">
        <v>0</v>
      </c>
      <c r="J168" s="273">
        <f>ROUND(I168*H168,2)</f>
        <v>0</v>
      </c>
    </row>
    <row r="169" spans="2:10" ht="24">
      <c r="B169" s="83"/>
      <c r="C169" s="84" t="s">
        <v>327</v>
      </c>
      <c r="D169" s="84" t="s">
        <v>72</v>
      </c>
      <c r="E169" s="85" t="s">
        <v>152</v>
      </c>
      <c r="F169" s="86" t="s">
        <v>153</v>
      </c>
      <c r="G169" s="87" t="s">
        <v>97</v>
      </c>
      <c r="H169" s="88">
        <v>5518.94</v>
      </c>
      <c r="I169" s="426">
        <v>0</v>
      </c>
      <c r="J169" s="273">
        <f>ROUND(I169*H169,2)</f>
        <v>0</v>
      </c>
    </row>
    <row r="170" spans="2:10" ht="12">
      <c r="B170" s="103"/>
      <c r="C170" s="236"/>
      <c r="D170" s="237" t="s">
        <v>79</v>
      </c>
      <c r="E170" s="236"/>
      <c r="F170" s="203" t="s">
        <v>784</v>
      </c>
      <c r="G170" s="236"/>
      <c r="H170" s="239">
        <v>5518.94</v>
      </c>
      <c r="I170" s="236"/>
      <c r="J170" s="274"/>
    </row>
    <row r="171" spans="2:10" ht="24">
      <c r="B171" s="83"/>
      <c r="C171" s="84" t="s">
        <v>332</v>
      </c>
      <c r="D171" s="84" t="s">
        <v>72</v>
      </c>
      <c r="E171" s="85" t="s">
        <v>785</v>
      </c>
      <c r="F171" s="86" t="s">
        <v>786</v>
      </c>
      <c r="G171" s="87" t="s">
        <v>97</v>
      </c>
      <c r="H171" s="88">
        <v>165.568</v>
      </c>
      <c r="I171" s="426">
        <v>0</v>
      </c>
      <c r="J171" s="273">
        <f>ROUND(I171*H171,2)</f>
        <v>0</v>
      </c>
    </row>
    <row r="172" spans="2:10" ht="12">
      <c r="B172" s="103"/>
      <c r="C172" s="236"/>
      <c r="D172" s="237" t="s">
        <v>79</v>
      </c>
      <c r="E172" s="236"/>
      <c r="F172" s="203" t="s">
        <v>787</v>
      </c>
      <c r="G172" s="236"/>
      <c r="H172" s="239">
        <v>165.568</v>
      </c>
      <c r="I172" s="236"/>
      <c r="J172" s="274"/>
    </row>
    <row r="173" spans="2:10" ht="24">
      <c r="B173" s="83"/>
      <c r="C173" s="84" t="s">
        <v>336</v>
      </c>
      <c r="D173" s="84" t="s">
        <v>72</v>
      </c>
      <c r="E173" s="85" t="s">
        <v>788</v>
      </c>
      <c r="F173" s="86" t="s">
        <v>789</v>
      </c>
      <c r="G173" s="87" t="s">
        <v>97</v>
      </c>
      <c r="H173" s="88">
        <v>234.555</v>
      </c>
      <c r="I173" s="426">
        <v>0</v>
      </c>
      <c r="J173" s="273">
        <f>ROUND(I173*H173,2)</f>
        <v>0</v>
      </c>
    </row>
    <row r="174" spans="2:10" ht="12">
      <c r="B174" s="103"/>
      <c r="C174" s="236"/>
      <c r="D174" s="237" t="s">
        <v>79</v>
      </c>
      <c r="E174" s="236"/>
      <c r="F174" s="203" t="s">
        <v>790</v>
      </c>
      <c r="G174" s="236"/>
      <c r="H174" s="239">
        <v>234.555</v>
      </c>
      <c r="I174" s="236"/>
      <c r="J174" s="274"/>
    </row>
    <row r="175" spans="2:10" ht="24">
      <c r="B175" s="83"/>
      <c r="C175" s="84" t="s">
        <v>337</v>
      </c>
      <c r="D175" s="84" t="s">
        <v>72</v>
      </c>
      <c r="E175" s="85" t="s">
        <v>791</v>
      </c>
      <c r="F175" s="86" t="s">
        <v>792</v>
      </c>
      <c r="G175" s="87" t="s">
        <v>97</v>
      </c>
      <c r="H175" s="88">
        <v>2.759</v>
      </c>
      <c r="I175" s="426">
        <v>0</v>
      </c>
      <c r="J175" s="273">
        <f>ROUND(I175*H175,2)</f>
        <v>0</v>
      </c>
    </row>
    <row r="176" spans="2:10" ht="12">
      <c r="B176" s="103"/>
      <c r="C176" s="236"/>
      <c r="D176" s="237" t="s">
        <v>79</v>
      </c>
      <c r="E176" s="236"/>
      <c r="F176" s="203" t="s">
        <v>793</v>
      </c>
      <c r="G176" s="236"/>
      <c r="H176" s="239">
        <v>2.759</v>
      </c>
      <c r="I176" s="236"/>
      <c r="J176" s="274"/>
    </row>
    <row r="177" spans="2:10" ht="24">
      <c r="B177" s="83"/>
      <c r="C177" s="84" t="s">
        <v>339</v>
      </c>
      <c r="D177" s="84" t="s">
        <v>72</v>
      </c>
      <c r="E177" s="85" t="s">
        <v>794</v>
      </c>
      <c r="F177" s="86" t="s">
        <v>795</v>
      </c>
      <c r="G177" s="87" t="s">
        <v>97</v>
      </c>
      <c r="H177" s="88">
        <v>55.189</v>
      </c>
      <c r="I177" s="426">
        <v>0</v>
      </c>
      <c r="J177" s="273">
        <f>ROUND(I177*H177,2)</f>
        <v>0</v>
      </c>
    </row>
    <row r="178" spans="2:10" ht="12">
      <c r="B178" s="103"/>
      <c r="C178" s="236"/>
      <c r="D178" s="237" t="s">
        <v>79</v>
      </c>
      <c r="E178" s="236"/>
      <c r="F178" s="203" t="s">
        <v>796</v>
      </c>
      <c r="G178" s="236"/>
      <c r="H178" s="239">
        <v>55.189</v>
      </c>
      <c r="I178" s="236"/>
      <c r="J178" s="274"/>
    </row>
    <row r="179" spans="2:10" ht="24">
      <c r="B179" s="83"/>
      <c r="C179" s="84" t="s">
        <v>342</v>
      </c>
      <c r="D179" s="84" t="s">
        <v>72</v>
      </c>
      <c r="E179" s="85" t="s">
        <v>797</v>
      </c>
      <c r="F179" s="86" t="s">
        <v>798</v>
      </c>
      <c r="G179" s="87" t="s">
        <v>97</v>
      </c>
      <c r="H179" s="88">
        <v>5.519</v>
      </c>
      <c r="I179" s="426">
        <v>0</v>
      </c>
      <c r="J179" s="273">
        <f>ROUND(I179*H179,2)</f>
        <v>0</v>
      </c>
    </row>
    <row r="180" spans="2:10" ht="12">
      <c r="B180" s="103"/>
      <c r="C180" s="236"/>
      <c r="D180" s="237" t="s">
        <v>79</v>
      </c>
      <c r="E180" s="236"/>
      <c r="F180" s="203" t="s">
        <v>799</v>
      </c>
      <c r="G180" s="236"/>
      <c r="H180" s="239">
        <v>5.519</v>
      </c>
      <c r="I180" s="236"/>
      <c r="J180" s="274"/>
    </row>
    <row r="181" spans="2:10" ht="24">
      <c r="B181" s="83"/>
      <c r="C181" s="84" t="s">
        <v>348</v>
      </c>
      <c r="D181" s="84" t="s">
        <v>72</v>
      </c>
      <c r="E181" s="85" t="s">
        <v>800</v>
      </c>
      <c r="F181" s="86" t="s">
        <v>801</v>
      </c>
      <c r="G181" s="87" t="s">
        <v>97</v>
      </c>
      <c r="H181" s="88">
        <v>5.519</v>
      </c>
      <c r="I181" s="426">
        <v>0</v>
      </c>
      <c r="J181" s="273">
        <f>ROUND(I181*H181,2)</f>
        <v>0</v>
      </c>
    </row>
    <row r="182" spans="2:10" ht="12">
      <c r="B182" s="103"/>
      <c r="C182" s="236"/>
      <c r="D182" s="237" t="s">
        <v>79</v>
      </c>
      <c r="E182" s="236"/>
      <c r="F182" s="203" t="s">
        <v>799</v>
      </c>
      <c r="G182" s="236"/>
      <c r="H182" s="239">
        <v>5.519</v>
      </c>
      <c r="I182" s="236"/>
      <c r="J182" s="274"/>
    </row>
    <row r="183" spans="2:10" ht="24">
      <c r="B183" s="83"/>
      <c r="C183" s="84" t="s">
        <v>352</v>
      </c>
      <c r="D183" s="84" t="s">
        <v>72</v>
      </c>
      <c r="E183" s="85" t="s">
        <v>802</v>
      </c>
      <c r="F183" s="86" t="s">
        <v>803</v>
      </c>
      <c r="G183" s="87" t="s">
        <v>97</v>
      </c>
      <c r="H183" s="88">
        <v>82.784</v>
      </c>
      <c r="I183" s="426">
        <v>0</v>
      </c>
      <c r="J183" s="273">
        <f>ROUND(I183*H183,2)</f>
        <v>0</v>
      </c>
    </row>
    <row r="184" spans="2:10" ht="12">
      <c r="B184" s="103"/>
      <c r="C184" s="236"/>
      <c r="D184" s="237" t="s">
        <v>79</v>
      </c>
      <c r="E184" s="236"/>
      <c r="F184" s="203" t="s">
        <v>804</v>
      </c>
      <c r="G184" s="236"/>
      <c r="H184" s="239">
        <v>82.784</v>
      </c>
      <c r="I184" s="236"/>
      <c r="J184" s="274"/>
    </row>
    <row r="185" spans="2:10" ht="15">
      <c r="B185" s="71"/>
      <c r="C185" s="130"/>
      <c r="D185" s="233" t="s">
        <v>44</v>
      </c>
      <c r="E185" s="234" t="s">
        <v>94</v>
      </c>
      <c r="F185" s="234" t="s">
        <v>220</v>
      </c>
      <c r="G185" s="130"/>
      <c r="H185" s="130"/>
      <c r="I185" s="130"/>
      <c r="J185" s="270">
        <f>J186</f>
        <v>0</v>
      </c>
    </row>
    <row r="186" spans="2:10" ht="12.75">
      <c r="B186" s="71"/>
      <c r="C186" s="130"/>
      <c r="D186" s="233" t="s">
        <v>44</v>
      </c>
      <c r="E186" s="235" t="s">
        <v>221</v>
      </c>
      <c r="F186" s="235" t="s">
        <v>222</v>
      </c>
      <c r="G186" s="130"/>
      <c r="H186" s="130"/>
      <c r="I186" s="130"/>
      <c r="J186" s="271">
        <f>J187</f>
        <v>0</v>
      </c>
    </row>
    <row r="187" spans="2:10" ht="24">
      <c r="B187" s="83"/>
      <c r="C187" s="84" t="s">
        <v>355</v>
      </c>
      <c r="D187" s="84" t="s">
        <v>72</v>
      </c>
      <c r="E187" s="85" t="s">
        <v>224</v>
      </c>
      <c r="F187" s="86" t="s">
        <v>805</v>
      </c>
      <c r="G187" s="87" t="s">
        <v>226</v>
      </c>
      <c r="H187" s="88">
        <v>1</v>
      </c>
      <c r="I187" s="426">
        <v>0</v>
      </c>
      <c r="J187" s="273">
        <f>ROUND(I187*H187,2)</f>
        <v>0</v>
      </c>
    </row>
    <row r="188" spans="2:10" ht="12">
      <c r="B188" s="22"/>
      <c r="C188" s="23"/>
      <c r="D188" s="23"/>
      <c r="E188" s="23"/>
      <c r="F188" s="23"/>
      <c r="G188" s="23"/>
      <c r="H188" s="23"/>
      <c r="I188" s="23"/>
      <c r="J188" s="210"/>
    </row>
  </sheetData>
  <mergeCells count="5">
    <mergeCell ref="E7:H7"/>
    <mergeCell ref="E16:H16"/>
    <mergeCell ref="E25:H25"/>
    <mergeCell ref="E46:H46"/>
    <mergeCell ref="E71:H71"/>
  </mergeCell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3:J178"/>
  <sheetViews>
    <sheetView showGridLines="0" workbookViewId="0" topLeftCell="A78">
      <selection activeCell="I159" sqref="I159"/>
    </sheetView>
  </sheetViews>
  <sheetFormatPr defaultColWidth="9.140625" defaultRowHeight="12"/>
  <cols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10" width="20.140625" style="0" customWidth="1"/>
  </cols>
  <sheetData>
    <row r="3" spans="2:10" ht="12">
      <c r="B3" s="12"/>
      <c r="C3" s="13"/>
      <c r="D3" s="13"/>
      <c r="E3" s="13"/>
      <c r="F3" s="13"/>
      <c r="G3" s="13"/>
      <c r="H3" s="13"/>
      <c r="I3" s="13"/>
      <c r="J3" s="205"/>
    </row>
    <row r="4" spans="2:10" ht="18">
      <c r="B4" s="14"/>
      <c r="C4" s="145"/>
      <c r="D4" s="216" t="s">
        <v>47</v>
      </c>
      <c r="E4" s="145"/>
      <c r="F4" s="145"/>
      <c r="G4" s="145"/>
      <c r="H4" s="145"/>
      <c r="I4" s="145"/>
      <c r="J4" s="206"/>
    </row>
    <row r="5" spans="2:10" ht="12">
      <c r="B5" s="14"/>
      <c r="C5" s="145"/>
      <c r="D5" s="145"/>
      <c r="E5" s="145"/>
      <c r="F5" s="145"/>
      <c r="G5" s="145"/>
      <c r="H5" s="145"/>
      <c r="I5" s="145"/>
      <c r="J5" s="206"/>
    </row>
    <row r="6" spans="2:10" ht="12.75">
      <c r="B6" s="20"/>
      <c r="C6" s="256"/>
      <c r="D6" s="217" t="s">
        <v>6</v>
      </c>
      <c r="E6" s="256"/>
      <c r="F6" s="256"/>
      <c r="G6" s="256"/>
      <c r="H6" s="256"/>
      <c r="I6" s="256"/>
      <c r="J6" s="207"/>
    </row>
    <row r="7" spans="2:10" ht="18.75" customHeight="1">
      <c r="B7" s="20"/>
      <c r="C7" s="256"/>
      <c r="D7" s="256"/>
      <c r="E7" s="461" t="s">
        <v>832</v>
      </c>
      <c r="F7" s="458"/>
      <c r="G7" s="458"/>
      <c r="H7" s="458"/>
      <c r="I7" s="256"/>
      <c r="J7" s="207"/>
    </row>
    <row r="8" spans="2:10" ht="12">
      <c r="B8" s="20"/>
      <c r="C8" s="256"/>
      <c r="D8" s="256"/>
      <c r="E8" s="256"/>
      <c r="F8" s="256"/>
      <c r="G8" s="256"/>
      <c r="H8" s="256"/>
      <c r="I8" s="256"/>
      <c r="J8" s="207"/>
    </row>
    <row r="9" spans="2:10" ht="12.75">
      <c r="B9" s="20"/>
      <c r="C9" s="256"/>
      <c r="D9" s="217" t="s">
        <v>8</v>
      </c>
      <c r="E9" s="256"/>
      <c r="F9" s="257" t="s">
        <v>0</v>
      </c>
      <c r="G9" s="256"/>
      <c r="H9" s="256"/>
      <c r="I9" s="217" t="s">
        <v>9</v>
      </c>
      <c r="J9" s="246" t="s">
        <v>0</v>
      </c>
    </row>
    <row r="10" spans="2:10" ht="12.75">
      <c r="B10" s="20"/>
      <c r="C10" s="256"/>
      <c r="D10" s="217" t="s">
        <v>10</v>
      </c>
      <c r="E10" s="256"/>
      <c r="F10" s="257" t="s">
        <v>11</v>
      </c>
      <c r="G10" s="256"/>
      <c r="H10" s="256"/>
      <c r="I10" s="217" t="s">
        <v>12</v>
      </c>
      <c r="J10" s="247" t="str">
        <f>'[6]Rekapitulace stavby'!AN8</f>
        <v>2. 5. 2019</v>
      </c>
    </row>
    <row r="11" spans="2:10" ht="12">
      <c r="B11" s="20"/>
      <c r="C11" s="256"/>
      <c r="D11" s="256"/>
      <c r="E11" s="256"/>
      <c r="F11" s="256"/>
      <c r="G11" s="256"/>
      <c r="H11" s="256"/>
      <c r="I11" s="256"/>
      <c r="J11" s="207"/>
    </row>
    <row r="12" spans="2:10" ht="12.75">
      <c r="B12" s="20"/>
      <c r="C12" s="256"/>
      <c r="D12" s="217" t="s">
        <v>13</v>
      </c>
      <c r="E12" s="256"/>
      <c r="F12" s="256"/>
      <c r="G12" s="256"/>
      <c r="H12" s="256"/>
      <c r="I12" s="217" t="s">
        <v>14</v>
      </c>
      <c r="J12" s="246" t="s">
        <v>15</v>
      </c>
    </row>
    <row r="13" spans="2:10" ht="12.75">
      <c r="B13" s="20"/>
      <c r="C13" s="256"/>
      <c r="D13" s="256"/>
      <c r="E13" s="257" t="s">
        <v>16</v>
      </c>
      <c r="F13" s="256"/>
      <c r="G13" s="256"/>
      <c r="H13" s="256"/>
      <c r="I13" s="217" t="s">
        <v>17</v>
      </c>
      <c r="J13" s="246" t="s">
        <v>18</v>
      </c>
    </row>
    <row r="14" spans="2:10" ht="12">
      <c r="B14" s="20"/>
      <c r="C14" s="256"/>
      <c r="D14" s="256"/>
      <c r="E14" s="256"/>
      <c r="F14" s="256"/>
      <c r="G14" s="256"/>
      <c r="H14" s="256"/>
      <c r="I14" s="256"/>
      <c r="J14" s="207"/>
    </row>
    <row r="15" spans="2:10" ht="12.75">
      <c r="B15" s="20"/>
      <c r="C15" s="256"/>
      <c r="D15" s="217" t="s">
        <v>19</v>
      </c>
      <c r="E15" s="256"/>
      <c r="F15" s="256"/>
      <c r="G15" s="256"/>
      <c r="H15" s="256"/>
      <c r="I15" s="217" t="s">
        <v>14</v>
      </c>
      <c r="J15" s="246" t="str">
        <f>'[6]Rekapitulace stavby'!AN13</f>
        <v/>
      </c>
    </row>
    <row r="16" spans="2:10" ht="12.75">
      <c r="B16" s="20"/>
      <c r="C16" s="256"/>
      <c r="D16" s="256"/>
      <c r="E16" s="462" t="str">
        <f>'[6]Rekapitulace stavby'!E14</f>
        <v xml:space="preserve"> </v>
      </c>
      <c r="F16" s="462"/>
      <c r="G16" s="462"/>
      <c r="H16" s="462"/>
      <c r="I16" s="217" t="s">
        <v>17</v>
      </c>
      <c r="J16" s="246" t="str">
        <f>'[6]Rekapitulace stavby'!AN14</f>
        <v/>
      </c>
    </row>
    <row r="17" spans="2:10" ht="12">
      <c r="B17" s="20"/>
      <c r="C17" s="256"/>
      <c r="D17" s="256"/>
      <c r="E17" s="256"/>
      <c r="F17" s="256"/>
      <c r="G17" s="256"/>
      <c r="H17" s="256"/>
      <c r="I17" s="256"/>
      <c r="J17" s="207"/>
    </row>
    <row r="18" spans="2:10" ht="12.75">
      <c r="B18" s="20"/>
      <c r="C18" s="256"/>
      <c r="D18" s="217" t="s">
        <v>20</v>
      </c>
      <c r="E18" s="256"/>
      <c r="F18" s="256"/>
      <c r="G18" s="256"/>
      <c r="H18" s="256"/>
      <c r="I18" s="217" t="s">
        <v>14</v>
      </c>
      <c r="J18" s="246" t="s">
        <v>21</v>
      </c>
    </row>
    <row r="19" spans="2:10" ht="12.75">
      <c r="B19" s="20"/>
      <c r="C19" s="256"/>
      <c r="D19" s="256"/>
      <c r="E19" s="257" t="s">
        <v>22</v>
      </c>
      <c r="F19" s="256"/>
      <c r="G19" s="256"/>
      <c r="H19" s="256"/>
      <c r="I19" s="217" t="s">
        <v>17</v>
      </c>
      <c r="J19" s="246" t="s">
        <v>0</v>
      </c>
    </row>
    <row r="20" spans="2:10" ht="12">
      <c r="B20" s="20"/>
      <c r="C20" s="256"/>
      <c r="D20" s="256"/>
      <c r="E20" s="256"/>
      <c r="F20" s="256"/>
      <c r="G20" s="256"/>
      <c r="H20" s="256"/>
      <c r="I20" s="256"/>
      <c r="J20" s="207"/>
    </row>
    <row r="21" spans="2:10" ht="12.75">
      <c r="B21" s="20"/>
      <c r="C21" s="256"/>
      <c r="D21" s="217" t="s">
        <v>24</v>
      </c>
      <c r="E21" s="256"/>
      <c r="F21" s="256"/>
      <c r="G21" s="256"/>
      <c r="H21" s="256"/>
      <c r="I21" s="217" t="s">
        <v>14</v>
      </c>
      <c r="J21" s="246" t="str">
        <f>IF('[6]Rekapitulace stavby'!AN19="","",'[6]Rekapitulace stavby'!AN19)</f>
        <v/>
      </c>
    </row>
    <row r="22" spans="2:10" ht="12.75">
      <c r="B22" s="20"/>
      <c r="C22" s="256"/>
      <c r="D22" s="256"/>
      <c r="E22" s="257" t="str">
        <f>IF('[6]Rekapitulace stavby'!E20="","",'[6]Rekapitulace stavby'!E20)</f>
        <v xml:space="preserve"> </v>
      </c>
      <c r="F22" s="256"/>
      <c r="G22" s="256"/>
      <c r="H22" s="256"/>
      <c r="I22" s="217" t="s">
        <v>17</v>
      </c>
      <c r="J22" s="246" t="str">
        <f>IF('[6]Rekapitulace stavby'!AN20="","",'[6]Rekapitulace stavby'!AN20)</f>
        <v/>
      </c>
    </row>
    <row r="23" spans="2:10" ht="12">
      <c r="B23" s="20"/>
      <c r="C23" s="256"/>
      <c r="D23" s="256"/>
      <c r="E23" s="256"/>
      <c r="F23" s="256"/>
      <c r="G23" s="256"/>
      <c r="H23" s="256"/>
      <c r="I23" s="256"/>
      <c r="J23" s="207"/>
    </row>
    <row r="24" spans="2:10" ht="12.75">
      <c r="B24" s="20"/>
      <c r="C24" s="256"/>
      <c r="D24" s="217" t="s">
        <v>25</v>
      </c>
      <c r="E24" s="256"/>
      <c r="F24" s="256"/>
      <c r="G24" s="256"/>
      <c r="H24" s="256"/>
      <c r="I24" s="256"/>
      <c r="J24" s="207"/>
    </row>
    <row r="25" spans="2:10" ht="12.75">
      <c r="B25" s="40"/>
      <c r="C25" s="150"/>
      <c r="D25" s="150"/>
      <c r="E25" s="463" t="s">
        <v>26</v>
      </c>
      <c r="F25" s="463"/>
      <c r="G25" s="463"/>
      <c r="H25" s="463"/>
      <c r="I25" s="150"/>
      <c r="J25" s="208"/>
    </row>
    <row r="26" spans="2:10" ht="12">
      <c r="B26" s="20"/>
      <c r="C26" s="256"/>
      <c r="D26" s="256"/>
      <c r="E26" s="256"/>
      <c r="F26" s="256"/>
      <c r="G26" s="256"/>
      <c r="H26" s="256"/>
      <c r="I26" s="256"/>
      <c r="J26" s="207"/>
    </row>
    <row r="27" spans="2:10" ht="12">
      <c r="B27" s="20"/>
      <c r="C27" s="256"/>
      <c r="D27" s="33"/>
      <c r="E27" s="33"/>
      <c r="F27" s="33"/>
      <c r="G27" s="33"/>
      <c r="H27" s="33"/>
      <c r="I27" s="33"/>
      <c r="J27" s="209"/>
    </row>
    <row r="28" spans="2:10" ht="15.75">
      <c r="B28" s="20"/>
      <c r="C28" s="256"/>
      <c r="D28" s="219" t="s">
        <v>27</v>
      </c>
      <c r="E28" s="256"/>
      <c r="F28" s="256"/>
      <c r="G28" s="256"/>
      <c r="H28" s="256"/>
      <c r="I28" s="256"/>
      <c r="J28" s="248">
        <f>ROUND(J79,2)</f>
        <v>0</v>
      </c>
    </row>
    <row r="29" spans="2:10" ht="12">
      <c r="B29" s="20"/>
      <c r="C29" s="256"/>
      <c r="D29" s="33"/>
      <c r="E29" s="33"/>
      <c r="F29" s="33"/>
      <c r="G29" s="33"/>
      <c r="H29" s="33"/>
      <c r="I29" s="33"/>
      <c r="J29" s="209"/>
    </row>
    <row r="30" spans="2:10" ht="12.75">
      <c r="B30" s="20"/>
      <c r="C30" s="256"/>
      <c r="D30" s="256"/>
      <c r="E30" s="256"/>
      <c r="F30" s="220" t="s">
        <v>29</v>
      </c>
      <c r="G30" s="256"/>
      <c r="H30" s="256"/>
      <c r="I30" s="220" t="s">
        <v>28</v>
      </c>
      <c r="J30" s="249" t="s">
        <v>30</v>
      </c>
    </row>
    <row r="31" spans="2:10" ht="12.75">
      <c r="B31" s="20"/>
      <c r="C31" s="256"/>
      <c r="D31" s="221" t="s">
        <v>31</v>
      </c>
      <c r="E31" s="217" t="s">
        <v>32</v>
      </c>
      <c r="F31" s="222">
        <f>J28</f>
        <v>0</v>
      </c>
      <c r="G31" s="256"/>
      <c r="H31" s="256"/>
      <c r="I31" s="223">
        <v>0.21</v>
      </c>
      <c r="J31" s="250">
        <f>F31*0.21</f>
        <v>0</v>
      </c>
    </row>
    <row r="32" spans="2:10" ht="12.75">
      <c r="B32" s="20"/>
      <c r="C32" s="256"/>
      <c r="D32" s="256"/>
      <c r="E32" s="217" t="s">
        <v>33</v>
      </c>
      <c r="F32" s="222">
        <f>ROUND((SUM(BF79:BF177)),2)</f>
        <v>0</v>
      </c>
      <c r="G32" s="256"/>
      <c r="H32" s="256"/>
      <c r="I32" s="223">
        <v>0.15</v>
      </c>
      <c r="J32" s="250">
        <f>ROUND(((SUM(BF79:BF177))*I32),2)</f>
        <v>0</v>
      </c>
    </row>
    <row r="33" spans="2:10" ht="12.75">
      <c r="B33" s="20"/>
      <c r="C33" s="256"/>
      <c r="D33" s="256"/>
      <c r="E33" s="217" t="s">
        <v>34</v>
      </c>
      <c r="F33" s="222">
        <f>ROUND((SUM(BG79:BG177)),2)</f>
        <v>0</v>
      </c>
      <c r="G33" s="256"/>
      <c r="H33" s="256"/>
      <c r="I33" s="223">
        <v>0.21</v>
      </c>
      <c r="J33" s="250">
        <f>0</f>
        <v>0</v>
      </c>
    </row>
    <row r="34" spans="2:10" ht="12.75">
      <c r="B34" s="20"/>
      <c r="C34" s="256"/>
      <c r="D34" s="256"/>
      <c r="E34" s="217" t="s">
        <v>35</v>
      </c>
      <c r="F34" s="222">
        <f>ROUND((SUM(BH79:BH177)),2)</f>
        <v>0</v>
      </c>
      <c r="G34" s="256"/>
      <c r="H34" s="256"/>
      <c r="I34" s="223">
        <v>0.15</v>
      </c>
      <c r="J34" s="250">
        <f>0</f>
        <v>0</v>
      </c>
    </row>
    <row r="35" spans="2:10" ht="12.75">
      <c r="B35" s="20"/>
      <c r="C35" s="256"/>
      <c r="D35" s="256"/>
      <c r="E35" s="217" t="s">
        <v>36</v>
      </c>
      <c r="F35" s="222">
        <f>ROUND((SUM(BI79:BI177)),2)</f>
        <v>0</v>
      </c>
      <c r="G35" s="256"/>
      <c r="H35" s="256"/>
      <c r="I35" s="223">
        <v>0</v>
      </c>
      <c r="J35" s="250">
        <f>0</f>
        <v>0</v>
      </c>
    </row>
    <row r="36" spans="2:10" ht="12">
      <c r="B36" s="20"/>
      <c r="C36" s="256"/>
      <c r="D36" s="256"/>
      <c r="E36" s="256"/>
      <c r="F36" s="256"/>
      <c r="G36" s="256"/>
      <c r="H36" s="256"/>
      <c r="I36" s="256"/>
      <c r="J36" s="207"/>
    </row>
    <row r="37" spans="2:10" ht="15.75">
      <c r="B37" s="20"/>
      <c r="C37" s="156"/>
      <c r="D37" s="47" t="s">
        <v>37</v>
      </c>
      <c r="E37" s="28"/>
      <c r="F37" s="28"/>
      <c r="G37" s="48" t="s">
        <v>38</v>
      </c>
      <c r="H37" s="49" t="s">
        <v>39</v>
      </c>
      <c r="I37" s="28"/>
      <c r="J37" s="252">
        <f>SUM(J28:J35)</f>
        <v>0</v>
      </c>
    </row>
    <row r="38" spans="2:10" ht="12">
      <c r="B38" s="22"/>
      <c r="C38" s="23"/>
      <c r="D38" s="23"/>
      <c r="E38" s="23"/>
      <c r="F38" s="23"/>
      <c r="G38" s="23"/>
      <c r="H38" s="23"/>
      <c r="I38" s="23"/>
      <c r="J38" s="210"/>
    </row>
    <row r="39" spans="2:10" ht="12">
      <c r="B39" s="145"/>
      <c r="C39" s="145"/>
      <c r="D39" s="145"/>
      <c r="E39" s="145"/>
      <c r="F39" s="145"/>
      <c r="G39" s="145"/>
      <c r="H39" s="145"/>
      <c r="I39" s="145"/>
      <c r="J39" s="145"/>
    </row>
    <row r="40" spans="2:10" ht="12">
      <c r="B40" s="145"/>
      <c r="C40" s="145"/>
      <c r="D40" s="145"/>
      <c r="E40" s="145"/>
      <c r="F40" s="145"/>
      <c r="G40" s="145"/>
      <c r="H40" s="145"/>
      <c r="I40" s="145"/>
      <c r="J40" s="145"/>
    </row>
    <row r="41" spans="2:10" ht="12">
      <c r="B41" s="145"/>
      <c r="C41" s="145"/>
      <c r="D41" s="145"/>
      <c r="E41" s="145"/>
      <c r="F41" s="145"/>
      <c r="G41" s="145"/>
      <c r="H41" s="145"/>
      <c r="I41" s="145"/>
      <c r="J41" s="145"/>
    </row>
    <row r="42" spans="2:10" ht="12">
      <c r="B42" s="24"/>
      <c r="C42" s="25"/>
      <c r="D42" s="25"/>
      <c r="E42" s="25"/>
      <c r="F42" s="25"/>
      <c r="G42" s="25"/>
      <c r="H42" s="25"/>
      <c r="I42" s="25"/>
      <c r="J42" s="211"/>
    </row>
    <row r="43" spans="2:10" ht="18">
      <c r="B43" s="20"/>
      <c r="C43" s="216" t="s">
        <v>48</v>
      </c>
      <c r="D43" s="256"/>
      <c r="E43" s="256"/>
      <c r="F43" s="256"/>
      <c r="G43" s="256"/>
      <c r="H43" s="256"/>
      <c r="I43" s="256"/>
      <c r="J43" s="207"/>
    </row>
    <row r="44" spans="2:10" ht="12">
      <c r="B44" s="20"/>
      <c r="C44" s="256"/>
      <c r="D44" s="256"/>
      <c r="E44" s="256"/>
      <c r="F44" s="256"/>
      <c r="G44" s="256"/>
      <c r="H44" s="256"/>
      <c r="I44" s="256"/>
      <c r="J44" s="207"/>
    </row>
    <row r="45" spans="2:10" ht="12.75">
      <c r="B45" s="20"/>
      <c r="C45" s="217" t="s">
        <v>6</v>
      </c>
      <c r="D45" s="256"/>
      <c r="E45" s="256"/>
      <c r="F45" s="256"/>
      <c r="G45" s="256"/>
      <c r="H45" s="256"/>
      <c r="I45" s="256"/>
      <c r="J45" s="207"/>
    </row>
    <row r="46" spans="2:10" ht="15.75" customHeight="1">
      <c r="B46" s="20"/>
      <c r="C46" s="256"/>
      <c r="D46" s="256"/>
      <c r="E46" s="461" t="str">
        <f>E7</f>
        <v>Rodinný dům č. p. 5 - demolice, VD NH, demolice, OHO, stavba č. 4339</v>
      </c>
      <c r="F46" s="458"/>
      <c r="G46" s="458"/>
      <c r="H46" s="458"/>
      <c r="I46" s="256"/>
      <c r="J46" s="207"/>
    </row>
    <row r="47" spans="2:10" ht="12">
      <c r="B47" s="20"/>
      <c r="C47" s="256"/>
      <c r="D47" s="256"/>
      <c r="E47" s="256"/>
      <c r="F47" s="256"/>
      <c r="G47" s="256"/>
      <c r="H47" s="256"/>
      <c r="I47" s="256"/>
      <c r="J47" s="207"/>
    </row>
    <row r="48" spans="2:10" ht="12.75">
      <c r="B48" s="20"/>
      <c r="C48" s="217" t="s">
        <v>10</v>
      </c>
      <c r="D48" s="256"/>
      <c r="E48" s="256"/>
      <c r="F48" s="257" t="str">
        <f>F10</f>
        <v>Nové Heřminovy (okres Bruntál)</v>
      </c>
      <c r="G48" s="256"/>
      <c r="H48" s="256"/>
      <c r="I48" s="217" t="s">
        <v>12</v>
      </c>
      <c r="J48" s="247" t="str">
        <f>IF(J10="","",J10)</f>
        <v>2. 5. 2019</v>
      </c>
    </row>
    <row r="49" spans="2:10" ht="12">
      <c r="B49" s="20"/>
      <c r="C49" s="256"/>
      <c r="D49" s="256"/>
      <c r="E49" s="256"/>
      <c r="F49" s="256"/>
      <c r="G49" s="256"/>
      <c r="H49" s="256"/>
      <c r="I49" s="256"/>
      <c r="J49" s="207"/>
    </row>
    <row r="50" spans="2:10" ht="25.5">
      <c r="B50" s="20"/>
      <c r="C50" s="217" t="s">
        <v>13</v>
      </c>
      <c r="D50" s="256"/>
      <c r="E50" s="256"/>
      <c r="F50" s="257" t="str">
        <f>E13</f>
        <v>Povodí Odry, státní podnik</v>
      </c>
      <c r="G50" s="256"/>
      <c r="H50" s="256"/>
      <c r="I50" s="217" t="s">
        <v>20</v>
      </c>
      <c r="J50" s="260" t="str">
        <f>E19</f>
        <v>Bc., Miroslav Šoltys</v>
      </c>
    </row>
    <row r="51" spans="2:10" ht="12.75">
      <c r="B51" s="20"/>
      <c r="C51" s="217" t="s">
        <v>19</v>
      </c>
      <c r="D51" s="256"/>
      <c r="E51" s="256"/>
      <c r="F51" s="257" t="str">
        <f>IF(E16="","",E16)</f>
        <v xml:space="preserve"> </v>
      </c>
      <c r="G51" s="256"/>
      <c r="H51" s="256"/>
      <c r="I51" s="217" t="s">
        <v>24</v>
      </c>
      <c r="J51" s="260" t="str">
        <f>E22</f>
        <v xml:space="preserve"> </v>
      </c>
    </row>
    <row r="52" spans="2:10" ht="12">
      <c r="B52" s="20"/>
      <c r="C52" s="256"/>
      <c r="D52" s="256"/>
      <c r="E52" s="256"/>
      <c r="F52" s="256"/>
      <c r="G52" s="256"/>
      <c r="H52" s="256"/>
      <c r="I52" s="256"/>
      <c r="J52" s="207"/>
    </row>
    <row r="53" spans="2:10" ht="12">
      <c r="B53" s="20"/>
      <c r="C53" s="228" t="s">
        <v>49</v>
      </c>
      <c r="D53" s="156"/>
      <c r="E53" s="156"/>
      <c r="F53" s="156"/>
      <c r="G53" s="156"/>
      <c r="H53" s="156"/>
      <c r="I53" s="156"/>
      <c r="J53" s="262" t="s">
        <v>50</v>
      </c>
    </row>
    <row r="54" spans="2:10" ht="12">
      <c r="B54" s="20"/>
      <c r="C54" s="256"/>
      <c r="D54" s="256"/>
      <c r="E54" s="256"/>
      <c r="F54" s="256"/>
      <c r="G54" s="256"/>
      <c r="H54" s="256"/>
      <c r="I54" s="256"/>
      <c r="J54" s="207"/>
    </row>
    <row r="55" spans="2:10" ht="15.75">
      <c r="B55" s="20"/>
      <c r="C55" s="229" t="s">
        <v>43</v>
      </c>
      <c r="D55" s="256"/>
      <c r="E55" s="256"/>
      <c r="F55" s="256"/>
      <c r="G55" s="256"/>
      <c r="H55" s="256"/>
      <c r="I55" s="256"/>
      <c r="J55" s="248">
        <f>J79</f>
        <v>0</v>
      </c>
    </row>
    <row r="56" spans="2:10" ht="15">
      <c r="B56" s="54"/>
      <c r="C56" s="230"/>
      <c r="D56" s="55" t="s">
        <v>52</v>
      </c>
      <c r="E56" s="56"/>
      <c r="F56" s="56"/>
      <c r="G56" s="56"/>
      <c r="H56" s="56"/>
      <c r="I56" s="56"/>
      <c r="J56" s="264">
        <f>J80</f>
        <v>0</v>
      </c>
    </row>
    <row r="57" spans="2:10" ht="12.75">
      <c r="B57" s="58"/>
      <c r="C57" s="231"/>
      <c r="D57" s="59" t="s">
        <v>53</v>
      </c>
      <c r="E57" s="60"/>
      <c r="F57" s="60"/>
      <c r="G57" s="60"/>
      <c r="H57" s="60"/>
      <c r="I57" s="60"/>
      <c r="J57" s="265">
        <f>J81</f>
        <v>0</v>
      </c>
    </row>
    <row r="58" spans="2:10" ht="12.75">
      <c r="B58" s="58"/>
      <c r="C58" s="231"/>
      <c r="D58" s="59" t="s">
        <v>54</v>
      </c>
      <c r="E58" s="60"/>
      <c r="F58" s="60"/>
      <c r="G58" s="60"/>
      <c r="H58" s="60"/>
      <c r="I58" s="60"/>
      <c r="J58" s="265">
        <f>J120</f>
        <v>0</v>
      </c>
    </row>
    <row r="59" spans="2:10" ht="12.75">
      <c r="B59" s="58"/>
      <c r="C59" s="231"/>
      <c r="D59" s="59" t="s">
        <v>55</v>
      </c>
      <c r="E59" s="60"/>
      <c r="F59" s="60"/>
      <c r="G59" s="60"/>
      <c r="H59" s="60"/>
      <c r="I59" s="60"/>
      <c r="J59" s="265">
        <f>J157</f>
        <v>0</v>
      </c>
    </row>
    <row r="60" spans="2:10" ht="15">
      <c r="B60" s="54"/>
      <c r="C60" s="230"/>
      <c r="D60" s="55" t="s">
        <v>172</v>
      </c>
      <c r="E60" s="56"/>
      <c r="F60" s="56"/>
      <c r="G60" s="56"/>
      <c r="H60" s="56"/>
      <c r="I60" s="56"/>
      <c r="J60" s="264">
        <f>J175</f>
        <v>0</v>
      </c>
    </row>
    <row r="61" spans="2:10" ht="12.75">
      <c r="B61" s="58"/>
      <c r="C61" s="231"/>
      <c r="D61" s="59" t="s">
        <v>173</v>
      </c>
      <c r="E61" s="60"/>
      <c r="F61" s="60"/>
      <c r="G61" s="60"/>
      <c r="H61" s="60"/>
      <c r="I61" s="60"/>
      <c r="J61" s="265">
        <f>J176</f>
        <v>0</v>
      </c>
    </row>
    <row r="62" spans="2:10" ht="12">
      <c r="B62" s="20"/>
      <c r="C62" s="256"/>
      <c r="D62" s="256"/>
      <c r="E62" s="256"/>
      <c r="F62" s="256"/>
      <c r="G62" s="256"/>
      <c r="H62" s="256"/>
      <c r="I62" s="256"/>
      <c r="J62" s="207"/>
    </row>
    <row r="63" spans="2:10" ht="12">
      <c r="B63" s="22"/>
      <c r="C63" s="23"/>
      <c r="D63" s="23"/>
      <c r="E63" s="23"/>
      <c r="F63" s="23"/>
      <c r="G63" s="23"/>
      <c r="H63" s="23"/>
      <c r="I63" s="23"/>
      <c r="J63" s="210"/>
    </row>
    <row r="64" spans="2:10" ht="12">
      <c r="B64" s="145"/>
      <c r="C64" s="145"/>
      <c r="D64" s="145"/>
      <c r="E64" s="145"/>
      <c r="F64" s="145"/>
      <c r="G64" s="145"/>
      <c r="H64" s="145"/>
      <c r="I64" s="145"/>
      <c r="J64" s="145"/>
    </row>
    <row r="65" spans="2:10" ht="12">
      <c r="B65" s="145"/>
      <c r="C65" s="145"/>
      <c r="D65" s="145"/>
      <c r="E65" s="145"/>
      <c r="F65" s="145"/>
      <c r="G65" s="145"/>
      <c r="H65" s="145"/>
      <c r="I65" s="145"/>
      <c r="J65" s="145"/>
    </row>
    <row r="66" spans="2:10" ht="12">
      <c r="B66" s="145"/>
      <c r="C66" s="145"/>
      <c r="D66" s="145"/>
      <c r="E66" s="145"/>
      <c r="F66" s="145"/>
      <c r="G66" s="145"/>
      <c r="H66" s="145"/>
      <c r="I66" s="145"/>
      <c r="J66" s="145"/>
    </row>
    <row r="67" spans="2:10" ht="12">
      <c r="B67" s="24"/>
      <c r="C67" s="25"/>
      <c r="D67" s="25"/>
      <c r="E67" s="25"/>
      <c r="F67" s="25"/>
      <c r="G67" s="25"/>
      <c r="H67" s="25"/>
      <c r="I67" s="25"/>
      <c r="J67" s="211"/>
    </row>
    <row r="68" spans="2:10" ht="18">
      <c r="B68" s="20"/>
      <c r="C68" s="216" t="s">
        <v>56</v>
      </c>
      <c r="D68" s="256"/>
      <c r="E68" s="256"/>
      <c r="F68" s="256"/>
      <c r="G68" s="256"/>
      <c r="H68" s="256"/>
      <c r="I68" s="256"/>
      <c r="J68" s="207"/>
    </row>
    <row r="69" spans="2:10" ht="12">
      <c r="B69" s="20"/>
      <c r="C69" s="256"/>
      <c r="D69" s="256"/>
      <c r="E69" s="256"/>
      <c r="F69" s="256"/>
      <c r="G69" s="256"/>
      <c r="H69" s="256"/>
      <c r="I69" s="256"/>
      <c r="J69" s="207"/>
    </row>
    <row r="70" spans="2:10" ht="12.75">
      <c r="B70" s="20"/>
      <c r="C70" s="217" t="s">
        <v>6</v>
      </c>
      <c r="D70" s="256"/>
      <c r="E70" s="256"/>
      <c r="F70" s="256"/>
      <c r="G70" s="256"/>
      <c r="H70" s="256"/>
      <c r="I70" s="256"/>
      <c r="J70" s="207"/>
    </row>
    <row r="71" spans="2:10" ht="15" customHeight="1">
      <c r="B71" s="20"/>
      <c r="C71" s="256"/>
      <c r="D71" s="256"/>
      <c r="E71" s="461" t="str">
        <f>E7</f>
        <v>Rodinný dům č. p. 5 - demolice, VD NH, demolice, OHO, stavba č. 4339</v>
      </c>
      <c r="F71" s="458"/>
      <c r="G71" s="458"/>
      <c r="H71" s="458"/>
      <c r="I71" s="256"/>
      <c r="J71" s="207"/>
    </row>
    <row r="72" spans="2:10" ht="12">
      <c r="B72" s="20"/>
      <c r="C72" s="256"/>
      <c r="D72" s="256"/>
      <c r="E72" s="256"/>
      <c r="F72" s="256"/>
      <c r="G72" s="256"/>
      <c r="H72" s="256"/>
      <c r="I72" s="256"/>
      <c r="J72" s="207"/>
    </row>
    <row r="73" spans="2:10" ht="12.75">
      <c r="B73" s="20"/>
      <c r="C73" s="217" t="s">
        <v>10</v>
      </c>
      <c r="D73" s="256"/>
      <c r="E73" s="256"/>
      <c r="F73" s="257" t="str">
        <f>F10</f>
        <v>Nové Heřminovy (okres Bruntál)</v>
      </c>
      <c r="G73" s="256"/>
      <c r="H73" s="256"/>
      <c r="I73" s="217" t="s">
        <v>12</v>
      </c>
      <c r="J73" s="247" t="str">
        <f>IF(J10="","",J10)</f>
        <v>2. 5. 2019</v>
      </c>
    </row>
    <row r="74" spans="2:10" ht="12">
      <c r="B74" s="20"/>
      <c r="C74" s="256"/>
      <c r="D74" s="256"/>
      <c r="E74" s="256"/>
      <c r="F74" s="256"/>
      <c r="G74" s="256"/>
      <c r="H74" s="256"/>
      <c r="I74" s="256"/>
      <c r="J74" s="207"/>
    </row>
    <row r="75" spans="2:10" ht="25.5">
      <c r="B75" s="20"/>
      <c r="C75" s="217" t="s">
        <v>13</v>
      </c>
      <c r="D75" s="256"/>
      <c r="E75" s="256"/>
      <c r="F75" s="257" t="str">
        <f>E13</f>
        <v>Povodí Odry, státní podnik</v>
      </c>
      <c r="G75" s="256"/>
      <c r="H75" s="256"/>
      <c r="I75" s="217" t="s">
        <v>20</v>
      </c>
      <c r="J75" s="260" t="str">
        <f>E19</f>
        <v>Bc., Miroslav Šoltys</v>
      </c>
    </row>
    <row r="76" spans="2:10" ht="12.75">
      <c r="B76" s="20"/>
      <c r="C76" s="217" t="s">
        <v>19</v>
      </c>
      <c r="D76" s="256"/>
      <c r="E76" s="256"/>
      <c r="F76" s="257" t="str">
        <f>IF(E16="","",E16)</f>
        <v xml:space="preserve"> </v>
      </c>
      <c r="G76" s="256"/>
      <c r="H76" s="256"/>
      <c r="I76" s="217" t="s">
        <v>24</v>
      </c>
      <c r="J76" s="260" t="str">
        <f>E22</f>
        <v xml:space="preserve"> </v>
      </c>
    </row>
    <row r="77" spans="2:10" ht="12">
      <c r="B77" s="20"/>
      <c r="C77" s="256"/>
      <c r="D77" s="256"/>
      <c r="E77" s="256"/>
      <c r="F77" s="256"/>
      <c r="G77" s="256"/>
      <c r="H77" s="256"/>
      <c r="I77" s="256"/>
      <c r="J77" s="207"/>
    </row>
    <row r="78" spans="2:10" ht="12">
      <c r="B78" s="63"/>
      <c r="C78" s="64" t="s">
        <v>57</v>
      </c>
      <c r="D78" s="65" t="s">
        <v>42</v>
      </c>
      <c r="E78" s="65" t="s">
        <v>40</v>
      </c>
      <c r="F78" s="65" t="s">
        <v>41</v>
      </c>
      <c r="G78" s="65" t="s">
        <v>58</v>
      </c>
      <c r="H78" s="65" t="s">
        <v>59</v>
      </c>
      <c r="I78" s="65" t="s">
        <v>60</v>
      </c>
      <c r="J78" s="267" t="s">
        <v>50</v>
      </c>
    </row>
    <row r="79" spans="2:10" ht="15.75">
      <c r="B79" s="20"/>
      <c r="C79" s="232" t="s">
        <v>67</v>
      </c>
      <c r="D79" s="256"/>
      <c r="E79" s="256"/>
      <c r="F79" s="256"/>
      <c r="G79" s="256"/>
      <c r="H79" s="256"/>
      <c r="I79" s="256"/>
      <c r="J79" s="269">
        <f>J80+J175</f>
        <v>0</v>
      </c>
    </row>
    <row r="80" spans="2:10" ht="15">
      <c r="B80" s="71"/>
      <c r="C80" s="130"/>
      <c r="D80" s="233" t="s">
        <v>44</v>
      </c>
      <c r="E80" s="234" t="s">
        <v>68</v>
      </c>
      <c r="F80" s="234" t="s">
        <v>69</v>
      </c>
      <c r="G80" s="130"/>
      <c r="H80" s="130"/>
      <c r="I80" s="130"/>
      <c r="J80" s="270">
        <f>J81+J120+J157</f>
        <v>0</v>
      </c>
    </row>
    <row r="81" spans="2:10" ht="12.75">
      <c r="B81" s="71"/>
      <c r="C81" s="130"/>
      <c r="D81" s="233" t="s">
        <v>44</v>
      </c>
      <c r="E81" s="235" t="s">
        <v>46</v>
      </c>
      <c r="F81" s="235" t="s">
        <v>71</v>
      </c>
      <c r="G81" s="130"/>
      <c r="H81" s="130"/>
      <c r="I81" s="130"/>
      <c r="J81" s="271">
        <f>J82+J86+J87+J98+J99+J100+J105+J107+J115+J117+J118</f>
        <v>0</v>
      </c>
    </row>
    <row r="82" spans="2:10" ht="36">
      <c r="B82" s="83"/>
      <c r="C82" s="84" t="s">
        <v>46</v>
      </c>
      <c r="D82" s="84" t="s">
        <v>72</v>
      </c>
      <c r="E82" s="85" t="s">
        <v>174</v>
      </c>
      <c r="F82" s="86" t="s">
        <v>175</v>
      </c>
      <c r="G82" s="87" t="s">
        <v>104</v>
      </c>
      <c r="H82" s="88">
        <v>20</v>
      </c>
      <c r="I82" s="426">
        <v>0</v>
      </c>
      <c r="J82" s="273">
        <f>ROUND(I82*H82,2)</f>
        <v>0</v>
      </c>
    </row>
    <row r="83" spans="2:10" ht="12">
      <c r="B83" s="96"/>
      <c r="C83" s="243"/>
      <c r="D83" s="237" t="s">
        <v>79</v>
      </c>
      <c r="E83" s="244" t="s">
        <v>0</v>
      </c>
      <c r="F83" s="245" t="s">
        <v>176</v>
      </c>
      <c r="G83" s="243"/>
      <c r="H83" s="244" t="s">
        <v>0</v>
      </c>
      <c r="I83" s="243"/>
      <c r="J83" s="278"/>
    </row>
    <row r="84" spans="2:10" ht="12">
      <c r="B84" s="103"/>
      <c r="C84" s="236"/>
      <c r="D84" s="237" t="s">
        <v>79</v>
      </c>
      <c r="E84" s="238" t="s">
        <v>0</v>
      </c>
      <c r="F84" s="203" t="s">
        <v>223</v>
      </c>
      <c r="G84" s="236"/>
      <c r="H84" s="239">
        <v>20</v>
      </c>
      <c r="I84" s="236"/>
      <c r="J84" s="274"/>
    </row>
    <row r="85" spans="2:10" ht="12">
      <c r="B85" s="110"/>
      <c r="C85" s="133"/>
      <c r="D85" s="237" t="s">
        <v>79</v>
      </c>
      <c r="E85" s="240" t="s">
        <v>0</v>
      </c>
      <c r="F85" s="241" t="s">
        <v>83</v>
      </c>
      <c r="G85" s="133"/>
      <c r="H85" s="242">
        <v>20</v>
      </c>
      <c r="I85" s="133"/>
      <c r="J85" s="275"/>
    </row>
    <row r="86" spans="2:10" ht="36">
      <c r="B86" s="83"/>
      <c r="C86" s="84" t="s">
        <v>77</v>
      </c>
      <c r="D86" s="84" t="s">
        <v>72</v>
      </c>
      <c r="E86" s="85" t="s">
        <v>178</v>
      </c>
      <c r="F86" s="86" t="s">
        <v>179</v>
      </c>
      <c r="G86" s="87" t="s">
        <v>104</v>
      </c>
      <c r="H86" s="88">
        <v>20</v>
      </c>
      <c r="I86" s="426">
        <v>0</v>
      </c>
      <c r="J86" s="273">
        <f>ROUND(I86*H86,2)</f>
        <v>0</v>
      </c>
    </row>
    <row r="87" spans="2:10" ht="24">
      <c r="B87" s="83"/>
      <c r="C87" s="84" t="s">
        <v>87</v>
      </c>
      <c r="D87" s="84" t="s">
        <v>72</v>
      </c>
      <c r="E87" s="85" t="s">
        <v>738</v>
      </c>
      <c r="F87" s="86" t="s">
        <v>739</v>
      </c>
      <c r="G87" s="87" t="s">
        <v>75</v>
      </c>
      <c r="H87" s="88">
        <v>170.592</v>
      </c>
      <c r="I87" s="426">
        <v>0</v>
      </c>
      <c r="J87" s="273">
        <f>ROUND(I87*H87,2)</f>
        <v>0</v>
      </c>
    </row>
    <row r="88" spans="2:10" ht="12">
      <c r="B88" s="96"/>
      <c r="C88" s="243"/>
      <c r="D88" s="237" t="s">
        <v>79</v>
      </c>
      <c r="E88" s="244" t="s">
        <v>0</v>
      </c>
      <c r="F88" s="245" t="s">
        <v>80</v>
      </c>
      <c r="G88" s="243"/>
      <c r="H88" s="244" t="s">
        <v>0</v>
      </c>
      <c r="I88" s="243"/>
      <c r="J88" s="278"/>
    </row>
    <row r="89" spans="2:10" ht="12">
      <c r="B89" s="96"/>
      <c r="C89" s="243"/>
      <c r="D89" s="237" t="s">
        <v>79</v>
      </c>
      <c r="E89" s="244" t="s">
        <v>0</v>
      </c>
      <c r="F89" s="245" t="s">
        <v>180</v>
      </c>
      <c r="G89" s="243"/>
      <c r="H89" s="244" t="s">
        <v>0</v>
      </c>
      <c r="I89" s="243"/>
      <c r="J89" s="278"/>
    </row>
    <row r="90" spans="2:10" ht="12">
      <c r="B90" s="103"/>
      <c r="C90" s="236"/>
      <c r="D90" s="237" t="s">
        <v>79</v>
      </c>
      <c r="E90" s="238" t="s">
        <v>0</v>
      </c>
      <c r="F90" s="203" t="s">
        <v>807</v>
      </c>
      <c r="G90" s="236"/>
      <c r="H90" s="239">
        <v>131.2</v>
      </c>
      <c r="I90" s="236"/>
      <c r="J90" s="274"/>
    </row>
    <row r="91" spans="2:10" ht="12">
      <c r="B91" s="96"/>
      <c r="C91" s="243"/>
      <c r="D91" s="237" t="s">
        <v>79</v>
      </c>
      <c r="E91" s="244" t="s">
        <v>0</v>
      </c>
      <c r="F91" s="245" t="s">
        <v>82</v>
      </c>
      <c r="G91" s="243"/>
      <c r="H91" s="244" t="s">
        <v>0</v>
      </c>
      <c r="I91" s="243"/>
      <c r="J91" s="278"/>
    </row>
    <row r="92" spans="2:10" ht="12">
      <c r="B92" s="103"/>
      <c r="C92" s="236"/>
      <c r="D92" s="237" t="s">
        <v>79</v>
      </c>
      <c r="E92" s="238" t="s">
        <v>0</v>
      </c>
      <c r="F92" s="203" t="s">
        <v>808</v>
      </c>
      <c r="G92" s="236"/>
      <c r="H92" s="239">
        <v>25</v>
      </c>
      <c r="I92" s="236"/>
      <c r="J92" s="274"/>
    </row>
    <row r="93" spans="2:10" ht="12">
      <c r="B93" s="96"/>
      <c r="C93" s="243"/>
      <c r="D93" s="237" t="s">
        <v>79</v>
      </c>
      <c r="E93" s="244" t="s">
        <v>0</v>
      </c>
      <c r="F93" s="245" t="s">
        <v>184</v>
      </c>
      <c r="G93" s="243"/>
      <c r="H93" s="244" t="s">
        <v>0</v>
      </c>
      <c r="I93" s="243"/>
      <c r="J93" s="278"/>
    </row>
    <row r="94" spans="2:10" ht="12">
      <c r="B94" s="103"/>
      <c r="C94" s="236"/>
      <c r="D94" s="237" t="s">
        <v>79</v>
      </c>
      <c r="E94" s="238" t="s">
        <v>0</v>
      </c>
      <c r="F94" s="203" t="s">
        <v>185</v>
      </c>
      <c r="G94" s="236"/>
      <c r="H94" s="239">
        <v>6.8</v>
      </c>
      <c r="I94" s="236"/>
      <c r="J94" s="274"/>
    </row>
    <row r="95" spans="2:10" ht="12">
      <c r="B95" s="96"/>
      <c r="C95" s="243"/>
      <c r="D95" s="237" t="s">
        <v>79</v>
      </c>
      <c r="E95" s="244" t="s">
        <v>0</v>
      </c>
      <c r="F95" s="245" t="s">
        <v>186</v>
      </c>
      <c r="G95" s="243"/>
      <c r="H95" s="244" t="s">
        <v>0</v>
      </c>
      <c r="I95" s="243"/>
      <c r="J95" s="278"/>
    </row>
    <row r="96" spans="2:10" ht="12">
      <c r="B96" s="103"/>
      <c r="C96" s="236"/>
      <c r="D96" s="237" t="s">
        <v>79</v>
      </c>
      <c r="E96" s="238" t="s">
        <v>0</v>
      </c>
      <c r="F96" s="203" t="s">
        <v>187</v>
      </c>
      <c r="G96" s="236"/>
      <c r="H96" s="239">
        <v>7.592</v>
      </c>
      <c r="I96" s="236"/>
      <c r="J96" s="274"/>
    </row>
    <row r="97" spans="2:10" ht="12">
      <c r="B97" s="110"/>
      <c r="C97" s="133"/>
      <c r="D97" s="237" t="s">
        <v>79</v>
      </c>
      <c r="E97" s="240" t="s">
        <v>0</v>
      </c>
      <c r="F97" s="241" t="s">
        <v>83</v>
      </c>
      <c r="G97" s="133"/>
      <c r="H97" s="242">
        <v>170.592</v>
      </c>
      <c r="I97" s="133"/>
      <c r="J97" s="275"/>
    </row>
    <row r="98" spans="2:10" ht="24">
      <c r="B98" s="83"/>
      <c r="C98" s="84" t="s">
        <v>76</v>
      </c>
      <c r="D98" s="84" t="s">
        <v>72</v>
      </c>
      <c r="E98" s="85" t="s">
        <v>748</v>
      </c>
      <c r="F98" s="86" t="s">
        <v>749</v>
      </c>
      <c r="G98" s="87" t="s">
        <v>75</v>
      </c>
      <c r="H98" s="88">
        <v>170.592</v>
      </c>
      <c r="I98" s="426">
        <v>0</v>
      </c>
      <c r="J98" s="273">
        <f>ROUND(I98*H98,2)</f>
        <v>0</v>
      </c>
    </row>
    <row r="99" spans="2:10" ht="24">
      <c r="B99" s="83"/>
      <c r="C99" s="84" t="s">
        <v>101</v>
      </c>
      <c r="D99" s="84" t="s">
        <v>72</v>
      </c>
      <c r="E99" s="85" t="s">
        <v>84</v>
      </c>
      <c r="F99" s="86" t="s">
        <v>750</v>
      </c>
      <c r="G99" s="87" t="s">
        <v>75</v>
      </c>
      <c r="H99" s="88">
        <v>170.592</v>
      </c>
      <c r="I99" s="426">
        <v>0</v>
      </c>
      <c r="J99" s="273">
        <f>ROUND(I99*H99,2)</f>
        <v>0</v>
      </c>
    </row>
    <row r="100" spans="2:10" ht="24">
      <c r="B100" s="83"/>
      <c r="C100" s="84" t="s">
        <v>108</v>
      </c>
      <c r="D100" s="84" t="s">
        <v>72</v>
      </c>
      <c r="E100" s="85" t="s">
        <v>84</v>
      </c>
      <c r="F100" s="86" t="s">
        <v>750</v>
      </c>
      <c r="G100" s="87" t="s">
        <v>75</v>
      </c>
      <c r="H100" s="88">
        <v>41.24</v>
      </c>
      <c r="I100" s="426">
        <v>0</v>
      </c>
      <c r="J100" s="273">
        <f>ROUND(I100*H100,2)</f>
        <v>0</v>
      </c>
    </row>
    <row r="101" spans="2:10" ht="12">
      <c r="B101" s="96"/>
      <c r="C101" s="243"/>
      <c r="D101" s="237" t="s">
        <v>79</v>
      </c>
      <c r="E101" s="244" t="s">
        <v>0</v>
      </c>
      <c r="F101" s="245" t="s">
        <v>751</v>
      </c>
      <c r="G101" s="243"/>
      <c r="H101" s="244" t="s">
        <v>0</v>
      </c>
      <c r="I101" s="243"/>
      <c r="J101" s="278"/>
    </row>
    <row r="102" spans="2:10" ht="12">
      <c r="B102" s="96"/>
      <c r="C102" s="243"/>
      <c r="D102" s="237" t="s">
        <v>79</v>
      </c>
      <c r="E102" s="244" t="s">
        <v>0</v>
      </c>
      <c r="F102" s="245" t="s">
        <v>188</v>
      </c>
      <c r="G102" s="243"/>
      <c r="H102" s="244" t="s">
        <v>0</v>
      </c>
      <c r="I102" s="243"/>
      <c r="J102" s="278"/>
    </row>
    <row r="103" spans="2:10" ht="12">
      <c r="B103" s="103"/>
      <c r="C103" s="236"/>
      <c r="D103" s="237" t="s">
        <v>79</v>
      </c>
      <c r="E103" s="238" t="s">
        <v>0</v>
      </c>
      <c r="F103" s="203" t="s">
        <v>809</v>
      </c>
      <c r="G103" s="236"/>
      <c r="H103" s="239">
        <v>41.24</v>
      </c>
      <c r="I103" s="236"/>
      <c r="J103" s="274"/>
    </row>
    <row r="104" spans="2:10" ht="12">
      <c r="B104" s="110"/>
      <c r="C104" s="133"/>
      <c r="D104" s="237" t="s">
        <v>79</v>
      </c>
      <c r="E104" s="240" t="s">
        <v>0</v>
      </c>
      <c r="F104" s="241" t="s">
        <v>83</v>
      </c>
      <c r="G104" s="133"/>
      <c r="H104" s="242">
        <v>41.24</v>
      </c>
      <c r="I104" s="133"/>
      <c r="J104" s="275"/>
    </row>
    <row r="105" spans="2:10" ht="12">
      <c r="B105" s="83"/>
      <c r="C105" s="117" t="s">
        <v>113</v>
      </c>
      <c r="D105" s="117" t="s">
        <v>94</v>
      </c>
      <c r="E105" s="118" t="s">
        <v>95</v>
      </c>
      <c r="F105" s="119" t="s">
        <v>753</v>
      </c>
      <c r="G105" s="120" t="s">
        <v>97</v>
      </c>
      <c r="H105" s="121">
        <v>82.48</v>
      </c>
      <c r="I105" s="427">
        <v>0</v>
      </c>
      <c r="J105" s="277">
        <f>ROUND(I105*H105,2)</f>
        <v>0</v>
      </c>
    </row>
    <row r="106" spans="2:10" ht="12">
      <c r="B106" s="103"/>
      <c r="C106" s="236"/>
      <c r="D106" s="237" t="s">
        <v>79</v>
      </c>
      <c r="E106" s="236"/>
      <c r="F106" s="203" t="s">
        <v>810</v>
      </c>
      <c r="G106" s="236"/>
      <c r="H106" s="239">
        <v>82.48</v>
      </c>
      <c r="I106" s="236"/>
      <c r="J106" s="274"/>
    </row>
    <row r="107" spans="2:10" ht="24">
      <c r="B107" s="83"/>
      <c r="C107" s="84" t="s">
        <v>98</v>
      </c>
      <c r="D107" s="84" t="s">
        <v>72</v>
      </c>
      <c r="E107" s="85" t="s">
        <v>755</v>
      </c>
      <c r="F107" s="86" t="s">
        <v>756</v>
      </c>
      <c r="G107" s="87" t="s">
        <v>104</v>
      </c>
      <c r="H107" s="88">
        <v>229.06</v>
      </c>
      <c r="I107" s="426">
        <v>0</v>
      </c>
      <c r="J107" s="273">
        <f>ROUND(I107*H107,2)</f>
        <v>0</v>
      </c>
    </row>
    <row r="108" spans="2:10" ht="12">
      <c r="B108" s="96"/>
      <c r="C108" s="243"/>
      <c r="D108" s="237" t="s">
        <v>79</v>
      </c>
      <c r="E108" s="244" t="s">
        <v>0</v>
      </c>
      <c r="F108" s="245" t="s">
        <v>180</v>
      </c>
      <c r="G108" s="243"/>
      <c r="H108" s="244" t="s">
        <v>0</v>
      </c>
      <c r="I108" s="243"/>
      <c r="J108" s="278"/>
    </row>
    <row r="109" spans="2:10" ht="12">
      <c r="B109" s="103"/>
      <c r="C109" s="236"/>
      <c r="D109" s="237" t="s">
        <v>79</v>
      </c>
      <c r="E109" s="238" t="s">
        <v>0</v>
      </c>
      <c r="F109" s="203" t="s">
        <v>811</v>
      </c>
      <c r="G109" s="236"/>
      <c r="H109" s="239">
        <v>170.56</v>
      </c>
      <c r="I109" s="236"/>
      <c r="J109" s="274"/>
    </row>
    <row r="110" spans="2:10" ht="12">
      <c r="B110" s="96"/>
      <c r="C110" s="243"/>
      <c r="D110" s="237" t="s">
        <v>79</v>
      </c>
      <c r="E110" s="244" t="s">
        <v>0</v>
      </c>
      <c r="F110" s="245" t="s">
        <v>82</v>
      </c>
      <c r="G110" s="243"/>
      <c r="H110" s="244" t="s">
        <v>0</v>
      </c>
      <c r="I110" s="243"/>
      <c r="J110" s="278"/>
    </row>
    <row r="111" spans="2:10" ht="12">
      <c r="B111" s="103"/>
      <c r="C111" s="236"/>
      <c r="D111" s="237" t="s">
        <v>79</v>
      </c>
      <c r="E111" s="238" t="s">
        <v>0</v>
      </c>
      <c r="F111" s="203" t="s">
        <v>812</v>
      </c>
      <c r="G111" s="236"/>
      <c r="H111" s="239">
        <v>32.5</v>
      </c>
      <c r="I111" s="236"/>
      <c r="J111" s="274"/>
    </row>
    <row r="112" spans="2:10" ht="12">
      <c r="B112" s="96"/>
      <c r="C112" s="243"/>
      <c r="D112" s="237" t="s">
        <v>79</v>
      </c>
      <c r="E112" s="244" t="s">
        <v>0</v>
      </c>
      <c r="F112" s="245" t="s">
        <v>176</v>
      </c>
      <c r="G112" s="243"/>
      <c r="H112" s="244" t="s">
        <v>0</v>
      </c>
      <c r="I112" s="243"/>
      <c r="J112" s="278"/>
    </row>
    <row r="113" spans="2:10" ht="12">
      <c r="B113" s="103"/>
      <c r="C113" s="236"/>
      <c r="D113" s="237" t="s">
        <v>79</v>
      </c>
      <c r="E113" s="238" t="s">
        <v>0</v>
      </c>
      <c r="F113" s="203" t="s">
        <v>813</v>
      </c>
      <c r="G113" s="236"/>
      <c r="H113" s="239">
        <v>26</v>
      </c>
      <c r="I113" s="236"/>
      <c r="J113" s="274"/>
    </row>
    <row r="114" spans="2:10" ht="12">
      <c r="B114" s="110"/>
      <c r="C114" s="133"/>
      <c r="D114" s="237" t="s">
        <v>79</v>
      </c>
      <c r="E114" s="240" t="s">
        <v>0</v>
      </c>
      <c r="F114" s="241" t="s">
        <v>83</v>
      </c>
      <c r="G114" s="133"/>
      <c r="H114" s="242">
        <v>229.06</v>
      </c>
      <c r="I114" s="133"/>
      <c r="J114" s="275"/>
    </row>
    <row r="115" spans="2:10" ht="12">
      <c r="B115" s="83"/>
      <c r="C115" s="117" t="s">
        <v>122</v>
      </c>
      <c r="D115" s="117" t="s">
        <v>94</v>
      </c>
      <c r="E115" s="118" t="s">
        <v>109</v>
      </c>
      <c r="F115" s="119" t="s">
        <v>110</v>
      </c>
      <c r="G115" s="120" t="s">
        <v>97</v>
      </c>
      <c r="H115" s="121">
        <v>91.624</v>
      </c>
      <c r="I115" s="427">
        <v>0</v>
      </c>
      <c r="J115" s="277">
        <f>ROUND(I115*H115,2)</f>
        <v>0</v>
      </c>
    </row>
    <row r="116" spans="2:10" ht="12">
      <c r="B116" s="103"/>
      <c r="C116" s="236"/>
      <c r="D116" s="237" t="s">
        <v>79</v>
      </c>
      <c r="E116" s="236"/>
      <c r="F116" s="203" t="s">
        <v>814</v>
      </c>
      <c r="G116" s="236"/>
      <c r="H116" s="239">
        <v>91.624</v>
      </c>
      <c r="I116" s="236"/>
      <c r="J116" s="274"/>
    </row>
    <row r="117" spans="2:10" ht="24">
      <c r="B117" s="83"/>
      <c r="C117" s="84" t="s">
        <v>128</v>
      </c>
      <c r="D117" s="84" t="s">
        <v>72</v>
      </c>
      <c r="E117" s="85" t="s">
        <v>114</v>
      </c>
      <c r="F117" s="86" t="s">
        <v>115</v>
      </c>
      <c r="G117" s="87" t="s">
        <v>104</v>
      </c>
      <c r="H117" s="88">
        <v>229.06</v>
      </c>
      <c r="I117" s="426">
        <v>0</v>
      </c>
      <c r="J117" s="273">
        <f>ROUND(I117*H117,2)</f>
        <v>0</v>
      </c>
    </row>
    <row r="118" spans="2:10" ht="12">
      <c r="B118" s="83"/>
      <c r="C118" s="117" t="s">
        <v>134</v>
      </c>
      <c r="D118" s="117" t="s">
        <v>94</v>
      </c>
      <c r="E118" s="118" t="s">
        <v>117</v>
      </c>
      <c r="F118" s="119" t="s">
        <v>118</v>
      </c>
      <c r="G118" s="120" t="s">
        <v>119</v>
      </c>
      <c r="H118" s="121">
        <v>22.906</v>
      </c>
      <c r="I118" s="427">
        <v>0</v>
      </c>
      <c r="J118" s="277">
        <f>ROUND(I118*H118,2)</f>
        <v>0</v>
      </c>
    </row>
    <row r="119" spans="2:10" ht="12">
      <c r="B119" s="103"/>
      <c r="C119" s="236"/>
      <c r="D119" s="237" t="s">
        <v>79</v>
      </c>
      <c r="E119" s="236"/>
      <c r="F119" s="203" t="s">
        <v>815</v>
      </c>
      <c r="G119" s="236"/>
      <c r="H119" s="239">
        <v>22.906</v>
      </c>
      <c r="I119" s="236"/>
      <c r="J119" s="274"/>
    </row>
    <row r="120" spans="2:10" ht="12.75">
      <c r="B120" s="71"/>
      <c r="C120" s="130"/>
      <c r="D120" s="233" t="s">
        <v>44</v>
      </c>
      <c r="E120" s="235" t="s">
        <v>122</v>
      </c>
      <c r="F120" s="235" t="s">
        <v>123</v>
      </c>
      <c r="G120" s="130"/>
      <c r="H120" s="130"/>
      <c r="I120" s="130"/>
      <c r="J120" s="271">
        <f>J121+J125+J129+J133+J137+J141+J148+J152+J156</f>
        <v>0</v>
      </c>
    </row>
    <row r="121" spans="2:10" ht="24">
      <c r="B121" s="83"/>
      <c r="C121" s="84" t="s">
        <v>140</v>
      </c>
      <c r="D121" s="84" t="s">
        <v>72</v>
      </c>
      <c r="E121" s="85" t="s">
        <v>199</v>
      </c>
      <c r="F121" s="86" t="s">
        <v>816</v>
      </c>
      <c r="G121" s="87" t="s">
        <v>163</v>
      </c>
      <c r="H121" s="88">
        <v>37</v>
      </c>
      <c r="I121" s="426">
        <v>0</v>
      </c>
      <c r="J121" s="273">
        <f>ROUND(I121*H121,2)</f>
        <v>0</v>
      </c>
    </row>
    <row r="122" spans="2:10" ht="12">
      <c r="B122" s="96"/>
      <c r="C122" s="243"/>
      <c r="D122" s="237" t="s">
        <v>79</v>
      </c>
      <c r="E122" s="244" t="s">
        <v>0</v>
      </c>
      <c r="F122" s="245" t="s">
        <v>201</v>
      </c>
      <c r="G122" s="243"/>
      <c r="H122" s="244" t="s">
        <v>0</v>
      </c>
      <c r="I122" s="243"/>
      <c r="J122" s="278"/>
    </row>
    <row r="123" spans="2:10" ht="12">
      <c r="B123" s="103"/>
      <c r="C123" s="236"/>
      <c r="D123" s="237" t="s">
        <v>79</v>
      </c>
      <c r="E123" s="238" t="s">
        <v>0</v>
      </c>
      <c r="F123" s="203" t="s">
        <v>505</v>
      </c>
      <c r="G123" s="236"/>
      <c r="H123" s="239">
        <v>37</v>
      </c>
      <c r="I123" s="236"/>
      <c r="J123" s="274"/>
    </row>
    <row r="124" spans="2:10" ht="12">
      <c r="B124" s="110"/>
      <c r="C124" s="133"/>
      <c r="D124" s="237" t="s">
        <v>79</v>
      </c>
      <c r="E124" s="240" t="s">
        <v>0</v>
      </c>
      <c r="F124" s="241" t="s">
        <v>83</v>
      </c>
      <c r="G124" s="133"/>
      <c r="H124" s="242">
        <v>37</v>
      </c>
      <c r="I124" s="133"/>
      <c r="J124" s="275"/>
    </row>
    <row r="125" spans="2:10" ht="12">
      <c r="B125" s="83"/>
      <c r="C125" s="84" t="s">
        <v>147</v>
      </c>
      <c r="D125" s="84" t="s">
        <v>72</v>
      </c>
      <c r="E125" s="85" t="s">
        <v>203</v>
      </c>
      <c r="F125" s="86" t="s">
        <v>817</v>
      </c>
      <c r="G125" s="87" t="s">
        <v>163</v>
      </c>
      <c r="H125" s="88">
        <v>2</v>
      </c>
      <c r="I125" s="426">
        <v>0</v>
      </c>
      <c r="J125" s="273">
        <f>ROUND(I125*H125,2)</f>
        <v>0</v>
      </c>
    </row>
    <row r="126" spans="2:10" ht="12">
      <c r="B126" s="96"/>
      <c r="C126" s="243"/>
      <c r="D126" s="237" t="s">
        <v>79</v>
      </c>
      <c r="E126" s="244" t="s">
        <v>0</v>
      </c>
      <c r="F126" s="245" t="s">
        <v>205</v>
      </c>
      <c r="G126" s="243"/>
      <c r="H126" s="244" t="s">
        <v>0</v>
      </c>
      <c r="I126" s="243"/>
      <c r="J126" s="278"/>
    </row>
    <row r="127" spans="2:10" ht="12">
      <c r="B127" s="103"/>
      <c r="C127" s="236"/>
      <c r="D127" s="237" t="s">
        <v>79</v>
      </c>
      <c r="E127" s="238" t="s">
        <v>0</v>
      </c>
      <c r="F127" s="203" t="s">
        <v>77</v>
      </c>
      <c r="G127" s="236"/>
      <c r="H127" s="239">
        <v>2</v>
      </c>
      <c r="I127" s="236"/>
      <c r="J127" s="274"/>
    </row>
    <row r="128" spans="2:10" ht="12">
      <c r="B128" s="110"/>
      <c r="C128" s="133"/>
      <c r="D128" s="237" t="s">
        <v>79</v>
      </c>
      <c r="E128" s="240" t="s">
        <v>0</v>
      </c>
      <c r="F128" s="241" t="s">
        <v>83</v>
      </c>
      <c r="G128" s="133"/>
      <c r="H128" s="242">
        <v>2</v>
      </c>
      <c r="I128" s="133"/>
      <c r="J128" s="275"/>
    </row>
    <row r="129" spans="2:10" ht="24">
      <c r="B129" s="83"/>
      <c r="C129" s="84" t="s">
        <v>151</v>
      </c>
      <c r="D129" s="84" t="s">
        <v>72</v>
      </c>
      <c r="E129" s="85" t="s">
        <v>206</v>
      </c>
      <c r="F129" s="86" t="s">
        <v>818</v>
      </c>
      <c r="G129" s="87" t="s">
        <v>163</v>
      </c>
      <c r="H129" s="88">
        <v>2.7</v>
      </c>
      <c r="I129" s="426">
        <v>0</v>
      </c>
      <c r="J129" s="273">
        <f>ROUND(I129*H129,2)</f>
        <v>0</v>
      </c>
    </row>
    <row r="130" spans="2:10" ht="12">
      <c r="B130" s="96"/>
      <c r="C130" s="243"/>
      <c r="D130" s="237" t="s">
        <v>79</v>
      </c>
      <c r="E130" s="244" t="s">
        <v>0</v>
      </c>
      <c r="F130" s="245" t="s">
        <v>208</v>
      </c>
      <c r="G130" s="243"/>
      <c r="H130" s="244" t="s">
        <v>0</v>
      </c>
      <c r="I130" s="243"/>
      <c r="J130" s="278"/>
    </row>
    <row r="131" spans="2:10" ht="12">
      <c r="B131" s="103"/>
      <c r="C131" s="236"/>
      <c r="D131" s="237" t="s">
        <v>79</v>
      </c>
      <c r="E131" s="238" t="s">
        <v>0</v>
      </c>
      <c r="F131" s="203" t="s">
        <v>819</v>
      </c>
      <c r="G131" s="236"/>
      <c r="H131" s="239">
        <v>2.7</v>
      </c>
      <c r="I131" s="236"/>
      <c r="J131" s="274"/>
    </row>
    <row r="132" spans="2:10" ht="12">
      <c r="B132" s="110"/>
      <c r="C132" s="133"/>
      <c r="D132" s="237" t="s">
        <v>79</v>
      </c>
      <c r="E132" s="240" t="s">
        <v>0</v>
      </c>
      <c r="F132" s="241" t="s">
        <v>83</v>
      </c>
      <c r="G132" s="133"/>
      <c r="H132" s="242">
        <v>2.7</v>
      </c>
      <c r="I132" s="133"/>
      <c r="J132" s="275"/>
    </row>
    <row r="133" spans="2:10" ht="24">
      <c r="B133" s="83"/>
      <c r="C133" s="84" t="s">
        <v>4</v>
      </c>
      <c r="D133" s="84" t="s">
        <v>72</v>
      </c>
      <c r="E133" s="85" t="s">
        <v>768</v>
      </c>
      <c r="F133" s="86" t="s">
        <v>769</v>
      </c>
      <c r="G133" s="87" t="s">
        <v>75</v>
      </c>
      <c r="H133" s="88">
        <v>67.5</v>
      </c>
      <c r="I133" s="426">
        <v>0</v>
      </c>
      <c r="J133" s="273">
        <f>ROUND(I133*H133,2)</f>
        <v>0</v>
      </c>
    </row>
    <row r="134" spans="2:10" ht="12">
      <c r="B134" s="96"/>
      <c r="C134" s="243"/>
      <c r="D134" s="237" t="s">
        <v>79</v>
      </c>
      <c r="E134" s="244" t="s">
        <v>0</v>
      </c>
      <c r="F134" s="245" t="s">
        <v>82</v>
      </c>
      <c r="G134" s="243"/>
      <c r="H134" s="244" t="s">
        <v>0</v>
      </c>
      <c r="I134" s="243"/>
      <c r="J134" s="278"/>
    </row>
    <row r="135" spans="2:10" ht="12">
      <c r="B135" s="103"/>
      <c r="C135" s="236"/>
      <c r="D135" s="237" t="s">
        <v>79</v>
      </c>
      <c r="E135" s="238" t="s">
        <v>0</v>
      </c>
      <c r="F135" s="203" t="s">
        <v>820</v>
      </c>
      <c r="G135" s="236"/>
      <c r="H135" s="239">
        <v>67.5</v>
      </c>
      <c r="I135" s="236"/>
      <c r="J135" s="274"/>
    </row>
    <row r="136" spans="2:10" ht="12">
      <c r="B136" s="110"/>
      <c r="C136" s="133"/>
      <c r="D136" s="237" t="s">
        <v>79</v>
      </c>
      <c r="E136" s="240" t="s">
        <v>0</v>
      </c>
      <c r="F136" s="241" t="s">
        <v>83</v>
      </c>
      <c r="G136" s="133"/>
      <c r="H136" s="242">
        <v>67.5</v>
      </c>
      <c r="I136" s="133"/>
      <c r="J136" s="275"/>
    </row>
    <row r="137" spans="2:10" ht="24">
      <c r="B137" s="83"/>
      <c r="C137" s="84" t="s">
        <v>212</v>
      </c>
      <c r="D137" s="84" t="s">
        <v>72</v>
      </c>
      <c r="E137" s="85" t="s">
        <v>462</v>
      </c>
      <c r="F137" s="86" t="s">
        <v>771</v>
      </c>
      <c r="G137" s="87" t="s">
        <v>75</v>
      </c>
      <c r="H137" s="88">
        <v>720</v>
      </c>
      <c r="I137" s="426">
        <v>0</v>
      </c>
      <c r="J137" s="273">
        <f>ROUND(I137*H137,2)</f>
        <v>0</v>
      </c>
    </row>
    <row r="138" spans="2:10" ht="12">
      <c r="B138" s="96"/>
      <c r="C138" s="243"/>
      <c r="D138" s="237" t="s">
        <v>79</v>
      </c>
      <c r="E138" s="244" t="s">
        <v>0</v>
      </c>
      <c r="F138" s="245" t="s">
        <v>180</v>
      </c>
      <c r="G138" s="243"/>
      <c r="H138" s="244" t="s">
        <v>0</v>
      </c>
      <c r="I138" s="243"/>
      <c r="J138" s="278"/>
    </row>
    <row r="139" spans="2:10" ht="12">
      <c r="B139" s="103"/>
      <c r="C139" s="236"/>
      <c r="D139" s="237" t="s">
        <v>79</v>
      </c>
      <c r="E139" s="238" t="s">
        <v>0</v>
      </c>
      <c r="F139" s="203" t="s">
        <v>821</v>
      </c>
      <c r="G139" s="236"/>
      <c r="H139" s="239">
        <v>720</v>
      </c>
      <c r="I139" s="236"/>
      <c r="J139" s="274"/>
    </row>
    <row r="140" spans="2:10" ht="12">
      <c r="B140" s="110"/>
      <c r="C140" s="133"/>
      <c r="D140" s="237" t="s">
        <v>79</v>
      </c>
      <c r="E140" s="240" t="s">
        <v>0</v>
      </c>
      <c r="F140" s="241" t="s">
        <v>83</v>
      </c>
      <c r="G140" s="133"/>
      <c r="H140" s="242">
        <v>720</v>
      </c>
      <c r="I140" s="133"/>
      <c r="J140" s="275"/>
    </row>
    <row r="141" spans="2:10" ht="12">
      <c r="B141" s="83"/>
      <c r="C141" s="84" t="s">
        <v>216</v>
      </c>
      <c r="D141" s="84" t="s">
        <v>72</v>
      </c>
      <c r="E141" s="85" t="s">
        <v>135</v>
      </c>
      <c r="F141" s="86" t="s">
        <v>136</v>
      </c>
      <c r="G141" s="87" t="s">
        <v>75</v>
      </c>
      <c r="H141" s="88">
        <v>46.86</v>
      </c>
      <c r="I141" s="426">
        <v>0</v>
      </c>
      <c r="J141" s="273">
        <f>ROUND(I141*H141,2)</f>
        <v>0</v>
      </c>
    </row>
    <row r="142" spans="2:10" ht="12">
      <c r="B142" s="96"/>
      <c r="C142" s="243"/>
      <c r="D142" s="237" t="s">
        <v>79</v>
      </c>
      <c r="E142" s="244" t="s">
        <v>0</v>
      </c>
      <c r="F142" s="245" t="s">
        <v>138</v>
      </c>
      <c r="G142" s="243"/>
      <c r="H142" s="244" t="s">
        <v>0</v>
      </c>
      <c r="I142" s="243"/>
      <c r="J142" s="278"/>
    </row>
    <row r="143" spans="2:10" ht="12">
      <c r="B143" s="96"/>
      <c r="C143" s="243"/>
      <c r="D143" s="237" t="s">
        <v>79</v>
      </c>
      <c r="E143" s="244" t="s">
        <v>0</v>
      </c>
      <c r="F143" s="245" t="s">
        <v>180</v>
      </c>
      <c r="G143" s="243"/>
      <c r="H143" s="244" t="s">
        <v>0</v>
      </c>
      <c r="I143" s="243"/>
      <c r="J143" s="278"/>
    </row>
    <row r="144" spans="2:10" ht="12">
      <c r="B144" s="103"/>
      <c r="C144" s="236"/>
      <c r="D144" s="237" t="s">
        <v>79</v>
      </c>
      <c r="E144" s="238" t="s">
        <v>0</v>
      </c>
      <c r="F144" s="203" t="s">
        <v>822</v>
      </c>
      <c r="G144" s="236"/>
      <c r="H144" s="239">
        <v>39.36</v>
      </c>
      <c r="I144" s="236"/>
      <c r="J144" s="274"/>
    </row>
    <row r="145" spans="2:10" ht="12">
      <c r="B145" s="96"/>
      <c r="C145" s="243"/>
      <c r="D145" s="237" t="s">
        <v>79</v>
      </c>
      <c r="E145" s="244" t="s">
        <v>0</v>
      </c>
      <c r="F145" s="245" t="s">
        <v>82</v>
      </c>
      <c r="G145" s="243"/>
      <c r="H145" s="244" t="s">
        <v>0</v>
      </c>
      <c r="I145" s="243"/>
      <c r="J145" s="278"/>
    </row>
    <row r="146" spans="2:10" ht="12">
      <c r="B146" s="103"/>
      <c r="C146" s="236"/>
      <c r="D146" s="237" t="s">
        <v>79</v>
      </c>
      <c r="E146" s="238" t="s">
        <v>0</v>
      </c>
      <c r="F146" s="203" t="s">
        <v>823</v>
      </c>
      <c r="G146" s="236"/>
      <c r="H146" s="239">
        <v>7.5</v>
      </c>
      <c r="I146" s="236"/>
      <c r="J146" s="274"/>
    </row>
    <row r="147" spans="2:10" ht="12">
      <c r="B147" s="110"/>
      <c r="C147" s="133"/>
      <c r="D147" s="237" t="s">
        <v>79</v>
      </c>
      <c r="E147" s="240" t="s">
        <v>0</v>
      </c>
      <c r="F147" s="241" t="s">
        <v>83</v>
      </c>
      <c r="G147" s="133"/>
      <c r="H147" s="242">
        <v>46.86</v>
      </c>
      <c r="I147" s="133"/>
      <c r="J147" s="275"/>
    </row>
    <row r="148" spans="2:10" ht="12">
      <c r="B148" s="83"/>
      <c r="C148" s="84" t="s">
        <v>217</v>
      </c>
      <c r="D148" s="84" t="s">
        <v>72</v>
      </c>
      <c r="E148" s="85" t="s">
        <v>779</v>
      </c>
      <c r="F148" s="86" t="s">
        <v>780</v>
      </c>
      <c r="G148" s="87" t="s">
        <v>75</v>
      </c>
      <c r="H148" s="88">
        <v>5</v>
      </c>
      <c r="I148" s="426">
        <v>0</v>
      </c>
      <c r="J148" s="273">
        <f>ROUND(I148*H148,2)</f>
        <v>0</v>
      </c>
    </row>
    <row r="149" spans="2:10" ht="12">
      <c r="B149" s="96"/>
      <c r="C149" s="243"/>
      <c r="D149" s="237" t="s">
        <v>79</v>
      </c>
      <c r="E149" s="244" t="s">
        <v>0</v>
      </c>
      <c r="F149" s="245" t="s">
        <v>781</v>
      </c>
      <c r="G149" s="243"/>
      <c r="H149" s="244" t="s">
        <v>0</v>
      </c>
      <c r="I149" s="243"/>
      <c r="J149" s="278"/>
    </row>
    <row r="150" spans="2:10" ht="12">
      <c r="B150" s="103"/>
      <c r="C150" s="236"/>
      <c r="D150" s="237" t="s">
        <v>79</v>
      </c>
      <c r="E150" s="238" t="s">
        <v>0</v>
      </c>
      <c r="F150" s="203" t="s">
        <v>101</v>
      </c>
      <c r="G150" s="236"/>
      <c r="H150" s="239">
        <v>5</v>
      </c>
      <c r="I150" s="236"/>
      <c r="J150" s="274"/>
    </row>
    <row r="151" spans="2:10" ht="12">
      <c r="B151" s="110"/>
      <c r="C151" s="133"/>
      <c r="D151" s="237" t="s">
        <v>79</v>
      </c>
      <c r="E151" s="240" t="s">
        <v>0</v>
      </c>
      <c r="F151" s="241" t="s">
        <v>83</v>
      </c>
      <c r="G151" s="133"/>
      <c r="H151" s="242">
        <v>5</v>
      </c>
      <c r="I151" s="133"/>
      <c r="J151" s="275"/>
    </row>
    <row r="152" spans="2:10" ht="12">
      <c r="B152" s="83"/>
      <c r="C152" s="84" t="s">
        <v>219</v>
      </c>
      <c r="D152" s="84" t="s">
        <v>72</v>
      </c>
      <c r="E152" s="85" t="s">
        <v>141</v>
      </c>
      <c r="F152" s="86" t="s">
        <v>142</v>
      </c>
      <c r="G152" s="87" t="s">
        <v>75</v>
      </c>
      <c r="H152" s="88">
        <v>5</v>
      </c>
      <c r="I152" s="426">
        <v>0</v>
      </c>
      <c r="J152" s="273">
        <f>ROUND(I152*H152,2)</f>
        <v>0</v>
      </c>
    </row>
    <row r="153" spans="2:10" ht="12">
      <c r="B153" s="96"/>
      <c r="C153" s="243"/>
      <c r="D153" s="237" t="s">
        <v>79</v>
      </c>
      <c r="E153" s="244" t="s">
        <v>0</v>
      </c>
      <c r="F153" s="245" t="s">
        <v>92</v>
      </c>
      <c r="G153" s="243"/>
      <c r="H153" s="244" t="s">
        <v>0</v>
      </c>
      <c r="I153" s="243"/>
      <c r="J153" s="278"/>
    </row>
    <row r="154" spans="2:10" ht="12">
      <c r="B154" s="103"/>
      <c r="C154" s="236"/>
      <c r="D154" s="237" t="s">
        <v>79</v>
      </c>
      <c r="E154" s="238" t="s">
        <v>0</v>
      </c>
      <c r="F154" s="203" t="s">
        <v>101</v>
      </c>
      <c r="G154" s="236"/>
      <c r="H154" s="239">
        <v>5</v>
      </c>
      <c r="I154" s="236"/>
      <c r="J154" s="274"/>
    </row>
    <row r="155" spans="2:10" ht="12">
      <c r="B155" s="110"/>
      <c r="C155" s="133"/>
      <c r="D155" s="237" t="s">
        <v>79</v>
      </c>
      <c r="E155" s="240" t="s">
        <v>0</v>
      </c>
      <c r="F155" s="241" t="s">
        <v>83</v>
      </c>
      <c r="G155" s="133"/>
      <c r="H155" s="242">
        <v>5</v>
      </c>
      <c r="I155" s="133"/>
      <c r="J155" s="275"/>
    </row>
    <row r="156" spans="2:10" ht="12">
      <c r="B156" s="83"/>
      <c r="C156" s="84" t="s">
        <v>223</v>
      </c>
      <c r="D156" s="84" t="s">
        <v>72</v>
      </c>
      <c r="E156" s="85" t="s">
        <v>782</v>
      </c>
      <c r="F156" s="86" t="s">
        <v>783</v>
      </c>
      <c r="G156" s="87" t="s">
        <v>75</v>
      </c>
      <c r="H156" s="88">
        <v>1</v>
      </c>
      <c r="I156" s="426">
        <v>0</v>
      </c>
      <c r="J156" s="273">
        <f>ROUND(I156*H156,2)</f>
        <v>0</v>
      </c>
    </row>
    <row r="157" spans="2:10" ht="12.75">
      <c r="B157" s="71"/>
      <c r="C157" s="130"/>
      <c r="D157" s="233" t="s">
        <v>44</v>
      </c>
      <c r="E157" s="235" t="s">
        <v>145</v>
      </c>
      <c r="F157" s="235" t="s">
        <v>146</v>
      </c>
      <c r="G157" s="130"/>
      <c r="H157" s="130"/>
      <c r="I157" s="130"/>
      <c r="J157" s="271">
        <f>J158+J159+J161+J163+J165+J167+J169+J171+J173</f>
        <v>0</v>
      </c>
    </row>
    <row r="158" spans="2:10" ht="12">
      <c r="B158" s="83"/>
      <c r="C158" s="84" t="s">
        <v>320</v>
      </c>
      <c r="D158" s="84" t="s">
        <v>72</v>
      </c>
      <c r="E158" s="85" t="s">
        <v>148</v>
      </c>
      <c r="F158" s="86" t="s">
        <v>149</v>
      </c>
      <c r="G158" s="87" t="s">
        <v>97</v>
      </c>
      <c r="H158" s="88">
        <v>340.225</v>
      </c>
      <c r="I158" s="426">
        <v>0</v>
      </c>
      <c r="J158" s="273">
        <f>ROUND(I158*H158,2)</f>
        <v>0</v>
      </c>
    </row>
    <row r="159" spans="2:10" ht="24">
      <c r="B159" s="83"/>
      <c r="C159" s="84" t="s">
        <v>324</v>
      </c>
      <c r="D159" s="84" t="s">
        <v>72</v>
      </c>
      <c r="E159" s="85" t="s">
        <v>152</v>
      </c>
      <c r="F159" s="86" t="s">
        <v>153</v>
      </c>
      <c r="G159" s="87" t="s">
        <v>97</v>
      </c>
      <c r="H159" s="88">
        <v>3402.25</v>
      </c>
      <c r="I159" s="426">
        <v>0</v>
      </c>
      <c r="J159" s="273">
        <f>ROUND(I159*H159,2)</f>
        <v>0</v>
      </c>
    </row>
    <row r="160" spans="2:10" ht="12">
      <c r="B160" s="103"/>
      <c r="C160" s="236"/>
      <c r="D160" s="237" t="s">
        <v>79</v>
      </c>
      <c r="E160" s="236"/>
      <c r="F160" s="203" t="s">
        <v>824</v>
      </c>
      <c r="G160" s="236"/>
      <c r="H160" s="239">
        <v>3402.25</v>
      </c>
      <c r="I160" s="236"/>
      <c r="J160" s="274"/>
    </row>
    <row r="161" spans="2:10" ht="24">
      <c r="B161" s="83"/>
      <c r="C161" s="84" t="s">
        <v>327</v>
      </c>
      <c r="D161" s="84" t="s">
        <v>72</v>
      </c>
      <c r="E161" s="85" t="s">
        <v>785</v>
      </c>
      <c r="F161" s="86" t="s">
        <v>786</v>
      </c>
      <c r="G161" s="87" t="s">
        <v>97</v>
      </c>
      <c r="H161" s="88">
        <v>102.068</v>
      </c>
      <c r="I161" s="426">
        <v>0</v>
      </c>
      <c r="J161" s="273">
        <f>ROUND(I161*H161,2)</f>
        <v>0</v>
      </c>
    </row>
    <row r="162" spans="2:10" ht="12">
      <c r="B162" s="103"/>
      <c r="C162" s="236"/>
      <c r="D162" s="237" t="s">
        <v>79</v>
      </c>
      <c r="E162" s="236"/>
      <c r="F162" s="203" t="s">
        <v>825</v>
      </c>
      <c r="G162" s="236"/>
      <c r="H162" s="239">
        <v>102.068</v>
      </c>
      <c r="I162" s="236"/>
      <c r="J162" s="274"/>
    </row>
    <row r="163" spans="2:10" ht="24">
      <c r="B163" s="83"/>
      <c r="C163" s="84" t="s">
        <v>332</v>
      </c>
      <c r="D163" s="84" t="s">
        <v>72</v>
      </c>
      <c r="E163" s="85" t="s">
        <v>788</v>
      </c>
      <c r="F163" s="86" t="s">
        <v>789</v>
      </c>
      <c r="G163" s="87" t="s">
        <v>97</v>
      </c>
      <c r="H163" s="88">
        <v>144.596</v>
      </c>
      <c r="I163" s="426">
        <v>0</v>
      </c>
      <c r="J163" s="273">
        <f>ROUND(I163*H163,2)</f>
        <v>0</v>
      </c>
    </row>
    <row r="164" spans="2:10" ht="12">
      <c r="B164" s="103"/>
      <c r="C164" s="236"/>
      <c r="D164" s="237" t="s">
        <v>79</v>
      </c>
      <c r="E164" s="236"/>
      <c r="F164" s="203" t="s">
        <v>826</v>
      </c>
      <c r="G164" s="236"/>
      <c r="H164" s="239">
        <v>144.596</v>
      </c>
      <c r="I164" s="236"/>
      <c r="J164" s="274"/>
    </row>
    <row r="165" spans="2:10" ht="24">
      <c r="B165" s="83"/>
      <c r="C165" s="84" t="s">
        <v>336</v>
      </c>
      <c r="D165" s="84" t="s">
        <v>72</v>
      </c>
      <c r="E165" s="85" t="s">
        <v>791</v>
      </c>
      <c r="F165" s="86" t="s">
        <v>792</v>
      </c>
      <c r="G165" s="87" t="s">
        <v>97</v>
      </c>
      <c r="H165" s="88">
        <v>1.701</v>
      </c>
      <c r="I165" s="426">
        <v>0</v>
      </c>
      <c r="J165" s="273">
        <f>ROUND(I165*H165,2)</f>
        <v>0</v>
      </c>
    </row>
    <row r="166" spans="2:10" ht="12">
      <c r="B166" s="103"/>
      <c r="C166" s="236"/>
      <c r="D166" s="237" t="s">
        <v>79</v>
      </c>
      <c r="E166" s="236"/>
      <c r="F166" s="203" t="s">
        <v>827</v>
      </c>
      <c r="G166" s="236"/>
      <c r="H166" s="239">
        <v>1.701</v>
      </c>
      <c r="I166" s="236"/>
      <c r="J166" s="274"/>
    </row>
    <row r="167" spans="2:10" ht="24">
      <c r="B167" s="83"/>
      <c r="C167" s="84" t="s">
        <v>337</v>
      </c>
      <c r="D167" s="84" t="s">
        <v>72</v>
      </c>
      <c r="E167" s="85" t="s">
        <v>794</v>
      </c>
      <c r="F167" s="86" t="s">
        <v>795</v>
      </c>
      <c r="G167" s="87" t="s">
        <v>97</v>
      </c>
      <c r="H167" s="88">
        <v>34.023</v>
      </c>
      <c r="I167" s="426">
        <v>0</v>
      </c>
      <c r="J167" s="273">
        <f>ROUND(I167*H167,2)</f>
        <v>0</v>
      </c>
    </row>
    <row r="168" spans="2:10" ht="12">
      <c r="B168" s="103"/>
      <c r="C168" s="236"/>
      <c r="D168" s="237" t="s">
        <v>79</v>
      </c>
      <c r="E168" s="236"/>
      <c r="F168" s="203" t="s">
        <v>828</v>
      </c>
      <c r="G168" s="236"/>
      <c r="H168" s="239">
        <v>34.023</v>
      </c>
      <c r="I168" s="236"/>
      <c r="J168" s="274"/>
    </row>
    <row r="169" spans="2:10" ht="24">
      <c r="B169" s="83"/>
      <c r="C169" s="84" t="s">
        <v>339</v>
      </c>
      <c r="D169" s="84" t="s">
        <v>72</v>
      </c>
      <c r="E169" s="85" t="s">
        <v>797</v>
      </c>
      <c r="F169" s="86" t="s">
        <v>798</v>
      </c>
      <c r="G169" s="87" t="s">
        <v>97</v>
      </c>
      <c r="H169" s="88">
        <v>3.402</v>
      </c>
      <c r="I169" s="426">
        <v>0</v>
      </c>
      <c r="J169" s="273">
        <f>ROUND(I169*H169,2)</f>
        <v>0</v>
      </c>
    </row>
    <row r="170" spans="2:10" ht="12">
      <c r="B170" s="103"/>
      <c r="C170" s="236"/>
      <c r="D170" s="237" t="s">
        <v>79</v>
      </c>
      <c r="E170" s="236"/>
      <c r="F170" s="203" t="s">
        <v>829</v>
      </c>
      <c r="G170" s="236"/>
      <c r="H170" s="239">
        <v>3.402</v>
      </c>
      <c r="I170" s="236"/>
      <c r="J170" s="274"/>
    </row>
    <row r="171" spans="2:10" ht="24">
      <c r="B171" s="83"/>
      <c r="C171" s="84" t="s">
        <v>342</v>
      </c>
      <c r="D171" s="84" t="s">
        <v>72</v>
      </c>
      <c r="E171" s="85" t="s">
        <v>800</v>
      </c>
      <c r="F171" s="86" t="s">
        <v>801</v>
      </c>
      <c r="G171" s="87" t="s">
        <v>97</v>
      </c>
      <c r="H171" s="88">
        <v>3.402</v>
      </c>
      <c r="I171" s="426">
        <v>0</v>
      </c>
      <c r="J171" s="273">
        <f>ROUND(I171*H171,2)</f>
        <v>0</v>
      </c>
    </row>
    <row r="172" spans="2:10" ht="12">
      <c r="B172" s="103"/>
      <c r="C172" s="236"/>
      <c r="D172" s="237" t="s">
        <v>79</v>
      </c>
      <c r="E172" s="236"/>
      <c r="F172" s="203" t="s">
        <v>829</v>
      </c>
      <c r="G172" s="236"/>
      <c r="H172" s="239">
        <v>3.402</v>
      </c>
      <c r="I172" s="236"/>
      <c r="J172" s="274"/>
    </row>
    <row r="173" spans="2:10" ht="24">
      <c r="B173" s="83"/>
      <c r="C173" s="84" t="s">
        <v>348</v>
      </c>
      <c r="D173" s="84" t="s">
        <v>72</v>
      </c>
      <c r="E173" s="85" t="s">
        <v>802</v>
      </c>
      <c r="F173" s="86" t="s">
        <v>803</v>
      </c>
      <c r="G173" s="87" t="s">
        <v>97</v>
      </c>
      <c r="H173" s="88">
        <v>51.034</v>
      </c>
      <c r="I173" s="426">
        <v>0</v>
      </c>
      <c r="J173" s="273">
        <f>ROUND(I173*H173,2)</f>
        <v>0</v>
      </c>
    </row>
    <row r="174" spans="2:10" ht="12">
      <c r="B174" s="103"/>
      <c r="C174" s="236"/>
      <c r="D174" s="237" t="s">
        <v>79</v>
      </c>
      <c r="E174" s="236"/>
      <c r="F174" s="203" t="s">
        <v>830</v>
      </c>
      <c r="G174" s="236"/>
      <c r="H174" s="239">
        <v>51.034</v>
      </c>
      <c r="I174" s="236"/>
      <c r="J174" s="274"/>
    </row>
    <row r="175" spans="2:10" ht="15">
      <c r="B175" s="71"/>
      <c r="C175" s="130"/>
      <c r="D175" s="233" t="s">
        <v>44</v>
      </c>
      <c r="E175" s="234" t="s">
        <v>94</v>
      </c>
      <c r="F175" s="234" t="s">
        <v>220</v>
      </c>
      <c r="G175" s="130"/>
      <c r="H175" s="130"/>
      <c r="I175" s="130"/>
      <c r="J175" s="270">
        <f>J176</f>
        <v>0</v>
      </c>
    </row>
    <row r="176" spans="2:10" ht="12.75">
      <c r="B176" s="71"/>
      <c r="C176" s="130"/>
      <c r="D176" s="233" t="s">
        <v>44</v>
      </c>
      <c r="E176" s="235" t="s">
        <v>221</v>
      </c>
      <c r="F176" s="235" t="s">
        <v>222</v>
      </c>
      <c r="G176" s="130"/>
      <c r="H176" s="130"/>
      <c r="I176" s="130"/>
      <c r="J176" s="271">
        <f>J177</f>
        <v>0</v>
      </c>
    </row>
    <row r="177" spans="2:10" ht="24">
      <c r="B177" s="83"/>
      <c r="C177" s="84" t="s">
        <v>352</v>
      </c>
      <c r="D177" s="84" t="s">
        <v>72</v>
      </c>
      <c r="E177" s="85" t="s">
        <v>224</v>
      </c>
      <c r="F177" s="86" t="s">
        <v>831</v>
      </c>
      <c r="G177" s="87" t="s">
        <v>226</v>
      </c>
      <c r="H177" s="88">
        <v>1</v>
      </c>
      <c r="I177" s="426">
        <v>0</v>
      </c>
      <c r="J177" s="273">
        <f>ROUND(I177*H177,2)</f>
        <v>0</v>
      </c>
    </row>
    <row r="178" spans="2:10" ht="12">
      <c r="B178" s="22"/>
      <c r="C178" s="23"/>
      <c r="D178" s="23"/>
      <c r="E178" s="23"/>
      <c r="F178" s="23"/>
      <c r="G178" s="23"/>
      <c r="H178" s="23"/>
      <c r="I178" s="23"/>
      <c r="J178" s="210"/>
    </row>
  </sheetData>
  <mergeCells count="5">
    <mergeCell ref="E7:H7"/>
    <mergeCell ref="E16:H16"/>
    <mergeCell ref="E25:H25"/>
    <mergeCell ref="E46:H46"/>
    <mergeCell ref="E71:H71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3:J156"/>
  <sheetViews>
    <sheetView showGridLines="0" zoomScale="85" zoomScaleNormal="85" workbookViewId="0" topLeftCell="A94">
      <selection activeCell="Q118" sqref="Q118"/>
    </sheetView>
  </sheetViews>
  <sheetFormatPr defaultColWidth="9.140625" defaultRowHeight="12"/>
  <cols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4.140625" style="0" bestFit="1" customWidth="1"/>
    <col min="9" max="10" width="20.140625" style="0" customWidth="1"/>
  </cols>
  <sheetData>
    <row r="3" spans="2:10" ht="12">
      <c r="B3" s="12"/>
      <c r="C3" s="13"/>
      <c r="D3" s="13"/>
      <c r="E3" s="13"/>
      <c r="F3" s="13"/>
      <c r="G3" s="13"/>
      <c r="H3" s="13"/>
      <c r="I3" s="13"/>
      <c r="J3" s="205"/>
    </row>
    <row r="4" spans="2:10" ht="18">
      <c r="B4" s="14"/>
      <c r="C4" s="145"/>
      <c r="D4" s="216" t="s">
        <v>47</v>
      </c>
      <c r="E4" s="145"/>
      <c r="F4" s="145"/>
      <c r="G4" s="145"/>
      <c r="H4" s="145"/>
      <c r="I4" s="145"/>
      <c r="J4" s="206"/>
    </row>
    <row r="5" spans="2:10" ht="12">
      <c r="B5" s="14"/>
      <c r="C5" s="145"/>
      <c r="D5" s="145"/>
      <c r="E5" s="145"/>
      <c r="F5" s="145"/>
      <c r="G5" s="145"/>
      <c r="H5" s="145"/>
      <c r="I5" s="145"/>
      <c r="J5" s="206"/>
    </row>
    <row r="6" spans="2:10" ht="12.75">
      <c r="B6" s="20"/>
      <c r="C6" s="256"/>
      <c r="D6" s="217" t="s">
        <v>6</v>
      </c>
      <c r="E6" s="256"/>
      <c r="F6" s="256"/>
      <c r="G6" s="256"/>
      <c r="H6" s="256"/>
      <c r="I6" s="256"/>
      <c r="J6" s="207"/>
    </row>
    <row r="7" spans="2:10" ht="18.75" customHeight="1">
      <c r="B7" s="20"/>
      <c r="C7" s="256"/>
      <c r="D7" s="256"/>
      <c r="E7" s="461" t="s">
        <v>857</v>
      </c>
      <c r="F7" s="458"/>
      <c r="G7" s="458"/>
      <c r="H7" s="458"/>
      <c r="I7" s="256"/>
      <c r="J7" s="207"/>
    </row>
    <row r="8" spans="2:10" ht="12">
      <c r="B8" s="20"/>
      <c r="C8" s="256"/>
      <c r="D8" s="256"/>
      <c r="E8" s="256"/>
      <c r="F8" s="256"/>
      <c r="G8" s="256"/>
      <c r="H8" s="256"/>
      <c r="I8" s="256"/>
      <c r="J8" s="207"/>
    </row>
    <row r="9" spans="2:10" ht="12.75">
      <c r="B9" s="20"/>
      <c r="C9" s="256"/>
      <c r="D9" s="217" t="s">
        <v>8</v>
      </c>
      <c r="E9" s="256"/>
      <c r="F9" s="257" t="s">
        <v>0</v>
      </c>
      <c r="G9" s="256"/>
      <c r="H9" s="256"/>
      <c r="I9" s="217" t="s">
        <v>9</v>
      </c>
      <c r="J9" s="246" t="s">
        <v>0</v>
      </c>
    </row>
    <row r="10" spans="2:10" ht="12.75">
      <c r="B10" s="20"/>
      <c r="C10" s="256"/>
      <c r="D10" s="217" t="s">
        <v>10</v>
      </c>
      <c r="E10" s="256"/>
      <c r="F10" s="257" t="s">
        <v>11</v>
      </c>
      <c r="G10" s="256"/>
      <c r="H10" s="256"/>
      <c r="I10" s="217" t="s">
        <v>12</v>
      </c>
      <c r="J10" s="247" t="str">
        <f>'[7]Rekapitulace stavby'!AN8</f>
        <v>2. 5. 2019</v>
      </c>
    </row>
    <row r="11" spans="2:10" ht="12">
      <c r="B11" s="20"/>
      <c r="C11" s="256"/>
      <c r="D11" s="256"/>
      <c r="E11" s="256"/>
      <c r="F11" s="256"/>
      <c r="G11" s="256"/>
      <c r="H11" s="256"/>
      <c r="I11" s="256"/>
      <c r="J11" s="207"/>
    </row>
    <row r="12" spans="2:10" ht="12.75">
      <c r="B12" s="20"/>
      <c r="C12" s="256"/>
      <c r="D12" s="217" t="s">
        <v>13</v>
      </c>
      <c r="E12" s="256"/>
      <c r="F12" s="256"/>
      <c r="G12" s="256"/>
      <c r="H12" s="256"/>
      <c r="I12" s="217" t="s">
        <v>14</v>
      </c>
      <c r="J12" s="246" t="s">
        <v>15</v>
      </c>
    </row>
    <row r="13" spans="2:10" ht="12.75">
      <c r="B13" s="20"/>
      <c r="C13" s="256"/>
      <c r="D13" s="256"/>
      <c r="E13" s="257" t="s">
        <v>16</v>
      </c>
      <c r="F13" s="256"/>
      <c r="G13" s="256"/>
      <c r="H13" s="256"/>
      <c r="I13" s="217" t="s">
        <v>17</v>
      </c>
      <c r="J13" s="246" t="s">
        <v>18</v>
      </c>
    </row>
    <row r="14" spans="2:10" ht="12">
      <c r="B14" s="20"/>
      <c r="C14" s="256"/>
      <c r="D14" s="256"/>
      <c r="E14" s="256"/>
      <c r="F14" s="256"/>
      <c r="G14" s="256"/>
      <c r="H14" s="256"/>
      <c r="I14" s="256"/>
      <c r="J14" s="207"/>
    </row>
    <row r="15" spans="2:10" ht="12.75">
      <c r="B15" s="20"/>
      <c r="C15" s="256"/>
      <c r="D15" s="217" t="s">
        <v>19</v>
      </c>
      <c r="E15" s="256"/>
      <c r="F15" s="256"/>
      <c r="G15" s="256"/>
      <c r="H15" s="256"/>
      <c r="I15" s="217" t="s">
        <v>14</v>
      </c>
      <c r="J15" s="246" t="str">
        <f>'[7]Rekapitulace stavby'!AN13</f>
        <v/>
      </c>
    </row>
    <row r="16" spans="2:10" ht="12.75">
      <c r="B16" s="20"/>
      <c r="C16" s="256"/>
      <c r="D16" s="256"/>
      <c r="E16" s="462" t="str">
        <f>'[7]Rekapitulace stavby'!E14</f>
        <v xml:space="preserve"> </v>
      </c>
      <c r="F16" s="462"/>
      <c r="G16" s="462"/>
      <c r="H16" s="462"/>
      <c r="I16" s="217" t="s">
        <v>17</v>
      </c>
      <c r="J16" s="246" t="str">
        <f>'[7]Rekapitulace stavby'!AN14</f>
        <v/>
      </c>
    </row>
    <row r="17" spans="2:10" ht="12">
      <c r="B17" s="20"/>
      <c r="C17" s="256"/>
      <c r="D17" s="256"/>
      <c r="E17" s="256"/>
      <c r="F17" s="256"/>
      <c r="G17" s="256"/>
      <c r="H17" s="256"/>
      <c r="I17" s="256"/>
      <c r="J17" s="207"/>
    </row>
    <row r="18" spans="2:10" ht="12.75">
      <c r="B18" s="20"/>
      <c r="C18" s="256"/>
      <c r="D18" s="217" t="s">
        <v>20</v>
      </c>
      <c r="E18" s="256"/>
      <c r="F18" s="256"/>
      <c r="G18" s="256"/>
      <c r="H18" s="256"/>
      <c r="I18" s="217" t="s">
        <v>14</v>
      </c>
      <c r="J18" s="246" t="s">
        <v>21</v>
      </c>
    </row>
    <row r="19" spans="2:10" ht="12.75">
      <c r="B19" s="20"/>
      <c r="C19" s="256"/>
      <c r="D19" s="256"/>
      <c r="E19" s="257" t="s">
        <v>22</v>
      </c>
      <c r="F19" s="256"/>
      <c r="G19" s="256"/>
      <c r="H19" s="256"/>
      <c r="I19" s="217" t="s">
        <v>17</v>
      </c>
      <c r="J19" s="246" t="s">
        <v>0</v>
      </c>
    </row>
    <row r="20" spans="2:10" ht="12">
      <c r="B20" s="20"/>
      <c r="C20" s="256"/>
      <c r="D20" s="256"/>
      <c r="E20" s="256"/>
      <c r="F20" s="256"/>
      <c r="G20" s="256"/>
      <c r="H20" s="256"/>
      <c r="I20" s="256"/>
      <c r="J20" s="207"/>
    </row>
    <row r="21" spans="2:10" ht="12.75">
      <c r="B21" s="20"/>
      <c r="C21" s="256"/>
      <c r="D21" s="217" t="s">
        <v>24</v>
      </c>
      <c r="E21" s="256"/>
      <c r="F21" s="256"/>
      <c r="G21" s="256"/>
      <c r="H21" s="256"/>
      <c r="I21" s="217" t="s">
        <v>14</v>
      </c>
      <c r="J21" s="246" t="str">
        <f>IF('[7]Rekapitulace stavby'!AN19="","",'[7]Rekapitulace stavby'!AN19)</f>
        <v/>
      </c>
    </row>
    <row r="22" spans="2:10" ht="12.75">
      <c r="B22" s="20"/>
      <c r="C22" s="256"/>
      <c r="D22" s="256"/>
      <c r="E22" s="257" t="str">
        <f>IF('[7]Rekapitulace stavby'!E20="","",'[7]Rekapitulace stavby'!E20)</f>
        <v xml:space="preserve"> </v>
      </c>
      <c r="F22" s="256"/>
      <c r="G22" s="256"/>
      <c r="H22" s="256"/>
      <c r="I22" s="217" t="s">
        <v>17</v>
      </c>
      <c r="J22" s="246" t="str">
        <f>IF('[7]Rekapitulace stavby'!AN20="","",'[7]Rekapitulace stavby'!AN20)</f>
        <v/>
      </c>
    </row>
    <row r="23" spans="2:10" ht="12">
      <c r="B23" s="20"/>
      <c r="C23" s="256"/>
      <c r="D23" s="256"/>
      <c r="E23" s="256"/>
      <c r="F23" s="256"/>
      <c r="G23" s="256"/>
      <c r="H23" s="256"/>
      <c r="I23" s="256"/>
      <c r="J23" s="207"/>
    </row>
    <row r="24" spans="2:10" ht="12.75">
      <c r="B24" s="20"/>
      <c r="C24" s="256"/>
      <c r="D24" s="217" t="s">
        <v>25</v>
      </c>
      <c r="E24" s="256"/>
      <c r="F24" s="256"/>
      <c r="G24" s="256"/>
      <c r="H24" s="256"/>
      <c r="I24" s="256"/>
      <c r="J24" s="207"/>
    </row>
    <row r="25" spans="2:10" ht="12.75">
      <c r="B25" s="40"/>
      <c r="C25" s="150"/>
      <c r="D25" s="150"/>
      <c r="E25" s="463" t="s">
        <v>26</v>
      </c>
      <c r="F25" s="463"/>
      <c r="G25" s="463"/>
      <c r="H25" s="463"/>
      <c r="I25" s="150"/>
      <c r="J25" s="208"/>
    </row>
    <row r="26" spans="2:10" ht="12">
      <c r="B26" s="20"/>
      <c r="C26" s="256"/>
      <c r="D26" s="256"/>
      <c r="E26" s="256"/>
      <c r="F26" s="256"/>
      <c r="G26" s="256"/>
      <c r="H26" s="256"/>
      <c r="I26" s="256"/>
      <c r="J26" s="207"/>
    </row>
    <row r="27" spans="2:10" ht="12">
      <c r="B27" s="20"/>
      <c r="C27" s="256"/>
      <c r="D27" s="33"/>
      <c r="E27" s="33"/>
      <c r="F27" s="33"/>
      <c r="G27" s="33"/>
      <c r="H27" s="33"/>
      <c r="I27" s="33"/>
      <c r="J27" s="209"/>
    </row>
    <row r="28" spans="2:10" ht="15.75">
      <c r="B28" s="20"/>
      <c r="C28" s="256"/>
      <c r="D28" s="219" t="s">
        <v>27</v>
      </c>
      <c r="E28" s="256"/>
      <c r="F28" s="256"/>
      <c r="G28" s="256"/>
      <c r="H28" s="256"/>
      <c r="I28" s="256"/>
      <c r="J28" s="248">
        <f>ROUND(J79,2)</f>
        <v>0</v>
      </c>
    </row>
    <row r="29" spans="2:10" ht="12">
      <c r="B29" s="20"/>
      <c r="C29" s="256"/>
      <c r="D29" s="33"/>
      <c r="E29" s="33"/>
      <c r="F29" s="33"/>
      <c r="G29" s="33"/>
      <c r="H29" s="33"/>
      <c r="I29" s="33"/>
      <c r="J29" s="209"/>
    </row>
    <row r="30" spans="2:10" ht="12.75">
      <c r="B30" s="20"/>
      <c r="C30" s="256"/>
      <c r="D30" s="256"/>
      <c r="E30" s="256"/>
      <c r="F30" s="220" t="s">
        <v>29</v>
      </c>
      <c r="G30" s="256"/>
      <c r="H30" s="256"/>
      <c r="I30" s="220" t="s">
        <v>28</v>
      </c>
      <c r="J30" s="249" t="s">
        <v>30</v>
      </c>
    </row>
    <row r="31" spans="2:10" ht="12.75">
      <c r="B31" s="20"/>
      <c r="C31" s="256"/>
      <c r="D31" s="221" t="s">
        <v>31</v>
      </c>
      <c r="E31" s="217" t="s">
        <v>32</v>
      </c>
      <c r="F31" s="222">
        <f>J28</f>
        <v>0</v>
      </c>
      <c r="G31" s="256"/>
      <c r="H31" s="256"/>
      <c r="I31" s="223">
        <v>0.21</v>
      </c>
      <c r="J31" s="250">
        <f>F31*0.21</f>
        <v>0</v>
      </c>
    </row>
    <row r="32" spans="2:10" ht="12.75">
      <c r="B32" s="20"/>
      <c r="C32" s="256"/>
      <c r="D32" s="256"/>
      <c r="E32" s="217" t="s">
        <v>33</v>
      </c>
      <c r="F32" s="222">
        <f>ROUND((SUM(BE79:BE154)),2)</f>
        <v>0</v>
      </c>
      <c r="G32" s="256"/>
      <c r="H32" s="256"/>
      <c r="I32" s="223">
        <v>0.15</v>
      </c>
      <c r="J32" s="250">
        <f>ROUND(((SUM(BE79:BE154))*I32),2)</f>
        <v>0</v>
      </c>
    </row>
    <row r="33" spans="2:10" ht="12.75">
      <c r="B33" s="20"/>
      <c r="C33" s="256"/>
      <c r="D33" s="256"/>
      <c r="E33" s="217" t="s">
        <v>34</v>
      </c>
      <c r="F33" s="222">
        <f>ROUND((SUM(BF79:BF154)),2)</f>
        <v>0</v>
      </c>
      <c r="G33" s="256"/>
      <c r="H33" s="256"/>
      <c r="I33" s="223">
        <v>0.21</v>
      </c>
      <c r="J33" s="250">
        <f>0</f>
        <v>0</v>
      </c>
    </row>
    <row r="34" spans="2:10" ht="12.75">
      <c r="B34" s="20"/>
      <c r="C34" s="256"/>
      <c r="D34" s="256"/>
      <c r="E34" s="217" t="s">
        <v>35</v>
      </c>
      <c r="F34" s="222">
        <f>ROUND((SUM(BG79:BG154)),2)</f>
        <v>0</v>
      </c>
      <c r="G34" s="256"/>
      <c r="H34" s="256"/>
      <c r="I34" s="223">
        <v>0.15</v>
      </c>
      <c r="J34" s="250">
        <f>0</f>
        <v>0</v>
      </c>
    </row>
    <row r="35" spans="2:10" ht="12.75">
      <c r="B35" s="20"/>
      <c r="C35" s="256"/>
      <c r="D35" s="256"/>
      <c r="E35" s="217" t="s">
        <v>36</v>
      </c>
      <c r="F35" s="222">
        <f>ROUND((SUM(BH79:BH154)),2)</f>
        <v>0</v>
      </c>
      <c r="G35" s="256"/>
      <c r="H35" s="256"/>
      <c r="I35" s="223">
        <v>0</v>
      </c>
      <c r="J35" s="250">
        <f>0</f>
        <v>0</v>
      </c>
    </row>
    <row r="36" spans="2:10" ht="12">
      <c r="B36" s="20"/>
      <c r="C36" s="256"/>
      <c r="D36" s="256"/>
      <c r="E36" s="256"/>
      <c r="F36" s="256"/>
      <c r="G36" s="256"/>
      <c r="H36" s="256"/>
      <c r="I36" s="256"/>
      <c r="J36" s="207"/>
    </row>
    <row r="37" spans="2:10" ht="15.75">
      <c r="B37" s="20"/>
      <c r="C37" s="156"/>
      <c r="D37" s="47" t="s">
        <v>37</v>
      </c>
      <c r="E37" s="28"/>
      <c r="F37" s="28"/>
      <c r="G37" s="48" t="s">
        <v>38</v>
      </c>
      <c r="H37" s="49" t="s">
        <v>39</v>
      </c>
      <c r="I37" s="28"/>
      <c r="J37" s="252">
        <f>SUM(J28:J35)</f>
        <v>0</v>
      </c>
    </row>
    <row r="38" spans="2:10" ht="12">
      <c r="B38" s="22"/>
      <c r="C38" s="23"/>
      <c r="D38" s="23"/>
      <c r="E38" s="23"/>
      <c r="F38" s="23"/>
      <c r="G38" s="23"/>
      <c r="H38" s="23"/>
      <c r="I38" s="23"/>
      <c r="J38" s="210"/>
    </row>
    <row r="39" spans="2:10" ht="12">
      <c r="B39" s="145"/>
      <c r="C39" s="145"/>
      <c r="D39" s="145"/>
      <c r="E39" s="145"/>
      <c r="F39" s="145"/>
      <c r="G39" s="145"/>
      <c r="H39" s="145"/>
      <c r="I39" s="145"/>
      <c r="J39" s="145"/>
    </row>
    <row r="40" spans="2:10" ht="12">
      <c r="B40" s="145"/>
      <c r="C40" s="145"/>
      <c r="D40" s="145"/>
      <c r="E40" s="145"/>
      <c r="F40" s="145"/>
      <c r="G40" s="145"/>
      <c r="H40" s="145"/>
      <c r="I40" s="145"/>
      <c r="J40" s="145"/>
    </row>
    <row r="41" spans="2:10" ht="12">
      <c r="B41" s="145"/>
      <c r="C41" s="145"/>
      <c r="D41" s="145"/>
      <c r="E41" s="145"/>
      <c r="F41" s="145"/>
      <c r="G41" s="145"/>
      <c r="H41" s="145"/>
      <c r="I41" s="145"/>
      <c r="J41" s="145"/>
    </row>
    <row r="42" spans="2:10" ht="12">
      <c r="B42" s="24"/>
      <c r="C42" s="25"/>
      <c r="D42" s="25"/>
      <c r="E42" s="25"/>
      <c r="F42" s="25"/>
      <c r="G42" s="25"/>
      <c r="H42" s="25"/>
      <c r="I42" s="25"/>
      <c r="J42" s="211"/>
    </row>
    <row r="43" spans="2:10" ht="18">
      <c r="B43" s="20"/>
      <c r="C43" s="216" t="s">
        <v>48</v>
      </c>
      <c r="D43" s="256"/>
      <c r="E43" s="256"/>
      <c r="F43" s="256"/>
      <c r="G43" s="256"/>
      <c r="H43" s="256"/>
      <c r="I43" s="256"/>
      <c r="J43" s="207"/>
    </row>
    <row r="44" spans="2:10" ht="12">
      <c r="B44" s="20"/>
      <c r="C44" s="256"/>
      <c r="D44" s="256"/>
      <c r="E44" s="256"/>
      <c r="F44" s="256"/>
      <c r="G44" s="256"/>
      <c r="H44" s="256"/>
      <c r="I44" s="256"/>
      <c r="J44" s="207"/>
    </row>
    <row r="45" spans="2:10" ht="12.75">
      <c r="B45" s="20"/>
      <c r="C45" s="217" t="s">
        <v>6</v>
      </c>
      <c r="D45" s="256"/>
      <c r="E45" s="256"/>
      <c r="F45" s="256"/>
      <c r="G45" s="256"/>
      <c r="H45" s="256"/>
      <c r="I45" s="256"/>
      <c r="J45" s="207"/>
    </row>
    <row r="46" spans="2:10" ht="12">
      <c r="B46" s="20"/>
      <c r="C46" s="256"/>
      <c r="D46" s="256"/>
      <c r="E46" s="461" t="str">
        <f>E7</f>
        <v>Rodinný dům č. p. 172 - Loučky demolice, VD NH, demolice, OHO, stavba č. 4339</v>
      </c>
      <c r="F46" s="458"/>
      <c r="G46" s="458"/>
      <c r="H46" s="458"/>
      <c r="I46" s="256"/>
      <c r="J46" s="207"/>
    </row>
    <row r="47" spans="2:10" ht="12">
      <c r="B47" s="20"/>
      <c r="C47" s="256"/>
      <c r="D47" s="256"/>
      <c r="E47" s="256"/>
      <c r="F47" s="256"/>
      <c r="G47" s="256"/>
      <c r="H47" s="256"/>
      <c r="I47" s="256"/>
      <c r="J47" s="207"/>
    </row>
    <row r="48" spans="2:10" ht="12.75">
      <c r="B48" s="20"/>
      <c r="C48" s="217" t="s">
        <v>10</v>
      </c>
      <c r="D48" s="256"/>
      <c r="E48" s="256"/>
      <c r="F48" s="257" t="str">
        <f>F10</f>
        <v>Nové Heřminovy (okres Bruntál)</v>
      </c>
      <c r="G48" s="256"/>
      <c r="H48" s="256"/>
      <c r="I48" s="217" t="s">
        <v>12</v>
      </c>
      <c r="J48" s="247" t="str">
        <f>IF(J10="","",J10)</f>
        <v>2. 5. 2019</v>
      </c>
    </row>
    <row r="49" spans="2:10" ht="12">
      <c r="B49" s="20"/>
      <c r="C49" s="256"/>
      <c r="D49" s="256"/>
      <c r="E49" s="256"/>
      <c r="F49" s="256"/>
      <c r="G49" s="256"/>
      <c r="H49" s="256"/>
      <c r="I49" s="256"/>
      <c r="J49" s="207"/>
    </row>
    <row r="50" spans="2:10" ht="25.5">
      <c r="B50" s="20"/>
      <c r="C50" s="217" t="s">
        <v>13</v>
      </c>
      <c r="D50" s="256"/>
      <c r="E50" s="256"/>
      <c r="F50" s="257" t="str">
        <f>E13</f>
        <v>Povodí Odry, státní podnik</v>
      </c>
      <c r="G50" s="256"/>
      <c r="H50" s="256"/>
      <c r="I50" s="217" t="s">
        <v>20</v>
      </c>
      <c r="J50" s="260" t="str">
        <f>E19</f>
        <v>Bc., Miroslav Šoltys</v>
      </c>
    </row>
    <row r="51" spans="2:10" ht="12.75">
      <c r="B51" s="20"/>
      <c r="C51" s="217" t="s">
        <v>19</v>
      </c>
      <c r="D51" s="256"/>
      <c r="E51" s="256"/>
      <c r="F51" s="257" t="str">
        <f>IF(E16="","",E16)</f>
        <v xml:space="preserve"> </v>
      </c>
      <c r="G51" s="256"/>
      <c r="H51" s="256"/>
      <c r="I51" s="217" t="s">
        <v>24</v>
      </c>
      <c r="J51" s="260" t="str">
        <f>E22</f>
        <v xml:space="preserve"> </v>
      </c>
    </row>
    <row r="52" spans="2:10" ht="12">
      <c r="B52" s="20"/>
      <c r="C52" s="256"/>
      <c r="D52" s="256"/>
      <c r="E52" s="256"/>
      <c r="F52" s="256"/>
      <c r="G52" s="256"/>
      <c r="H52" s="256"/>
      <c r="I52" s="256"/>
      <c r="J52" s="207"/>
    </row>
    <row r="53" spans="2:10" ht="12">
      <c r="B53" s="20"/>
      <c r="C53" s="228" t="s">
        <v>49</v>
      </c>
      <c r="D53" s="156"/>
      <c r="E53" s="156"/>
      <c r="F53" s="156"/>
      <c r="G53" s="156"/>
      <c r="H53" s="156"/>
      <c r="I53" s="156"/>
      <c r="J53" s="262" t="s">
        <v>50</v>
      </c>
    </row>
    <row r="54" spans="2:10" ht="12">
      <c r="B54" s="20"/>
      <c r="C54" s="256"/>
      <c r="D54" s="256"/>
      <c r="E54" s="256"/>
      <c r="F54" s="256"/>
      <c r="G54" s="256"/>
      <c r="H54" s="256"/>
      <c r="I54" s="256"/>
      <c r="J54" s="207"/>
    </row>
    <row r="55" spans="2:10" ht="15.75">
      <c r="B55" s="20"/>
      <c r="C55" s="229" t="s">
        <v>43</v>
      </c>
      <c r="D55" s="256"/>
      <c r="E55" s="256"/>
      <c r="F55" s="256"/>
      <c r="G55" s="256"/>
      <c r="H55" s="256"/>
      <c r="I55" s="256"/>
      <c r="J55" s="248">
        <f>J79</f>
        <v>0</v>
      </c>
    </row>
    <row r="56" spans="2:10" ht="15">
      <c r="B56" s="54"/>
      <c r="C56" s="230"/>
      <c r="D56" s="55" t="s">
        <v>52</v>
      </c>
      <c r="E56" s="56"/>
      <c r="F56" s="56"/>
      <c r="G56" s="56"/>
      <c r="H56" s="56"/>
      <c r="I56" s="56"/>
      <c r="J56" s="264">
        <f>J80</f>
        <v>0</v>
      </c>
    </row>
    <row r="57" spans="2:10" ht="12.75">
      <c r="B57" s="58"/>
      <c r="C57" s="231"/>
      <c r="D57" s="59" t="s">
        <v>53</v>
      </c>
      <c r="E57" s="60"/>
      <c r="F57" s="60"/>
      <c r="G57" s="60"/>
      <c r="H57" s="60"/>
      <c r="I57" s="60"/>
      <c r="J57" s="265">
        <f>J81</f>
        <v>0</v>
      </c>
    </row>
    <row r="58" spans="2:10" ht="12.75">
      <c r="B58" s="58"/>
      <c r="C58" s="231"/>
      <c r="D58" s="59" t="s">
        <v>54</v>
      </c>
      <c r="E58" s="60"/>
      <c r="F58" s="60"/>
      <c r="G58" s="60"/>
      <c r="H58" s="60"/>
      <c r="I58" s="60"/>
      <c r="J58" s="265">
        <f>J109</f>
        <v>0</v>
      </c>
    </row>
    <row r="59" spans="2:10" ht="12.75">
      <c r="B59" s="58"/>
      <c r="C59" s="231"/>
      <c r="D59" s="59" t="s">
        <v>55</v>
      </c>
      <c r="E59" s="60"/>
      <c r="F59" s="60"/>
      <c r="G59" s="60"/>
      <c r="H59" s="60"/>
      <c r="I59" s="60"/>
      <c r="J59" s="265">
        <f>J134</f>
        <v>0</v>
      </c>
    </row>
    <row r="60" spans="2:10" ht="15">
      <c r="B60" s="54"/>
      <c r="C60" s="230"/>
      <c r="D60" s="55" t="s">
        <v>172</v>
      </c>
      <c r="E60" s="56"/>
      <c r="F60" s="56"/>
      <c r="G60" s="56"/>
      <c r="H60" s="56"/>
      <c r="I60" s="56"/>
      <c r="J60" s="264">
        <f>J152</f>
        <v>0</v>
      </c>
    </row>
    <row r="61" spans="2:10" ht="12.75">
      <c r="B61" s="58"/>
      <c r="C61" s="231"/>
      <c r="D61" s="59" t="s">
        <v>173</v>
      </c>
      <c r="E61" s="60"/>
      <c r="F61" s="60"/>
      <c r="G61" s="60"/>
      <c r="H61" s="60"/>
      <c r="I61" s="60"/>
      <c r="J61" s="265">
        <f>J153</f>
        <v>0</v>
      </c>
    </row>
    <row r="62" spans="2:10" ht="12">
      <c r="B62" s="20"/>
      <c r="C62" s="256"/>
      <c r="D62" s="256"/>
      <c r="E62" s="256"/>
      <c r="F62" s="256"/>
      <c r="G62" s="256"/>
      <c r="H62" s="256"/>
      <c r="I62" s="256"/>
      <c r="J62" s="207"/>
    </row>
    <row r="63" spans="2:10" ht="12">
      <c r="B63" s="22"/>
      <c r="C63" s="23"/>
      <c r="D63" s="23"/>
      <c r="E63" s="23"/>
      <c r="F63" s="23"/>
      <c r="G63" s="23"/>
      <c r="H63" s="23"/>
      <c r="I63" s="23"/>
      <c r="J63" s="210"/>
    </row>
    <row r="64" spans="2:10" ht="12">
      <c r="B64" s="145"/>
      <c r="C64" s="145"/>
      <c r="D64" s="145"/>
      <c r="E64" s="145"/>
      <c r="F64" s="145"/>
      <c r="G64" s="145"/>
      <c r="H64" s="145"/>
      <c r="I64" s="145"/>
      <c r="J64" s="145"/>
    </row>
    <row r="65" spans="2:10" ht="12">
      <c r="B65" s="145"/>
      <c r="C65" s="145"/>
      <c r="D65" s="145"/>
      <c r="E65" s="145"/>
      <c r="F65" s="145"/>
      <c r="G65" s="145"/>
      <c r="H65" s="145"/>
      <c r="I65" s="145"/>
      <c r="J65" s="145"/>
    </row>
    <row r="66" spans="2:10" ht="12">
      <c r="B66" s="145"/>
      <c r="C66" s="145"/>
      <c r="D66" s="145"/>
      <c r="E66" s="145"/>
      <c r="F66" s="145"/>
      <c r="G66" s="145"/>
      <c r="H66" s="145"/>
      <c r="I66" s="145"/>
      <c r="J66" s="145"/>
    </row>
    <row r="67" spans="2:10" ht="12">
      <c r="B67" s="24"/>
      <c r="C67" s="25"/>
      <c r="D67" s="25"/>
      <c r="E67" s="25"/>
      <c r="F67" s="25"/>
      <c r="G67" s="25"/>
      <c r="H67" s="25"/>
      <c r="I67" s="25"/>
      <c r="J67" s="211"/>
    </row>
    <row r="68" spans="2:10" ht="18">
      <c r="B68" s="20"/>
      <c r="C68" s="216" t="s">
        <v>56</v>
      </c>
      <c r="D68" s="256"/>
      <c r="E68" s="256"/>
      <c r="F68" s="256"/>
      <c r="G68" s="256"/>
      <c r="H68" s="256"/>
      <c r="I68" s="256"/>
      <c r="J68" s="207"/>
    </row>
    <row r="69" spans="2:10" ht="12">
      <c r="B69" s="20"/>
      <c r="C69" s="256"/>
      <c r="D69" s="256"/>
      <c r="E69" s="256"/>
      <c r="F69" s="256"/>
      <c r="G69" s="256"/>
      <c r="H69" s="256"/>
      <c r="I69" s="256"/>
      <c r="J69" s="207"/>
    </row>
    <row r="70" spans="2:10" ht="12.75">
      <c r="B70" s="20"/>
      <c r="C70" s="217" t="s">
        <v>6</v>
      </c>
      <c r="D70" s="256"/>
      <c r="E70" s="256"/>
      <c r="F70" s="256"/>
      <c r="G70" s="256"/>
      <c r="H70" s="256"/>
      <c r="I70" s="256"/>
      <c r="J70" s="207"/>
    </row>
    <row r="71" spans="2:10" ht="12">
      <c r="B71" s="20"/>
      <c r="C71" s="256"/>
      <c r="D71" s="256"/>
      <c r="E71" s="461" t="str">
        <f>E7</f>
        <v>Rodinný dům č. p. 172 - Loučky demolice, VD NH, demolice, OHO, stavba č. 4339</v>
      </c>
      <c r="F71" s="458"/>
      <c r="G71" s="458"/>
      <c r="H71" s="458"/>
      <c r="I71" s="256"/>
      <c r="J71" s="207"/>
    </row>
    <row r="72" spans="2:10" ht="12">
      <c r="B72" s="20"/>
      <c r="C72" s="256"/>
      <c r="D72" s="256"/>
      <c r="E72" s="256"/>
      <c r="F72" s="256"/>
      <c r="G72" s="256"/>
      <c r="H72" s="256"/>
      <c r="I72" s="256"/>
      <c r="J72" s="207"/>
    </row>
    <row r="73" spans="2:10" ht="12.75">
      <c r="B73" s="20"/>
      <c r="C73" s="217" t="s">
        <v>10</v>
      </c>
      <c r="D73" s="256"/>
      <c r="E73" s="256"/>
      <c r="F73" s="257" t="str">
        <f>F10</f>
        <v>Nové Heřminovy (okres Bruntál)</v>
      </c>
      <c r="G73" s="256"/>
      <c r="H73" s="256"/>
      <c r="I73" s="217" t="s">
        <v>12</v>
      </c>
      <c r="J73" s="247" t="str">
        <f>IF(J10="","",J10)</f>
        <v>2. 5. 2019</v>
      </c>
    </row>
    <row r="74" spans="2:10" ht="12">
      <c r="B74" s="20"/>
      <c r="C74" s="256"/>
      <c r="D74" s="256"/>
      <c r="E74" s="256"/>
      <c r="F74" s="256"/>
      <c r="G74" s="256"/>
      <c r="H74" s="256"/>
      <c r="I74" s="256"/>
      <c r="J74" s="207"/>
    </row>
    <row r="75" spans="2:10" ht="25.5">
      <c r="B75" s="20"/>
      <c r="C75" s="217" t="s">
        <v>13</v>
      </c>
      <c r="D75" s="256"/>
      <c r="E75" s="256"/>
      <c r="F75" s="257" t="str">
        <f>E13</f>
        <v>Povodí Odry, státní podnik</v>
      </c>
      <c r="G75" s="256"/>
      <c r="H75" s="256"/>
      <c r="I75" s="217" t="s">
        <v>20</v>
      </c>
      <c r="J75" s="260" t="str">
        <f>E19</f>
        <v>Bc., Miroslav Šoltys</v>
      </c>
    </row>
    <row r="76" spans="2:10" ht="12.75">
      <c r="B76" s="20"/>
      <c r="C76" s="217" t="s">
        <v>19</v>
      </c>
      <c r="D76" s="256"/>
      <c r="E76" s="256"/>
      <c r="F76" s="257" t="str">
        <f>IF(E16="","",E16)</f>
        <v xml:space="preserve"> </v>
      </c>
      <c r="G76" s="256"/>
      <c r="H76" s="256"/>
      <c r="I76" s="217" t="s">
        <v>24</v>
      </c>
      <c r="J76" s="260" t="str">
        <f>E22</f>
        <v xml:space="preserve"> </v>
      </c>
    </row>
    <row r="77" spans="2:10" ht="12">
      <c r="B77" s="20"/>
      <c r="C77" s="256"/>
      <c r="D77" s="256"/>
      <c r="E77" s="256"/>
      <c r="F77" s="256"/>
      <c r="G77" s="256"/>
      <c r="H77" s="256"/>
      <c r="I77" s="256"/>
      <c r="J77" s="207"/>
    </row>
    <row r="78" spans="2:10" ht="12">
      <c r="B78" s="63"/>
      <c r="C78" s="64" t="s">
        <v>57</v>
      </c>
      <c r="D78" s="65" t="s">
        <v>42</v>
      </c>
      <c r="E78" s="65" t="s">
        <v>40</v>
      </c>
      <c r="F78" s="65" t="s">
        <v>41</v>
      </c>
      <c r="G78" s="65" t="s">
        <v>58</v>
      </c>
      <c r="H78" s="65" t="s">
        <v>59</v>
      </c>
      <c r="I78" s="65" t="s">
        <v>60</v>
      </c>
      <c r="J78" s="267" t="s">
        <v>50</v>
      </c>
    </row>
    <row r="79" spans="2:10" ht="15.75">
      <c r="B79" s="20"/>
      <c r="C79" s="232" t="s">
        <v>67</v>
      </c>
      <c r="D79" s="256"/>
      <c r="E79" s="256"/>
      <c r="F79" s="256"/>
      <c r="G79" s="256"/>
      <c r="H79" s="256"/>
      <c r="I79" s="256"/>
      <c r="J79" s="269">
        <f>J80+J152</f>
        <v>0</v>
      </c>
    </row>
    <row r="80" spans="2:10" ht="15">
      <c r="B80" s="71"/>
      <c r="C80" s="130"/>
      <c r="D80" s="233" t="s">
        <v>44</v>
      </c>
      <c r="E80" s="234" t="s">
        <v>68</v>
      </c>
      <c r="F80" s="234" t="s">
        <v>69</v>
      </c>
      <c r="G80" s="130"/>
      <c r="H80" s="130"/>
      <c r="I80" s="130"/>
      <c r="J80" s="270">
        <f>J81+J109+J134</f>
        <v>0</v>
      </c>
    </row>
    <row r="81" spans="2:10" ht="12.75">
      <c r="B81" s="71"/>
      <c r="C81" s="130"/>
      <c r="D81" s="233" t="s">
        <v>44</v>
      </c>
      <c r="E81" s="235" t="s">
        <v>46</v>
      </c>
      <c r="F81" s="235" t="s">
        <v>71</v>
      </c>
      <c r="G81" s="130"/>
      <c r="H81" s="130"/>
      <c r="I81" s="130"/>
      <c r="J81" s="271">
        <f>J82+J91+J92+J93+J98+J100+J104+J106+J107</f>
        <v>0</v>
      </c>
    </row>
    <row r="82" spans="2:10" ht="24">
      <c r="B82" s="83"/>
      <c r="C82" s="84" t="s">
        <v>46</v>
      </c>
      <c r="D82" s="84" t="s">
        <v>72</v>
      </c>
      <c r="E82" s="85" t="s">
        <v>738</v>
      </c>
      <c r="F82" s="86" t="s">
        <v>739</v>
      </c>
      <c r="G82" s="87" t="s">
        <v>75</v>
      </c>
      <c r="H82" s="88">
        <v>170.26</v>
      </c>
      <c r="I82" s="426">
        <v>0</v>
      </c>
      <c r="J82" s="273">
        <f>ROUND(I82*H82,2)</f>
        <v>0</v>
      </c>
    </row>
    <row r="83" spans="2:10" ht="12">
      <c r="B83" s="96"/>
      <c r="C83" s="243"/>
      <c r="D83" s="237" t="s">
        <v>79</v>
      </c>
      <c r="E83" s="244" t="s">
        <v>0</v>
      </c>
      <c r="F83" s="245" t="s">
        <v>833</v>
      </c>
      <c r="G83" s="243"/>
      <c r="H83" s="244" t="s">
        <v>0</v>
      </c>
      <c r="I83" s="243"/>
      <c r="J83" s="278"/>
    </row>
    <row r="84" spans="2:10" ht="12">
      <c r="B84" s="96"/>
      <c r="C84" s="243"/>
      <c r="D84" s="237" t="s">
        <v>79</v>
      </c>
      <c r="E84" s="244" t="s">
        <v>0</v>
      </c>
      <c r="F84" s="245" t="s">
        <v>180</v>
      </c>
      <c r="G84" s="243"/>
      <c r="H84" s="244" t="s">
        <v>0</v>
      </c>
      <c r="I84" s="243"/>
      <c r="J84" s="278"/>
    </row>
    <row r="85" spans="2:10" ht="12">
      <c r="B85" s="103"/>
      <c r="C85" s="236"/>
      <c r="D85" s="237" t="s">
        <v>79</v>
      </c>
      <c r="E85" s="238" t="s">
        <v>0</v>
      </c>
      <c r="F85" s="203" t="s">
        <v>834</v>
      </c>
      <c r="G85" s="236"/>
      <c r="H85" s="239">
        <v>138.2</v>
      </c>
      <c r="I85" s="236"/>
      <c r="J85" s="274"/>
    </row>
    <row r="86" spans="2:10" ht="12">
      <c r="B86" s="96"/>
      <c r="C86" s="243"/>
      <c r="D86" s="237" t="s">
        <v>79</v>
      </c>
      <c r="E86" s="244" t="s">
        <v>0</v>
      </c>
      <c r="F86" s="245" t="s">
        <v>835</v>
      </c>
      <c r="G86" s="243"/>
      <c r="H86" s="244" t="s">
        <v>0</v>
      </c>
      <c r="I86" s="243"/>
      <c r="J86" s="278"/>
    </row>
    <row r="87" spans="2:10" ht="12">
      <c r="B87" s="103"/>
      <c r="C87" s="236"/>
      <c r="D87" s="237" t="s">
        <v>79</v>
      </c>
      <c r="E87" s="238" t="s">
        <v>0</v>
      </c>
      <c r="F87" s="203" t="s">
        <v>836</v>
      </c>
      <c r="G87" s="236"/>
      <c r="H87" s="239">
        <v>26.1</v>
      </c>
      <c r="I87" s="236"/>
      <c r="J87" s="274"/>
    </row>
    <row r="88" spans="2:10" ht="12">
      <c r="B88" s="96"/>
      <c r="C88" s="243"/>
      <c r="D88" s="237" t="s">
        <v>79</v>
      </c>
      <c r="E88" s="244" t="s">
        <v>0</v>
      </c>
      <c r="F88" s="245" t="s">
        <v>186</v>
      </c>
      <c r="G88" s="243"/>
      <c r="H88" s="244" t="s">
        <v>0</v>
      </c>
      <c r="I88" s="243"/>
      <c r="J88" s="278"/>
    </row>
    <row r="89" spans="2:10" ht="12">
      <c r="B89" s="103"/>
      <c r="C89" s="236"/>
      <c r="D89" s="237" t="s">
        <v>79</v>
      </c>
      <c r="E89" s="238" t="s">
        <v>0</v>
      </c>
      <c r="F89" s="203" t="s">
        <v>837</v>
      </c>
      <c r="G89" s="236"/>
      <c r="H89" s="239">
        <v>5.96</v>
      </c>
      <c r="I89" s="236"/>
      <c r="J89" s="274"/>
    </row>
    <row r="90" spans="2:10" ht="12">
      <c r="B90" s="110"/>
      <c r="C90" s="133"/>
      <c r="D90" s="237" t="s">
        <v>79</v>
      </c>
      <c r="E90" s="240" t="s">
        <v>0</v>
      </c>
      <c r="F90" s="241" t="s">
        <v>83</v>
      </c>
      <c r="G90" s="133"/>
      <c r="H90" s="242">
        <v>170.26</v>
      </c>
      <c r="I90" s="133"/>
      <c r="J90" s="275"/>
    </row>
    <row r="91" spans="2:10" ht="24">
      <c r="B91" s="83"/>
      <c r="C91" s="84" t="s">
        <v>77</v>
      </c>
      <c r="D91" s="84" t="s">
        <v>72</v>
      </c>
      <c r="E91" s="85" t="s">
        <v>748</v>
      </c>
      <c r="F91" s="86" t="s">
        <v>749</v>
      </c>
      <c r="G91" s="87" t="s">
        <v>75</v>
      </c>
      <c r="H91" s="88">
        <v>170.26</v>
      </c>
      <c r="I91" s="426">
        <v>0</v>
      </c>
      <c r="J91" s="273">
        <f>ROUND(I91*H91,2)</f>
        <v>0</v>
      </c>
    </row>
    <row r="92" spans="2:10" ht="24">
      <c r="B92" s="83"/>
      <c r="C92" s="84" t="s">
        <v>87</v>
      </c>
      <c r="D92" s="84" t="s">
        <v>72</v>
      </c>
      <c r="E92" s="85" t="s">
        <v>84</v>
      </c>
      <c r="F92" s="86" t="s">
        <v>750</v>
      </c>
      <c r="G92" s="87" t="s">
        <v>75</v>
      </c>
      <c r="H92" s="88">
        <v>170.26</v>
      </c>
      <c r="I92" s="426">
        <v>0</v>
      </c>
      <c r="J92" s="273">
        <f>ROUND(I92*H92,2)</f>
        <v>0</v>
      </c>
    </row>
    <row r="93" spans="2:10" ht="24">
      <c r="B93" s="83"/>
      <c r="C93" s="84" t="s">
        <v>76</v>
      </c>
      <c r="D93" s="84" t="s">
        <v>72</v>
      </c>
      <c r="E93" s="85" t="s">
        <v>84</v>
      </c>
      <c r="F93" s="86" t="s">
        <v>750</v>
      </c>
      <c r="G93" s="87" t="s">
        <v>75</v>
      </c>
      <c r="H93" s="88">
        <v>32.64</v>
      </c>
      <c r="I93" s="426">
        <v>0</v>
      </c>
      <c r="J93" s="273">
        <f>ROUND(I93*H93,2)</f>
        <v>0</v>
      </c>
    </row>
    <row r="94" spans="2:10" ht="12">
      <c r="B94" s="96"/>
      <c r="C94" s="243"/>
      <c r="D94" s="237" t="s">
        <v>79</v>
      </c>
      <c r="E94" s="244" t="s">
        <v>0</v>
      </c>
      <c r="F94" s="245" t="s">
        <v>751</v>
      </c>
      <c r="G94" s="243"/>
      <c r="H94" s="244" t="s">
        <v>0</v>
      </c>
      <c r="I94" s="243"/>
      <c r="J94" s="278"/>
    </row>
    <row r="95" spans="2:10" ht="12">
      <c r="B95" s="96"/>
      <c r="C95" s="243"/>
      <c r="D95" s="237" t="s">
        <v>79</v>
      </c>
      <c r="E95" s="244" t="s">
        <v>0</v>
      </c>
      <c r="F95" s="245" t="s">
        <v>838</v>
      </c>
      <c r="G95" s="243"/>
      <c r="H95" s="244" t="s">
        <v>0</v>
      </c>
      <c r="I95" s="243"/>
      <c r="J95" s="278"/>
    </row>
    <row r="96" spans="2:10" ht="12">
      <c r="B96" s="103"/>
      <c r="C96" s="236"/>
      <c r="D96" s="237" t="s">
        <v>79</v>
      </c>
      <c r="E96" s="238" t="s">
        <v>0</v>
      </c>
      <c r="F96" s="203" t="s">
        <v>839</v>
      </c>
      <c r="G96" s="236"/>
      <c r="H96" s="239">
        <v>32.64</v>
      </c>
      <c r="I96" s="236"/>
      <c r="J96" s="274"/>
    </row>
    <row r="97" spans="2:10" ht="12">
      <c r="B97" s="110"/>
      <c r="C97" s="133"/>
      <c r="D97" s="237" t="s">
        <v>79</v>
      </c>
      <c r="E97" s="240" t="s">
        <v>0</v>
      </c>
      <c r="F97" s="241" t="s">
        <v>83</v>
      </c>
      <c r="G97" s="133"/>
      <c r="H97" s="242">
        <v>32.64</v>
      </c>
      <c r="I97" s="133"/>
      <c r="J97" s="275"/>
    </row>
    <row r="98" spans="2:10" ht="12">
      <c r="B98" s="83"/>
      <c r="C98" s="117" t="s">
        <v>101</v>
      </c>
      <c r="D98" s="117" t="s">
        <v>94</v>
      </c>
      <c r="E98" s="118" t="s">
        <v>95</v>
      </c>
      <c r="F98" s="119" t="s">
        <v>753</v>
      </c>
      <c r="G98" s="120" t="s">
        <v>97</v>
      </c>
      <c r="H98" s="121">
        <v>65.28</v>
      </c>
      <c r="I98" s="427">
        <v>0</v>
      </c>
      <c r="J98" s="277">
        <f>ROUND(I98*H98,2)</f>
        <v>0</v>
      </c>
    </row>
    <row r="99" spans="2:10" ht="12">
      <c r="B99" s="103"/>
      <c r="C99" s="236"/>
      <c r="D99" s="237" t="s">
        <v>79</v>
      </c>
      <c r="E99" s="236"/>
      <c r="F99" s="203" t="s">
        <v>840</v>
      </c>
      <c r="G99" s="236"/>
      <c r="H99" s="239">
        <v>65.28</v>
      </c>
      <c r="I99" s="236"/>
      <c r="J99" s="274"/>
    </row>
    <row r="100" spans="2:10" ht="24">
      <c r="B100" s="83"/>
      <c r="C100" s="84" t="s">
        <v>108</v>
      </c>
      <c r="D100" s="84" t="s">
        <v>72</v>
      </c>
      <c r="E100" s="85" t="s">
        <v>755</v>
      </c>
      <c r="F100" s="86" t="s">
        <v>756</v>
      </c>
      <c r="G100" s="87" t="s">
        <v>104</v>
      </c>
      <c r="H100" s="88">
        <v>179.66</v>
      </c>
      <c r="I100" s="426">
        <v>0</v>
      </c>
      <c r="J100" s="273">
        <f>ROUND(I100*H100,2)</f>
        <v>0</v>
      </c>
    </row>
    <row r="101" spans="2:10" ht="12">
      <c r="B101" s="96"/>
      <c r="C101" s="243"/>
      <c r="D101" s="237" t="s">
        <v>79</v>
      </c>
      <c r="E101" s="244" t="s">
        <v>0</v>
      </c>
      <c r="F101" s="245" t="s">
        <v>180</v>
      </c>
      <c r="G101" s="243"/>
      <c r="H101" s="244" t="s">
        <v>0</v>
      </c>
      <c r="I101" s="243"/>
      <c r="J101" s="278"/>
    </row>
    <row r="102" spans="2:10" ht="12">
      <c r="B102" s="103"/>
      <c r="C102" s="236"/>
      <c r="D102" s="237" t="s">
        <v>79</v>
      </c>
      <c r="E102" s="238" t="s">
        <v>0</v>
      </c>
      <c r="F102" s="203" t="s">
        <v>841</v>
      </c>
      <c r="G102" s="236"/>
      <c r="H102" s="239">
        <v>179.66</v>
      </c>
      <c r="I102" s="236"/>
      <c r="J102" s="274"/>
    </row>
    <row r="103" spans="2:10" ht="12">
      <c r="B103" s="110"/>
      <c r="C103" s="133"/>
      <c r="D103" s="237" t="s">
        <v>79</v>
      </c>
      <c r="E103" s="240" t="s">
        <v>0</v>
      </c>
      <c r="F103" s="241" t="s">
        <v>83</v>
      </c>
      <c r="G103" s="133"/>
      <c r="H103" s="242">
        <v>179.66</v>
      </c>
      <c r="I103" s="133"/>
      <c r="J103" s="275"/>
    </row>
    <row r="104" spans="2:10" ht="12">
      <c r="B104" s="83"/>
      <c r="C104" s="117" t="s">
        <v>113</v>
      </c>
      <c r="D104" s="117" t="s">
        <v>94</v>
      </c>
      <c r="E104" s="118" t="s">
        <v>109</v>
      </c>
      <c r="F104" s="119" t="s">
        <v>110</v>
      </c>
      <c r="G104" s="120" t="s">
        <v>97</v>
      </c>
      <c r="H104" s="121">
        <v>71.864</v>
      </c>
      <c r="I104" s="427">
        <v>0</v>
      </c>
      <c r="J104" s="277">
        <f>ROUND(I104*H104,2)</f>
        <v>0</v>
      </c>
    </row>
    <row r="105" spans="2:10" ht="12">
      <c r="B105" s="103"/>
      <c r="C105" s="236"/>
      <c r="D105" s="237" t="s">
        <v>79</v>
      </c>
      <c r="E105" s="236"/>
      <c r="F105" s="203" t="s">
        <v>842</v>
      </c>
      <c r="G105" s="236"/>
      <c r="H105" s="239">
        <v>71.864</v>
      </c>
      <c r="I105" s="236"/>
      <c r="J105" s="274"/>
    </row>
    <row r="106" spans="2:10" ht="24">
      <c r="B106" s="83"/>
      <c r="C106" s="84" t="s">
        <v>98</v>
      </c>
      <c r="D106" s="84" t="s">
        <v>72</v>
      </c>
      <c r="E106" s="85" t="s">
        <v>114</v>
      </c>
      <c r="F106" s="86" t="s">
        <v>115</v>
      </c>
      <c r="G106" s="87" t="s">
        <v>104</v>
      </c>
      <c r="H106" s="88">
        <v>179.66</v>
      </c>
      <c r="I106" s="426">
        <v>0</v>
      </c>
      <c r="J106" s="273">
        <f>ROUND(I106*H106,2)</f>
        <v>0</v>
      </c>
    </row>
    <row r="107" spans="2:10" ht="12">
      <c r="B107" s="83"/>
      <c r="C107" s="117" t="s">
        <v>122</v>
      </c>
      <c r="D107" s="117" t="s">
        <v>94</v>
      </c>
      <c r="E107" s="118" t="s">
        <v>117</v>
      </c>
      <c r="F107" s="119" t="s">
        <v>118</v>
      </c>
      <c r="G107" s="120" t="s">
        <v>119</v>
      </c>
      <c r="H107" s="121">
        <v>17.966</v>
      </c>
      <c r="I107" s="427">
        <v>0</v>
      </c>
      <c r="J107" s="277">
        <f>ROUND(I107*H107,2)</f>
        <v>0</v>
      </c>
    </row>
    <row r="108" spans="2:10" ht="12">
      <c r="B108" s="103"/>
      <c r="C108" s="236"/>
      <c r="D108" s="237" t="s">
        <v>79</v>
      </c>
      <c r="E108" s="236"/>
      <c r="F108" s="203" t="s">
        <v>843</v>
      </c>
      <c r="G108" s="236"/>
      <c r="H108" s="239">
        <v>17.966</v>
      </c>
      <c r="I108" s="236"/>
      <c r="J108" s="274"/>
    </row>
    <row r="109" spans="2:10" ht="12.75">
      <c r="B109" s="71"/>
      <c r="C109" s="130"/>
      <c r="D109" s="233" t="s">
        <v>44</v>
      </c>
      <c r="E109" s="235" t="s">
        <v>122</v>
      </c>
      <c r="F109" s="235" t="s">
        <v>123</v>
      </c>
      <c r="G109" s="130"/>
      <c r="H109" s="130"/>
      <c r="I109" s="130"/>
      <c r="J109" s="271">
        <f>J110+J114+J118+J122+J127+J133</f>
        <v>0</v>
      </c>
    </row>
    <row r="110" spans="2:10" ht="24">
      <c r="B110" s="83"/>
      <c r="C110" s="84" t="s">
        <v>128</v>
      </c>
      <c r="D110" s="84" t="s">
        <v>72</v>
      </c>
      <c r="E110" s="85" t="s">
        <v>203</v>
      </c>
      <c r="F110" s="86" t="s">
        <v>844</v>
      </c>
      <c r="G110" s="87" t="s">
        <v>163</v>
      </c>
      <c r="H110" s="88">
        <v>29</v>
      </c>
      <c r="I110" s="426">
        <v>0</v>
      </c>
      <c r="J110" s="273">
        <f>ROUND(I110*H110,2)</f>
        <v>0</v>
      </c>
    </row>
    <row r="111" spans="2:10" ht="12">
      <c r="B111" s="96"/>
      <c r="C111" s="243"/>
      <c r="D111" s="237" t="s">
        <v>79</v>
      </c>
      <c r="E111" s="244" t="s">
        <v>0</v>
      </c>
      <c r="F111" s="245" t="s">
        <v>205</v>
      </c>
      <c r="G111" s="243"/>
      <c r="H111" s="244" t="s">
        <v>0</v>
      </c>
      <c r="I111" s="243"/>
      <c r="J111" s="278"/>
    </row>
    <row r="112" spans="2:10" ht="12">
      <c r="B112" s="103"/>
      <c r="C112" s="236"/>
      <c r="D112" s="237" t="s">
        <v>79</v>
      </c>
      <c r="E112" s="238" t="s">
        <v>0</v>
      </c>
      <c r="F112" s="203" t="s">
        <v>845</v>
      </c>
      <c r="G112" s="236"/>
      <c r="H112" s="239">
        <v>29</v>
      </c>
      <c r="I112" s="236"/>
      <c r="J112" s="274"/>
    </row>
    <row r="113" spans="2:10" ht="12">
      <c r="B113" s="110"/>
      <c r="C113" s="133"/>
      <c r="D113" s="237" t="s">
        <v>79</v>
      </c>
      <c r="E113" s="240" t="s">
        <v>0</v>
      </c>
      <c r="F113" s="241" t="s">
        <v>83</v>
      </c>
      <c r="G113" s="133"/>
      <c r="H113" s="242">
        <v>29</v>
      </c>
      <c r="I113" s="133"/>
      <c r="J113" s="275"/>
    </row>
    <row r="114" spans="2:10" ht="24">
      <c r="B114" s="83"/>
      <c r="C114" s="84" t="s">
        <v>134</v>
      </c>
      <c r="D114" s="84" t="s">
        <v>72</v>
      </c>
      <c r="E114" s="85" t="s">
        <v>206</v>
      </c>
      <c r="F114" s="86" t="s">
        <v>846</v>
      </c>
      <c r="G114" s="87" t="s">
        <v>163</v>
      </c>
      <c r="H114" s="88">
        <v>1</v>
      </c>
      <c r="I114" s="426">
        <v>0</v>
      </c>
      <c r="J114" s="273">
        <f>ROUND(I114*H114,2)</f>
        <v>0</v>
      </c>
    </row>
    <row r="115" spans="2:10" ht="12">
      <c r="B115" s="96"/>
      <c r="C115" s="243"/>
      <c r="D115" s="237" t="s">
        <v>79</v>
      </c>
      <c r="E115" s="244" t="s">
        <v>0</v>
      </c>
      <c r="F115" s="245" t="s">
        <v>208</v>
      </c>
      <c r="G115" s="243"/>
      <c r="H115" s="244" t="s">
        <v>0</v>
      </c>
      <c r="I115" s="243"/>
      <c r="J115" s="278"/>
    </row>
    <row r="116" spans="2:10" ht="12">
      <c r="B116" s="103"/>
      <c r="C116" s="236"/>
      <c r="D116" s="237" t="s">
        <v>79</v>
      </c>
      <c r="E116" s="238" t="s">
        <v>0</v>
      </c>
      <c r="F116" s="203" t="s">
        <v>46</v>
      </c>
      <c r="G116" s="236"/>
      <c r="H116" s="239">
        <v>1</v>
      </c>
      <c r="I116" s="236"/>
      <c r="J116" s="274"/>
    </row>
    <row r="117" spans="2:10" ht="12">
      <c r="B117" s="110"/>
      <c r="C117" s="133"/>
      <c r="D117" s="237" t="s">
        <v>79</v>
      </c>
      <c r="E117" s="240" t="s">
        <v>0</v>
      </c>
      <c r="F117" s="241" t="s">
        <v>83</v>
      </c>
      <c r="G117" s="133"/>
      <c r="H117" s="242">
        <v>1</v>
      </c>
      <c r="I117" s="133"/>
      <c r="J117" s="275"/>
    </row>
    <row r="118" spans="2:10" ht="24">
      <c r="B118" s="83"/>
      <c r="C118" s="84" t="s">
        <v>140</v>
      </c>
      <c r="D118" s="84" t="s">
        <v>72</v>
      </c>
      <c r="E118" s="85" t="s">
        <v>462</v>
      </c>
      <c r="F118" s="86" t="s">
        <v>771</v>
      </c>
      <c r="G118" s="87" t="s">
        <v>75</v>
      </c>
      <c r="H118" s="88">
        <v>835</v>
      </c>
      <c r="I118" s="426">
        <v>0</v>
      </c>
      <c r="J118" s="273">
        <f>ROUND(I118*H118,2)</f>
        <v>0</v>
      </c>
    </row>
    <row r="119" spans="2:10" ht="12">
      <c r="B119" s="96"/>
      <c r="C119" s="243"/>
      <c r="D119" s="237" t="s">
        <v>79</v>
      </c>
      <c r="E119" s="244" t="s">
        <v>0</v>
      </c>
      <c r="F119" s="245" t="s">
        <v>180</v>
      </c>
      <c r="G119" s="243"/>
      <c r="H119" s="244" t="s">
        <v>0</v>
      </c>
      <c r="I119" s="243"/>
      <c r="J119" s="278"/>
    </row>
    <row r="120" spans="2:10" ht="12">
      <c r="B120" s="103"/>
      <c r="C120" s="236"/>
      <c r="D120" s="237" t="s">
        <v>79</v>
      </c>
      <c r="E120" s="238" t="s">
        <v>0</v>
      </c>
      <c r="F120" s="203" t="s">
        <v>847</v>
      </c>
      <c r="G120" s="236"/>
      <c r="H120" s="239">
        <v>835</v>
      </c>
      <c r="I120" s="236"/>
      <c r="J120" s="274"/>
    </row>
    <row r="121" spans="2:10" ht="12">
      <c r="B121" s="110"/>
      <c r="C121" s="133"/>
      <c r="D121" s="237" t="s">
        <v>79</v>
      </c>
      <c r="E121" s="240" t="s">
        <v>0</v>
      </c>
      <c r="F121" s="241" t="s">
        <v>83</v>
      </c>
      <c r="G121" s="133"/>
      <c r="H121" s="242">
        <v>835</v>
      </c>
      <c r="I121" s="133"/>
      <c r="J121" s="275"/>
    </row>
    <row r="122" spans="2:10" ht="12">
      <c r="B122" s="83"/>
      <c r="C122" s="84" t="s">
        <v>147</v>
      </c>
      <c r="D122" s="84" t="s">
        <v>72</v>
      </c>
      <c r="E122" s="85" t="s">
        <v>135</v>
      </c>
      <c r="F122" s="86" t="s">
        <v>136</v>
      </c>
      <c r="G122" s="87" t="s">
        <v>75</v>
      </c>
      <c r="H122" s="88">
        <v>41.46</v>
      </c>
      <c r="I122" s="426">
        <v>0</v>
      </c>
      <c r="J122" s="273">
        <f>ROUND(I122*H122,2)</f>
        <v>0</v>
      </c>
    </row>
    <row r="123" spans="2:10" ht="12">
      <c r="B123" s="96"/>
      <c r="C123" s="243"/>
      <c r="D123" s="237" t="s">
        <v>79</v>
      </c>
      <c r="E123" s="244" t="s">
        <v>0</v>
      </c>
      <c r="F123" s="245" t="s">
        <v>138</v>
      </c>
      <c r="G123" s="243"/>
      <c r="H123" s="244" t="s">
        <v>0</v>
      </c>
      <c r="I123" s="243"/>
      <c r="J123" s="278"/>
    </row>
    <row r="124" spans="2:10" ht="12">
      <c r="B124" s="96"/>
      <c r="C124" s="243"/>
      <c r="D124" s="237" t="s">
        <v>79</v>
      </c>
      <c r="E124" s="244" t="s">
        <v>0</v>
      </c>
      <c r="F124" s="245" t="s">
        <v>180</v>
      </c>
      <c r="G124" s="243"/>
      <c r="H124" s="244" t="s">
        <v>0</v>
      </c>
      <c r="I124" s="243"/>
      <c r="J124" s="278"/>
    </row>
    <row r="125" spans="2:10" ht="12">
      <c r="B125" s="103"/>
      <c r="C125" s="236"/>
      <c r="D125" s="237" t="s">
        <v>79</v>
      </c>
      <c r="E125" s="238" t="s">
        <v>0</v>
      </c>
      <c r="F125" s="203" t="s">
        <v>848</v>
      </c>
      <c r="G125" s="236"/>
      <c r="H125" s="239">
        <v>41.46</v>
      </c>
      <c r="I125" s="236"/>
      <c r="J125" s="274"/>
    </row>
    <row r="126" spans="2:10" ht="12">
      <c r="B126" s="110"/>
      <c r="C126" s="133"/>
      <c r="D126" s="237" t="s">
        <v>79</v>
      </c>
      <c r="E126" s="240" t="s">
        <v>0</v>
      </c>
      <c r="F126" s="241" t="s">
        <v>83</v>
      </c>
      <c r="G126" s="133"/>
      <c r="H126" s="242">
        <v>41.46</v>
      </c>
      <c r="I126" s="133"/>
      <c r="J126" s="275"/>
    </row>
    <row r="127" spans="2:10" ht="12">
      <c r="B127" s="83"/>
      <c r="C127" s="84" t="s">
        <v>151</v>
      </c>
      <c r="D127" s="84" t="s">
        <v>72</v>
      </c>
      <c r="E127" s="85" t="s">
        <v>779</v>
      </c>
      <c r="F127" s="86" t="s">
        <v>780</v>
      </c>
      <c r="G127" s="87" t="s">
        <v>75</v>
      </c>
      <c r="H127" s="88">
        <v>10</v>
      </c>
      <c r="I127" s="426">
        <v>0</v>
      </c>
      <c r="J127" s="273">
        <f>ROUND(I127*H127,2)</f>
        <v>0</v>
      </c>
    </row>
    <row r="128" spans="2:10" ht="12">
      <c r="B128" s="96"/>
      <c r="C128" s="243"/>
      <c r="D128" s="237" t="s">
        <v>79</v>
      </c>
      <c r="E128" s="244" t="s">
        <v>0</v>
      </c>
      <c r="F128" s="245" t="s">
        <v>781</v>
      </c>
      <c r="G128" s="243"/>
      <c r="H128" s="244" t="s">
        <v>0</v>
      </c>
      <c r="I128" s="243"/>
      <c r="J128" s="278"/>
    </row>
    <row r="129" spans="2:10" ht="12">
      <c r="B129" s="103"/>
      <c r="C129" s="236"/>
      <c r="D129" s="237" t="s">
        <v>79</v>
      </c>
      <c r="E129" s="238" t="s">
        <v>0</v>
      </c>
      <c r="F129" s="203" t="s">
        <v>101</v>
      </c>
      <c r="G129" s="236"/>
      <c r="H129" s="239">
        <v>5</v>
      </c>
      <c r="I129" s="236"/>
      <c r="J129" s="274"/>
    </row>
    <row r="130" spans="2:10" ht="12">
      <c r="B130" s="96"/>
      <c r="C130" s="243"/>
      <c r="D130" s="237" t="s">
        <v>79</v>
      </c>
      <c r="E130" s="244" t="s">
        <v>0</v>
      </c>
      <c r="F130" s="245" t="s">
        <v>92</v>
      </c>
      <c r="G130" s="243"/>
      <c r="H130" s="244" t="s">
        <v>0</v>
      </c>
      <c r="I130" s="243"/>
      <c r="J130" s="278"/>
    </row>
    <row r="131" spans="2:10" ht="12">
      <c r="B131" s="103"/>
      <c r="C131" s="236"/>
      <c r="D131" s="237" t="s">
        <v>79</v>
      </c>
      <c r="E131" s="238" t="s">
        <v>0</v>
      </c>
      <c r="F131" s="203" t="s">
        <v>101</v>
      </c>
      <c r="G131" s="236"/>
      <c r="H131" s="239">
        <v>5</v>
      </c>
      <c r="I131" s="236"/>
      <c r="J131" s="274"/>
    </row>
    <row r="132" spans="2:10" ht="12">
      <c r="B132" s="110"/>
      <c r="C132" s="133"/>
      <c r="D132" s="237" t="s">
        <v>79</v>
      </c>
      <c r="E132" s="240" t="s">
        <v>0</v>
      </c>
      <c r="F132" s="241" t="s">
        <v>83</v>
      </c>
      <c r="G132" s="133"/>
      <c r="H132" s="242">
        <v>10</v>
      </c>
      <c r="I132" s="133"/>
      <c r="J132" s="275"/>
    </row>
    <row r="133" spans="2:10" ht="12">
      <c r="B133" s="83"/>
      <c r="C133" s="84" t="s">
        <v>4</v>
      </c>
      <c r="D133" s="84" t="s">
        <v>72</v>
      </c>
      <c r="E133" s="85" t="s">
        <v>782</v>
      </c>
      <c r="F133" s="86" t="s">
        <v>783</v>
      </c>
      <c r="G133" s="87" t="s">
        <v>75</v>
      </c>
      <c r="H133" s="88">
        <v>1</v>
      </c>
      <c r="I133" s="426">
        <v>0</v>
      </c>
      <c r="J133" s="273">
        <f>ROUND(I133*H133,2)</f>
        <v>0</v>
      </c>
    </row>
    <row r="134" spans="2:10" ht="12.75">
      <c r="B134" s="71"/>
      <c r="C134" s="130"/>
      <c r="D134" s="233" t="s">
        <v>44</v>
      </c>
      <c r="E134" s="235" t="s">
        <v>145</v>
      </c>
      <c r="F134" s="235" t="s">
        <v>146</v>
      </c>
      <c r="G134" s="130"/>
      <c r="H134" s="130"/>
      <c r="I134" s="130"/>
      <c r="J134" s="271">
        <f>J135+J136+J138+J140+J142+J144+J146+J148+J150</f>
        <v>0</v>
      </c>
    </row>
    <row r="135" spans="2:10" ht="12">
      <c r="B135" s="83"/>
      <c r="C135" s="84" t="s">
        <v>212</v>
      </c>
      <c r="D135" s="84" t="s">
        <v>72</v>
      </c>
      <c r="E135" s="85" t="s">
        <v>148</v>
      </c>
      <c r="F135" s="86" t="s">
        <v>149</v>
      </c>
      <c r="G135" s="87" t="s">
        <v>97</v>
      </c>
      <c r="H135" s="88">
        <v>334.4</v>
      </c>
      <c r="I135" s="426">
        <v>0</v>
      </c>
      <c r="J135" s="273">
        <f>ROUND(I135*H135,2)</f>
        <v>0</v>
      </c>
    </row>
    <row r="136" spans="2:10" ht="24">
      <c r="B136" s="83"/>
      <c r="C136" s="84" t="s">
        <v>216</v>
      </c>
      <c r="D136" s="84" t="s">
        <v>72</v>
      </c>
      <c r="E136" s="85" t="s">
        <v>152</v>
      </c>
      <c r="F136" s="86" t="s">
        <v>153</v>
      </c>
      <c r="G136" s="87" t="s">
        <v>97</v>
      </c>
      <c r="H136" s="88">
        <f>H135*16</f>
        <v>5350.4</v>
      </c>
      <c r="I136" s="426">
        <v>0</v>
      </c>
      <c r="J136" s="273">
        <f>ROUND(I136*H136,2)</f>
        <v>0</v>
      </c>
    </row>
    <row r="137" spans="2:10" ht="12">
      <c r="B137" s="103"/>
      <c r="C137" s="236"/>
      <c r="D137" s="237" t="s">
        <v>79</v>
      </c>
      <c r="E137" s="236"/>
      <c r="F137" s="203" t="s">
        <v>849</v>
      </c>
      <c r="G137" s="236"/>
      <c r="H137" s="239">
        <v>3344</v>
      </c>
      <c r="I137" s="236"/>
      <c r="J137" s="274"/>
    </row>
    <row r="138" spans="2:10" ht="24">
      <c r="B138" s="83"/>
      <c r="C138" s="84" t="s">
        <v>217</v>
      </c>
      <c r="D138" s="84" t="s">
        <v>72</v>
      </c>
      <c r="E138" s="85" t="s">
        <v>785</v>
      </c>
      <c r="F138" s="86" t="s">
        <v>786</v>
      </c>
      <c r="G138" s="87" t="s">
        <v>97</v>
      </c>
      <c r="H138" s="88">
        <v>100.32</v>
      </c>
      <c r="I138" s="426">
        <v>0</v>
      </c>
      <c r="J138" s="273">
        <f>ROUND(I138*H138,2)</f>
        <v>0</v>
      </c>
    </row>
    <row r="139" spans="2:10" ht="12">
      <c r="B139" s="103"/>
      <c r="C139" s="236"/>
      <c r="D139" s="237" t="s">
        <v>79</v>
      </c>
      <c r="E139" s="236"/>
      <c r="F139" s="203" t="s">
        <v>850</v>
      </c>
      <c r="G139" s="236"/>
      <c r="H139" s="239">
        <v>100.32</v>
      </c>
      <c r="I139" s="236"/>
      <c r="J139" s="274"/>
    </row>
    <row r="140" spans="2:10" ht="24">
      <c r="B140" s="83"/>
      <c r="C140" s="84" t="s">
        <v>219</v>
      </c>
      <c r="D140" s="84" t="s">
        <v>72</v>
      </c>
      <c r="E140" s="85" t="s">
        <v>788</v>
      </c>
      <c r="F140" s="86" t="s">
        <v>789</v>
      </c>
      <c r="G140" s="87" t="s">
        <v>97</v>
      </c>
      <c r="H140" s="88">
        <v>142.12</v>
      </c>
      <c r="I140" s="426">
        <v>0</v>
      </c>
      <c r="J140" s="273">
        <f>ROUND(I140*H140,2)</f>
        <v>0</v>
      </c>
    </row>
    <row r="141" spans="2:10" ht="12">
      <c r="B141" s="103"/>
      <c r="C141" s="236"/>
      <c r="D141" s="237" t="s">
        <v>79</v>
      </c>
      <c r="E141" s="236"/>
      <c r="F141" s="203" t="s">
        <v>851</v>
      </c>
      <c r="G141" s="236"/>
      <c r="H141" s="239">
        <v>142.12</v>
      </c>
      <c r="I141" s="236"/>
      <c r="J141" s="274"/>
    </row>
    <row r="142" spans="2:10" ht="24">
      <c r="B142" s="83"/>
      <c r="C142" s="84" t="s">
        <v>223</v>
      </c>
      <c r="D142" s="84" t="s">
        <v>72</v>
      </c>
      <c r="E142" s="85" t="s">
        <v>791</v>
      </c>
      <c r="F142" s="86" t="s">
        <v>792</v>
      </c>
      <c r="G142" s="87" t="s">
        <v>97</v>
      </c>
      <c r="H142" s="88">
        <v>1.672</v>
      </c>
      <c r="I142" s="426">
        <v>0</v>
      </c>
      <c r="J142" s="273">
        <f>ROUND(I142*H142,2)</f>
        <v>0</v>
      </c>
    </row>
    <row r="143" spans="2:10" ht="12">
      <c r="B143" s="103"/>
      <c r="C143" s="236"/>
      <c r="D143" s="237" t="s">
        <v>79</v>
      </c>
      <c r="E143" s="236"/>
      <c r="F143" s="203" t="s">
        <v>852</v>
      </c>
      <c r="G143" s="236"/>
      <c r="H143" s="239">
        <v>1.672</v>
      </c>
      <c r="I143" s="236"/>
      <c r="J143" s="274"/>
    </row>
    <row r="144" spans="2:10" ht="24">
      <c r="B144" s="83"/>
      <c r="C144" s="84" t="s">
        <v>320</v>
      </c>
      <c r="D144" s="84" t="s">
        <v>72</v>
      </c>
      <c r="E144" s="85" t="s">
        <v>794</v>
      </c>
      <c r="F144" s="86" t="s">
        <v>795</v>
      </c>
      <c r="G144" s="87" t="s">
        <v>97</v>
      </c>
      <c r="H144" s="88">
        <v>33.44</v>
      </c>
      <c r="I144" s="426">
        <v>0</v>
      </c>
      <c r="J144" s="273">
        <f>ROUND(I144*H144,2)</f>
        <v>0</v>
      </c>
    </row>
    <row r="145" spans="2:10" ht="12">
      <c r="B145" s="103"/>
      <c r="C145" s="236"/>
      <c r="D145" s="237" t="s">
        <v>79</v>
      </c>
      <c r="E145" s="236"/>
      <c r="F145" s="203" t="s">
        <v>853</v>
      </c>
      <c r="G145" s="236"/>
      <c r="H145" s="239">
        <v>33.44</v>
      </c>
      <c r="I145" s="236"/>
      <c r="J145" s="274"/>
    </row>
    <row r="146" spans="2:10" ht="24">
      <c r="B146" s="83"/>
      <c r="C146" s="84" t="s">
        <v>324</v>
      </c>
      <c r="D146" s="84" t="s">
        <v>72</v>
      </c>
      <c r="E146" s="85" t="s">
        <v>797</v>
      </c>
      <c r="F146" s="86" t="s">
        <v>798</v>
      </c>
      <c r="G146" s="87" t="s">
        <v>97</v>
      </c>
      <c r="H146" s="88">
        <v>3.344</v>
      </c>
      <c r="I146" s="426">
        <v>0</v>
      </c>
      <c r="J146" s="273">
        <f>ROUND(I146*H146,2)</f>
        <v>0</v>
      </c>
    </row>
    <row r="147" spans="2:10" ht="12">
      <c r="B147" s="103"/>
      <c r="C147" s="236"/>
      <c r="D147" s="237" t="s">
        <v>79</v>
      </c>
      <c r="E147" s="236"/>
      <c r="F147" s="203" t="s">
        <v>854</v>
      </c>
      <c r="G147" s="236"/>
      <c r="H147" s="239">
        <v>3.344</v>
      </c>
      <c r="I147" s="236"/>
      <c r="J147" s="274"/>
    </row>
    <row r="148" spans="2:10" ht="24">
      <c r="B148" s="83"/>
      <c r="C148" s="84" t="s">
        <v>327</v>
      </c>
      <c r="D148" s="84" t="s">
        <v>72</v>
      </c>
      <c r="E148" s="85" t="s">
        <v>800</v>
      </c>
      <c r="F148" s="86" t="s">
        <v>801</v>
      </c>
      <c r="G148" s="87" t="s">
        <v>97</v>
      </c>
      <c r="H148" s="88">
        <v>3.344</v>
      </c>
      <c r="I148" s="426">
        <v>0</v>
      </c>
      <c r="J148" s="273">
        <f>ROUND(I148*H148,2)</f>
        <v>0</v>
      </c>
    </row>
    <row r="149" spans="2:10" ht="12">
      <c r="B149" s="103"/>
      <c r="C149" s="236"/>
      <c r="D149" s="237" t="s">
        <v>79</v>
      </c>
      <c r="E149" s="236"/>
      <c r="F149" s="203" t="s">
        <v>854</v>
      </c>
      <c r="G149" s="236"/>
      <c r="H149" s="239">
        <v>3.344</v>
      </c>
      <c r="I149" s="236"/>
      <c r="J149" s="274"/>
    </row>
    <row r="150" spans="2:10" ht="24">
      <c r="B150" s="83"/>
      <c r="C150" s="84" t="s">
        <v>332</v>
      </c>
      <c r="D150" s="84" t="s">
        <v>72</v>
      </c>
      <c r="E150" s="85" t="s">
        <v>802</v>
      </c>
      <c r="F150" s="86" t="s">
        <v>803</v>
      </c>
      <c r="G150" s="87" t="s">
        <v>97</v>
      </c>
      <c r="H150" s="88">
        <v>50.16</v>
      </c>
      <c r="I150" s="426">
        <v>0</v>
      </c>
      <c r="J150" s="273">
        <f>ROUND(I150*H150,2)</f>
        <v>0</v>
      </c>
    </row>
    <row r="151" spans="2:10" ht="12">
      <c r="B151" s="103"/>
      <c r="C151" s="236"/>
      <c r="D151" s="237" t="s">
        <v>79</v>
      </c>
      <c r="E151" s="236"/>
      <c r="F151" s="203" t="s">
        <v>855</v>
      </c>
      <c r="G151" s="236"/>
      <c r="H151" s="239">
        <v>50.16</v>
      </c>
      <c r="I151" s="236"/>
      <c r="J151" s="274"/>
    </row>
    <row r="152" spans="2:10" ht="15">
      <c r="B152" s="71"/>
      <c r="C152" s="130"/>
      <c r="D152" s="233" t="s">
        <v>44</v>
      </c>
      <c r="E152" s="234" t="s">
        <v>94</v>
      </c>
      <c r="F152" s="234" t="s">
        <v>220</v>
      </c>
      <c r="G152" s="130"/>
      <c r="H152" s="130"/>
      <c r="I152" s="130"/>
      <c r="J152" s="270">
        <f>J153</f>
        <v>0</v>
      </c>
    </row>
    <row r="153" spans="2:10" ht="12.75">
      <c r="B153" s="71"/>
      <c r="C153" s="130"/>
      <c r="D153" s="233" t="s">
        <v>44</v>
      </c>
      <c r="E153" s="235" t="s">
        <v>221</v>
      </c>
      <c r="F153" s="235" t="s">
        <v>222</v>
      </c>
      <c r="G153" s="130"/>
      <c r="H153" s="130"/>
      <c r="I153" s="130"/>
      <c r="J153" s="271">
        <f>J154</f>
        <v>0</v>
      </c>
    </row>
    <row r="154" spans="2:10" ht="24">
      <c r="B154" s="83"/>
      <c r="C154" s="84" t="s">
        <v>336</v>
      </c>
      <c r="D154" s="84" t="s">
        <v>72</v>
      </c>
      <c r="E154" s="85" t="s">
        <v>224</v>
      </c>
      <c r="F154" s="86" t="s">
        <v>856</v>
      </c>
      <c r="G154" s="87" t="s">
        <v>226</v>
      </c>
      <c r="H154" s="88">
        <v>1</v>
      </c>
      <c r="I154" s="426">
        <v>0</v>
      </c>
      <c r="J154" s="273">
        <f>ROUND(I154*H154,2)</f>
        <v>0</v>
      </c>
    </row>
    <row r="155" spans="2:10" ht="12">
      <c r="B155" s="22"/>
      <c r="C155" s="23"/>
      <c r="D155" s="23"/>
      <c r="E155" s="23"/>
      <c r="F155" s="23"/>
      <c r="G155" s="23"/>
      <c r="H155" s="23"/>
      <c r="I155" s="23"/>
      <c r="J155" s="210"/>
    </row>
    <row r="156" spans="2:10" ht="12">
      <c r="B156" s="145"/>
      <c r="C156" s="145"/>
      <c r="D156" s="145"/>
      <c r="E156" s="145"/>
      <c r="F156" s="145"/>
      <c r="G156" s="145"/>
      <c r="H156" s="145"/>
      <c r="I156" s="145"/>
      <c r="J156" s="145"/>
    </row>
  </sheetData>
  <mergeCells count="5">
    <mergeCell ref="E7:H7"/>
    <mergeCell ref="E16:H16"/>
    <mergeCell ref="E25:H25"/>
    <mergeCell ref="E46:H46"/>
    <mergeCell ref="E71:H71"/>
  </mergeCell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3:H66"/>
  <sheetViews>
    <sheetView showGridLines="0" workbookViewId="0" topLeftCell="A37">
      <selection activeCell="P22" sqref="P22"/>
    </sheetView>
  </sheetViews>
  <sheetFormatPr defaultColWidth="9.140625" defaultRowHeight="12"/>
  <cols>
    <col min="2" max="2" width="4.00390625" style="0" customWidth="1"/>
    <col min="3" max="3" width="14.7109375" style="0" customWidth="1"/>
    <col min="4" max="4" width="44.7109375" style="0" customWidth="1"/>
    <col min="5" max="5" width="5.7109375" style="0" customWidth="1"/>
    <col min="6" max="6" width="12.28125" style="0" customWidth="1"/>
    <col min="7" max="7" width="11.421875" style="0" customWidth="1"/>
    <col min="8" max="8" width="14.8515625" style="0" customWidth="1"/>
  </cols>
  <sheetData>
    <row r="3" spans="2:8" ht="15.75">
      <c r="B3" s="501" t="s">
        <v>858</v>
      </c>
      <c r="C3" s="501"/>
      <c r="D3" s="501"/>
      <c r="E3" s="501"/>
      <c r="F3" s="501"/>
      <c r="G3" s="501"/>
      <c r="H3" s="501"/>
    </row>
    <row r="4" spans="2:8" ht="12">
      <c r="B4" s="375" t="s">
        <v>859</v>
      </c>
      <c r="C4" s="376" t="s">
        <v>87</v>
      </c>
      <c r="D4" s="502"/>
      <c r="E4" s="503"/>
      <c r="F4" s="503"/>
      <c r="G4" s="503"/>
      <c r="H4" s="504"/>
    </row>
    <row r="5" spans="2:8" ht="12">
      <c r="B5" s="375" t="s">
        <v>860</v>
      </c>
      <c r="C5" s="376" t="s">
        <v>113</v>
      </c>
      <c r="D5" s="502" t="s">
        <v>963</v>
      </c>
      <c r="E5" s="503"/>
      <c r="F5" s="503"/>
      <c r="G5" s="503"/>
      <c r="H5" s="504"/>
    </row>
    <row r="6" spans="2:8" ht="12">
      <c r="B6" s="378" t="s">
        <v>861</v>
      </c>
      <c r="C6" s="379" t="s">
        <v>77</v>
      </c>
      <c r="D6" s="505" t="s">
        <v>862</v>
      </c>
      <c r="E6" s="506"/>
      <c r="F6" s="506"/>
      <c r="G6" s="506"/>
      <c r="H6" s="507"/>
    </row>
    <row r="7" spans="2:8" ht="12">
      <c r="B7" s="145"/>
      <c r="C7" s="381"/>
      <c r="D7" s="381"/>
      <c r="E7" s="382"/>
      <c r="F7" s="145"/>
      <c r="G7" s="145"/>
      <c r="H7" s="145"/>
    </row>
    <row r="8" spans="2:8" ht="12">
      <c r="B8" s="383" t="s">
        <v>863</v>
      </c>
      <c r="C8" s="384" t="s">
        <v>864</v>
      </c>
      <c r="D8" s="384" t="s">
        <v>865</v>
      </c>
      <c r="E8" s="385" t="s">
        <v>58</v>
      </c>
      <c r="F8" s="383" t="s">
        <v>866</v>
      </c>
      <c r="G8" s="386" t="s">
        <v>867</v>
      </c>
      <c r="H8" s="383" t="s">
        <v>868</v>
      </c>
    </row>
    <row r="9" spans="2:8" ht="12">
      <c r="B9" s="387"/>
      <c r="C9" s="388"/>
      <c r="D9" s="388"/>
      <c r="E9" s="389"/>
      <c r="F9" s="390"/>
      <c r="G9" s="391"/>
      <c r="H9" s="391"/>
    </row>
    <row r="10" spans="2:8" ht="12.75">
      <c r="B10" s="392" t="s">
        <v>869</v>
      </c>
      <c r="C10" s="393" t="s">
        <v>46</v>
      </c>
      <c r="D10" s="394" t="s">
        <v>71</v>
      </c>
      <c r="E10" s="395"/>
      <c r="F10" s="396"/>
      <c r="G10" s="397"/>
      <c r="H10" s="398">
        <f>H11+H13+H15+H17+H19+H21+H23+H25+H27</f>
        <v>0</v>
      </c>
    </row>
    <row r="11" spans="2:8" ht="12">
      <c r="B11" s="399">
        <v>1</v>
      </c>
      <c r="C11" s="400" t="s">
        <v>870</v>
      </c>
      <c r="D11" s="401" t="s">
        <v>871</v>
      </c>
      <c r="E11" s="402" t="s">
        <v>104</v>
      </c>
      <c r="F11" s="403">
        <v>16.575</v>
      </c>
      <c r="G11" s="404">
        <v>0</v>
      </c>
      <c r="H11" s="405">
        <f>ROUND(F11*G11,2)</f>
        <v>0</v>
      </c>
    </row>
    <row r="12" spans="2:8" ht="12">
      <c r="B12" s="406"/>
      <c r="C12" s="407"/>
      <c r="D12" s="408" t="s">
        <v>872</v>
      </c>
      <c r="E12" s="409"/>
      <c r="F12" s="410">
        <v>16.575</v>
      </c>
      <c r="G12" s="411"/>
      <c r="H12" s="411"/>
    </row>
    <row r="13" spans="2:8" ht="12">
      <c r="B13" s="399">
        <v>2</v>
      </c>
      <c r="C13" s="400" t="s">
        <v>873</v>
      </c>
      <c r="D13" s="401" t="s">
        <v>874</v>
      </c>
      <c r="E13" s="402" t="s">
        <v>104</v>
      </c>
      <c r="F13" s="403">
        <v>16.575</v>
      </c>
      <c r="G13" s="404">
        <v>0</v>
      </c>
      <c r="H13" s="405">
        <f>ROUND(F13*G13,2)</f>
        <v>0</v>
      </c>
    </row>
    <row r="14" spans="2:8" ht="12">
      <c r="B14" s="406"/>
      <c r="C14" s="407"/>
      <c r="D14" s="408" t="s">
        <v>872</v>
      </c>
      <c r="E14" s="409"/>
      <c r="F14" s="410">
        <v>16.575</v>
      </c>
      <c r="G14" s="411"/>
      <c r="H14" s="411"/>
    </row>
    <row r="15" spans="2:8" ht="12">
      <c r="B15" s="399">
        <v>3</v>
      </c>
      <c r="C15" s="400" t="s">
        <v>84</v>
      </c>
      <c r="D15" s="401" t="s">
        <v>875</v>
      </c>
      <c r="E15" s="402" t="s">
        <v>75</v>
      </c>
      <c r="F15" s="403">
        <v>47.70525</v>
      </c>
      <c r="G15" s="404">
        <v>0</v>
      </c>
      <c r="H15" s="405">
        <f>ROUND(F15*G15,2)</f>
        <v>0</v>
      </c>
    </row>
    <row r="16" spans="2:8" ht="45">
      <c r="B16" s="406"/>
      <c r="C16" s="407"/>
      <c r="D16" s="408" t="s">
        <v>876</v>
      </c>
      <c r="E16" s="409"/>
      <c r="F16" s="410">
        <v>47.70525</v>
      </c>
      <c r="G16" s="411"/>
      <c r="H16" s="411"/>
    </row>
    <row r="17" spans="2:8" ht="12">
      <c r="B17" s="399">
        <v>4</v>
      </c>
      <c r="C17" s="400" t="s">
        <v>877</v>
      </c>
      <c r="D17" s="401" t="s">
        <v>878</v>
      </c>
      <c r="E17" s="402" t="s">
        <v>104</v>
      </c>
      <c r="F17" s="403">
        <v>597</v>
      </c>
      <c r="G17" s="404">
        <v>0</v>
      </c>
      <c r="H17" s="405">
        <f>ROUND(F17*G17,2)</f>
        <v>0</v>
      </c>
    </row>
    <row r="18" spans="2:8" ht="12">
      <c r="B18" s="406"/>
      <c r="C18" s="407"/>
      <c r="D18" s="408" t="s">
        <v>879</v>
      </c>
      <c r="E18" s="409"/>
      <c r="F18" s="410">
        <v>597</v>
      </c>
      <c r="G18" s="411"/>
      <c r="H18" s="411"/>
    </row>
    <row r="19" spans="2:8" ht="12">
      <c r="B19" s="399">
        <v>5</v>
      </c>
      <c r="C19" s="400" t="s">
        <v>248</v>
      </c>
      <c r="D19" s="401" t="s">
        <v>880</v>
      </c>
      <c r="E19" s="402" t="s">
        <v>104</v>
      </c>
      <c r="F19" s="403">
        <v>597</v>
      </c>
      <c r="G19" s="404">
        <v>0</v>
      </c>
      <c r="H19" s="405">
        <f>ROUND(F19*G19,2)</f>
        <v>0</v>
      </c>
    </row>
    <row r="20" spans="2:8" ht="12">
      <c r="B20" s="406"/>
      <c r="C20" s="407"/>
      <c r="D20" s="408" t="s">
        <v>879</v>
      </c>
      <c r="E20" s="409"/>
      <c r="F20" s="410">
        <v>597</v>
      </c>
      <c r="G20" s="411"/>
      <c r="H20" s="411"/>
    </row>
    <row r="21" spans="2:8" ht="12">
      <c r="B21" s="399">
        <v>6</v>
      </c>
      <c r="C21" s="400" t="s">
        <v>881</v>
      </c>
      <c r="D21" s="401" t="s">
        <v>882</v>
      </c>
      <c r="E21" s="402" t="s">
        <v>104</v>
      </c>
      <c r="F21" s="403">
        <v>597</v>
      </c>
      <c r="G21" s="404">
        <v>0</v>
      </c>
      <c r="H21" s="405">
        <f>ROUND(F21*G21,2)</f>
        <v>0</v>
      </c>
    </row>
    <row r="22" spans="2:8" ht="12">
      <c r="B22" s="406"/>
      <c r="C22" s="407"/>
      <c r="D22" s="408" t="s">
        <v>879</v>
      </c>
      <c r="E22" s="409"/>
      <c r="F22" s="410">
        <v>597</v>
      </c>
      <c r="G22" s="411"/>
      <c r="H22" s="411"/>
    </row>
    <row r="23" spans="2:8" ht="12">
      <c r="B23" s="399">
        <v>7</v>
      </c>
      <c r="C23" s="400" t="s">
        <v>883</v>
      </c>
      <c r="D23" s="401" t="s">
        <v>884</v>
      </c>
      <c r="E23" s="402" t="s">
        <v>119</v>
      </c>
      <c r="F23" s="403">
        <v>14.925</v>
      </c>
      <c r="G23" s="404">
        <v>0</v>
      </c>
      <c r="H23" s="405">
        <f>ROUND(F23*G23,2)</f>
        <v>0</v>
      </c>
    </row>
    <row r="24" spans="2:8" ht="12">
      <c r="B24" s="406"/>
      <c r="C24" s="407"/>
      <c r="D24" s="408" t="s">
        <v>885</v>
      </c>
      <c r="E24" s="409"/>
      <c r="F24" s="410">
        <v>14.925</v>
      </c>
      <c r="G24" s="411"/>
      <c r="H24" s="411"/>
    </row>
    <row r="25" spans="2:8" ht="22.5">
      <c r="B25" s="399">
        <v>8</v>
      </c>
      <c r="C25" s="400" t="s">
        <v>886</v>
      </c>
      <c r="D25" s="401" t="s">
        <v>887</v>
      </c>
      <c r="E25" s="402" t="s">
        <v>75</v>
      </c>
      <c r="F25" s="403">
        <v>47.70525</v>
      </c>
      <c r="G25" s="404">
        <v>0</v>
      </c>
      <c r="H25" s="405">
        <f>ROUND(F25*G25,2)</f>
        <v>0</v>
      </c>
    </row>
    <row r="26" spans="2:8" ht="45">
      <c r="B26" s="406"/>
      <c r="C26" s="407"/>
      <c r="D26" s="408" t="s">
        <v>876</v>
      </c>
      <c r="E26" s="409"/>
      <c r="F26" s="410">
        <v>47.70525</v>
      </c>
      <c r="G26" s="411"/>
      <c r="H26" s="411"/>
    </row>
    <row r="27" spans="2:8" ht="12">
      <c r="B27" s="399">
        <v>9</v>
      </c>
      <c r="C27" s="400" t="s">
        <v>888</v>
      </c>
      <c r="D27" s="401" t="s">
        <v>889</v>
      </c>
      <c r="E27" s="402" t="s">
        <v>75</v>
      </c>
      <c r="F27" s="403">
        <v>119.4</v>
      </c>
      <c r="G27" s="404">
        <v>0</v>
      </c>
      <c r="H27" s="405">
        <f>ROUND(F27*G27,2)</f>
        <v>0</v>
      </c>
    </row>
    <row r="28" spans="2:8" ht="12">
      <c r="B28" s="406"/>
      <c r="C28" s="407"/>
      <c r="D28" s="408" t="s">
        <v>890</v>
      </c>
      <c r="E28" s="409"/>
      <c r="F28" s="410">
        <v>119.4</v>
      </c>
      <c r="G28" s="411"/>
      <c r="H28" s="411"/>
    </row>
    <row r="29" spans="2:8" ht="12.75">
      <c r="B29" s="392" t="s">
        <v>869</v>
      </c>
      <c r="C29" s="393" t="s">
        <v>891</v>
      </c>
      <c r="D29" s="394" t="s">
        <v>892</v>
      </c>
      <c r="E29" s="395"/>
      <c r="F29" s="396"/>
      <c r="G29" s="397"/>
      <c r="H29" s="398">
        <f>H30+H32</f>
        <v>0</v>
      </c>
    </row>
    <row r="30" spans="2:8" ht="12">
      <c r="B30" s="399">
        <v>10</v>
      </c>
      <c r="C30" s="400" t="s">
        <v>893</v>
      </c>
      <c r="D30" s="401" t="s">
        <v>894</v>
      </c>
      <c r="E30" s="402" t="s">
        <v>75</v>
      </c>
      <c r="F30" s="403">
        <v>47.70525</v>
      </c>
      <c r="G30" s="404">
        <v>0</v>
      </c>
      <c r="H30" s="405">
        <f>ROUND(F30*G30,2)</f>
        <v>0</v>
      </c>
    </row>
    <row r="31" spans="2:8" ht="45">
      <c r="B31" s="406"/>
      <c r="C31" s="407"/>
      <c r="D31" s="408" t="s">
        <v>876</v>
      </c>
      <c r="E31" s="409"/>
      <c r="F31" s="410">
        <v>47.70525</v>
      </c>
      <c r="G31" s="411"/>
      <c r="H31" s="411"/>
    </row>
    <row r="32" spans="2:8" ht="12">
      <c r="B32" s="399">
        <v>11</v>
      </c>
      <c r="C32" s="400" t="s">
        <v>895</v>
      </c>
      <c r="D32" s="401" t="s">
        <v>896</v>
      </c>
      <c r="E32" s="402" t="s">
        <v>75</v>
      </c>
      <c r="F32" s="403">
        <v>20.0475</v>
      </c>
      <c r="G32" s="404">
        <v>0</v>
      </c>
      <c r="H32" s="405">
        <f>ROUND(F32*G32,2)</f>
        <v>0</v>
      </c>
    </row>
    <row r="33" spans="2:8" ht="12">
      <c r="B33" s="406"/>
      <c r="C33" s="407"/>
      <c r="D33" s="408" t="s">
        <v>897</v>
      </c>
      <c r="E33" s="409"/>
      <c r="F33" s="410">
        <v>20.0475</v>
      </c>
      <c r="G33" s="411"/>
      <c r="H33" s="411"/>
    </row>
    <row r="34" spans="2:8" ht="12.75">
      <c r="B34" s="392" t="s">
        <v>869</v>
      </c>
      <c r="C34" s="393" t="s">
        <v>898</v>
      </c>
      <c r="D34" s="394" t="s">
        <v>899</v>
      </c>
      <c r="E34" s="395"/>
      <c r="F34" s="396"/>
      <c r="G34" s="397"/>
      <c r="H34" s="398">
        <f>H35</f>
        <v>0</v>
      </c>
    </row>
    <row r="35" spans="2:8" ht="22.5">
      <c r="B35" s="399">
        <v>12</v>
      </c>
      <c r="C35" s="400" t="s">
        <v>900</v>
      </c>
      <c r="D35" s="401" t="s">
        <v>901</v>
      </c>
      <c r="E35" s="402" t="s">
        <v>75</v>
      </c>
      <c r="F35" s="403">
        <v>776.18486</v>
      </c>
      <c r="G35" s="404">
        <v>0</v>
      </c>
      <c r="H35" s="405">
        <f>ROUND(F35*G35,2)</f>
        <v>0</v>
      </c>
    </row>
    <row r="36" spans="2:8" ht="12">
      <c r="B36" s="406"/>
      <c r="C36" s="407"/>
      <c r="D36" s="408" t="s">
        <v>902</v>
      </c>
      <c r="E36" s="409"/>
      <c r="F36" s="410">
        <v>382.48166</v>
      </c>
      <c r="G36" s="411"/>
      <c r="H36" s="411"/>
    </row>
    <row r="37" spans="2:8" ht="12">
      <c r="B37" s="406"/>
      <c r="C37" s="407"/>
      <c r="D37" s="408" t="s">
        <v>903</v>
      </c>
      <c r="E37" s="409"/>
      <c r="F37" s="410">
        <v>393.7032</v>
      </c>
      <c r="G37" s="411"/>
      <c r="H37" s="411"/>
    </row>
    <row r="38" spans="2:8" ht="12.75">
      <c r="B38" s="392" t="s">
        <v>869</v>
      </c>
      <c r="C38" s="393" t="s">
        <v>904</v>
      </c>
      <c r="D38" s="394" t="s">
        <v>905</v>
      </c>
      <c r="E38" s="395"/>
      <c r="F38" s="396"/>
      <c r="G38" s="397"/>
      <c r="H38" s="398">
        <f>H39</f>
        <v>0</v>
      </c>
    </row>
    <row r="39" spans="2:8" ht="12">
      <c r="B39" s="412">
        <v>13</v>
      </c>
      <c r="C39" s="413" t="s">
        <v>906</v>
      </c>
      <c r="D39" s="414" t="s">
        <v>907</v>
      </c>
      <c r="E39" s="415" t="s">
        <v>97</v>
      </c>
      <c r="F39" s="416">
        <v>61.07765</v>
      </c>
      <c r="G39" s="417">
        <v>0</v>
      </c>
      <c r="H39" s="418">
        <f>ROUND(F39*G39,2)</f>
        <v>0</v>
      </c>
    </row>
    <row r="40" spans="2:8" ht="12.75">
      <c r="B40" s="392" t="s">
        <v>869</v>
      </c>
      <c r="C40" s="393" t="s">
        <v>908</v>
      </c>
      <c r="D40" s="394" t="s">
        <v>909</v>
      </c>
      <c r="E40" s="395"/>
      <c r="F40" s="396"/>
      <c r="G40" s="397"/>
      <c r="H40" s="398">
        <f>H41+H43</f>
        <v>0</v>
      </c>
    </row>
    <row r="41" spans="2:8" ht="12">
      <c r="B41" s="399">
        <v>14</v>
      </c>
      <c r="C41" s="400" t="s">
        <v>910</v>
      </c>
      <c r="D41" s="401" t="s">
        <v>911</v>
      </c>
      <c r="E41" s="402" t="s">
        <v>163</v>
      </c>
      <c r="F41" s="403">
        <v>212.1</v>
      </c>
      <c r="G41" s="404">
        <v>0</v>
      </c>
      <c r="H41" s="405">
        <f>ROUND(F41*G41,2)</f>
        <v>0</v>
      </c>
    </row>
    <row r="42" spans="2:8" ht="12">
      <c r="B42" s="406"/>
      <c r="C42" s="407"/>
      <c r="D42" s="408" t="s">
        <v>912</v>
      </c>
      <c r="E42" s="409"/>
      <c r="F42" s="410">
        <v>212.1</v>
      </c>
      <c r="G42" s="411"/>
      <c r="H42" s="411"/>
    </row>
    <row r="43" spans="2:8" ht="12">
      <c r="B43" s="399">
        <v>15</v>
      </c>
      <c r="C43" s="400" t="s">
        <v>913</v>
      </c>
      <c r="D43" s="401" t="s">
        <v>914</v>
      </c>
      <c r="E43" s="402" t="s">
        <v>104</v>
      </c>
      <c r="F43" s="403">
        <v>316.347</v>
      </c>
      <c r="G43" s="404">
        <v>0</v>
      </c>
      <c r="H43" s="405">
        <f>ROUND(F43*G43,2)</f>
        <v>0</v>
      </c>
    </row>
    <row r="44" spans="2:8" ht="12">
      <c r="B44" s="406"/>
      <c r="C44" s="407"/>
      <c r="D44" s="408" t="s">
        <v>915</v>
      </c>
      <c r="E44" s="409"/>
      <c r="F44" s="410">
        <v>316.347</v>
      </c>
      <c r="G44" s="411"/>
      <c r="H44" s="411"/>
    </row>
    <row r="45" spans="2:8" ht="12.75">
      <c r="B45" s="392" t="s">
        <v>869</v>
      </c>
      <c r="C45" s="393" t="s">
        <v>916</v>
      </c>
      <c r="D45" s="394" t="s">
        <v>917</v>
      </c>
      <c r="E45" s="395"/>
      <c r="F45" s="396"/>
      <c r="G45" s="397"/>
      <c r="H45" s="398">
        <f>H46</f>
        <v>0</v>
      </c>
    </row>
    <row r="46" spans="2:8" ht="12">
      <c r="B46" s="399">
        <v>16</v>
      </c>
      <c r="C46" s="400" t="s">
        <v>918</v>
      </c>
      <c r="D46" s="401" t="s">
        <v>919</v>
      </c>
      <c r="E46" s="402" t="s">
        <v>104</v>
      </c>
      <c r="F46" s="403">
        <v>238.957</v>
      </c>
      <c r="G46" s="404">
        <v>0</v>
      </c>
      <c r="H46" s="405">
        <f>ROUND(F46*G46,2)</f>
        <v>0</v>
      </c>
    </row>
    <row r="47" spans="2:8" ht="12">
      <c r="B47" s="406"/>
      <c r="C47" s="407"/>
      <c r="D47" s="408" t="s">
        <v>920</v>
      </c>
      <c r="E47" s="409"/>
      <c r="F47" s="410">
        <v>238.957</v>
      </c>
      <c r="G47" s="411"/>
      <c r="H47" s="411"/>
    </row>
    <row r="48" spans="2:8" ht="12.75">
      <c r="B48" s="392" t="s">
        <v>869</v>
      </c>
      <c r="C48" s="393" t="s">
        <v>346</v>
      </c>
      <c r="D48" s="394" t="s">
        <v>921</v>
      </c>
      <c r="E48" s="395"/>
      <c r="F48" s="396"/>
      <c r="G48" s="397"/>
      <c r="H48" s="398">
        <f>H49</f>
        <v>0</v>
      </c>
    </row>
    <row r="49" spans="2:8" ht="12">
      <c r="B49" s="399">
        <v>17</v>
      </c>
      <c r="C49" s="400" t="s">
        <v>922</v>
      </c>
      <c r="D49" s="401" t="s">
        <v>923</v>
      </c>
      <c r="E49" s="402" t="s">
        <v>104</v>
      </c>
      <c r="F49" s="403">
        <v>77.39</v>
      </c>
      <c r="G49" s="404">
        <v>0</v>
      </c>
      <c r="H49" s="405">
        <f>ROUND(F49*G49,2)</f>
        <v>0</v>
      </c>
    </row>
    <row r="50" spans="2:8" ht="12">
      <c r="B50" s="406"/>
      <c r="C50" s="407"/>
      <c r="D50" s="408" t="s">
        <v>924</v>
      </c>
      <c r="E50" s="409"/>
      <c r="F50" s="410">
        <v>77.39</v>
      </c>
      <c r="G50" s="411"/>
      <c r="H50" s="411"/>
    </row>
    <row r="51" spans="2:8" ht="12.75">
      <c r="B51" s="392" t="s">
        <v>869</v>
      </c>
      <c r="C51" s="393" t="s">
        <v>925</v>
      </c>
      <c r="D51" s="394" t="s">
        <v>926</v>
      </c>
      <c r="E51" s="395"/>
      <c r="F51" s="396"/>
      <c r="G51" s="397"/>
      <c r="H51" s="398">
        <f>H52+H53+H54+H55</f>
        <v>0</v>
      </c>
    </row>
    <row r="52" spans="2:8" ht="12">
      <c r="B52" s="412">
        <v>18</v>
      </c>
      <c r="C52" s="413" t="s">
        <v>927</v>
      </c>
      <c r="D52" s="414" t="s">
        <v>928</v>
      </c>
      <c r="E52" s="415" t="s">
        <v>929</v>
      </c>
      <c r="F52" s="416">
        <v>1</v>
      </c>
      <c r="G52" s="417">
        <v>0</v>
      </c>
      <c r="H52" s="418">
        <f>ROUND(F52*G52,2)</f>
        <v>0</v>
      </c>
    </row>
    <row r="53" spans="2:8" ht="22.5">
      <c r="B53" s="412">
        <v>19</v>
      </c>
      <c r="C53" s="413" t="s">
        <v>930</v>
      </c>
      <c r="D53" s="414" t="s">
        <v>931</v>
      </c>
      <c r="E53" s="415" t="s">
        <v>929</v>
      </c>
      <c r="F53" s="416">
        <v>1</v>
      </c>
      <c r="G53" s="417">
        <v>0</v>
      </c>
      <c r="H53" s="418">
        <f>ROUND(F53*G53,2)</f>
        <v>0</v>
      </c>
    </row>
    <row r="54" spans="2:8" ht="22.5">
      <c r="B54" s="412">
        <v>20</v>
      </c>
      <c r="C54" s="413" t="s">
        <v>932</v>
      </c>
      <c r="D54" s="414" t="s">
        <v>933</v>
      </c>
      <c r="E54" s="415" t="s">
        <v>934</v>
      </c>
      <c r="F54" s="416">
        <v>35</v>
      </c>
      <c r="G54" s="417">
        <v>0</v>
      </c>
      <c r="H54" s="418">
        <f>ROUND(F54*G54,2)</f>
        <v>0</v>
      </c>
    </row>
    <row r="55" spans="2:8" ht="12">
      <c r="B55" s="412">
        <v>21</v>
      </c>
      <c r="C55" s="413" t="s">
        <v>935</v>
      </c>
      <c r="D55" s="414" t="s">
        <v>936</v>
      </c>
      <c r="E55" s="415" t="s">
        <v>226</v>
      </c>
      <c r="F55" s="416">
        <v>1</v>
      </c>
      <c r="G55" s="417">
        <v>0</v>
      </c>
      <c r="H55" s="418">
        <f>ROUND(F55*G55,2)</f>
        <v>0</v>
      </c>
    </row>
    <row r="56" spans="2:8" ht="12.75">
      <c r="B56" s="392" t="s">
        <v>869</v>
      </c>
      <c r="C56" s="393" t="s">
        <v>937</v>
      </c>
      <c r="D56" s="394" t="s">
        <v>938</v>
      </c>
      <c r="E56" s="395"/>
      <c r="F56" s="396"/>
      <c r="G56" s="397"/>
      <c r="H56" s="398">
        <f>H57+H59+H60+H61+H62+H63</f>
        <v>0</v>
      </c>
    </row>
    <row r="57" spans="2:8" ht="12">
      <c r="B57" s="399">
        <v>22</v>
      </c>
      <c r="C57" s="400" t="s">
        <v>939</v>
      </c>
      <c r="D57" s="401" t="s">
        <v>940</v>
      </c>
      <c r="E57" s="402" t="s">
        <v>97</v>
      </c>
      <c r="F57" s="403">
        <v>478.40305</v>
      </c>
      <c r="G57" s="404">
        <v>0</v>
      </c>
      <c r="H57" s="405">
        <f>ROUND(F57*G57,2)</f>
        <v>0</v>
      </c>
    </row>
    <row r="58" spans="2:8" ht="12">
      <c r="B58" s="406"/>
      <c r="C58" s="407"/>
      <c r="D58" s="408" t="s">
        <v>941</v>
      </c>
      <c r="E58" s="409"/>
      <c r="F58" s="410">
        <v>478.40305</v>
      </c>
      <c r="G58" s="411"/>
      <c r="H58" s="411"/>
    </row>
    <row r="59" spans="2:8" ht="22.5">
      <c r="B59" s="412">
        <v>23</v>
      </c>
      <c r="C59" s="413" t="s">
        <v>942</v>
      </c>
      <c r="D59" s="414" t="s">
        <v>943</v>
      </c>
      <c r="E59" s="415" t="s">
        <v>97</v>
      </c>
      <c r="F59" s="416">
        <v>1.48695</v>
      </c>
      <c r="G59" s="417">
        <v>0</v>
      </c>
      <c r="H59" s="418">
        <f aca="true" t="shared" si="0" ref="H59:H63">ROUND(F59*G59,2)</f>
        <v>0</v>
      </c>
    </row>
    <row r="60" spans="2:8" ht="22.5">
      <c r="B60" s="412">
        <v>24</v>
      </c>
      <c r="C60" s="413" t="s">
        <v>944</v>
      </c>
      <c r="D60" s="414" t="s">
        <v>945</v>
      </c>
      <c r="E60" s="415" t="s">
        <v>97</v>
      </c>
      <c r="F60" s="416">
        <v>1.48695</v>
      </c>
      <c r="G60" s="417">
        <v>0</v>
      </c>
      <c r="H60" s="418">
        <f t="shared" si="0"/>
        <v>0</v>
      </c>
    </row>
    <row r="61" spans="2:8" ht="12">
      <c r="B61" s="412">
        <v>26</v>
      </c>
      <c r="C61" s="413" t="s">
        <v>946</v>
      </c>
      <c r="D61" s="414" t="s">
        <v>947</v>
      </c>
      <c r="E61" s="415" t="s">
        <v>97</v>
      </c>
      <c r="F61" s="416">
        <v>479.89</v>
      </c>
      <c r="G61" s="417">
        <v>0</v>
      </c>
      <c r="H61" s="418">
        <f t="shared" si="0"/>
        <v>0</v>
      </c>
    </row>
    <row r="62" spans="2:8" ht="12">
      <c r="B62" s="412">
        <v>27</v>
      </c>
      <c r="C62" s="413" t="s">
        <v>948</v>
      </c>
      <c r="D62" s="414" t="s">
        <v>949</v>
      </c>
      <c r="E62" s="415" t="s">
        <v>97</v>
      </c>
      <c r="F62" s="416">
        <f>479.89*15</f>
        <v>7198.349999999999</v>
      </c>
      <c r="G62" s="417">
        <v>0</v>
      </c>
      <c r="H62" s="418">
        <f t="shared" si="0"/>
        <v>0</v>
      </c>
    </row>
    <row r="63" spans="2:8" ht="12">
      <c r="B63" s="399">
        <v>28</v>
      </c>
      <c r="C63" s="400" t="s">
        <v>950</v>
      </c>
      <c r="D63" s="401" t="s">
        <v>951</v>
      </c>
      <c r="E63" s="402" t="s">
        <v>97</v>
      </c>
      <c r="F63" s="403">
        <v>479.89</v>
      </c>
      <c r="G63" s="404">
        <v>0</v>
      </c>
      <c r="H63" s="405">
        <f t="shared" si="0"/>
        <v>0</v>
      </c>
    </row>
    <row r="64" spans="2:8" ht="12">
      <c r="B64" s="387"/>
      <c r="C64" s="388"/>
      <c r="D64" s="419"/>
      <c r="E64" s="389"/>
      <c r="F64" s="387"/>
      <c r="G64" s="387"/>
      <c r="H64" s="387"/>
    </row>
    <row r="65" spans="2:8" ht="12.75">
      <c r="B65" s="420"/>
      <c r="C65" s="421" t="s">
        <v>868</v>
      </c>
      <c r="D65" s="422"/>
      <c r="E65" s="423"/>
      <c r="F65" s="424"/>
      <c r="G65" s="424"/>
      <c r="H65" s="425">
        <f>H10+H29+H34+H38+H40+H45+H48+H51+H56</f>
        <v>0</v>
      </c>
    </row>
    <row r="66" spans="2:8" ht="12">
      <c r="B66" s="387"/>
      <c r="C66" s="388"/>
      <c r="D66" s="419"/>
      <c r="E66" s="389"/>
      <c r="F66" s="387"/>
      <c r="G66" s="387"/>
      <c r="H66" s="387"/>
    </row>
  </sheetData>
  <mergeCells count="4">
    <mergeCell ref="B3:H3"/>
    <mergeCell ref="D4:H4"/>
    <mergeCell ref="D5:H5"/>
    <mergeCell ref="D6:H6"/>
  </mergeCell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3:S40"/>
  <sheetViews>
    <sheetView showGridLines="0" workbookViewId="0" topLeftCell="A1">
      <selection activeCell="L29" sqref="L29"/>
    </sheetView>
  </sheetViews>
  <sheetFormatPr defaultColWidth="9.140625" defaultRowHeight="12"/>
  <cols>
    <col min="2" max="2" width="4.00390625" style="0" customWidth="1"/>
    <col min="3" max="3" width="14.7109375" style="0" customWidth="1"/>
    <col min="4" max="4" width="44.7109375" style="0" customWidth="1"/>
    <col min="5" max="5" width="5.7109375" style="0" customWidth="1"/>
    <col min="6" max="6" width="12.28125" style="0" customWidth="1"/>
    <col min="7" max="7" width="11.421875" style="0" customWidth="1"/>
    <col min="8" max="8" width="14.8515625" style="0" customWidth="1"/>
  </cols>
  <sheetData>
    <row r="3" spans="2:8" ht="12">
      <c r="B3" s="375" t="s">
        <v>859</v>
      </c>
      <c r="C3" s="376" t="s">
        <v>87</v>
      </c>
      <c r="D3" s="502"/>
      <c r="E3" s="503"/>
      <c r="F3" s="503"/>
      <c r="G3" s="503"/>
      <c r="H3" s="504"/>
    </row>
    <row r="4" spans="2:8" ht="12">
      <c r="B4" s="375" t="s">
        <v>860</v>
      </c>
      <c r="C4" s="376" t="s">
        <v>113</v>
      </c>
      <c r="D4" s="502" t="s">
        <v>964</v>
      </c>
      <c r="E4" s="503"/>
      <c r="F4" s="503"/>
      <c r="G4" s="503"/>
      <c r="H4" s="504"/>
    </row>
    <row r="5" spans="2:8" ht="12">
      <c r="B5" s="378" t="s">
        <v>861</v>
      </c>
      <c r="C5" s="379" t="s">
        <v>87</v>
      </c>
      <c r="D5" s="505" t="s">
        <v>952</v>
      </c>
      <c r="E5" s="506"/>
      <c r="F5" s="506"/>
      <c r="G5" s="506"/>
      <c r="H5" s="507"/>
    </row>
    <row r="6" spans="2:8" ht="12">
      <c r="B6" s="145"/>
      <c r="C6" s="381"/>
      <c r="D6" s="381"/>
      <c r="E6" s="382"/>
      <c r="F6" s="145"/>
      <c r="G6" s="145"/>
      <c r="H6" s="145"/>
    </row>
    <row r="7" spans="2:8" ht="12">
      <c r="B7" s="383" t="s">
        <v>863</v>
      </c>
      <c r="C7" s="384" t="s">
        <v>864</v>
      </c>
      <c r="D7" s="384" t="s">
        <v>865</v>
      </c>
      <c r="E7" s="385" t="s">
        <v>58</v>
      </c>
      <c r="F7" s="383" t="s">
        <v>866</v>
      </c>
      <c r="G7" s="386" t="s">
        <v>867</v>
      </c>
      <c r="H7" s="383" t="s">
        <v>868</v>
      </c>
    </row>
    <row r="8" spans="2:8" ht="12">
      <c r="B8" s="387"/>
      <c r="C8" s="388"/>
      <c r="D8" s="388"/>
      <c r="E8" s="389"/>
      <c r="F8" s="390"/>
      <c r="G8" s="391"/>
      <c r="H8" s="391"/>
    </row>
    <row r="9" spans="2:8" ht="12.75">
      <c r="B9" s="392" t="s">
        <v>869</v>
      </c>
      <c r="C9" s="393" t="s">
        <v>46</v>
      </c>
      <c r="D9" s="394" t="s">
        <v>71</v>
      </c>
      <c r="E9" s="395"/>
      <c r="F9" s="396"/>
      <c r="G9" s="397"/>
      <c r="H9" s="398">
        <f>H10+H13+H15</f>
        <v>0</v>
      </c>
    </row>
    <row r="10" spans="2:8" ht="12">
      <c r="B10" s="399">
        <v>1</v>
      </c>
      <c r="C10" s="400" t="s">
        <v>84</v>
      </c>
      <c r="D10" s="401" t="s">
        <v>875</v>
      </c>
      <c r="E10" s="402" t="s">
        <v>75</v>
      </c>
      <c r="F10" s="403">
        <v>5.15375</v>
      </c>
      <c r="G10" s="404">
        <v>0</v>
      </c>
      <c r="H10" s="405">
        <f>ROUND(F10*G10,2)</f>
        <v>0</v>
      </c>
    </row>
    <row r="11" spans="2:8" ht="12">
      <c r="B11" s="406"/>
      <c r="C11" s="407"/>
      <c r="D11" s="408" t="s">
        <v>953</v>
      </c>
      <c r="E11" s="409"/>
      <c r="F11" s="410">
        <v>3.15375</v>
      </c>
      <c r="G11" s="411"/>
      <c r="H11" s="411"/>
    </row>
    <row r="12" spans="2:8" ht="12">
      <c r="B12" s="406"/>
      <c r="C12" s="407"/>
      <c r="D12" s="408" t="s">
        <v>954</v>
      </c>
      <c r="E12" s="409"/>
      <c r="F12" s="410">
        <v>2</v>
      </c>
      <c r="G12" s="411"/>
      <c r="H12" s="411"/>
    </row>
    <row r="13" spans="2:8" ht="22.5">
      <c r="B13" s="399">
        <v>2</v>
      </c>
      <c r="C13" s="400" t="s">
        <v>886</v>
      </c>
      <c r="D13" s="401" t="s">
        <v>887</v>
      </c>
      <c r="E13" s="402" t="s">
        <v>75</v>
      </c>
      <c r="F13" s="403">
        <v>3.15375</v>
      </c>
      <c r="G13" s="404">
        <v>0</v>
      </c>
      <c r="H13" s="405">
        <f>ROUND(F13*G13,2)</f>
        <v>0</v>
      </c>
    </row>
    <row r="14" spans="2:8" ht="12">
      <c r="B14" s="406"/>
      <c r="C14" s="407"/>
      <c r="D14" s="408" t="s">
        <v>953</v>
      </c>
      <c r="E14" s="409"/>
      <c r="F14" s="410">
        <v>3.15375</v>
      </c>
      <c r="G14" s="411"/>
      <c r="H14" s="411"/>
    </row>
    <row r="15" spans="2:8" ht="12">
      <c r="B15" s="399">
        <v>3</v>
      </c>
      <c r="C15" s="400" t="s">
        <v>955</v>
      </c>
      <c r="D15" s="401" t="s">
        <v>956</v>
      </c>
      <c r="E15" s="402" t="s">
        <v>97</v>
      </c>
      <c r="F15" s="403">
        <v>5</v>
      </c>
      <c r="G15" s="404">
        <v>0</v>
      </c>
      <c r="H15" s="405">
        <f>ROUND(F15*G15,2)</f>
        <v>0</v>
      </c>
    </row>
    <row r="16" spans="2:8" ht="12">
      <c r="B16" s="406"/>
      <c r="C16" s="407"/>
      <c r="D16" s="408" t="s">
        <v>957</v>
      </c>
      <c r="E16" s="409"/>
      <c r="F16" s="410">
        <v>5</v>
      </c>
      <c r="G16" s="411"/>
      <c r="H16" s="411"/>
    </row>
    <row r="17" spans="2:8" ht="12.75">
      <c r="B17" s="392" t="s">
        <v>869</v>
      </c>
      <c r="C17" s="393" t="s">
        <v>891</v>
      </c>
      <c r="D17" s="394" t="s">
        <v>892</v>
      </c>
      <c r="E17" s="395"/>
      <c r="F17" s="396"/>
      <c r="G17" s="397"/>
      <c r="H17" s="398">
        <f>H18</f>
        <v>0</v>
      </c>
    </row>
    <row r="18" spans="2:8" ht="12">
      <c r="B18" s="399">
        <v>4</v>
      </c>
      <c r="C18" s="400" t="s">
        <v>893</v>
      </c>
      <c r="D18" s="401" t="s">
        <v>894</v>
      </c>
      <c r="E18" s="402" t="s">
        <v>75</v>
      </c>
      <c r="F18" s="403">
        <v>0.624</v>
      </c>
      <c r="G18" s="404">
        <v>0</v>
      </c>
      <c r="H18" s="405">
        <f>ROUND(F18*G18,2)</f>
        <v>0</v>
      </c>
    </row>
    <row r="19" spans="2:8" ht="12">
      <c r="B19" s="406"/>
      <c r="C19" s="407"/>
      <c r="D19" s="408" t="s">
        <v>958</v>
      </c>
      <c r="E19" s="409"/>
      <c r="F19" s="410">
        <v>0.624</v>
      </c>
      <c r="G19" s="411"/>
      <c r="H19" s="411"/>
    </row>
    <row r="20" spans="2:8" ht="12.75">
      <c r="B20" s="392" t="s">
        <v>869</v>
      </c>
      <c r="C20" s="393" t="s">
        <v>904</v>
      </c>
      <c r="D20" s="394" t="s">
        <v>905</v>
      </c>
      <c r="E20" s="395"/>
      <c r="F20" s="396"/>
      <c r="G20" s="397"/>
      <c r="H20" s="398">
        <f>H21</f>
        <v>0</v>
      </c>
    </row>
    <row r="21" spans="2:8" ht="12">
      <c r="B21" s="412">
        <v>5</v>
      </c>
      <c r="C21" s="413" t="s">
        <v>906</v>
      </c>
      <c r="D21" s="414" t="s">
        <v>907</v>
      </c>
      <c r="E21" s="415" t="s">
        <v>97</v>
      </c>
      <c r="F21" s="416">
        <v>13.5</v>
      </c>
      <c r="G21" s="417">
        <v>0</v>
      </c>
      <c r="H21" s="418">
        <f>ROUND(F21*G21,2)</f>
        <v>0</v>
      </c>
    </row>
    <row r="22" spans="2:8" ht="12.75">
      <c r="B22" s="392" t="s">
        <v>869</v>
      </c>
      <c r="C22" s="393" t="s">
        <v>937</v>
      </c>
      <c r="D22" s="394" t="s">
        <v>938</v>
      </c>
      <c r="E22" s="395"/>
      <c r="F22" s="396"/>
      <c r="G22" s="397"/>
      <c r="H22" s="398">
        <f>H23+H25+H27+H29+H31</f>
        <v>0</v>
      </c>
    </row>
    <row r="23" spans="2:8" ht="12">
      <c r="B23" s="399">
        <v>6</v>
      </c>
      <c r="C23" s="400" t="s">
        <v>950</v>
      </c>
      <c r="D23" s="401" t="s">
        <v>951</v>
      </c>
      <c r="E23" s="402" t="s">
        <v>97</v>
      </c>
      <c r="F23" s="403">
        <v>1.6</v>
      </c>
      <c r="G23" s="404">
        <v>0</v>
      </c>
      <c r="H23" s="405">
        <f>ROUND(F23*G23,2)</f>
        <v>0</v>
      </c>
    </row>
    <row r="24" spans="2:8" ht="12">
      <c r="B24" s="406"/>
      <c r="C24" s="407"/>
      <c r="D24" s="408" t="s">
        <v>959</v>
      </c>
      <c r="E24" s="409"/>
      <c r="F24" s="410">
        <v>1.6</v>
      </c>
      <c r="G24" s="411"/>
      <c r="H24" s="411"/>
    </row>
    <row r="25" spans="2:8" ht="12">
      <c r="B25" s="399">
        <v>7</v>
      </c>
      <c r="C25" s="400" t="s">
        <v>960</v>
      </c>
      <c r="D25" s="401" t="s">
        <v>961</v>
      </c>
      <c r="E25" s="402" t="s">
        <v>97</v>
      </c>
      <c r="F25" s="403">
        <v>1.6</v>
      </c>
      <c r="G25" s="404">
        <v>0</v>
      </c>
      <c r="H25" s="405">
        <f>ROUND(F25*G25,2)</f>
        <v>0</v>
      </c>
    </row>
    <row r="26" spans="2:8" ht="12">
      <c r="B26" s="406"/>
      <c r="C26" s="407"/>
      <c r="D26" s="408" t="s">
        <v>959</v>
      </c>
      <c r="E26" s="409"/>
      <c r="F26" s="410">
        <v>1.6</v>
      </c>
      <c r="G26" s="411"/>
      <c r="H26" s="411"/>
    </row>
    <row r="27" spans="2:8" ht="12">
      <c r="B27" s="399">
        <v>8</v>
      </c>
      <c r="C27" s="400" t="s">
        <v>946</v>
      </c>
      <c r="D27" s="401" t="s">
        <v>947</v>
      </c>
      <c r="E27" s="402" t="s">
        <v>97</v>
      </c>
      <c r="F27" s="403">
        <v>1.6</v>
      </c>
      <c r="G27" s="404">
        <v>0</v>
      </c>
      <c r="H27" s="405">
        <f>ROUND(F27*G27,2)</f>
        <v>0</v>
      </c>
    </row>
    <row r="28" spans="2:8" ht="12">
      <c r="B28" s="406"/>
      <c r="C28" s="407"/>
      <c r="D28" s="408" t="s">
        <v>959</v>
      </c>
      <c r="E28" s="409"/>
      <c r="F28" s="410">
        <v>1.6</v>
      </c>
      <c r="G28" s="411"/>
      <c r="H28" s="411"/>
    </row>
    <row r="29" spans="2:8" ht="12">
      <c r="B29" s="399">
        <v>9</v>
      </c>
      <c r="C29" s="400" t="s">
        <v>948</v>
      </c>
      <c r="D29" s="401" t="s">
        <v>949</v>
      </c>
      <c r="E29" s="402" t="s">
        <v>97</v>
      </c>
      <c r="F29" s="403">
        <v>25.6</v>
      </c>
      <c r="G29" s="404">
        <v>0</v>
      </c>
      <c r="H29" s="405">
        <f>ROUND(F29*G29,2)</f>
        <v>0</v>
      </c>
    </row>
    <row r="30" spans="2:8" ht="12">
      <c r="B30" s="406"/>
      <c r="C30" s="407"/>
      <c r="D30" s="408" t="s">
        <v>962</v>
      </c>
      <c r="E30" s="409"/>
      <c r="F30" s="410">
        <v>25.6</v>
      </c>
      <c r="G30" s="411"/>
      <c r="H30" s="411"/>
    </row>
    <row r="31" spans="2:8" ht="12">
      <c r="B31" s="399">
        <v>10</v>
      </c>
      <c r="C31" s="400" t="s">
        <v>939</v>
      </c>
      <c r="D31" s="401" t="s">
        <v>940</v>
      </c>
      <c r="E31" s="402" t="s">
        <v>97</v>
      </c>
      <c r="F31" s="403">
        <v>1.6</v>
      </c>
      <c r="G31" s="404">
        <v>0</v>
      </c>
      <c r="H31" s="405">
        <f>ROUND(F31*G31,2)</f>
        <v>0</v>
      </c>
    </row>
    <row r="32" spans="2:8" ht="12">
      <c r="B32" s="406"/>
      <c r="C32" s="407"/>
      <c r="D32" s="408" t="s">
        <v>959</v>
      </c>
      <c r="E32" s="409"/>
      <c r="F32" s="410">
        <v>1.6</v>
      </c>
      <c r="G32" s="411"/>
      <c r="H32" s="411"/>
    </row>
    <row r="33" spans="2:8" ht="12">
      <c r="B33" s="387"/>
      <c r="C33" s="388"/>
      <c r="D33" s="419"/>
      <c r="E33" s="389"/>
      <c r="F33" s="387"/>
      <c r="G33" s="387"/>
      <c r="H33" s="387"/>
    </row>
    <row r="34" spans="2:8" ht="12.75">
      <c r="B34" s="420"/>
      <c r="C34" s="421" t="s">
        <v>868</v>
      </c>
      <c r="D34" s="422"/>
      <c r="E34" s="423"/>
      <c r="F34" s="424"/>
      <c r="G34" s="424"/>
      <c r="H34" s="425">
        <f>H9+H17+H20+H22</f>
        <v>0</v>
      </c>
    </row>
    <row r="35" spans="2:8" ht="12">
      <c r="B35" s="387"/>
      <c r="C35" s="388"/>
      <c r="D35" s="419"/>
      <c r="E35" s="389"/>
      <c r="F35" s="387"/>
      <c r="G35" s="387"/>
      <c r="H35" s="387"/>
    </row>
    <row r="40" ht="12">
      <c r="S40" s="255" t="s">
        <v>965</v>
      </c>
    </row>
  </sheetData>
  <mergeCells count="3">
    <mergeCell ref="D3:H3"/>
    <mergeCell ref="D4:H4"/>
    <mergeCell ref="D5:H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38"/>
  <sheetViews>
    <sheetView showGridLines="0" workbookViewId="0" topLeftCell="A60">
      <selection activeCell="V134" sqref="V13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9.28125" style="1" customWidth="1"/>
    <col min="12" max="12" width="10.8515625" style="1" hidden="1" customWidth="1"/>
    <col min="13" max="13" width="9.28125" style="1" hidden="1" customWidth="1"/>
    <col min="14" max="19" width="14.140625" style="1" hidden="1" customWidth="1"/>
    <col min="20" max="20" width="16.28125" style="1" hidden="1" customWidth="1"/>
    <col min="21" max="21" width="12.28125" style="1" customWidth="1"/>
    <col min="22" max="22" width="16.28125" style="1" customWidth="1"/>
    <col min="23" max="23" width="12.28125" style="1" customWidth="1"/>
    <col min="24" max="24" width="15.00390625" style="1" customWidth="1"/>
    <col min="25" max="25" width="11.00390625" style="1" customWidth="1"/>
    <col min="26" max="26" width="15.00390625" style="1" customWidth="1"/>
    <col min="27" max="27" width="16.28125" style="1" customWidth="1"/>
    <col min="28" max="28" width="11.00390625" style="1" customWidth="1"/>
    <col min="29" max="29" width="15.00390625" style="1" customWidth="1"/>
    <col min="30" max="30" width="16.28125" style="1" customWidth="1"/>
    <col min="43" max="64" width="9.28125" style="1" hidden="1" customWidth="1"/>
  </cols>
  <sheetData>
    <row r="1" ht="12">
      <c r="A1" s="36"/>
    </row>
    <row r="2" spans="11:45" s="1" customFormat="1" ht="36.95" customHeight="1">
      <c r="K2" s="453" t="s">
        <v>3</v>
      </c>
      <c r="L2" s="454"/>
      <c r="M2" s="454"/>
      <c r="N2" s="454"/>
      <c r="O2" s="454"/>
      <c r="P2" s="454"/>
      <c r="Q2" s="454"/>
      <c r="R2" s="454"/>
      <c r="S2" s="454"/>
      <c r="T2" s="454"/>
      <c r="U2" s="454"/>
      <c r="AS2" s="11" t="s">
        <v>2</v>
      </c>
    </row>
    <row r="3" spans="2:45" s="1" customFormat="1" ht="6.95" customHeight="1">
      <c r="B3" s="12"/>
      <c r="C3" s="13"/>
      <c r="D3" s="13"/>
      <c r="E3" s="13"/>
      <c r="F3" s="13"/>
      <c r="G3" s="13"/>
      <c r="H3" s="13"/>
      <c r="I3" s="13"/>
      <c r="J3" s="13"/>
      <c r="K3" s="14"/>
      <c r="AS3" s="11" t="s">
        <v>46</v>
      </c>
    </row>
    <row r="4" spans="2:45" s="1" customFormat="1" ht="24.95" customHeight="1">
      <c r="B4" s="14"/>
      <c r="D4" s="15" t="s">
        <v>47</v>
      </c>
      <c r="K4" s="14"/>
      <c r="L4" s="37" t="s">
        <v>5</v>
      </c>
      <c r="AS4" s="11" t="s">
        <v>1</v>
      </c>
    </row>
    <row r="5" spans="2:11" s="1" customFormat="1" ht="6.95" customHeight="1">
      <c r="B5" s="14"/>
      <c r="K5" s="14"/>
    </row>
    <row r="6" spans="1:30" s="2" customFormat="1" ht="12" customHeight="1">
      <c r="A6" s="19"/>
      <c r="B6" s="20"/>
      <c r="C6" s="19"/>
      <c r="D6" s="17" t="s">
        <v>6</v>
      </c>
      <c r="E6" s="19"/>
      <c r="F6" s="19"/>
      <c r="G6" s="19"/>
      <c r="H6" s="19"/>
      <c r="I6" s="19"/>
      <c r="J6" s="19"/>
      <c r="K6" s="38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2" customFormat="1" ht="16.5" customHeight="1">
      <c r="A7" s="19"/>
      <c r="B7" s="20"/>
      <c r="C7" s="19"/>
      <c r="D7" s="19"/>
      <c r="E7" s="451" t="s">
        <v>7</v>
      </c>
      <c r="F7" s="452"/>
      <c r="G7" s="452"/>
      <c r="H7" s="452"/>
      <c r="I7" s="19"/>
      <c r="J7" s="19"/>
      <c r="K7" s="38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s="2" customFormat="1" ht="12">
      <c r="A8" s="19"/>
      <c r="B8" s="20"/>
      <c r="C8" s="19"/>
      <c r="D8" s="19"/>
      <c r="E8" s="19"/>
      <c r="F8" s="19"/>
      <c r="G8" s="19"/>
      <c r="H8" s="19"/>
      <c r="I8" s="19"/>
      <c r="J8" s="19"/>
      <c r="K8" s="38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s="2" customFormat="1" ht="12" customHeight="1">
      <c r="A9" s="19"/>
      <c r="B9" s="20"/>
      <c r="C9" s="19"/>
      <c r="D9" s="17" t="s">
        <v>8</v>
      </c>
      <c r="E9" s="19"/>
      <c r="F9" s="16" t="s">
        <v>0</v>
      </c>
      <c r="G9" s="19"/>
      <c r="H9" s="19"/>
      <c r="I9" s="17" t="s">
        <v>9</v>
      </c>
      <c r="J9" s="16" t="s">
        <v>0</v>
      </c>
      <c r="K9" s="38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s="2" customFormat="1" ht="12" customHeight="1">
      <c r="A10" s="19"/>
      <c r="B10" s="20"/>
      <c r="C10" s="19"/>
      <c r="D10" s="17" t="s">
        <v>10</v>
      </c>
      <c r="E10" s="19"/>
      <c r="F10" s="16" t="s">
        <v>11</v>
      </c>
      <c r="G10" s="19"/>
      <c r="H10" s="19"/>
      <c r="I10" s="17" t="s">
        <v>12</v>
      </c>
      <c r="J10" s="26"/>
      <c r="K10" s="38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s="2" customFormat="1" ht="10.9" customHeight="1">
      <c r="A11" s="19"/>
      <c r="B11" s="20"/>
      <c r="C11" s="19"/>
      <c r="D11" s="19"/>
      <c r="E11" s="19"/>
      <c r="F11" s="19"/>
      <c r="G11" s="19"/>
      <c r="H11" s="19"/>
      <c r="I11" s="19"/>
      <c r="J11" s="19"/>
      <c r="K11" s="38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s="2" customFormat="1" ht="12" customHeight="1">
      <c r="A12" s="19"/>
      <c r="B12" s="20"/>
      <c r="C12" s="19"/>
      <c r="D12" s="17" t="s">
        <v>13</v>
      </c>
      <c r="E12" s="19"/>
      <c r="F12" s="19"/>
      <c r="G12" s="19"/>
      <c r="H12" s="19"/>
      <c r="I12" s="17" t="s">
        <v>14</v>
      </c>
      <c r="J12" s="16"/>
      <c r="K12" s="3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s="2" customFormat="1" ht="18" customHeight="1">
      <c r="A13" s="19"/>
      <c r="B13" s="20"/>
      <c r="C13" s="19"/>
      <c r="D13" s="19"/>
      <c r="E13" s="16" t="s">
        <v>16</v>
      </c>
      <c r="F13" s="19"/>
      <c r="G13" s="19"/>
      <c r="H13" s="19"/>
      <c r="I13" s="17" t="s">
        <v>17</v>
      </c>
      <c r="J13" s="16"/>
      <c r="K13" s="38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s="2" customFormat="1" ht="6.95" customHeight="1">
      <c r="A14" s="19"/>
      <c r="B14" s="20"/>
      <c r="C14" s="19"/>
      <c r="D14" s="19"/>
      <c r="E14" s="19"/>
      <c r="F14" s="19"/>
      <c r="G14" s="19"/>
      <c r="H14" s="19"/>
      <c r="I14" s="19"/>
      <c r="J14" s="19"/>
      <c r="K14" s="38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s="2" customFormat="1" ht="12" customHeight="1">
      <c r="A15" s="19"/>
      <c r="B15" s="20"/>
      <c r="C15" s="19"/>
      <c r="D15" s="17" t="s">
        <v>19</v>
      </c>
      <c r="E15" s="19"/>
      <c r="F15" s="19"/>
      <c r="G15" s="19"/>
      <c r="H15" s="19"/>
      <c r="I15" s="17" t="s">
        <v>14</v>
      </c>
      <c r="J15" s="16"/>
      <c r="K15" s="38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s="2" customFormat="1" ht="18" customHeight="1">
      <c r="A16" s="19"/>
      <c r="B16" s="20"/>
      <c r="C16" s="19"/>
      <c r="D16" s="19"/>
      <c r="E16" s="455" t="e">
        <f>#REF!</f>
        <v>#REF!</v>
      </c>
      <c r="F16" s="455"/>
      <c r="G16" s="455"/>
      <c r="H16" s="455"/>
      <c r="I16" s="17" t="s">
        <v>17</v>
      </c>
      <c r="J16" s="16"/>
      <c r="K16" s="38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s="2" customFormat="1" ht="6.95" customHeight="1">
      <c r="A17" s="19"/>
      <c r="B17" s="20"/>
      <c r="C17" s="19"/>
      <c r="D17" s="19"/>
      <c r="E17" s="19"/>
      <c r="F17" s="19"/>
      <c r="G17" s="19"/>
      <c r="H17" s="19"/>
      <c r="I17" s="19"/>
      <c r="J17" s="19"/>
      <c r="K17" s="38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s="2" customFormat="1" ht="12" customHeight="1">
      <c r="A18" s="19"/>
      <c r="B18" s="20"/>
      <c r="C18" s="19"/>
      <c r="D18" s="17" t="s">
        <v>20</v>
      </c>
      <c r="E18" s="19"/>
      <c r="F18" s="19"/>
      <c r="G18" s="19"/>
      <c r="H18" s="19"/>
      <c r="I18" s="17" t="s">
        <v>14</v>
      </c>
      <c r="J18" s="16"/>
      <c r="K18" s="38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s="2" customFormat="1" ht="18" customHeight="1">
      <c r="A19" s="19"/>
      <c r="B19" s="20"/>
      <c r="C19" s="19"/>
      <c r="D19" s="19"/>
      <c r="E19" s="16" t="s">
        <v>22</v>
      </c>
      <c r="F19" s="19"/>
      <c r="G19" s="19"/>
      <c r="H19" s="19"/>
      <c r="I19" s="17" t="s">
        <v>17</v>
      </c>
      <c r="J19" s="16"/>
      <c r="K19" s="38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s="2" customFormat="1" ht="6.95" customHeight="1">
      <c r="A20" s="19"/>
      <c r="B20" s="20"/>
      <c r="C20" s="19"/>
      <c r="D20" s="19"/>
      <c r="E20" s="19"/>
      <c r="F20" s="19"/>
      <c r="G20" s="19"/>
      <c r="H20" s="19"/>
      <c r="I20" s="19"/>
      <c r="J20" s="19"/>
      <c r="K20" s="38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s="2" customFormat="1" ht="12" customHeight="1">
      <c r="A21" s="19"/>
      <c r="B21" s="20"/>
      <c r="C21" s="19"/>
      <c r="D21" s="17" t="s">
        <v>24</v>
      </c>
      <c r="E21" s="19"/>
      <c r="F21" s="19"/>
      <c r="G21" s="19"/>
      <c r="H21" s="19"/>
      <c r="I21" s="17" t="s">
        <v>14</v>
      </c>
      <c r="J21" s="16"/>
      <c r="K21" s="38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s="2" customFormat="1" ht="18" customHeight="1">
      <c r="A22" s="19"/>
      <c r="B22" s="20"/>
      <c r="C22" s="19"/>
      <c r="D22" s="19"/>
      <c r="E22" s="16" t="e">
        <f>IF(#REF!="","",#REF!)</f>
        <v>#REF!</v>
      </c>
      <c r="F22" s="19"/>
      <c r="G22" s="19"/>
      <c r="H22" s="19"/>
      <c r="I22" s="17" t="s">
        <v>17</v>
      </c>
      <c r="J22" s="16"/>
      <c r="K22" s="38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s="2" customFormat="1" ht="6.95" customHeight="1">
      <c r="A23" s="19"/>
      <c r="B23" s="20"/>
      <c r="C23" s="19"/>
      <c r="D23" s="19"/>
      <c r="E23" s="19"/>
      <c r="F23" s="19"/>
      <c r="G23" s="19"/>
      <c r="H23" s="19"/>
      <c r="I23" s="19"/>
      <c r="J23" s="19"/>
      <c r="K23" s="38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s="2" customFormat="1" ht="12" customHeight="1">
      <c r="A24" s="19"/>
      <c r="B24" s="20"/>
      <c r="C24" s="19"/>
      <c r="D24" s="17" t="s">
        <v>25</v>
      </c>
      <c r="E24" s="19"/>
      <c r="F24" s="19"/>
      <c r="G24" s="19"/>
      <c r="H24" s="19"/>
      <c r="I24" s="19"/>
      <c r="J24" s="19"/>
      <c r="K24" s="38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s="3" customFormat="1" ht="83.25" customHeight="1">
      <c r="A25" s="39"/>
      <c r="B25" s="40"/>
      <c r="C25" s="39"/>
      <c r="D25" s="39"/>
      <c r="E25" s="456" t="s">
        <v>26</v>
      </c>
      <c r="F25" s="456"/>
      <c r="G25" s="456"/>
      <c r="H25" s="456"/>
      <c r="I25" s="39"/>
      <c r="J25" s="39"/>
      <c r="K25" s="41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s="2" customFormat="1" ht="6.95" customHeight="1">
      <c r="A26" s="19"/>
      <c r="B26" s="20"/>
      <c r="C26" s="19"/>
      <c r="D26" s="19"/>
      <c r="E26" s="19"/>
      <c r="F26" s="19"/>
      <c r="G26" s="19"/>
      <c r="H26" s="19"/>
      <c r="I26" s="19"/>
      <c r="J26" s="19"/>
      <c r="K26" s="38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2" customFormat="1" ht="6.95" customHeight="1">
      <c r="A27" s="19"/>
      <c r="B27" s="20"/>
      <c r="C27" s="19"/>
      <c r="D27" s="33"/>
      <c r="E27" s="33"/>
      <c r="F27" s="33"/>
      <c r="G27" s="33"/>
      <c r="H27" s="33"/>
      <c r="I27" s="33"/>
      <c r="J27" s="33"/>
      <c r="K27" s="38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s="2" customFormat="1" ht="25.35" customHeight="1">
      <c r="A28" s="19"/>
      <c r="B28" s="20"/>
      <c r="C28" s="19"/>
      <c r="D28" s="42" t="s">
        <v>27</v>
      </c>
      <c r="E28" s="19"/>
      <c r="F28" s="19"/>
      <c r="G28" s="19"/>
      <c r="H28" s="19"/>
      <c r="I28" s="19"/>
      <c r="J28" s="35">
        <f>ROUND(J77,2)</f>
        <v>0</v>
      </c>
      <c r="K28" s="38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s="2" customFormat="1" ht="6.95" customHeight="1">
      <c r="A29" s="19"/>
      <c r="B29" s="20"/>
      <c r="C29" s="19"/>
      <c r="D29" s="33"/>
      <c r="E29" s="33"/>
      <c r="F29" s="33"/>
      <c r="G29" s="33"/>
      <c r="H29" s="33"/>
      <c r="I29" s="33"/>
      <c r="J29" s="33"/>
      <c r="K29" s="38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s="2" customFormat="1" ht="14.45" customHeight="1">
      <c r="A30" s="19"/>
      <c r="B30" s="20"/>
      <c r="C30" s="19"/>
      <c r="D30" s="19"/>
      <c r="E30" s="19"/>
      <c r="F30" s="21" t="s">
        <v>29</v>
      </c>
      <c r="G30" s="19"/>
      <c r="H30" s="19"/>
      <c r="I30" s="21" t="s">
        <v>28</v>
      </c>
      <c r="J30" s="21" t="s">
        <v>30</v>
      </c>
      <c r="K30" s="38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s="2" customFormat="1" ht="14.45" customHeight="1">
      <c r="A31" s="19"/>
      <c r="B31" s="20"/>
      <c r="C31" s="19"/>
      <c r="D31" s="43" t="s">
        <v>31</v>
      </c>
      <c r="E31" s="17" t="s">
        <v>32</v>
      </c>
      <c r="F31" s="44">
        <f>J55</f>
        <v>0</v>
      </c>
      <c r="G31" s="19"/>
      <c r="H31" s="19"/>
      <c r="I31" s="45">
        <v>0.21</v>
      </c>
      <c r="J31" s="44">
        <f>F31*0.21</f>
        <v>0</v>
      </c>
      <c r="K31" s="38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s="2" customFormat="1" ht="14.45" customHeight="1">
      <c r="A32" s="19"/>
      <c r="B32" s="20"/>
      <c r="C32" s="19"/>
      <c r="D32" s="19"/>
      <c r="E32" s="17" t="s">
        <v>33</v>
      </c>
      <c r="F32" s="44">
        <f>ROUND((SUM(BE77:BE137)),2)</f>
        <v>0</v>
      </c>
      <c r="G32" s="19"/>
      <c r="H32" s="19"/>
      <c r="I32" s="45">
        <v>0.15</v>
      </c>
      <c r="J32" s="44">
        <f>ROUND(((SUM(BE77:BE137))*I32),2)</f>
        <v>0</v>
      </c>
      <c r="K32" s="38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s="2" customFormat="1" ht="14.45" customHeight="1" hidden="1">
      <c r="A33" s="19"/>
      <c r="B33" s="20"/>
      <c r="C33" s="19"/>
      <c r="D33" s="19"/>
      <c r="E33" s="17" t="s">
        <v>34</v>
      </c>
      <c r="F33" s="44">
        <f>ROUND((SUM(BF77:BF137)),2)</f>
        <v>0</v>
      </c>
      <c r="G33" s="19"/>
      <c r="H33" s="19"/>
      <c r="I33" s="45">
        <v>0.21</v>
      </c>
      <c r="J33" s="44">
        <f>0</f>
        <v>0</v>
      </c>
      <c r="K33" s="38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s="2" customFormat="1" ht="14.45" customHeight="1" hidden="1">
      <c r="A34" s="19"/>
      <c r="B34" s="20"/>
      <c r="C34" s="19"/>
      <c r="D34" s="19"/>
      <c r="E34" s="17" t="s">
        <v>35</v>
      </c>
      <c r="F34" s="44">
        <f>ROUND((SUM(BG77:BG137)),2)</f>
        <v>0</v>
      </c>
      <c r="G34" s="19"/>
      <c r="H34" s="19"/>
      <c r="I34" s="45">
        <v>0.15</v>
      </c>
      <c r="J34" s="44">
        <f>0</f>
        <v>0</v>
      </c>
      <c r="K34" s="38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s="2" customFormat="1" ht="14.45" customHeight="1" hidden="1">
      <c r="A35" s="19"/>
      <c r="B35" s="20"/>
      <c r="C35" s="19"/>
      <c r="D35" s="19"/>
      <c r="E35" s="17" t="s">
        <v>36</v>
      </c>
      <c r="F35" s="44">
        <f>ROUND((SUM(BH77:BH137)),2)</f>
        <v>0</v>
      </c>
      <c r="G35" s="19"/>
      <c r="H35" s="19"/>
      <c r="I35" s="45">
        <v>0</v>
      </c>
      <c r="J35" s="44">
        <f>0</f>
        <v>0</v>
      </c>
      <c r="K35" s="38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s="2" customFormat="1" ht="6.95" customHeight="1">
      <c r="A36" s="19"/>
      <c r="B36" s="20"/>
      <c r="C36" s="19"/>
      <c r="D36" s="19"/>
      <c r="E36" s="19"/>
      <c r="F36" s="19"/>
      <c r="G36" s="19"/>
      <c r="H36" s="19"/>
      <c r="I36" s="19"/>
      <c r="J36" s="19"/>
      <c r="K36" s="38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s="2" customFormat="1" ht="25.35" customHeight="1">
      <c r="A37" s="19"/>
      <c r="B37" s="20"/>
      <c r="C37" s="46"/>
      <c r="D37" s="47" t="s">
        <v>37</v>
      </c>
      <c r="E37" s="28"/>
      <c r="F37" s="28"/>
      <c r="G37" s="48" t="s">
        <v>38</v>
      </c>
      <c r="H37" s="49" t="s">
        <v>39</v>
      </c>
      <c r="I37" s="28"/>
      <c r="J37" s="50">
        <f>SUM(J28:J35)</f>
        <v>0</v>
      </c>
      <c r="K37" s="38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s="2" customFormat="1" ht="14.45" customHeight="1">
      <c r="A38" s="19"/>
      <c r="B38" s="22"/>
      <c r="C38" s="23"/>
      <c r="D38" s="23"/>
      <c r="E38" s="23"/>
      <c r="F38" s="23"/>
      <c r="G38" s="23"/>
      <c r="H38" s="23"/>
      <c r="I38" s="23"/>
      <c r="J38" s="23"/>
      <c r="K38" s="3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42" spans="1:30" s="2" customFormat="1" ht="6.95" customHeight="1">
      <c r="A42" s="19"/>
      <c r="B42" s="24"/>
      <c r="C42" s="25"/>
      <c r="D42" s="25"/>
      <c r="E42" s="25"/>
      <c r="F42" s="25"/>
      <c r="G42" s="25"/>
      <c r="H42" s="25"/>
      <c r="I42" s="25"/>
      <c r="J42" s="25"/>
      <c r="K42" s="38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s="2" customFormat="1" ht="24.95" customHeight="1">
      <c r="A43" s="19"/>
      <c r="B43" s="20"/>
      <c r="C43" s="15" t="s">
        <v>48</v>
      </c>
      <c r="D43" s="19"/>
      <c r="E43" s="19"/>
      <c r="F43" s="19"/>
      <c r="G43" s="19"/>
      <c r="H43" s="19"/>
      <c r="I43" s="19"/>
      <c r="J43" s="19"/>
      <c r="K43" s="38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s="2" customFormat="1" ht="6.95" customHeight="1">
      <c r="A44" s="19"/>
      <c r="B44" s="20"/>
      <c r="C44" s="19"/>
      <c r="D44" s="19"/>
      <c r="E44" s="19"/>
      <c r="F44" s="19"/>
      <c r="G44" s="19"/>
      <c r="H44" s="19"/>
      <c r="I44" s="19"/>
      <c r="J44" s="19"/>
      <c r="K44" s="38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s="2" customFormat="1" ht="12" customHeight="1">
      <c r="A45" s="19"/>
      <c r="B45" s="20"/>
      <c r="C45" s="17" t="s">
        <v>6</v>
      </c>
      <c r="D45" s="19"/>
      <c r="E45" s="19"/>
      <c r="F45" s="19"/>
      <c r="G45" s="19"/>
      <c r="H45" s="19"/>
      <c r="I45" s="19"/>
      <c r="J45" s="19"/>
      <c r="K45" s="38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s="2" customFormat="1" ht="16.5" customHeight="1">
      <c r="A46" s="19"/>
      <c r="B46" s="20"/>
      <c r="C46" s="19"/>
      <c r="D46" s="19"/>
      <c r="E46" s="451" t="str">
        <f>E7</f>
        <v>Chata na parcele st. č. 382 - demolice</v>
      </c>
      <c r="F46" s="452"/>
      <c r="G46" s="452"/>
      <c r="H46" s="452"/>
      <c r="I46" s="19"/>
      <c r="J46" s="19"/>
      <c r="K46" s="38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 s="2" customFormat="1" ht="6.95" customHeight="1">
      <c r="A47" s="19"/>
      <c r="B47" s="20"/>
      <c r="C47" s="19"/>
      <c r="D47" s="19"/>
      <c r="E47" s="19"/>
      <c r="F47" s="19"/>
      <c r="G47" s="19"/>
      <c r="H47" s="19"/>
      <c r="I47" s="19"/>
      <c r="J47" s="19"/>
      <c r="K47" s="38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s="2" customFormat="1" ht="12" customHeight="1">
      <c r="A48" s="19"/>
      <c r="B48" s="20"/>
      <c r="C48" s="17" t="s">
        <v>10</v>
      </c>
      <c r="D48" s="19"/>
      <c r="E48" s="19"/>
      <c r="F48" s="16" t="str">
        <f>F10</f>
        <v>Nové Heřminovy (okres Bruntál)</v>
      </c>
      <c r="G48" s="19"/>
      <c r="H48" s="19"/>
      <c r="I48" s="17" t="s">
        <v>12</v>
      </c>
      <c r="J48" s="26" t="str">
        <f>IF(J10="","",J10)</f>
        <v/>
      </c>
      <c r="K48" s="38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s="2" customFormat="1" ht="6.95" customHeight="1">
      <c r="A49" s="19"/>
      <c r="B49" s="20"/>
      <c r="C49" s="19"/>
      <c r="D49" s="19"/>
      <c r="E49" s="19"/>
      <c r="F49" s="19"/>
      <c r="G49" s="19"/>
      <c r="H49" s="19"/>
      <c r="I49" s="19"/>
      <c r="J49" s="19"/>
      <c r="K49" s="38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1:30" s="2" customFormat="1" ht="15.2" customHeight="1">
      <c r="A50" s="19"/>
      <c r="B50" s="20"/>
      <c r="C50" s="17" t="s">
        <v>13</v>
      </c>
      <c r="D50" s="19"/>
      <c r="E50" s="19"/>
      <c r="F50" s="16" t="str">
        <f>E13</f>
        <v>Povodí Odry, státní podnik</v>
      </c>
      <c r="G50" s="19"/>
      <c r="H50" s="19"/>
      <c r="I50" s="17" t="s">
        <v>20</v>
      </c>
      <c r="J50" s="18" t="str">
        <f>E19</f>
        <v>Bc., Miroslav Šoltys</v>
      </c>
      <c r="K50" s="38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1:30" s="2" customFormat="1" ht="15.2" customHeight="1">
      <c r="A51" s="19"/>
      <c r="B51" s="20"/>
      <c r="C51" s="17" t="s">
        <v>19</v>
      </c>
      <c r="D51" s="19"/>
      <c r="E51" s="19"/>
      <c r="F51" s="16" t="e">
        <f>IF(E16="","",E16)</f>
        <v>#REF!</v>
      </c>
      <c r="G51" s="19"/>
      <c r="H51" s="19"/>
      <c r="I51" s="17" t="s">
        <v>24</v>
      </c>
      <c r="J51" s="18" t="e">
        <f>E22</f>
        <v>#REF!</v>
      </c>
      <c r="K51" s="38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:30" s="2" customFormat="1" ht="10.35" customHeight="1">
      <c r="A52" s="19"/>
      <c r="B52" s="20"/>
      <c r="C52" s="19"/>
      <c r="D52" s="19"/>
      <c r="E52" s="19"/>
      <c r="F52" s="19"/>
      <c r="G52" s="19"/>
      <c r="H52" s="19"/>
      <c r="I52" s="19"/>
      <c r="J52" s="19"/>
      <c r="K52" s="38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1:30" s="2" customFormat="1" ht="29.25" customHeight="1">
      <c r="A53" s="19"/>
      <c r="B53" s="20"/>
      <c r="C53" s="51" t="s">
        <v>49</v>
      </c>
      <c r="D53" s="46"/>
      <c r="E53" s="46"/>
      <c r="F53" s="46"/>
      <c r="G53" s="46"/>
      <c r="H53" s="46"/>
      <c r="I53" s="46"/>
      <c r="J53" s="52" t="s">
        <v>50</v>
      </c>
      <c r="K53" s="38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1:30" s="2" customFormat="1" ht="10.35" customHeight="1">
      <c r="A54" s="19"/>
      <c r="B54" s="20"/>
      <c r="C54" s="19"/>
      <c r="D54" s="19"/>
      <c r="E54" s="19"/>
      <c r="F54" s="19"/>
      <c r="G54" s="19"/>
      <c r="H54" s="19"/>
      <c r="I54" s="19"/>
      <c r="J54" s="19"/>
      <c r="K54" s="38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</row>
    <row r="55" spans="1:46" s="2" customFormat="1" ht="22.9" customHeight="1">
      <c r="A55" s="19"/>
      <c r="B55" s="20"/>
      <c r="C55" s="53" t="s">
        <v>43</v>
      </c>
      <c r="D55" s="19"/>
      <c r="E55" s="19"/>
      <c r="F55" s="19"/>
      <c r="G55" s="19"/>
      <c r="H55" s="19"/>
      <c r="I55" s="19"/>
      <c r="J55" s="35">
        <f>J77</f>
        <v>0</v>
      </c>
      <c r="K55" s="38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T55" s="11" t="s">
        <v>51</v>
      </c>
    </row>
    <row r="56" spans="2:11" s="4" customFormat="1" ht="24.95" customHeight="1">
      <c r="B56" s="54"/>
      <c r="D56" s="55" t="s">
        <v>52</v>
      </c>
      <c r="E56" s="56"/>
      <c r="F56" s="56"/>
      <c r="G56" s="56"/>
      <c r="H56" s="56"/>
      <c r="I56" s="56"/>
      <c r="J56" s="57">
        <f>J78</f>
        <v>0</v>
      </c>
      <c r="K56" s="54"/>
    </row>
    <row r="57" spans="2:11" s="5" customFormat="1" ht="19.9" customHeight="1">
      <c r="B57" s="58"/>
      <c r="D57" s="59" t="s">
        <v>53</v>
      </c>
      <c r="E57" s="60"/>
      <c r="F57" s="60"/>
      <c r="G57" s="60"/>
      <c r="H57" s="60"/>
      <c r="I57" s="60"/>
      <c r="J57" s="61">
        <f>J79</f>
        <v>0</v>
      </c>
      <c r="K57" s="58"/>
    </row>
    <row r="58" spans="2:11" s="5" customFormat="1" ht="19.9" customHeight="1">
      <c r="B58" s="58"/>
      <c r="D58" s="59" t="s">
        <v>54</v>
      </c>
      <c r="E58" s="60"/>
      <c r="F58" s="60"/>
      <c r="G58" s="60"/>
      <c r="H58" s="60"/>
      <c r="I58" s="60"/>
      <c r="J58" s="61">
        <f>J111</f>
        <v>0</v>
      </c>
      <c r="K58" s="58"/>
    </row>
    <row r="59" spans="2:11" s="5" customFormat="1" ht="19.9" customHeight="1">
      <c r="B59" s="58"/>
      <c r="D59" s="59" t="s">
        <v>55</v>
      </c>
      <c r="E59" s="60"/>
      <c r="F59" s="60"/>
      <c r="G59" s="60"/>
      <c r="H59" s="60"/>
      <c r="I59" s="60"/>
      <c r="J59" s="61">
        <f>J133</f>
        <v>0</v>
      </c>
      <c r="K59" s="58"/>
    </row>
    <row r="60" spans="1:30" s="2" customFormat="1" ht="21.75" customHeight="1">
      <c r="A60" s="19"/>
      <c r="B60" s="20"/>
      <c r="C60" s="19"/>
      <c r="D60" s="19"/>
      <c r="E60" s="19"/>
      <c r="F60" s="19"/>
      <c r="G60" s="19"/>
      <c r="H60" s="19"/>
      <c r="I60" s="19"/>
      <c r="J60" s="19"/>
      <c r="K60" s="38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</row>
    <row r="61" spans="1:30" s="2" customFormat="1" ht="6.95" customHeight="1">
      <c r="A61" s="19"/>
      <c r="B61" s="22"/>
      <c r="C61" s="23"/>
      <c r="D61" s="23"/>
      <c r="E61" s="23"/>
      <c r="F61" s="23"/>
      <c r="G61" s="23"/>
      <c r="H61" s="23"/>
      <c r="I61" s="23"/>
      <c r="J61" s="23"/>
      <c r="K61" s="38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</row>
    <row r="65" spans="1:30" s="2" customFormat="1" ht="6.95" customHeight="1">
      <c r="A65" s="19"/>
      <c r="B65" s="24"/>
      <c r="C65" s="25"/>
      <c r="D65" s="25"/>
      <c r="E65" s="25"/>
      <c r="F65" s="25"/>
      <c r="G65" s="25"/>
      <c r="H65" s="25"/>
      <c r="I65" s="25"/>
      <c r="J65" s="25"/>
      <c r="K65" s="38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</row>
    <row r="66" spans="1:30" s="2" customFormat="1" ht="24.95" customHeight="1">
      <c r="A66" s="19"/>
      <c r="B66" s="20"/>
      <c r="C66" s="15" t="s">
        <v>56</v>
      </c>
      <c r="D66" s="19"/>
      <c r="E66" s="19"/>
      <c r="F66" s="19"/>
      <c r="G66" s="19"/>
      <c r="H66" s="19"/>
      <c r="I66" s="19"/>
      <c r="J66" s="19"/>
      <c r="K66" s="38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</row>
    <row r="67" spans="1:30" s="2" customFormat="1" ht="6.95" customHeight="1">
      <c r="A67" s="19"/>
      <c r="B67" s="20"/>
      <c r="C67" s="19"/>
      <c r="D67" s="19"/>
      <c r="E67" s="19"/>
      <c r="F67" s="19"/>
      <c r="G67" s="19"/>
      <c r="H67" s="19"/>
      <c r="I67" s="19"/>
      <c r="J67" s="19"/>
      <c r="K67" s="38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</row>
    <row r="68" spans="1:30" s="2" customFormat="1" ht="12" customHeight="1">
      <c r="A68" s="19"/>
      <c r="B68" s="20"/>
      <c r="C68" s="17" t="s">
        <v>6</v>
      </c>
      <c r="D68" s="19"/>
      <c r="E68" s="19"/>
      <c r="F68" s="19"/>
      <c r="G68" s="19"/>
      <c r="H68" s="19"/>
      <c r="I68" s="19"/>
      <c r="J68" s="19"/>
      <c r="K68" s="38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</row>
    <row r="69" spans="1:30" s="2" customFormat="1" ht="16.5" customHeight="1">
      <c r="A69" s="19"/>
      <c r="B69" s="20"/>
      <c r="C69" s="19"/>
      <c r="D69" s="19"/>
      <c r="E69" s="451" t="str">
        <f>E7</f>
        <v>Chata na parcele st. č. 382 - demolice</v>
      </c>
      <c r="F69" s="452"/>
      <c r="G69" s="452"/>
      <c r="H69" s="452"/>
      <c r="I69" s="19"/>
      <c r="J69" s="19"/>
      <c r="K69" s="38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</row>
    <row r="70" spans="1:30" s="2" customFormat="1" ht="6.95" customHeight="1">
      <c r="A70" s="19"/>
      <c r="B70" s="20"/>
      <c r="C70" s="19"/>
      <c r="D70" s="19"/>
      <c r="E70" s="19"/>
      <c r="F70" s="19"/>
      <c r="G70" s="19"/>
      <c r="H70" s="19"/>
      <c r="I70" s="19"/>
      <c r="J70" s="19"/>
      <c r="K70" s="38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</row>
    <row r="71" spans="1:30" s="2" customFormat="1" ht="12" customHeight="1">
      <c r="A71" s="19"/>
      <c r="B71" s="20"/>
      <c r="C71" s="17" t="s">
        <v>10</v>
      </c>
      <c r="D71" s="19"/>
      <c r="E71" s="19"/>
      <c r="F71" s="16" t="str">
        <f>F10</f>
        <v>Nové Heřminovy (okres Bruntál)</v>
      </c>
      <c r="G71" s="19"/>
      <c r="H71" s="19"/>
      <c r="I71" s="17" t="s">
        <v>12</v>
      </c>
      <c r="J71" s="26" t="str">
        <f>IF(J10="","",J10)</f>
        <v/>
      </c>
      <c r="K71" s="38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</row>
    <row r="72" spans="1:30" s="2" customFormat="1" ht="6.95" customHeight="1">
      <c r="A72" s="19"/>
      <c r="B72" s="20"/>
      <c r="C72" s="19"/>
      <c r="D72" s="19"/>
      <c r="E72" s="19"/>
      <c r="F72" s="19"/>
      <c r="G72" s="19"/>
      <c r="H72" s="19"/>
      <c r="I72" s="19"/>
      <c r="J72" s="19"/>
      <c r="K72" s="38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</row>
    <row r="73" spans="1:30" s="2" customFormat="1" ht="15.2" customHeight="1">
      <c r="A73" s="19"/>
      <c r="B73" s="20"/>
      <c r="C73" s="17" t="s">
        <v>13</v>
      </c>
      <c r="D73" s="19"/>
      <c r="E73" s="19"/>
      <c r="F73" s="16" t="str">
        <f>E13</f>
        <v>Povodí Odry, státní podnik</v>
      </c>
      <c r="G73" s="19"/>
      <c r="H73" s="19"/>
      <c r="I73" s="17" t="s">
        <v>20</v>
      </c>
      <c r="J73" s="18" t="str">
        <f>E19</f>
        <v>Bc., Miroslav Šoltys</v>
      </c>
      <c r="K73" s="38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</row>
    <row r="74" spans="1:30" s="2" customFormat="1" ht="15.2" customHeight="1">
      <c r="A74" s="19"/>
      <c r="B74" s="20"/>
      <c r="C74" s="17" t="s">
        <v>19</v>
      </c>
      <c r="D74" s="19"/>
      <c r="E74" s="19"/>
      <c r="F74" s="16" t="e">
        <f>IF(E16="","",E16)</f>
        <v>#REF!</v>
      </c>
      <c r="G74" s="19"/>
      <c r="H74" s="19"/>
      <c r="I74" s="17" t="s">
        <v>24</v>
      </c>
      <c r="J74" s="18" t="e">
        <f>E22</f>
        <v>#REF!</v>
      </c>
      <c r="K74" s="38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</row>
    <row r="75" spans="1:30" s="2" customFormat="1" ht="10.35" customHeight="1">
      <c r="A75" s="19"/>
      <c r="B75" s="20"/>
      <c r="C75" s="19"/>
      <c r="D75" s="19"/>
      <c r="E75" s="19"/>
      <c r="F75" s="19"/>
      <c r="G75" s="19"/>
      <c r="H75" s="19"/>
      <c r="I75" s="19"/>
      <c r="J75" s="19"/>
      <c r="K75" s="38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</row>
    <row r="76" spans="1:30" s="6" customFormat="1" ht="29.25" customHeight="1">
      <c r="A76" s="62"/>
      <c r="B76" s="63"/>
      <c r="C76" s="64" t="s">
        <v>57</v>
      </c>
      <c r="D76" s="65" t="s">
        <v>42</v>
      </c>
      <c r="E76" s="65" t="s">
        <v>40</v>
      </c>
      <c r="F76" s="65" t="s">
        <v>41</v>
      </c>
      <c r="G76" s="65" t="s">
        <v>58</v>
      </c>
      <c r="H76" s="65" t="s">
        <v>59</v>
      </c>
      <c r="I76" s="65" t="s">
        <v>60</v>
      </c>
      <c r="J76" s="65" t="s">
        <v>50</v>
      </c>
      <c r="K76" s="66"/>
      <c r="L76" s="29" t="s">
        <v>0</v>
      </c>
      <c r="M76" s="30" t="s">
        <v>31</v>
      </c>
      <c r="N76" s="30" t="s">
        <v>61</v>
      </c>
      <c r="O76" s="30" t="s">
        <v>62</v>
      </c>
      <c r="P76" s="30" t="s">
        <v>63</v>
      </c>
      <c r="Q76" s="30" t="s">
        <v>64</v>
      </c>
      <c r="R76" s="30" t="s">
        <v>65</v>
      </c>
      <c r="S76" s="31" t="s">
        <v>66</v>
      </c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</row>
    <row r="77" spans="1:62" s="2" customFormat="1" ht="22.9" customHeight="1">
      <c r="A77" s="19"/>
      <c r="B77" s="20"/>
      <c r="C77" s="34" t="s">
        <v>67</v>
      </c>
      <c r="D77" s="19"/>
      <c r="E77" s="19"/>
      <c r="F77" s="19"/>
      <c r="G77" s="19"/>
      <c r="H77" s="19"/>
      <c r="I77" s="19"/>
      <c r="J77" s="67">
        <f>J78</f>
        <v>0</v>
      </c>
      <c r="K77" s="20"/>
      <c r="L77" s="32"/>
      <c r="M77" s="27"/>
      <c r="N77" s="33"/>
      <c r="O77" s="68">
        <f>O78</f>
        <v>136.87041</v>
      </c>
      <c r="P77" s="33"/>
      <c r="Q77" s="68">
        <f>Q78</f>
        <v>42.819809</v>
      </c>
      <c r="R77" s="33"/>
      <c r="S77" s="69">
        <f>S78</f>
        <v>78.342</v>
      </c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S77" s="11" t="s">
        <v>44</v>
      </c>
      <c r="AT77" s="11" t="s">
        <v>51</v>
      </c>
      <c r="BJ77" s="70">
        <f>BJ78</f>
        <v>0</v>
      </c>
    </row>
    <row r="78" spans="2:62" s="7" customFormat="1" ht="25.9" customHeight="1">
      <c r="B78" s="71"/>
      <c r="D78" s="72" t="s">
        <v>44</v>
      </c>
      <c r="E78" s="73" t="s">
        <v>68</v>
      </c>
      <c r="F78" s="73" t="s">
        <v>69</v>
      </c>
      <c r="J78" s="74">
        <f>J79+J111+J133</f>
        <v>0</v>
      </c>
      <c r="K78" s="71"/>
      <c r="L78" s="75"/>
      <c r="M78" s="76"/>
      <c r="N78" s="76"/>
      <c r="O78" s="77">
        <f>O79+O111+O133</f>
        <v>136.87041</v>
      </c>
      <c r="P78" s="76"/>
      <c r="Q78" s="77">
        <f>Q79+Q111+Q133</f>
        <v>42.819809</v>
      </c>
      <c r="R78" s="76"/>
      <c r="S78" s="78">
        <f>S79+S111+S133</f>
        <v>78.342</v>
      </c>
      <c r="AQ78" s="72" t="s">
        <v>46</v>
      </c>
      <c r="AS78" s="79" t="s">
        <v>44</v>
      </c>
      <c r="AT78" s="79" t="s">
        <v>45</v>
      </c>
      <c r="AX78" s="72" t="s">
        <v>70</v>
      </c>
      <c r="BJ78" s="80">
        <f>BJ79+BJ111+BJ133</f>
        <v>0</v>
      </c>
    </row>
    <row r="79" spans="2:62" s="7" customFormat="1" ht="22.9" customHeight="1">
      <c r="B79" s="71"/>
      <c r="D79" s="72" t="s">
        <v>44</v>
      </c>
      <c r="E79" s="81" t="s">
        <v>46</v>
      </c>
      <c r="F79" s="81" t="s">
        <v>71</v>
      </c>
      <c r="J79" s="82">
        <f>J80+J87+J88+J97+J99+J106+J108+J109</f>
        <v>0</v>
      </c>
      <c r="K79" s="71"/>
      <c r="L79" s="75"/>
      <c r="M79" s="76"/>
      <c r="N79" s="76"/>
      <c r="O79" s="77">
        <f>SUM(O80:O110)</f>
        <v>41.110029999999995</v>
      </c>
      <c r="P79" s="76"/>
      <c r="Q79" s="77">
        <f>SUM(Q80:Q110)</f>
        <v>42.819809</v>
      </c>
      <c r="R79" s="76"/>
      <c r="S79" s="78">
        <f>SUM(S80:S110)</f>
        <v>0</v>
      </c>
      <c r="AQ79" s="72" t="s">
        <v>46</v>
      </c>
      <c r="AS79" s="79" t="s">
        <v>44</v>
      </c>
      <c r="AT79" s="79" t="s">
        <v>46</v>
      </c>
      <c r="AX79" s="72" t="s">
        <v>70</v>
      </c>
      <c r="BJ79" s="80">
        <f>SUM(BJ80:BJ110)</f>
        <v>0</v>
      </c>
    </row>
    <row r="80" spans="1:64" s="2" customFormat="1" ht="44.25" customHeight="1">
      <c r="A80" s="19"/>
      <c r="B80" s="83"/>
      <c r="C80" s="84" t="s">
        <v>46</v>
      </c>
      <c r="D80" s="84" t="s">
        <v>72</v>
      </c>
      <c r="E80" s="85" t="s">
        <v>73</v>
      </c>
      <c r="F80" s="86" t="s">
        <v>74</v>
      </c>
      <c r="G80" s="87" t="s">
        <v>75</v>
      </c>
      <c r="H80" s="88">
        <f>H86</f>
        <v>29.299999999999997</v>
      </c>
      <c r="I80" s="426">
        <v>0</v>
      </c>
      <c r="J80" s="89">
        <f>ROUND(I80*H80,2)</f>
        <v>0</v>
      </c>
      <c r="K80" s="20"/>
      <c r="L80" s="90" t="s">
        <v>0</v>
      </c>
      <c r="M80" s="91" t="s">
        <v>33</v>
      </c>
      <c r="N80" s="92">
        <v>0.818</v>
      </c>
      <c r="O80" s="92">
        <f>N80*H80</f>
        <v>23.967399999999998</v>
      </c>
      <c r="P80" s="92">
        <v>0</v>
      </c>
      <c r="Q80" s="92">
        <f>P80*H80</f>
        <v>0</v>
      </c>
      <c r="R80" s="92">
        <v>0</v>
      </c>
      <c r="S80" s="93">
        <f>R80*H80</f>
        <v>0</v>
      </c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Q80" s="94" t="s">
        <v>76</v>
      </c>
      <c r="AS80" s="94" t="s">
        <v>72</v>
      </c>
      <c r="AT80" s="94" t="s">
        <v>77</v>
      </c>
      <c r="AX80" s="11" t="s">
        <v>70</v>
      </c>
      <c r="BD80" s="95">
        <f>IF(M80="základní",J80,0)</f>
        <v>0</v>
      </c>
      <c r="BE80" s="95">
        <f>IF(M80="snížená",J80,0)</f>
        <v>0</v>
      </c>
      <c r="BF80" s="95">
        <f>IF(M80="zákl. přenesená",J80,0)</f>
        <v>0</v>
      </c>
      <c r="BG80" s="95">
        <f>IF(M80="sníž. přenesená",J80,0)</f>
        <v>0</v>
      </c>
      <c r="BH80" s="95">
        <f>IF(M80="nulová",J80,0)</f>
        <v>0</v>
      </c>
      <c r="BI80" s="11" t="s">
        <v>77</v>
      </c>
      <c r="BJ80" s="95">
        <f>ROUND(I80*H80,2)</f>
        <v>0</v>
      </c>
      <c r="BK80" s="11" t="s">
        <v>76</v>
      </c>
      <c r="BL80" s="94" t="s">
        <v>78</v>
      </c>
    </row>
    <row r="81" spans="2:50" s="8" customFormat="1" ht="12">
      <c r="B81" s="96"/>
      <c r="D81" s="97" t="s">
        <v>79</v>
      </c>
      <c r="E81" s="98" t="s">
        <v>0</v>
      </c>
      <c r="F81" s="99" t="s">
        <v>80</v>
      </c>
      <c r="H81" s="98" t="s">
        <v>0</v>
      </c>
      <c r="K81" s="96"/>
      <c r="L81" s="100"/>
      <c r="M81" s="101"/>
      <c r="N81" s="101"/>
      <c r="O81" s="101"/>
      <c r="P81" s="101"/>
      <c r="Q81" s="101"/>
      <c r="R81" s="101"/>
      <c r="S81" s="102"/>
      <c r="AS81" s="98" t="s">
        <v>79</v>
      </c>
      <c r="AT81" s="98" t="s">
        <v>77</v>
      </c>
      <c r="AU81" s="8" t="s">
        <v>46</v>
      </c>
      <c r="AV81" s="8" t="s">
        <v>23</v>
      </c>
      <c r="AW81" s="8" t="s">
        <v>45</v>
      </c>
      <c r="AX81" s="98" t="s">
        <v>70</v>
      </c>
    </row>
    <row r="82" spans="2:50" s="8" customFormat="1" ht="12">
      <c r="B82" s="96"/>
      <c r="D82" s="97" t="s">
        <v>79</v>
      </c>
      <c r="E82" s="98" t="s">
        <v>0</v>
      </c>
      <c r="F82" s="99" t="s">
        <v>81</v>
      </c>
      <c r="H82" s="98" t="s">
        <v>0</v>
      </c>
      <c r="K82" s="96"/>
      <c r="L82" s="100"/>
      <c r="M82" s="101"/>
      <c r="N82" s="101"/>
      <c r="O82" s="101"/>
      <c r="P82" s="101"/>
      <c r="Q82" s="101"/>
      <c r="R82" s="101"/>
      <c r="S82" s="102"/>
      <c r="AS82" s="98" t="s">
        <v>79</v>
      </c>
      <c r="AT82" s="98" t="s">
        <v>77</v>
      </c>
      <c r="AU82" s="8" t="s">
        <v>46</v>
      </c>
      <c r="AV82" s="8" t="s">
        <v>23</v>
      </c>
      <c r="AW82" s="8" t="s">
        <v>45</v>
      </c>
      <c r="AX82" s="98" t="s">
        <v>70</v>
      </c>
    </row>
    <row r="83" spans="2:50" s="9" customFormat="1" ht="12">
      <c r="B83" s="103"/>
      <c r="D83" s="97" t="s">
        <v>79</v>
      </c>
      <c r="E83" s="104" t="s">
        <v>0</v>
      </c>
      <c r="F83" s="105" t="s">
        <v>159</v>
      </c>
      <c r="H83" s="106">
        <v>20.9</v>
      </c>
      <c r="K83" s="103"/>
      <c r="L83" s="107"/>
      <c r="M83" s="108"/>
      <c r="N83" s="108"/>
      <c r="O83" s="108"/>
      <c r="P83" s="108"/>
      <c r="Q83" s="108"/>
      <c r="R83" s="108"/>
      <c r="S83" s="109"/>
      <c r="AS83" s="104" t="s">
        <v>79</v>
      </c>
      <c r="AT83" s="104" t="s">
        <v>77</v>
      </c>
      <c r="AU83" s="9" t="s">
        <v>77</v>
      </c>
      <c r="AV83" s="9" t="s">
        <v>23</v>
      </c>
      <c r="AW83" s="9" t="s">
        <v>45</v>
      </c>
      <c r="AX83" s="104" t="s">
        <v>70</v>
      </c>
    </row>
    <row r="84" spans="2:50" s="8" customFormat="1" ht="12">
      <c r="B84" s="96"/>
      <c r="D84" s="97" t="s">
        <v>79</v>
      </c>
      <c r="E84" s="98" t="s">
        <v>0</v>
      </c>
      <c r="F84" s="99" t="s">
        <v>82</v>
      </c>
      <c r="H84" s="98" t="s">
        <v>0</v>
      </c>
      <c r="K84" s="96"/>
      <c r="L84" s="100"/>
      <c r="M84" s="101"/>
      <c r="N84" s="101"/>
      <c r="O84" s="101"/>
      <c r="P84" s="101"/>
      <c r="Q84" s="101"/>
      <c r="R84" s="101"/>
      <c r="S84" s="102"/>
      <c r="AS84" s="98" t="s">
        <v>79</v>
      </c>
      <c r="AT84" s="98" t="s">
        <v>77</v>
      </c>
      <c r="AU84" s="8" t="s">
        <v>46</v>
      </c>
      <c r="AV84" s="8" t="s">
        <v>23</v>
      </c>
      <c r="AW84" s="8" t="s">
        <v>45</v>
      </c>
      <c r="AX84" s="98" t="s">
        <v>70</v>
      </c>
    </row>
    <row r="85" spans="2:50" s="9" customFormat="1" ht="12">
      <c r="B85" s="103"/>
      <c r="D85" s="97" t="s">
        <v>79</v>
      </c>
      <c r="E85" s="104" t="s">
        <v>0</v>
      </c>
      <c r="F85" s="105" t="s">
        <v>160</v>
      </c>
      <c r="H85" s="106">
        <v>8.4</v>
      </c>
      <c r="K85" s="103"/>
      <c r="L85" s="107"/>
      <c r="M85" s="108"/>
      <c r="N85" s="108"/>
      <c r="O85" s="108"/>
      <c r="P85" s="108"/>
      <c r="Q85" s="108"/>
      <c r="R85" s="108"/>
      <c r="S85" s="109"/>
      <c r="AS85" s="104" t="s">
        <v>79</v>
      </c>
      <c r="AT85" s="104" t="s">
        <v>77</v>
      </c>
      <c r="AU85" s="9" t="s">
        <v>77</v>
      </c>
      <c r="AV85" s="9" t="s">
        <v>23</v>
      </c>
      <c r="AW85" s="9" t="s">
        <v>45</v>
      </c>
      <c r="AX85" s="104" t="s">
        <v>70</v>
      </c>
    </row>
    <row r="86" spans="2:50" s="10" customFormat="1" ht="12">
      <c r="B86" s="110"/>
      <c r="D86" s="97" t="s">
        <v>79</v>
      </c>
      <c r="E86" s="111" t="s">
        <v>0</v>
      </c>
      <c r="F86" s="112" t="s">
        <v>83</v>
      </c>
      <c r="H86" s="113">
        <f>H83+H85</f>
        <v>29.299999999999997</v>
      </c>
      <c r="K86" s="110"/>
      <c r="L86" s="114"/>
      <c r="M86" s="115"/>
      <c r="N86" s="115"/>
      <c r="O86" s="115"/>
      <c r="P86" s="115"/>
      <c r="Q86" s="115"/>
      <c r="R86" s="115"/>
      <c r="S86" s="116"/>
      <c r="AS86" s="111" t="s">
        <v>79</v>
      </c>
      <c r="AT86" s="111" t="s">
        <v>77</v>
      </c>
      <c r="AU86" s="10" t="s">
        <v>76</v>
      </c>
      <c r="AV86" s="10" t="s">
        <v>23</v>
      </c>
      <c r="AW86" s="10" t="s">
        <v>46</v>
      </c>
      <c r="AX86" s="111" t="s">
        <v>70</v>
      </c>
    </row>
    <row r="87" spans="1:64" s="2" customFormat="1" ht="36">
      <c r="A87" s="19"/>
      <c r="B87" s="83"/>
      <c r="C87" s="84" t="s">
        <v>77</v>
      </c>
      <c r="D87" s="84" t="s">
        <v>72</v>
      </c>
      <c r="E87" s="85" t="s">
        <v>84</v>
      </c>
      <c r="F87" s="86" t="s">
        <v>85</v>
      </c>
      <c r="G87" s="87" t="s">
        <v>75</v>
      </c>
      <c r="H87" s="88">
        <v>29.3</v>
      </c>
      <c r="I87" s="426">
        <v>0</v>
      </c>
      <c r="J87" s="89">
        <f>ROUND(I87*H87,2)</f>
        <v>0</v>
      </c>
      <c r="K87" s="20"/>
      <c r="L87" s="90" t="s">
        <v>0</v>
      </c>
      <c r="M87" s="91" t="s">
        <v>33</v>
      </c>
      <c r="N87" s="92">
        <v>0.328</v>
      </c>
      <c r="O87" s="92">
        <f>N87*H87</f>
        <v>9.6104</v>
      </c>
      <c r="P87" s="92">
        <v>0</v>
      </c>
      <c r="Q87" s="92">
        <f>P87*H87</f>
        <v>0</v>
      </c>
      <c r="R87" s="92">
        <v>0</v>
      </c>
      <c r="S87" s="93">
        <f>R87*H87</f>
        <v>0</v>
      </c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Q87" s="94" t="s">
        <v>76</v>
      </c>
      <c r="AS87" s="94" t="s">
        <v>72</v>
      </c>
      <c r="AT87" s="94" t="s">
        <v>77</v>
      </c>
      <c r="AX87" s="11" t="s">
        <v>70</v>
      </c>
      <c r="BD87" s="95">
        <f>IF(M87="základní",J87,0)</f>
        <v>0</v>
      </c>
      <c r="BE87" s="95">
        <f>IF(M87="snížená",J87,0)</f>
        <v>0</v>
      </c>
      <c r="BF87" s="95">
        <f>IF(M87="zákl. přenesená",J87,0)</f>
        <v>0</v>
      </c>
      <c r="BG87" s="95">
        <f>IF(M87="sníž. přenesená",J87,0)</f>
        <v>0</v>
      </c>
      <c r="BH87" s="95">
        <f>IF(M87="nulová",J87,0)</f>
        <v>0</v>
      </c>
      <c r="BI87" s="11" t="s">
        <v>77</v>
      </c>
      <c r="BJ87" s="95">
        <f>ROUND(I87*H87,2)</f>
        <v>0</v>
      </c>
      <c r="BK87" s="11" t="s">
        <v>76</v>
      </c>
      <c r="BL87" s="94" t="s">
        <v>86</v>
      </c>
    </row>
    <row r="88" spans="1:64" s="2" customFormat="1" ht="33" customHeight="1">
      <c r="A88" s="19"/>
      <c r="B88" s="83"/>
      <c r="C88" s="84" t="s">
        <v>87</v>
      </c>
      <c r="D88" s="84" t="s">
        <v>72</v>
      </c>
      <c r="E88" s="85" t="s">
        <v>84</v>
      </c>
      <c r="F88" s="86" t="s">
        <v>85</v>
      </c>
      <c r="G88" s="87" t="s">
        <v>75</v>
      </c>
      <c r="H88" s="88">
        <v>13.79</v>
      </c>
      <c r="I88" s="426">
        <v>0</v>
      </c>
      <c r="J88" s="89">
        <f>ROUND(I88*H88,2)</f>
        <v>0</v>
      </c>
      <c r="K88" s="20"/>
      <c r="L88" s="90" t="s">
        <v>0</v>
      </c>
      <c r="M88" s="91" t="s">
        <v>33</v>
      </c>
      <c r="N88" s="92">
        <v>0.328</v>
      </c>
      <c r="O88" s="92">
        <f>N88*H88</f>
        <v>4.52312</v>
      </c>
      <c r="P88" s="92">
        <v>0</v>
      </c>
      <c r="Q88" s="92">
        <f>P88*H88</f>
        <v>0</v>
      </c>
      <c r="R88" s="92">
        <v>0</v>
      </c>
      <c r="S88" s="93">
        <f>R88*H88</f>
        <v>0</v>
      </c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Q88" s="94" t="s">
        <v>76</v>
      </c>
      <c r="AS88" s="94" t="s">
        <v>72</v>
      </c>
      <c r="AT88" s="94" t="s">
        <v>77</v>
      </c>
      <c r="AX88" s="11" t="s">
        <v>70</v>
      </c>
      <c r="BD88" s="95">
        <f>IF(M88="základní",J88,0)</f>
        <v>0</v>
      </c>
      <c r="BE88" s="95">
        <f>IF(M88="snížená",J88,0)</f>
        <v>0</v>
      </c>
      <c r="BF88" s="95">
        <f>IF(M88="zákl. přenesená",J88,0)</f>
        <v>0</v>
      </c>
      <c r="BG88" s="95">
        <f>IF(M88="sníž. přenesená",J88,0)</f>
        <v>0</v>
      </c>
      <c r="BH88" s="95">
        <f>IF(M88="nulová",J88,0)</f>
        <v>0</v>
      </c>
      <c r="BI88" s="11" t="s">
        <v>77</v>
      </c>
      <c r="BJ88" s="95">
        <f>ROUND(I88*H88,2)</f>
        <v>0</v>
      </c>
      <c r="BK88" s="11" t="s">
        <v>76</v>
      </c>
      <c r="BL88" s="94" t="s">
        <v>88</v>
      </c>
    </row>
    <row r="89" spans="2:50" s="8" customFormat="1" ht="12">
      <c r="B89" s="96"/>
      <c r="D89" s="97" t="s">
        <v>79</v>
      </c>
      <c r="E89" s="98" t="s">
        <v>0</v>
      </c>
      <c r="F89" s="99" t="s">
        <v>89</v>
      </c>
      <c r="H89" s="98" t="s">
        <v>0</v>
      </c>
      <c r="K89" s="96"/>
      <c r="L89" s="100"/>
      <c r="M89" s="101"/>
      <c r="N89" s="101"/>
      <c r="O89" s="101"/>
      <c r="P89" s="101"/>
      <c r="Q89" s="101"/>
      <c r="R89" s="101"/>
      <c r="S89" s="102"/>
      <c r="AS89" s="98" t="s">
        <v>79</v>
      </c>
      <c r="AT89" s="98" t="s">
        <v>77</v>
      </c>
      <c r="AU89" s="8" t="s">
        <v>46</v>
      </c>
      <c r="AV89" s="8" t="s">
        <v>23</v>
      </c>
      <c r="AW89" s="8" t="s">
        <v>45</v>
      </c>
      <c r="AX89" s="98" t="s">
        <v>70</v>
      </c>
    </row>
    <row r="90" spans="2:50" s="8" customFormat="1" ht="12">
      <c r="B90" s="96"/>
      <c r="D90" s="97" t="s">
        <v>79</v>
      </c>
      <c r="E90" s="98" t="s">
        <v>0</v>
      </c>
      <c r="F90" s="99" t="s">
        <v>81</v>
      </c>
      <c r="H90" s="98" t="s">
        <v>0</v>
      </c>
      <c r="K90" s="96"/>
      <c r="L90" s="100"/>
      <c r="M90" s="101"/>
      <c r="N90" s="101"/>
      <c r="O90" s="101"/>
      <c r="P90" s="101"/>
      <c r="Q90" s="101"/>
      <c r="R90" s="101"/>
      <c r="S90" s="102"/>
      <c r="AS90" s="98" t="s">
        <v>79</v>
      </c>
      <c r="AT90" s="98" t="s">
        <v>77</v>
      </c>
      <c r="AU90" s="8" t="s">
        <v>46</v>
      </c>
      <c r="AV90" s="8" t="s">
        <v>23</v>
      </c>
      <c r="AW90" s="8" t="s">
        <v>45</v>
      </c>
      <c r="AX90" s="98" t="s">
        <v>70</v>
      </c>
    </row>
    <row r="91" spans="2:50" s="9" customFormat="1" ht="12">
      <c r="B91" s="103"/>
      <c r="D91" s="97" t="s">
        <v>79</v>
      </c>
      <c r="E91" s="104" t="s">
        <v>0</v>
      </c>
      <c r="F91" s="105" t="s">
        <v>90</v>
      </c>
      <c r="H91" s="106">
        <v>6.27</v>
      </c>
      <c r="K91" s="103"/>
      <c r="L91" s="107"/>
      <c r="M91" s="108"/>
      <c r="N91" s="108"/>
      <c r="O91" s="108"/>
      <c r="P91" s="108"/>
      <c r="Q91" s="108"/>
      <c r="R91" s="108"/>
      <c r="S91" s="109"/>
      <c r="AS91" s="104" t="s">
        <v>79</v>
      </c>
      <c r="AT91" s="104" t="s">
        <v>77</v>
      </c>
      <c r="AU91" s="9" t="s">
        <v>77</v>
      </c>
      <c r="AV91" s="9" t="s">
        <v>23</v>
      </c>
      <c r="AW91" s="9" t="s">
        <v>45</v>
      </c>
      <c r="AX91" s="104" t="s">
        <v>70</v>
      </c>
    </row>
    <row r="92" spans="2:50" s="8" customFormat="1" ht="12">
      <c r="B92" s="96"/>
      <c r="D92" s="97" t="s">
        <v>79</v>
      </c>
      <c r="E92" s="98" t="s">
        <v>0</v>
      </c>
      <c r="F92" s="99" t="s">
        <v>82</v>
      </c>
      <c r="H92" s="98" t="s">
        <v>0</v>
      </c>
      <c r="K92" s="96"/>
      <c r="L92" s="100"/>
      <c r="M92" s="101"/>
      <c r="N92" s="101"/>
      <c r="O92" s="101"/>
      <c r="P92" s="101"/>
      <c r="Q92" s="101"/>
      <c r="R92" s="101"/>
      <c r="S92" s="102"/>
      <c r="AS92" s="98" t="s">
        <v>79</v>
      </c>
      <c r="AT92" s="98" t="s">
        <v>77</v>
      </c>
      <c r="AU92" s="8" t="s">
        <v>46</v>
      </c>
      <c r="AV92" s="8" t="s">
        <v>23</v>
      </c>
      <c r="AW92" s="8" t="s">
        <v>45</v>
      </c>
      <c r="AX92" s="98" t="s">
        <v>70</v>
      </c>
    </row>
    <row r="93" spans="2:50" s="9" customFormat="1" ht="12">
      <c r="B93" s="103"/>
      <c r="D93" s="97" t="s">
        <v>79</v>
      </c>
      <c r="E93" s="104" t="s">
        <v>0</v>
      </c>
      <c r="F93" s="105" t="s">
        <v>91</v>
      </c>
      <c r="H93" s="106">
        <v>2.52</v>
      </c>
      <c r="K93" s="103"/>
      <c r="L93" s="107"/>
      <c r="M93" s="108"/>
      <c r="N93" s="108"/>
      <c r="O93" s="108"/>
      <c r="P93" s="108"/>
      <c r="Q93" s="108"/>
      <c r="R93" s="108"/>
      <c r="S93" s="109"/>
      <c r="AS93" s="104" t="s">
        <v>79</v>
      </c>
      <c r="AT93" s="104" t="s">
        <v>77</v>
      </c>
      <c r="AU93" s="9" t="s">
        <v>77</v>
      </c>
      <c r="AV93" s="9" t="s">
        <v>23</v>
      </c>
      <c r="AW93" s="9" t="s">
        <v>45</v>
      </c>
      <c r="AX93" s="104" t="s">
        <v>70</v>
      </c>
    </row>
    <row r="94" spans="2:50" s="8" customFormat="1" ht="12">
      <c r="B94" s="96"/>
      <c r="D94" s="97" t="s">
        <v>79</v>
      </c>
      <c r="E94" s="98" t="s">
        <v>0</v>
      </c>
      <c r="F94" s="99" t="s">
        <v>92</v>
      </c>
      <c r="H94" s="98" t="s">
        <v>0</v>
      </c>
      <c r="K94" s="96"/>
      <c r="L94" s="100"/>
      <c r="M94" s="101"/>
      <c r="N94" s="101"/>
      <c r="O94" s="101"/>
      <c r="P94" s="101"/>
      <c r="Q94" s="101"/>
      <c r="R94" s="101"/>
      <c r="S94" s="102"/>
      <c r="AS94" s="98" t="s">
        <v>79</v>
      </c>
      <c r="AT94" s="98" t="s">
        <v>77</v>
      </c>
      <c r="AU94" s="8" t="s">
        <v>46</v>
      </c>
      <c r="AV94" s="8" t="s">
        <v>23</v>
      </c>
      <c r="AW94" s="8" t="s">
        <v>45</v>
      </c>
      <c r="AX94" s="98" t="s">
        <v>70</v>
      </c>
    </row>
    <row r="95" spans="2:50" s="9" customFormat="1" ht="12">
      <c r="B95" s="103"/>
      <c r="D95" s="97" t="s">
        <v>79</v>
      </c>
      <c r="E95" s="104" t="s">
        <v>0</v>
      </c>
      <c r="F95" s="105" t="s">
        <v>93</v>
      </c>
      <c r="H95" s="106">
        <v>5</v>
      </c>
      <c r="K95" s="103"/>
      <c r="L95" s="107"/>
      <c r="M95" s="108"/>
      <c r="N95" s="108"/>
      <c r="O95" s="108"/>
      <c r="P95" s="108"/>
      <c r="Q95" s="108"/>
      <c r="R95" s="108"/>
      <c r="S95" s="109"/>
      <c r="AS95" s="104" t="s">
        <v>79</v>
      </c>
      <c r="AT95" s="104" t="s">
        <v>77</v>
      </c>
      <c r="AU95" s="9" t="s">
        <v>77</v>
      </c>
      <c r="AV95" s="9" t="s">
        <v>23</v>
      </c>
      <c r="AW95" s="9" t="s">
        <v>45</v>
      </c>
      <c r="AX95" s="104" t="s">
        <v>70</v>
      </c>
    </row>
    <row r="96" spans="2:50" s="10" customFormat="1" ht="12">
      <c r="B96" s="110"/>
      <c r="D96" s="97" t="s">
        <v>79</v>
      </c>
      <c r="E96" s="111" t="s">
        <v>0</v>
      </c>
      <c r="F96" s="112" t="s">
        <v>83</v>
      </c>
      <c r="H96" s="113">
        <v>13.79</v>
      </c>
      <c r="K96" s="110"/>
      <c r="L96" s="114"/>
      <c r="M96" s="115"/>
      <c r="N96" s="115"/>
      <c r="O96" s="115"/>
      <c r="P96" s="115"/>
      <c r="Q96" s="115"/>
      <c r="R96" s="115"/>
      <c r="S96" s="116"/>
      <c r="AS96" s="111" t="s">
        <v>79</v>
      </c>
      <c r="AT96" s="111" t="s">
        <v>77</v>
      </c>
      <c r="AU96" s="10" t="s">
        <v>76</v>
      </c>
      <c r="AV96" s="10" t="s">
        <v>23</v>
      </c>
      <c r="AW96" s="10" t="s">
        <v>46</v>
      </c>
      <c r="AX96" s="111" t="s">
        <v>70</v>
      </c>
    </row>
    <row r="97" spans="1:64" s="2" customFormat="1" ht="16.5" customHeight="1">
      <c r="A97" s="19"/>
      <c r="B97" s="83"/>
      <c r="C97" s="117" t="s">
        <v>76</v>
      </c>
      <c r="D97" s="117" t="s">
        <v>94</v>
      </c>
      <c r="E97" s="118" t="s">
        <v>95</v>
      </c>
      <c r="F97" s="119" t="s">
        <v>96</v>
      </c>
      <c r="G97" s="120" t="s">
        <v>97</v>
      </c>
      <c r="H97" s="121">
        <v>27.58</v>
      </c>
      <c r="I97" s="427">
        <v>0</v>
      </c>
      <c r="J97" s="122">
        <f>ROUND(I97*H97,2)</f>
        <v>0</v>
      </c>
      <c r="K97" s="123"/>
      <c r="L97" s="124" t="s">
        <v>0</v>
      </c>
      <c r="M97" s="125" t="s">
        <v>33</v>
      </c>
      <c r="N97" s="92">
        <v>0</v>
      </c>
      <c r="O97" s="92">
        <f>N97*H97</f>
        <v>0</v>
      </c>
      <c r="P97" s="92">
        <v>1</v>
      </c>
      <c r="Q97" s="92">
        <f>P97*H97</f>
        <v>27.58</v>
      </c>
      <c r="R97" s="92">
        <v>0</v>
      </c>
      <c r="S97" s="93">
        <f>R97*H97</f>
        <v>0</v>
      </c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Q97" s="94" t="s">
        <v>98</v>
      </c>
      <c r="AS97" s="94" t="s">
        <v>94</v>
      </c>
      <c r="AT97" s="94" t="s">
        <v>77</v>
      </c>
      <c r="AX97" s="11" t="s">
        <v>70</v>
      </c>
      <c r="BD97" s="95">
        <f>IF(M97="základní",J97,0)</f>
        <v>0</v>
      </c>
      <c r="BE97" s="95">
        <f>IF(M97="snížená",J97,0)</f>
        <v>0</v>
      </c>
      <c r="BF97" s="95">
        <f>IF(M97="zákl. přenesená",J97,0)</f>
        <v>0</v>
      </c>
      <c r="BG97" s="95">
        <f>IF(M97="sníž. přenesená",J97,0)</f>
        <v>0</v>
      </c>
      <c r="BH97" s="95">
        <f>IF(M97="nulová",J97,0)</f>
        <v>0</v>
      </c>
      <c r="BI97" s="11" t="s">
        <v>77</v>
      </c>
      <c r="BJ97" s="95">
        <f>ROUND(I97*H97,2)</f>
        <v>0</v>
      </c>
      <c r="BK97" s="11" t="s">
        <v>76</v>
      </c>
      <c r="BL97" s="94" t="s">
        <v>99</v>
      </c>
    </row>
    <row r="98" spans="2:50" s="9" customFormat="1" ht="12">
      <c r="B98" s="103"/>
      <c r="D98" s="97" t="s">
        <v>79</v>
      </c>
      <c r="F98" s="105" t="s">
        <v>100</v>
      </c>
      <c r="H98" s="106">
        <v>27.58</v>
      </c>
      <c r="K98" s="103"/>
      <c r="L98" s="107"/>
      <c r="M98" s="108"/>
      <c r="N98" s="108"/>
      <c r="O98" s="108"/>
      <c r="P98" s="108"/>
      <c r="Q98" s="108"/>
      <c r="R98" s="108"/>
      <c r="S98" s="109"/>
      <c r="AS98" s="104" t="s">
        <v>79</v>
      </c>
      <c r="AT98" s="104" t="s">
        <v>77</v>
      </c>
      <c r="AU98" s="9" t="s">
        <v>77</v>
      </c>
      <c r="AV98" s="9" t="s">
        <v>1</v>
      </c>
      <c r="AW98" s="9" t="s">
        <v>46</v>
      </c>
      <c r="AX98" s="104" t="s">
        <v>70</v>
      </c>
    </row>
    <row r="99" spans="1:64" s="2" customFormat="1" ht="33" customHeight="1">
      <c r="A99" s="19"/>
      <c r="B99" s="83"/>
      <c r="C99" s="84" t="s">
        <v>101</v>
      </c>
      <c r="D99" s="84" t="s">
        <v>72</v>
      </c>
      <c r="E99" s="85" t="s">
        <v>102</v>
      </c>
      <c r="F99" s="86" t="s">
        <v>103</v>
      </c>
      <c r="G99" s="87" t="s">
        <v>104</v>
      </c>
      <c r="H99" s="88">
        <v>38.09</v>
      </c>
      <c r="I99" s="426">
        <v>0</v>
      </c>
      <c r="J99" s="89">
        <f>ROUND(I99*H99,2)</f>
        <v>0</v>
      </c>
      <c r="K99" s="20"/>
      <c r="L99" s="90" t="s">
        <v>0</v>
      </c>
      <c r="M99" s="91" t="s">
        <v>33</v>
      </c>
      <c r="N99" s="92">
        <v>0.072</v>
      </c>
      <c r="O99" s="92">
        <f>N99*H99</f>
        <v>2.74248</v>
      </c>
      <c r="P99" s="92">
        <v>0</v>
      </c>
      <c r="Q99" s="92">
        <f>P99*H99</f>
        <v>0</v>
      </c>
      <c r="R99" s="92">
        <v>0</v>
      </c>
      <c r="S99" s="93">
        <f>R99*H99</f>
        <v>0</v>
      </c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Q99" s="94" t="s">
        <v>76</v>
      </c>
      <c r="AS99" s="94" t="s">
        <v>72</v>
      </c>
      <c r="AT99" s="94" t="s">
        <v>77</v>
      </c>
      <c r="AX99" s="11" t="s">
        <v>70</v>
      </c>
      <c r="BD99" s="95">
        <f>IF(M99="základní",J99,0)</f>
        <v>0</v>
      </c>
      <c r="BE99" s="95">
        <f>IF(M99="snížená",J99,0)</f>
        <v>0</v>
      </c>
      <c r="BF99" s="95">
        <f>IF(M99="zákl. přenesená",J99,0)</f>
        <v>0</v>
      </c>
      <c r="BG99" s="95">
        <f>IF(M99="sníž. přenesená",J99,0)</f>
        <v>0</v>
      </c>
      <c r="BH99" s="95">
        <f>IF(M99="nulová",J99,0)</f>
        <v>0</v>
      </c>
      <c r="BI99" s="11" t="s">
        <v>77</v>
      </c>
      <c r="BJ99" s="95">
        <f>ROUND(I99*H99,2)</f>
        <v>0</v>
      </c>
      <c r="BK99" s="11" t="s">
        <v>76</v>
      </c>
      <c r="BL99" s="94" t="s">
        <v>105</v>
      </c>
    </row>
    <row r="100" spans="2:50" s="8" customFormat="1" ht="12">
      <c r="B100" s="96"/>
      <c r="D100" s="97" t="s">
        <v>79</v>
      </c>
      <c r="E100" s="98" t="s">
        <v>0</v>
      </c>
      <c r="F100" s="99" t="s">
        <v>80</v>
      </c>
      <c r="H100" s="98" t="s">
        <v>0</v>
      </c>
      <c r="K100" s="96"/>
      <c r="L100" s="100"/>
      <c r="M100" s="101"/>
      <c r="N100" s="101"/>
      <c r="O100" s="101"/>
      <c r="P100" s="101"/>
      <c r="Q100" s="101"/>
      <c r="R100" s="101"/>
      <c r="S100" s="102"/>
      <c r="AS100" s="98" t="s">
        <v>79</v>
      </c>
      <c r="AT100" s="98" t="s">
        <v>77</v>
      </c>
      <c r="AU100" s="8" t="s">
        <v>46</v>
      </c>
      <c r="AV100" s="8" t="s">
        <v>23</v>
      </c>
      <c r="AW100" s="8" t="s">
        <v>45</v>
      </c>
      <c r="AX100" s="98" t="s">
        <v>70</v>
      </c>
    </row>
    <row r="101" spans="2:50" s="8" customFormat="1" ht="12">
      <c r="B101" s="96"/>
      <c r="D101" s="97" t="s">
        <v>79</v>
      </c>
      <c r="E101" s="98" t="s">
        <v>0</v>
      </c>
      <c r="F101" s="99" t="s">
        <v>81</v>
      </c>
      <c r="H101" s="98" t="s">
        <v>0</v>
      </c>
      <c r="K101" s="96"/>
      <c r="L101" s="100"/>
      <c r="M101" s="101"/>
      <c r="N101" s="101"/>
      <c r="O101" s="101"/>
      <c r="P101" s="101"/>
      <c r="Q101" s="101"/>
      <c r="R101" s="101"/>
      <c r="S101" s="102"/>
      <c r="AS101" s="98" t="s">
        <v>79</v>
      </c>
      <c r="AT101" s="98" t="s">
        <v>77</v>
      </c>
      <c r="AU101" s="8" t="s">
        <v>46</v>
      </c>
      <c r="AV101" s="8" t="s">
        <v>23</v>
      </c>
      <c r="AW101" s="8" t="s">
        <v>45</v>
      </c>
      <c r="AX101" s="98" t="s">
        <v>70</v>
      </c>
    </row>
    <row r="102" spans="2:50" s="9" customFormat="1" ht="12">
      <c r="B102" s="103"/>
      <c r="D102" s="97" t="s">
        <v>79</v>
      </c>
      <c r="E102" s="104" t="s">
        <v>0</v>
      </c>
      <c r="F102" s="105" t="s">
        <v>106</v>
      </c>
      <c r="H102" s="106">
        <v>27.17</v>
      </c>
      <c r="K102" s="103"/>
      <c r="L102" s="107"/>
      <c r="M102" s="108"/>
      <c r="N102" s="108"/>
      <c r="O102" s="108"/>
      <c r="P102" s="108"/>
      <c r="Q102" s="108"/>
      <c r="R102" s="108"/>
      <c r="S102" s="109"/>
      <c r="AS102" s="104" t="s">
        <v>79</v>
      </c>
      <c r="AT102" s="104" t="s">
        <v>77</v>
      </c>
      <c r="AU102" s="9" t="s">
        <v>77</v>
      </c>
      <c r="AV102" s="9" t="s">
        <v>23</v>
      </c>
      <c r="AW102" s="9" t="s">
        <v>45</v>
      </c>
      <c r="AX102" s="104" t="s">
        <v>70</v>
      </c>
    </row>
    <row r="103" spans="2:50" s="8" customFormat="1" ht="12">
      <c r="B103" s="96"/>
      <c r="D103" s="97" t="s">
        <v>79</v>
      </c>
      <c r="E103" s="98" t="s">
        <v>0</v>
      </c>
      <c r="F103" s="99" t="s">
        <v>82</v>
      </c>
      <c r="H103" s="98" t="s">
        <v>0</v>
      </c>
      <c r="K103" s="96"/>
      <c r="L103" s="100"/>
      <c r="M103" s="101"/>
      <c r="N103" s="101"/>
      <c r="O103" s="101"/>
      <c r="P103" s="101"/>
      <c r="Q103" s="101"/>
      <c r="R103" s="101"/>
      <c r="S103" s="102"/>
      <c r="AS103" s="98" t="s">
        <v>79</v>
      </c>
      <c r="AT103" s="98" t="s">
        <v>77</v>
      </c>
      <c r="AU103" s="8" t="s">
        <v>46</v>
      </c>
      <c r="AV103" s="8" t="s">
        <v>23</v>
      </c>
      <c r="AW103" s="8" t="s">
        <v>45</v>
      </c>
      <c r="AX103" s="98" t="s">
        <v>70</v>
      </c>
    </row>
    <row r="104" spans="2:50" s="9" customFormat="1" ht="12">
      <c r="B104" s="103"/>
      <c r="D104" s="97" t="s">
        <v>79</v>
      </c>
      <c r="E104" s="104" t="s">
        <v>0</v>
      </c>
      <c r="F104" s="105" t="s">
        <v>107</v>
      </c>
      <c r="H104" s="106">
        <v>10.92</v>
      </c>
      <c r="K104" s="103"/>
      <c r="L104" s="107"/>
      <c r="M104" s="108"/>
      <c r="N104" s="108"/>
      <c r="O104" s="108"/>
      <c r="P104" s="108"/>
      <c r="Q104" s="108"/>
      <c r="R104" s="108"/>
      <c r="S104" s="109"/>
      <c r="AS104" s="104" t="s">
        <v>79</v>
      </c>
      <c r="AT104" s="104" t="s">
        <v>77</v>
      </c>
      <c r="AU104" s="9" t="s">
        <v>77</v>
      </c>
      <c r="AV104" s="9" t="s">
        <v>23</v>
      </c>
      <c r="AW104" s="9" t="s">
        <v>45</v>
      </c>
      <c r="AX104" s="104" t="s">
        <v>70</v>
      </c>
    </row>
    <row r="105" spans="2:50" s="10" customFormat="1" ht="12">
      <c r="B105" s="110"/>
      <c r="D105" s="97" t="s">
        <v>79</v>
      </c>
      <c r="E105" s="111" t="s">
        <v>0</v>
      </c>
      <c r="F105" s="112" t="s">
        <v>83</v>
      </c>
      <c r="H105" s="113">
        <v>38.09</v>
      </c>
      <c r="K105" s="110"/>
      <c r="L105" s="114"/>
      <c r="M105" s="115"/>
      <c r="N105" s="115"/>
      <c r="O105" s="115"/>
      <c r="P105" s="115"/>
      <c r="Q105" s="115"/>
      <c r="R105" s="115"/>
      <c r="S105" s="116"/>
      <c r="AS105" s="111" t="s">
        <v>79</v>
      </c>
      <c r="AT105" s="111" t="s">
        <v>77</v>
      </c>
      <c r="AU105" s="10" t="s">
        <v>76</v>
      </c>
      <c r="AV105" s="10" t="s">
        <v>23</v>
      </c>
      <c r="AW105" s="10" t="s">
        <v>46</v>
      </c>
      <c r="AX105" s="111" t="s">
        <v>70</v>
      </c>
    </row>
    <row r="106" spans="1:64" s="2" customFormat="1" ht="16.5" customHeight="1">
      <c r="A106" s="19"/>
      <c r="B106" s="83"/>
      <c r="C106" s="117" t="s">
        <v>108</v>
      </c>
      <c r="D106" s="117" t="s">
        <v>94</v>
      </c>
      <c r="E106" s="118" t="s">
        <v>109</v>
      </c>
      <c r="F106" s="119" t="s">
        <v>110</v>
      </c>
      <c r="G106" s="120" t="s">
        <v>97</v>
      </c>
      <c r="H106" s="121">
        <v>15.236</v>
      </c>
      <c r="I106" s="427">
        <v>0</v>
      </c>
      <c r="J106" s="122">
        <f>ROUND(I106*H106,2)</f>
        <v>0</v>
      </c>
      <c r="K106" s="123"/>
      <c r="L106" s="124" t="s">
        <v>0</v>
      </c>
      <c r="M106" s="125" t="s">
        <v>33</v>
      </c>
      <c r="N106" s="92">
        <v>0</v>
      </c>
      <c r="O106" s="92">
        <f>N106*H106</f>
        <v>0</v>
      </c>
      <c r="P106" s="92">
        <v>1</v>
      </c>
      <c r="Q106" s="92">
        <f>P106*H106</f>
        <v>15.236</v>
      </c>
      <c r="R106" s="92">
        <v>0</v>
      </c>
      <c r="S106" s="93">
        <f>R106*H106</f>
        <v>0</v>
      </c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Q106" s="94" t="s">
        <v>98</v>
      </c>
      <c r="AS106" s="94" t="s">
        <v>94</v>
      </c>
      <c r="AT106" s="94" t="s">
        <v>77</v>
      </c>
      <c r="AX106" s="11" t="s">
        <v>70</v>
      </c>
      <c r="BD106" s="95">
        <f>IF(M106="základní",J106,0)</f>
        <v>0</v>
      </c>
      <c r="BE106" s="95">
        <f>IF(M106="snížená",J106,0)</f>
        <v>0</v>
      </c>
      <c r="BF106" s="95">
        <f>IF(M106="zákl. přenesená",J106,0)</f>
        <v>0</v>
      </c>
      <c r="BG106" s="95">
        <f>IF(M106="sníž. přenesená",J106,0)</f>
        <v>0</v>
      </c>
      <c r="BH106" s="95">
        <f>IF(M106="nulová",J106,0)</f>
        <v>0</v>
      </c>
      <c r="BI106" s="11" t="s">
        <v>77</v>
      </c>
      <c r="BJ106" s="95">
        <f>ROUND(I106*H106,2)</f>
        <v>0</v>
      </c>
      <c r="BK106" s="11" t="s">
        <v>76</v>
      </c>
      <c r="BL106" s="94" t="s">
        <v>111</v>
      </c>
    </row>
    <row r="107" spans="2:50" s="9" customFormat="1" ht="12">
      <c r="B107" s="103"/>
      <c r="D107" s="97" t="s">
        <v>79</v>
      </c>
      <c r="F107" s="105" t="s">
        <v>112</v>
      </c>
      <c r="H107" s="106">
        <v>15.236</v>
      </c>
      <c r="K107" s="103"/>
      <c r="L107" s="107"/>
      <c r="M107" s="108"/>
      <c r="N107" s="108"/>
      <c r="O107" s="108"/>
      <c r="P107" s="108"/>
      <c r="Q107" s="108"/>
      <c r="R107" s="108"/>
      <c r="S107" s="109"/>
      <c r="AS107" s="104" t="s">
        <v>79</v>
      </c>
      <c r="AT107" s="104" t="s">
        <v>77</v>
      </c>
      <c r="AU107" s="9" t="s">
        <v>77</v>
      </c>
      <c r="AV107" s="9" t="s">
        <v>1</v>
      </c>
      <c r="AW107" s="9" t="s">
        <v>46</v>
      </c>
      <c r="AX107" s="104" t="s">
        <v>70</v>
      </c>
    </row>
    <row r="108" spans="1:64" s="2" customFormat="1" ht="33" customHeight="1">
      <c r="A108" s="19"/>
      <c r="B108" s="83"/>
      <c r="C108" s="84" t="s">
        <v>113</v>
      </c>
      <c r="D108" s="84" t="s">
        <v>72</v>
      </c>
      <c r="E108" s="85" t="s">
        <v>114</v>
      </c>
      <c r="F108" s="86" t="s">
        <v>115</v>
      </c>
      <c r="G108" s="87" t="s">
        <v>104</v>
      </c>
      <c r="H108" s="88">
        <v>38.09</v>
      </c>
      <c r="I108" s="426">
        <v>0</v>
      </c>
      <c r="J108" s="89">
        <f>ROUND(I108*H108,2)</f>
        <v>0</v>
      </c>
      <c r="K108" s="20"/>
      <c r="L108" s="90" t="s">
        <v>0</v>
      </c>
      <c r="M108" s="91" t="s">
        <v>33</v>
      </c>
      <c r="N108" s="92">
        <v>0.007</v>
      </c>
      <c r="O108" s="92">
        <f>N108*H108</f>
        <v>0.26663000000000003</v>
      </c>
      <c r="P108" s="92">
        <v>0</v>
      </c>
      <c r="Q108" s="92">
        <f>P108*H108</f>
        <v>0</v>
      </c>
      <c r="R108" s="92">
        <v>0</v>
      </c>
      <c r="S108" s="93">
        <f>R108*H108</f>
        <v>0</v>
      </c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Q108" s="94" t="s">
        <v>76</v>
      </c>
      <c r="AS108" s="94" t="s">
        <v>72</v>
      </c>
      <c r="AT108" s="94" t="s">
        <v>77</v>
      </c>
      <c r="AX108" s="11" t="s">
        <v>70</v>
      </c>
      <c r="BD108" s="95">
        <f>IF(M108="základní",J108,0)</f>
        <v>0</v>
      </c>
      <c r="BE108" s="95">
        <f>IF(M108="snížená",J108,0)</f>
        <v>0</v>
      </c>
      <c r="BF108" s="95">
        <f>IF(M108="zákl. přenesená",J108,0)</f>
        <v>0</v>
      </c>
      <c r="BG108" s="95">
        <f>IF(M108="sníž. přenesená",J108,0)</f>
        <v>0</v>
      </c>
      <c r="BH108" s="95">
        <f>IF(M108="nulová",J108,0)</f>
        <v>0</v>
      </c>
      <c r="BI108" s="11" t="s">
        <v>77</v>
      </c>
      <c r="BJ108" s="95">
        <f>ROUND(I108*H108,2)</f>
        <v>0</v>
      </c>
      <c r="BK108" s="11" t="s">
        <v>76</v>
      </c>
      <c r="BL108" s="94" t="s">
        <v>116</v>
      </c>
    </row>
    <row r="109" spans="1:64" s="2" customFormat="1" ht="16.5" customHeight="1">
      <c r="A109" s="19"/>
      <c r="B109" s="83"/>
      <c r="C109" s="117" t="s">
        <v>98</v>
      </c>
      <c r="D109" s="117" t="s">
        <v>94</v>
      </c>
      <c r="E109" s="118" t="s">
        <v>117</v>
      </c>
      <c r="F109" s="119" t="s">
        <v>118</v>
      </c>
      <c r="G109" s="120" t="s">
        <v>119</v>
      </c>
      <c r="H109" s="121">
        <v>3.809</v>
      </c>
      <c r="I109" s="427">
        <v>0</v>
      </c>
      <c r="J109" s="122">
        <f>ROUND(I109*H109,2)</f>
        <v>0</v>
      </c>
      <c r="K109" s="123"/>
      <c r="L109" s="124" t="s">
        <v>0</v>
      </c>
      <c r="M109" s="125" t="s">
        <v>33</v>
      </c>
      <c r="N109" s="92">
        <v>0</v>
      </c>
      <c r="O109" s="92">
        <f>N109*H109</f>
        <v>0</v>
      </c>
      <c r="P109" s="92">
        <v>0.001</v>
      </c>
      <c r="Q109" s="92">
        <f>P109*H109</f>
        <v>0.0038090000000000003</v>
      </c>
      <c r="R109" s="92">
        <v>0</v>
      </c>
      <c r="S109" s="93">
        <f>R109*H109</f>
        <v>0</v>
      </c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Q109" s="94" t="s">
        <v>98</v>
      </c>
      <c r="AS109" s="94" t="s">
        <v>94</v>
      </c>
      <c r="AT109" s="94" t="s">
        <v>77</v>
      </c>
      <c r="AX109" s="11" t="s">
        <v>70</v>
      </c>
      <c r="BD109" s="95">
        <f>IF(M109="základní",J109,0)</f>
        <v>0</v>
      </c>
      <c r="BE109" s="95">
        <f>IF(M109="snížená",J109,0)</f>
        <v>0</v>
      </c>
      <c r="BF109" s="95">
        <f>IF(M109="zákl. přenesená",J109,0)</f>
        <v>0</v>
      </c>
      <c r="BG109" s="95">
        <f>IF(M109="sníž. přenesená",J109,0)</f>
        <v>0</v>
      </c>
      <c r="BH109" s="95">
        <f>IF(M109="nulová",J109,0)</f>
        <v>0</v>
      </c>
      <c r="BI109" s="11" t="s">
        <v>77</v>
      </c>
      <c r="BJ109" s="95">
        <f>ROUND(I109*H109,2)</f>
        <v>0</v>
      </c>
      <c r="BK109" s="11" t="s">
        <v>76</v>
      </c>
      <c r="BL109" s="94" t="s">
        <v>120</v>
      </c>
    </row>
    <row r="110" spans="2:50" s="9" customFormat="1" ht="12">
      <c r="B110" s="103"/>
      <c r="D110" s="97" t="s">
        <v>79</v>
      </c>
      <c r="F110" s="105" t="s">
        <v>121</v>
      </c>
      <c r="H110" s="106">
        <v>3.809</v>
      </c>
      <c r="K110" s="103"/>
      <c r="L110" s="107"/>
      <c r="M110" s="108"/>
      <c r="N110" s="108"/>
      <c r="O110" s="108"/>
      <c r="P110" s="108"/>
      <c r="Q110" s="108"/>
      <c r="R110" s="108"/>
      <c r="S110" s="109"/>
      <c r="AS110" s="104" t="s">
        <v>79</v>
      </c>
      <c r="AT110" s="104" t="s">
        <v>77</v>
      </c>
      <c r="AU110" s="9" t="s">
        <v>77</v>
      </c>
      <c r="AV110" s="9" t="s">
        <v>1</v>
      </c>
      <c r="AW110" s="9" t="s">
        <v>46</v>
      </c>
      <c r="AX110" s="104" t="s">
        <v>70</v>
      </c>
    </row>
    <row r="111" spans="2:62" s="7" customFormat="1" ht="22.9" customHeight="1">
      <c r="B111" s="71"/>
      <c r="D111" s="72" t="s">
        <v>44</v>
      </c>
      <c r="E111" s="81" t="s">
        <v>122</v>
      </c>
      <c r="F111" s="81" t="s">
        <v>123</v>
      </c>
      <c r="J111" s="82">
        <f>J112+J114+J118+J122+J127+J131</f>
        <v>0</v>
      </c>
      <c r="K111" s="71"/>
      <c r="L111" s="75"/>
      <c r="M111" s="76"/>
      <c r="N111" s="76"/>
      <c r="O111" s="77">
        <f>SUM(O114:O130)</f>
        <v>77.91000000000001</v>
      </c>
      <c r="P111" s="76"/>
      <c r="Q111" s="77">
        <f>SUM(Q114:Q130)</f>
        <v>0</v>
      </c>
      <c r="R111" s="76"/>
      <c r="S111" s="78">
        <f>SUM(S114:S130)</f>
        <v>78.342</v>
      </c>
      <c r="AQ111" s="72" t="s">
        <v>46</v>
      </c>
      <c r="AS111" s="79" t="s">
        <v>44</v>
      </c>
      <c r="AT111" s="79" t="s">
        <v>46</v>
      </c>
      <c r="AX111" s="72" t="s">
        <v>70</v>
      </c>
      <c r="BJ111" s="80">
        <f>SUM(BJ114:BJ130)</f>
        <v>0</v>
      </c>
    </row>
    <row r="112" spans="2:62" s="7" customFormat="1" ht="22.9" customHeight="1">
      <c r="B112" s="71"/>
      <c r="C112" s="84" t="s">
        <v>122</v>
      </c>
      <c r="D112" s="84" t="s">
        <v>72</v>
      </c>
      <c r="E112" s="85" t="s">
        <v>161</v>
      </c>
      <c r="F112" s="86" t="s">
        <v>162</v>
      </c>
      <c r="G112" s="87" t="s">
        <v>163</v>
      </c>
      <c r="H112" s="88">
        <v>50</v>
      </c>
      <c r="I112" s="426">
        <v>0</v>
      </c>
      <c r="J112" s="89">
        <f>ROUND(I112*H112,2)</f>
        <v>0</v>
      </c>
      <c r="K112" s="71"/>
      <c r="L112" s="75"/>
      <c r="M112" s="130"/>
      <c r="N112" s="130"/>
      <c r="O112" s="131"/>
      <c r="P112" s="130"/>
      <c r="Q112" s="131"/>
      <c r="R112" s="130"/>
      <c r="S112" s="78"/>
      <c r="AQ112" s="72"/>
      <c r="AS112" s="79"/>
      <c r="AT112" s="79"/>
      <c r="AX112" s="72"/>
      <c r="BJ112" s="80"/>
    </row>
    <row r="113" spans="2:62" s="7" customFormat="1" ht="22.9" customHeight="1">
      <c r="B113" s="71"/>
      <c r="D113" s="72"/>
      <c r="E113" s="81"/>
      <c r="F113" s="132" t="s">
        <v>164</v>
      </c>
      <c r="J113" s="82"/>
      <c r="K113" s="71"/>
      <c r="L113" s="75"/>
      <c r="M113" s="130"/>
      <c r="N113" s="130"/>
      <c r="O113" s="131"/>
      <c r="P113" s="130"/>
      <c r="Q113" s="131"/>
      <c r="R113" s="130"/>
      <c r="S113" s="78"/>
      <c r="AQ113" s="72"/>
      <c r="AS113" s="79"/>
      <c r="AT113" s="79"/>
      <c r="AX113" s="72"/>
      <c r="BJ113" s="80"/>
    </row>
    <row r="114" spans="1:64" s="2" customFormat="1" ht="21.75" customHeight="1">
      <c r="A114" s="19"/>
      <c r="B114" s="83"/>
      <c r="C114" s="84" t="s">
        <v>122</v>
      </c>
      <c r="D114" s="84" t="s">
        <v>72</v>
      </c>
      <c r="E114" s="85" t="s">
        <v>124</v>
      </c>
      <c r="F114" s="86" t="s">
        <v>125</v>
      </c>
      <c r="G114" s="87" t="s">
        <v>75</v>
      </c>
      <c r="H114" s="88">
        <v>140</v>
      </c>
      <c r="I114" s="426">
        <v>0</v>
      </c>
      <c r="J114" s="89">
        <f>ROUND(I114*H114,2)</f>
        <v>0</v>
      </c>
      <c r="K114" s="20"/>
      <c r="L114" s="90" t="s">
        <v>0</v>
      </c>
      <c r="M114" s="91" t="s">
        <v>33</v>
      </c>
      <c r="N114" s="92">
        <v>0.44</v>
      </c>
      <c r="O114" s="92">
        <f>N114*H114</f>
        <v>61.6</v>
      </c>
      <c r="P114" s="92">
        <v>0</v>
      </c>
      <c r="Q114" s="92">
        <f>P114*H114</f>
        <v>0</v>
      </c>
      <c r="R114" s="92">
        <v>0.222</v>
      </c>
      <c r="S114" s="93">
        <f>R114*H114</f>
        <v>31.080000000000002</v>
      </c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Q114" s="94" t="s">
        <v>76</v>
      </c>
      <c r="AS114" s="94" t="s">
        <v>72</v>
      </c>
      <c r="AT114" s="94" t="s">
        <v>77</v>
      </c>
      <c r="AX114" s="11" t="s">
        <v>70</v>
      </c>
      <c r="BD114" s="95">
        <f>IF(M114="základní",J114,0)</f>
        <v>0</v>
      </c>
      <c r="BE114" s="95">
        <f>IF(M114="snížená",J114,0)</f>
        <v>0</v>
      </c>
      <c r="BF114" s="95">
        <f>IF(M114="zákl. přenesená",J114,0)</f>
        <v>0</v>
      </c>
      <c r="BG114" s="95">
        <f>IF(M114="sníž. přenesená",J114,0)</f>
        <v>0</v>
      </c>
      <c r="BH114" s="95">
        <f>IF(M114="nulová",J114,0)</f>
        <v>0</v>
      </c>
      <c r="BI114" s="11" t="s">
        <v>77</v>
      </c>
      <c r="BJ114" s="95">
        <f>ROUND(I114*H114,2)</f>
        <v>0</v>
      </c>
      <c r="BK114" s="11" t="s">
        <v>76</v>
      </c>
      <c r="BL114" s="94" t="s">
        <v>126</v>
      </c>
    </row>
    <row r="115" spans="2:50" s="8" customFormat="1" ht="12">
      <c r="B115" s="96"/>
      <c r="D115" s="97" t="s">
        <v>79</v>
      </c>
      <c r="E115" s="98" t="s">
        <v>0</v>
      </c>
      <c r="F115" s="99" t="s">
        <v>81</v>
      </c>
      <c r="H115" s="98" t="s">
        <v>0</v>
      </c>
      <c r="K115" s="96"/>
      <c r="L115" s="100"/>
      <c r="M115" s="101"/>
      <c r="N115" s="101"/>
      <c r="O115" s="101"/>
      <c r="P115" s="101"/>
      <c r="Q115" s="101"/>
      <c r="R115" s="101"/>
      <c r="S115" s="102"/>
      <c r="AS115" s="98" t="s">
        <v>79</v>
      </c>
      <c r="AT115" s="98" t="s">
        <v>77</v>
      </c>
      <c r="AU115" s="8" t="s">
        <v>46</v>
      </c>
      <c r="AV115" s="8" t="s">
        <v>23</v>
      </c>
      <c r="AW115" s="8" t="s">
        <v>45</v>
      </c>
      <c r="AX115" s="98" t="s">
        <v>70</v>
      </c>
    </row>
    <row r="116" spans="2:50" s="9" customFormat="1" ht="12">
      <c r="B116" s="103"/>
      <c r="D116" s="97" t="s">
        <v>79</v>
      </c>
      <c r="E116" s="104" t="s">
        <v>0</v>
      </c>
      <c r="F116" s="105" t="s">
        <v>127</v>
      </c>
      <c r="H116" s="106">
        <v>140</v>
      </c>
      <c r="K116" s="103"/>
      <c r="L116" s="107"/>
      <c r="M116" s="108"/>
      <c r="N116" s="108"/>
      <c r="O116" s="108"/>
      <c r="P116" s="108"/>
      <c r="Q116" s="108"/>
      <c r="R116" s="108"/>
      <c r="S116" s="109"/>
      <c r="AS116" s="104" t="s">
        <v>79</v>
      </c>
      <c r="AT116" s="104" t="s">
        <v>77</v>
      </c>
      <c r="AU116" s="9" t="s">
        <v>77</v>
      </c>
      <c r="AV116" s="9" t="s">
        <v>23</v>
      </c>
      <c r="AW116" s="9" t="s">
        <v>45</v>
      </c>
      <c r="AX116" s="104" t="s">
        <v>70</v>
      </c>
    </row>
    <row r="117" spans="2:50" s="10" customFormat="1" ht="12">
      <c r="B117" s="110"/>
      <c r="D117" s="97" t="s">
        <v>79</v>
      </c>
      <c r="E117" s="111" t="s">
        <v>0</v>
      </c>
      <c r="F117" s="112" t="s">
        <v>83</v>
      </c>
      <c r="H117" s="113">
        <v>140</v>
      </c>
      <c r="K117" s="110"/>
      <c r="L117" s="114"/>
      <c r="M117" s="115"/>
      <c r="N117" s="115"/>
      <c r="O117" s="115"/>
      <c r="P117" s="115"/>
      <c r="Q117" s="115"/>
      <c r="R117" s="115"/>
      <c r="S117" s="116"/>
      <c r="AS117" s="111" t="s">
        <v>79</v>
      </c>
      <c r="AT117" s="111" t="s">
        <v>77</v>
      </c>
      <c r="AU117" s="10" t="s">
        <v>76</v>
      </c>
      <c r="AV117" s="10" t="s">
        <v>23</v>
      </c>
      <c r="AW117" s="10" t="s">
        <v>46</v>
      </c>
      <c r="AX117" s="111" t="s">
        <v>70</v>
      </c>
    </row>
    <row r="118" spans="1:64" s="2" customFormat="1" ht="33" customHeight="1">
      <c r="A118" s="19"/>
      <c r="B118" s="83"/>
      <c r="C118" s="84" t="s">
        <v>128</v>
      </c>
      <c r="D118" s="84" t="s">
        <v>72</v>
      </c>
      <c r="E118" s="85" t="s">
        <v>129</v>
      </c>
      <c r="F118" s="86" t="s">
        <v>130</v>
      </c>
      <c r="G118" s="87" t="s">
        <v>75</v>
      </c>
      <c r="H118" s="88">
        <v>3</v>
      </c>
      <c r="I118" s="426">
        <v>0</v>
      </c>
      <c r="J118" s="89">
        <f>ROUND(I118*H118,2)</f>
        <v>0</v>
      </c>
      <c r="K118" s="20"/>
      <c r="L118" s="90" t="s">
        <v>0</v>
      </c>
      <c r="M118" s="91" t="s">
        <v>33</v>
      </c>
      <c r="N118" s="92">
        <v>0.94</v>
      </c>
      <c r="O118" s="92">
        <f>N118*H118</f>
        <v>2.82</v>
      </c>
      <c r="P118" s="92">
        <v>0</v>
      </c>
      <c r="Q118" s="92">
        <f>P118*H118</f>
        <v>0</v>
      </c>
      <c r="R118" s="92">
        <v>2.004</v>
      </c>
      <c r="S118" s="93">
        <f>R118*H118</f>
        <v>6.0120000000000005</v>
      </c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Q118" s="94" t="s">
        <v>76</v>
      </c>
      <c r="AS118" s="94" t="s">
        <v>72</v>
      </c>
      <c r="AT118" s="94" t="s">
        <v>77</v>
      </c>
      <c r="AX118" s="11" t="s">
        <v>70</v>
      </c>
      <c r="BD118" s="95">
        <f>IF(M118="základní",J118,0)</f>
        <v>0</v>
      </c>
      <c r="BE118" s="95">
        <f>IF(M118="snížená",J118,0)</f>
        <v>0</v>
      </c>
      <c r="BF118" s="95">
        <f>IF(M118="zákl. přenesená",J118,0)</f>
        <v>0</v>
      </c>
      <c r="BG118" s="95">
        <f>IF(M118="sníž. přenesená",J118,0)</f>
        <v>0</v>
      </c>
      <c r="BH118" s="95">
        <f>IF(M118="nulová",J118,0)</f>
        <v>0</v>
      </c>
      <c r="BI118" s="11" t="s">
        <v>77</v>
      </c>
      <c r="BJ118" s="95">
        <f>ROUND(I118*H118,2)</f>
        <v>0</v>
      </c>
      <c r="BK118" s="11" t="s">
        <v>76</v>
      </c>
      <c r="BL118" s="94" t="s">
        <v>131</v>
      </c>
    </row>
    <row r="119" spans="2:50" s="8" customFormat="1" ht="12">
      <c r="B119" s="96"/>
      <c r="D119" s="97" t="s">
        <v>79</v>
      </c>
      <c r="E119" s="98" t="s">
        <v>0</v>
      </c>
      <c r="F119" s="99" t="s">
        <v>132</v>
      </c>
      <c r="H119" s="98" t="s">
        <v>0</v>
      </c>
      <c r="K119" s="96"/>
      <c r="L119" s="100"/>
      <c r="M119" s="101"/>
      <c r="N119" s="101"/>
      <c r="O119" s="101"/>
      <c r="P119" s="101"/>
      <c r="Q119" s="101"/>
      <c r="R119" s="101"/>
      <c r="S119" s="102"/>
      <c r="AS119" s="98" t="s">
        <v>79</v>
      </c>
      <c r="AT119" s="98" t="s">
        <v>77</v>
      </c>
      <c r="AU119" s="8" t="s">
        <v>46</v>
      </c>
      <c r="AV119" s="8" t="s">
        <v>23</v>
      </c>
      <c r="AW119" s="8" t="s">
        <v>45</v>
      </c>
      <c r="AX119" s="98" t="s">
        <v>70</v>
      </c>
    </row>
    <row r="120" spans="2:50" s="9" customFormat="1" ht="12">
      <c r="B120" s="103"/>
      <c r="D120" s="97" t="s">
        <v>79</v>
      </c>
      <c r="E120" s="104" t="s">
        <v>0</v>
      </c>
      <c r="F120" s="105" t="s">
        <v>133</v>
      </c>
      <c r="H120" s="106">
        <v>3</v>
      </c>
      <c r="K120" s="103"/>
      <c r="L120" s="107"/>
      <c r="M120" s="108"/>
      <c r="N120" s="108"/>
      <c r="O120" s="108"/>
      <c r="P120" s="108"/>
      <c r="Q120" s="108"/>
      <c r="R120" s="108"/>
      <c r="S120" s="109"/>
      <c r="AS120" s="104" t="s">
        <v>79</v>
      </c>
      <c r="AT120" s="104" t="s">
        <v>77</v>
      </c>
      <c r="AU120" s="9" t="s">
        <v>77</v>
      </c>
      <c r="AV120" s="9" t="s">
        <v>23</v>
      </c>
      <c r="AW120" s="9" t="s">
        <v>45</v>
      </c>
      <c r="AX120" s="104" t="s">
        <v>70</v>
      </c>
    </row>
    <row r="121" spans="2:50" s="10" customFormat="1" ht="12">
      <c r="B121" s="110"/>
      <c r="D121" s="97" t="s">
        <v>79</v>
      </c>
      <c r="E121" s="111" t="s">
        <v>0</v>
      </c>
      <c r="F121" s="112" t="s">
        <v>83</v>
      </c>
      <c r="H121" s="113">
        <v>3</v>
      </c>
      <c r="K121" s="110"/>
      <c r="L121" s="114"/>
      <c r="M121" s="115"/>
      <c r="N121" s="115"/>
      <c r="O121" s="115"/>
      <c r="P121" s="115"/>
      <c r="Q121" s="115"/>
      <c r="R121" s="115"/>
      <c r="S121" s="116"/>
      <c r="AS121" s="111" t="s">
        <v>79</v>
      </c>
      <c r="AT121" s="111" t="s">
        <v>77</v>
      </c>
      <c r="AU121" s="10" t="s">
        <v>76</v>
      </c>
      <c r="AV121" s="10" t="s">
        <v>23</v>
      </c>
      <c r="AW121" s="10" t="s">
        <v>46</v>
      </c>
      <c r="AX121" s="111" t="s">
        <v>70</v>
      </c>
    </row>
    <row r="122" spans="1:64" s="2" customFormat="1" ht="21.75" customHeight="1">
      <c r="A122" s="19"/>
      <c r="B122" s="83"/>
      <c r="C122" s="84" t="s">
        <v>134</v>
      </c>
      <c r="D122" s="84" t="s">
        <v>72</v>
      </c>
      <c r="E122" s="85" t="s">
        <v>135</v>
      </c>
      <c r="F122" s="86" t="s">
        <v>136</v>
      </c>
      <c r="G122" s="87" t="s">
        <v>75</v>
      </c>
      <c r="H122" s="88">
        <v>12</v>
      </c>
      <c r="I122" s="426">
        <v>0</v>
      </c>
      <c r="J122" s="89">
        <f>ROUND(I122*H122,2)</f>
        <v>0</v>
      </c>
      <c r="K122" s="20"/>
      <c r="L122" s="90" t="s">
        <v>0</v>
      </c>
      <c r="M122" s="91" t="s">
        <v>33</v>
      </c>
      <c r="N122" s="92">
        <v>0.92</v>
      </c>
      <c r="O122" s="92">
        <f>N122*H122</f>
        <v>11.040000000000001</v>
      </c>
      <c r="P122" s="92">
        <v>0</v>
      </c>
      <c r="Q122" s="92">
        <f>P122*H122</f>
        <v>0</v>
      </c>
      <c r="R122" s="92">
        <v>2.5</v>
      </c>
      <c r="S122" s="93">
        <f>R122*H122</f>
        <v>30</v>
      </c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Q122" s="94" t="s">
        <v>76</v>
      </c>
      <c r="AS122" s="94" t="s">
        <v>72</v>
      </c>
      <c r="AT122" s="94" t="s">
        <v>77</v>
      </c>
      <c r="AX122" s="11" t="s">
        <v>70</v>
      </c>
      <c r="BD122" s="95">
        <f>IF(M122="základní",J122,0)</f>
        <v>0</v>
      </c>
      <c r="BE122" s="95">
        <f>IF(M122="snížená",J122,0)</f>
        <v>0</v>
      </c>
      <c r="BF122" s="95">
        <f>IF(M122="zákl. přenesená",J122,0)</f>
        <v>0</v>
      </c>
      <c r="BG122" s="95">
        <f>IF(M122="sníž. přenesená",J122,0)</f>
        <v>0</v>
      </c>
      <c r="BH122" s="95">
        <f>IF(M122="nulová",J122,0)</f>
        <v>0</v>
      </c>
      <c r="BI122" s="11" t="s">
        <v>77</v>
      </c>
      <c r="BJ122" s="95">
        <f>ROUND(I122*H122,2)</f>
        <v>0</v>
      </c>
      <c r="BK122" s="11" t="s">
        <v>76</v>
      </c>
      <c r="BL122" s="94" t="s">
        <v>137</v>
      </c>
    </row>
    <row r="123" spans="2:50" s="8" customFormat="1" ht="12">
      <c r="B123" s="96"/>
      <c r="D123" s="97" t="s">
        <v>79</v>
      </c>
      <c r="E123" s="98" t="s">
        <v>0</v>
      </c>
      <c r="F123" s="99" t="s">
        <v>138</v>
      </c>
      <c r="H123" s="98" t="s">
        <v>0</v>
      </c>
      <c r="K123" s="96"/>
      <c r="L123" s="100"/>
      <c r="M123" s="101"/>
      <c r="N123" s="101"/>
      <c r="O123" s="101"/>
      <c r="P123" s="101"/>
      <c r="Q123" s="101"/>
      <c r="R123" s="101"/>
      <c r="S123" s="102"/>
      <c r="AS123" s="98" t="s">
        <v>79</v>
      </c>
      <c r="AT123" s="98" t="s">
        <v>77</v>
      </c>
      <c r="AU123" s="8" t="s">
        <v>46</v>
      </c>
      <c r="AV123" s="8" t="s">
        <v>23</v>
      </c>
      <c r="AW123" s="8" t="s">
        <v>45</v>
      </c>
      <c r="AX123" s="98" t="s">
        <v>70</v>
      </c>
    </row>
    <row r="124" spans="2:50" s="8" customFormat="1" ht="12">
      <c r="B124" s="96"/>
      <c r="D124" s="97" t="s">
        <v>79</v>
      </c>
      <c r="E124" s="98" t="s">
        <v>0</v>
      </c>
      <c r="F124" s="99" t="s">
        <v>81</v>
      </c>
      <c r="H124" s="98" t="s">
        <v>0</v>
      </c>
      <c r="K124" s="96"/>
      <c r="L124" s="100"/>
      <c r="M124" s="101"/>
      <c r="N124" s="101"/>
      <c r="O124" s="101"/>
      <c r="P124" s="101"/>
      <c r="Q124" s="101"/>
      <c r="R124" s="101"/>
      <c r="S124" s="102"/>
      <c r="AS124" s="98" t="s">
        <v>79</v>
      </c>
      <c r="AT124" s="98" t="s">
        <v>77</v>
      </c>
      <c r="AU124" s="8" t="s">
        <v>46</v>
      </c>
      <c r="AV124" s="8" t="s">
        <v>23</v>
      </c>
      <c r="AW124" s="8" t="s">
        <v>45</v>
      </c>
      <c r="AX124" s="98" t="s">
        <v>70</v>
      </c>
    </row>
    <row r="125" spans="2:50" s="9" customFormat="1" ht="12">
      <c r="B125" s="103"/>
      <c r="D125" s="97" t="s">
        <v>79</v>
      </c>
      <c r="E125" s="104" t="s">
        <v>0</v>
      </c>
      <c r="F125" s="105" t="s">
        <v>139</v>
      </c>
      <c r="H125" s="106">
        <v>12</v>
      </c>
      <c r="K125" s="103"/>
      <c r="L125" s="107"/>
      <c r="M125" s="108"/>
      <c r="N125" s="108"/>
      <c r="O125" s="108"/>
      <c r="P125" s="108"/>
      <c r="Q125" s="108"/>
      <c r="R125" s="108"/>
      <c r="S125" s="109"/>
      <c r="AS125" s="104" t="s">
        <v>79</v>
      </c>
      <c r="AT125" s="104" t="s">
        <v>77</v>
      </c>
      <c r="AU125" s="9" t="s">
        <v>77</v>
      </c>
      <c r="AV125" s="9" t="s">
        <v>23</v>
      </c>
      <c r="AW125" s="9" t="s">
        <v>45</v>
      </c>
      <c r="AX125" s="104" t="s">
        <v>70</v>
      </c>
    </row>
    <row r="126" spans="2:50" s="10" customFormat="1" ht="12">
      <c r="B126" s="110"/>
      <c r="D126" s="97" t="s">
        <v>79</v>
      </c>
      <c r="E126" s="111" t="s">
        <v>0</v>
      </c>
      <c r="F126" s="112" t="s">
        <v>83</v>
      </c>
      <c r="H126" s="113">
        <v>12</v>
      </c>
      <c r="K126" s="110"/>
      <c r="L126" s="114"/>
      <c r="M126" s="115"/>
      <c r="N126" s="115"/>
      <c r="O126" s="115"/>
      <c r="P126" s="115"/>
      <c r="Q126" s="115"/>
      <c r="R126" s="115"/>
      <c r="S126" s="116"/>
      <c r="AS126" s="111" t="s">
        <v>79</v>
      </c>
      <c r="AT126" s="111" t="s">
        <v>77</v>
      </c>
      <c r="AU126" s="10" t="s">
        <v>76</v>
      </c>
      <c r="AV126" s="10" t="s">
        <v>23</v>
      </c>
      <c r="AW126" s="10" t="s">
        <v>46</v>
      </c>
      <c r="AX126" s="111" t="s">
        <v>70</v>
      </c>
    </row>
    <row r="127" spans="1:64" s="2" customFormat="1" ht="21.75" customHeight="1">
      <c r="A127" s="19"/>
      <c r="B127" s="83"/>
      <c r="C127" s="84" t="s">
        <v>140</v>
      </c>
      <c r="D127" s="84" t="s">
        <v>72</v>
      </c>
      <c r="E127" s="85" t="s">
        <v>141</v>
      </c>
      <c r="F127" s="86" t="s">
        <v>142</v>
      </c>
      <c r="G127" s="87" t="s">
        <v>75</v>
      </c>
      <c r="H127" s="88">
        <v>5</v>
      </c>
      <c r="I127" s="426">
        <v>0</v>
      </c>
      <c r="J127" s="89">
        <f>ROUND(I127*H127,2)</f>
        <v>0</v>
      </c>
      <c r="K127" s="20"/>
      <c r="L127" s="90" t="s">
        <v>0</v>
      </c>
      <c r="M127" s="91" t="s">
        <v>33</v>
      </c>
      <c r="N127" s="92">
        <v>0.49</v>
      </c>
      <c r="O127" s="92">
        <f>N127*H127</f>
        <v>2.45</v>
      </c>
      <c r="P127" s="92">
        <v>0</v>
      </c>
      <c r="Q127" s="92">
        <f>P127*H127</f>
        <v>0</v>
      </c>
      <c r="R127" s="92">
        <v>2.25</v>
      </c>
      <c r="S127" s="93">
        <f>R127*H127</f>
        <v>11.25</v>
      </c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Q127" s="94" t="s">
        <v>76</v>
      </c>
      <c r="AS127" s="94" t="s">
        <v>72</v>
      </c>
      <c r="AT127" s="94" t="s">
        <v>77</v>
      </c>
      <c r="AX127" s="11" t="s">
        <v>70</v>
      </c>
      <c r="BD127" s="95">
        <f>IF(M127="základní",J127,0)</f>
        <v>0</v>
      </c>
      <c r="BE127" s="95">
        <f>IF(M127="snížená",J127,0)</f>
        <v>0</v>
      </c>
      <c r="BF127" s="95">
        <f>IF(M127="zákl. přenesená",J127,0)</f>
        <v>0</v>
      </c>
      <c r="BG127" s="95">
        <f>IF(M127="sníž. přenesená",J127,0)</f>
        <v>0</v>
      </c>
      <c r="BH127" s="95">
        <f>IF(M127="nulová",J127,0)</f>
        <v>0</v>
      </c>
      <c r="BI127" s="11" t="s">
        <v>77</v>
      </c>
      <c r="BJ127" s="95">
        <f>ROUND(I127*H127,2)</f>
        <v>0</v>
      </c>
      <c r="BK127" s="11" t="s">
        <v>76</v>
      </c>
      <c r="BL127" s="94" t="s">
        <v>143</v>
      </c>
    </row>
    <row r="128" spans="2:50" s="8" customFormat="1" ht="12">
      <c r="B128" s="96"/>
      <c r="D128" s="97" t="s">
        <v>79</v>
      </c>
      <c r="E128" s="98" t="s">
        <v>0</v>
      </c>
      <c r="F128" s="99" t="s">
        <v>144</v>
      </c>
      <c r="H128" s="98" t="s">
        <v>0</v>
      </c>
      <c r="K128" s="96"/>
      <c r="L128" s="100"/>
      <c r="M128" s="101"/>
      <c r="N128" s="101"/>
      <c r="O128" s="101"/>
      <c r="P128" s="101"/>
      <c r="Q128" s="101"/>
      <c r="R128" s="101"/>
      <c r="S128" s="102"/>
      <c r="AS128" s="98" t="s">
        <v>79</v>
      </c>
      <c r="AT128" s="98" t="s">
        <v>77</v>
      </c>
      <c r="AU128" s="8" t="s">
        <v>46</v>
      </c>
      <c r="AV128" s="8" t="s">
        <v>23</v>
      </c>
      <c r="AW128" s="8" t="s">
        <v>45</v>
      </c>
      <c r="AX128" s="98" t="s">
        <v>70</v>
      </c>
    </row>
    <row r="129" spans="2:50" s="9" customFormat="1" ht="12">
      <c r="B129" s="103"/>
      <c r="D129" s="97" t="s">
        <v>79</v>
      </c>
      <c r="E129" s="104" t="s">
        <v>0</v>
      </c>
      <c r="F129" s="105" t="s">
        <v>93</v>
      </c>
      <c r="H129" s="106">
        <v>5</v>
      </c>
      <c r="K129" s="103"/>
      <c r="L129" s="107"/>
      <c r="M129" s="108"/>
      <c r="N129" s="108"/>
      <c r="O129" s="108"/>
      <c r="P129" s="108"/>
      <c r="Q129" s="108"/>
      <c r="R129" s="108"/>
      <c r="S129" s="109"/>
      <c r="AS129" s="104" t="s">
        <v>79</v>
      </c>
      <c r="AT129" s="104" t="s">
        <v>77</v>
      </c>
      <c r="AU129" s="9" t="s">
        <v>77</v>
      </c>
      <c r="AV129" s="9" t="s">
        <v>23</v>
      </c>
      <c r="AW129" s="9" t="s">
        <v>45</v>
      </c>
      <c r="AX129" s="104" t="s">
        <v>70</v>
      </c>
    </row>
    <row r="130" spans="2:50" s="10" customFormat="1" ht="12">
      <c r="B130" s="110"/>
      <c r="D130" s="97" t="s">
        <v>79</v>
      </c>
      <c r="E130" s="111" t="s">
        <v>0</v>
      </c>
      <c r="F130" s="112" t="s">
        <v>83</v>
      </c>
      <c r="H130" s="113">
        <v>5</v>
      </c>
      <c r="K130" s="110"/>
      <c r="L130" s="114"/>
      <c r="M130" s="115"/>
      <c r="N130" s="115"/>
      <c r="O130" s="115"/>
      <c r="P130" s="115"/>
      <c r="Q130" s="115"/>
      <c r="R130" s="115"/>
      <c r="S130" s="116"/>
      <c r="AS130" s="111" t="s">
        <v>79</v>
      </c>
      <c r="AT130" s="111" t="s">
        <v>77</v>
      </c>
      <c r="AU130" s="10" t="s">
        <v>76</v>
      </c>
      <c r="AV130" s="10" t="s">
        <v>23</v>
      </c>
      <c r="AW130" s="10" t="s">
        <v>46</v>
      </c>
      <c r="AX130" s="111" t="s">
        <v>70</v>
      </c>
    </row>
    <row r="131" spans="2:50" s="10" customFormat="1" ht="12">
      <c r="B131" s="110"/>
      <c r="C131" s="84" t="s">
        <v>140</v>
      </c>
      <c r="D131" s="134" t="s">
        <v>165</v>
      </c>
      <c r="E131" s="135" t="s">
        <v>166</v>
      </c>
      <c r="F131" s="136" t="s">
        <v>167</v>
      </c>
      <c r="G131" s="137" t="s">
        <v>168</v>
      </c>
      <c r="H131" s="88">
        <v>1</v>
      </c>
      <c r="I131" s="426">
        <v>0</v>
      </c>
      <c r="J131" s="89">
        <f>ROUND(I131*H131,2)</f>
        <v>0</v>
      </c>
      <c r="K131" s="110"/>
      <c r="L131" s="114"/>
      <c r="M131" s="133"/>
      <c r="N131" s="133"/>
      <c r="O131" s="133"/>
      <c r="P131" s="133"/>
      <c r="Q131" s="133"/>
      <c r="R131" s="133"/>
      <c r="S131" s="116"/>
      <c r="AS131" s="111"/>
      <c r="AT131" s="111"/>
      <c r="AX131" s="111"/>
    </row>
    <row r="132" spans="2:50" s="10" customFormat="1" ht="22.5">
      <c r="B132" s="110"/>
      <c r="C132" s="138"/>
      <c r="D132" s="139"/>
      <c r="E132" s="140"/>
      <c r="F132" s="132" t="s">
        <v>169</v>
      </c>
      <c r="G132" s="141"/>
      <c r="H132" s="142"/>
      <c r="I132" s="143"/>
      <c r="J132" s="143"/>
      <c r="K132" s="110"/>
      <c r="L132" s="114"/>
      <c r="M132" s="133"/>
      <c r="N132" s="133"/>
      <c r="O132" s="133"/>
      <c r="P132" s="133"/>
      <c r="Q132" s="133"/>
      <c r="R132" s="133"/>
      <c r="S132" s="116"/>
      <c r="AS132" s="111"/>
      <c r="AT132" s="111"/>
      <c r="AX132" s="111"/>
    </row>
    <row r="133" spans="2:62" s="7" customFormat="1" ht="22.9" customHeight="1">
      <c r="B133" s="71"/>
      <c r="D133" s="72" t="s">
        <v>44</v>
      </c>
      <c r="E133" s="81" t="s">
        <v>145</v>
      </c>
      <c r="F133" s="81" t="s">
        <v>146</v>
      </c>
      <c r="J133" s="82">
        <f>J134+J135+J137</f>
        <v>0</v>
      </c>
      <c r="K133" s="71"/>
      <c r="L133" s="75"/>
      <c r="M133" s="76"/>
      <c r="N133" s="76"/>
      <c r="O133" s="77">
        <f>SUM(O134:O137)</f>
        <v>17.850379999999998</v>
      </c>
      <c r="P133" s="76"/>
      <c r="Q133" s="77">
        <f>SUM(Q134:Q137)</f>
        <v>0</v>
      </c>
      <c r="R133" s="76"/>
      <c r="S133" s="78">
        <f>SUM(S134:S137)</f>
        <v>0</v>
      </c>
      <c r="AQ133" s="72" t="s">
        <v>46</v>
      </c>
      <c r="AS133" s="79" t="s">
        <v>44</v>
      </c>
      <c r="AT133" s="79" t="s">
        <v>46</v>
      </c>
      <c r="AX133" s="72" t="s">
        <v>70</v>
      </c>
      <c r="BJ133" s="80">
        <f>SUM(BJ134:BJ137)</f>
        <v>0</v>
      </c>
    </row>
    <row r="134" spans="1:64" s="2" customFormat="1" ht="21.75" customHeight="1">
      <c r="A134" s="19"/>
      <c r="B134" s="83"/>
      <c r="C134" s="84" t="s">
        <v>147</v>
      </c>
      <c r="D134" s="84" t="s">
        <v>72</v>
      </c>
      <c r="E134" s="85" t="s">
        <v>148</v>
      </c>
      <c r="F134" s="86" t="s">
        <v>149</v>
      </c>
      <c r="G134" s="87" t="s">
        <v>97</v>
      </c>
      <c r="H134" s="88">
        <v>128.42</v>
      </c>
      <c r="I134" s="426">
        <v>0</v>
      </c>
      <c r="J134" s="89">
        <f>ROUND(I134*H134,2)</f>
        <v>0</v>
      </c>
      <c r="K134" s="20"/>
      <c r="L134" s="90" t="s">
        <v>0</v>
      </c>
      <c r="M134" s="91" t="s">
        <v>33</v>
      </c>
      <c r="N134" s="92">
        <v>0.091</v>
      </c>
      <c r="O134" s="92">
        <f>N134*H134</f>
        <v>11.686219999999999</v>
      </c>
      <c r="P134" s="92">
        <v>0</v>
      </c>
      <c r="Q134" s="92">
        <f>P134*H134</f>
        <v>0</v>
      </c>
      <c r="R134" s="92">
        <v>0</v>
      </c>
      <c r="S134" s="93">
        <f>R134*H134</f>
        <v>0</v>
      </c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Q134" s="94" t="s">
        <v>76</v>
      </c>
      <c r="AS134" s="94" t="s">
        <v>72</v>
      </c>
      <c r="AT134" s="94" t="s">
        <v>77</v>
      </c>
      <c r="AX134" s="11" t="s">
        <v>70</v>
      </c>
      <c r="BD134" s="95">
        <f>IF(M134="základní",J134,0)</f>
        <v>0</v>
      </c>
      <c r="BE134" s="95">
        <f>IF(M134="snížená",J134,0)</f>
        <v>0</v>
      </c>
      <c r="BF134" s="95">
        <f>IF(M134="zákl. přenesená",J134,0)</f>
        <v>0</v>
      </c>
      <c r="BG134" s="95">
        <f>IF(M134="sníž. přenesená",J134,0)</f>
        <v>0</v>
      </c>
      <c r="BH134" s="95">
        <f>IF(M134="nulová",J134,0)</f>
        <v>0</v>
      </c>
      <c r="BI134" s="11" t="s">
        <v>77</v>
      </c>
      <c r="BJ134" s="95">
        <f>ROUND(I134*H134,2)</f>
        <v>0</v>
      </c>
      <c r="BK134" s="11" t="s">
        <v>76</v>
      </c>
      <c r="BL134" s="94" t="s">
        <v>150</v>
      </c>
    </row>
    <row r="135" spans="1:64" s="2" customFormat="1" ht="33" customHeight="1">
      <c r="A135" s="19"/>
      <c r="B135" s="83"/>
      <c r="C135" s="84" t="s">
        <v>151</v>
      </c>
      <c r="D135" s="84" t="s">
        <v>72</v>
      </c>
      <c r="E135" s="85" t="s">
        <v>152</v>
      </c>
      <c r="F135" s="86" t="s">
        <v>153</v>
      </c>
      <c r="G135" s="87" t="s">
        <v>97</v>
      </c>
      <c r="H135" s="88">
        <f>H136</f>
        <v>2054.72</v>
      </c>
      <c r="I135" s="426">
        <v>0</v>
      </c>
      <c r="J135" s="89">
        <f>ROUND(I135*H135,2)</f>
        <v>0</v>
      </c>
      <c r="K135" s="20"/>
      <c r="L135" s="90" t="s">
        <v>0</v>
      </c>
      <c r="M135" s="91" t="s">
        <v>33</v>
      </c>
      <c r="N135" s="92">
        <v>0.003</v>
      </c>
      <c r="O135" s="92">
        <f>N135*H135</f>
        <v>6.16416</v>
      </c>
      <c r="P135" s="92">
        <v>0</v>
      </c>
      <c r="Q135" s="92">
        <f>P135*H135</f>
        <v>0</v>
      </c>
      <c r="R135" s="92">
        <v>0</v>
      </c>
      <c r="S135" s="93">
        <f>R135*H135</f>
        <v>0</v>
      </c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Q135" s="94" t="s">
        <v>76</v>
      </c>
      <c r="AS135" s="94" t="s">
        <v>72</v>
      </c>
      <c r="AT135" s="94" t="s">
        <v>77</v>
      </c>
      <c r="AX135" s="11" t="s">
        <v>70</v>
      </c>
      <c r="BD135" s="95">
        <f>IF(M135="základní",J135,0)</f>
        <v>0</v>
      </c>
      <c r="BE135" s="95">
        <f>IF(M135="snížená",J135,0)</f>
        <v>0</v>
      </c>
      <c r="BF135" s="95">
        <f>IF(M135="zákl. přenesená",J135,0)</f>
        <v>0</v>
      </c>
      <c r="BG135" s="95">
        <f>IF(M135="sníž. přenesená",J135,0)</f>
        <v>0</v>
      </c>
      <c r="BH135" s="95">
        <f>IF(M135="nulová",J135,0)</f>
        <v>0</v>
      </c>
      <c r="BI135" s="11" t="s">
        <v>77</v>
      </c>
      <c r="BJ135" s="95">
        <f>ROUND(I135*H135,2)</f>
        <v>0</v>
      </c>
      <c r="BK135" s="11" t="s">
        <v>76</v>
      </c>
      <c r="BL135" s="94" t="s">
        <v>154</v>
      </c>
    </row>
    <row r="136" spans="2:50" s="9" customFormat="1" ht="12">
      <c r="B136" s="103"/>
      <c r="D136" s="97" t="s">
        <v>79</v>
      </c>
      <c r="F136" s="105" t="s">
        <v>170</v>
      </c>
      <c r="H136" s="106">
        <f>128.42*16</f>
        <v>2054.72</v>
      </c>
      <c r="K136" s="103"/>
      <c r="L136" s="107"/>
      <c r="M136" s="108"/>
      <c r="N136" s="108"/>
      <c r="O136" s="108"/>
      <c r="P136" s="108"/>
      <c r="Q136" s="108"/>
      <c r="R136" s="108"/>
      <c r="S136" s="109"/>
      <c r="AS136" s="104" t="s">
        <v>79</v>
      </c>
      <c r="AT136" s="104" t="s">
        <v>77</v>
      </c>
      <c r="AU136" s="9" t="s">
        <v>77</v>
      </c>
      <c r="AV136" s="9" t="s">
        <v>1</v>
      </c>
      <c r="AW136" s="9" t="s">
        <v>46</v>
      </c>
      <c r="AX136" s="104" t="s">
        <v>70</v>
      </c>
    </row>
    <row r="137" spans="1:64" s="2" customFormat="1" ht="33" customHeight="1">
      <c r="A137" s="19"/>
      <c r="B137" s="83"/>
      <c r="C137" s="84" t="s">
        <v>4</v>
      </c>
      <c r="D137" s="84" t="s">
        <v>72</v>
      </c>
      <c r="E137" s="85" t="s">
        <v>155</v>
      </c>
      <c r="F137" s="86" t="s">
        <v>156</v>
      </c>
      <c r="G137" s="87" t="s">
        <v>97</v>
      </c>
      <c r="H137" s="88">
        <f>H134</f>
        <v>128.42</v>
      </c>
      <c r="I137" s="426">
        <v>0</v>
      </c>
      <c r="J137" s="89">
        <f>ROUND(I137*H137,2)</f>
        <v>0</v>
      </c>
      <c r="K137" s="20"/>
      <c r="L137" s="126" t="s">
        <v>0</v>
      </c>
      <c r="M137" s="127" t="s">
        <v>33</v>
      </c>
      <c r="N137" s="128">
        <v>0</v>
      </c>
      <c r="O137" s="128">
        <f>N137*H137</f>
        <v>0</v>
      </c>
      <c r="P137" s="128">
        <v>0</v>
      </c>
      <c r="Q137" s="128">
        <f>P137*H137</f>
        <v>0</v>
      </c>
      <c r="R137" s="128">
        <v>0</v>
      </c>
      <c r="S137" s="129">
        <f>R137*H137</f>
        <v>0</v>
      </c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Q137" s="94" t="s">
        <v>76</v>
      </c>
      <c r="AS137" s="94" t="s">
        <v>72</v>
      </c>
      <c r="AT137" s="94" t="s">
        <v>77</v>
      </c>
      <c r="AX137" s="11" t="s">
        <v>70</v>
      </c>
      <c r="BD137" s="95">
        <f>IF(M137="základní",J137,0)</f>
        <v>0</v>
      </c>
      <c r="BE137" s="95">
        <f>IF(M137="snížená",J137,0)</f>
        <v>0</v>
      </c>
      <c r="BF137" s="95">
        <f>IF(M137="zákl. přenesená",J137,0)</f>
        <v>0</v>
      </c>
      <c r="BG137" s="95">
        <f>IF(M137="sníž. přenesená",J137,0)</f>
        <v>0</v>
      </c>
      <c r="BH137" s="95">
        <f>IF(M137="nulová",J137,0)</f>
        <v>0</v>
      </c>
      <c r="BI137" s="11" t="s">
        <v>77</v>
      </c>
      <c r="BJ137" s="95">
        <f>ROUND(I137*H137,2)</f>
        <v>0</v>
      </c>
      <c r="BK137" s="11" t="s">
        <v>76</v>
      </c>
      <c r="BL137" s="94" t="s">
        <v>157</v>
      </c>
    </row>
    <row r="138" spans="1:30" s="2" customFormat="1" ht="6.95" customHeight="1">
      <c r="A138" s="19"/>
      <c r="B138" s="22"/>
      <c r="C138" s="23"/>
      <c r="D138" s="23"/>
      <c r="E138" s="23"/>
      <c r="F138" s="23"/>
      <c r="G138" s="23"/>
      <c r="H138" s="23"/>
      <c r="I138" s="23"/>
      <c r="J138" s="23"/>
      <c r="K138" s="20"/>
      <c r="L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</row>
  </sheetData>
  <autoFilter ref="C76:J137"/>
  <mergeCells count="6">
    <mergeCell ref="E69:H69"/>
    <mergeCell ref="K2:U2"/>
    <mergeCell ref="E7:H7"/>
    <mergeCell ref="E16:H16"/>
    <mergeCell ref="E25:H25"/>
    <mergeCell ref="E46:H46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3:H74"/>
  <sheetViews>
    <sheetView showGridLines="0" workbookViewId="0" topLeftCell="A34">
      <selection activeCell="L41" sqref="L41"/>
    </sheetView>
  </sheetViews>
  <sheetFormatPr defaultColWidth="9.140625" defaultRowHeight="12"/>
  <cols>
    <col min="2" max="2" width="4.00390625" style="0" customWidth="1"/>
    <col min="3" max="3" width="14.7109375" style="0" customWidth="1"/>
    <col min="4" max="4" width="44.7109375" style="0" customWidth="1"/>
    <col min="5" max="5" width="5.7109375" style="0" customWidth="1"/>
    <col min="6" max="6" width="12.28125" style="0" customWidth="1"/>
    <col min="7" max="7" width="11.421875" style="0" customWidth="1"/>
    <col min="8" max="8" width="14.8515625" style="0" customWidth="1"/>
  </cols>
  <sheetData>
    <row r="3" spans="2:8" ht="15.75">
      <c r="B3" s="501" t="s">
        <v>858</v>
      </c>
      <c r="C3" s="501"/>
      <c r="D3" s="501"/>
      <c r="E3" s="501"/>
      <c r="F3" s="501"/>
      <c r="G3" s="501"/>
      <c r="H3" s="501"/>
    </row>
    <row r="4" spans="2:8" ht="12">
      <c r="B4" s="375" t="s">
        <v>859</v>
      </c>
      <c r="C4" s="376" t="s">
        <v>87</v>
      </c>
      <c r="D4" s="502"/>
      <c r="E4" s="503"/>
      <c r="F4" s="503"/>
      <c r="G4" s="503"/>
      <c r="H4" s="504"/>
    </row>
    <row r="5" spans="2:8" ht="12">
      <c r="B5" s="375" t="s">
        <v>860</v>
      </c>
      <c r="C5" s="376" t="s">
        <v>966</v>
      </c>
      <c r="D5" s="502" t="s">
        <v>988</v>
      </c>
      <c r="E5" s="503"/>
      <c r="F5" s="503"/>
      <c r="G5" s="503"/>
      <c r="H5" s="504"/>
    </row>
    <row r="6" spans="2:8" ht="12">
      <c r="B6" s="378" t="s">
        <v>861</v>
      </c>
      <c r="C6" s="379" t="s">
        <v>77</v>
      </c>
      <c r="D6" s="505" t="s">
        <v>967</v>
      </c>
      <c r="E6" s="506"/>
      <c r="F6" s="506"/>
      <c r="G6" s="506"/>
      <c r="H6" s="507"/>
    </row>
    <row r="7" spans="2:8" ht="12">
      <c r="B7" s="145"/>
      <c r="C7" s="381"/>
      <c r="D7" s="381"/>
      <c r="E7" s="382"/>
      <c r="F7" s="145"/>
      <c r="G7" s="145"/>
      <c r="H7" s="145"/>
    </row>
    <row r="8" spans="2:8" ht="12">
      <c r="B8" s="383" t="s">
        <v>863</v>
      </c>
      <c r="C8" s="384" t="s">
        <v>864</v>
      </c>
      <c r="D8" s="384" t="s">
        <v>865</v>
      </c>
      <c r="E8" s="385" t="s">
        <v>58</v>
      </c>
      <c r="F8" s="383" t="s">
        <v>866</v>
      </c>
      <c r="G8" s="386" t="s">
        <v>867</v>
      </c>
      <c r="H8" s="383" t="s">
        <v>868</v>
      </c>
    </row>
    <row r="9" spans="2:8" ht="12">
      <c r="B9" s="387"/>
      <c r="C9" s="388"/>
      <c r="D9" s="388"/>
      <c r="E9" s="389"/>
      <c r="F9" s="390"/>
      <c r="G9" s="391"/>
      <c r="H9" s="391"/>
    </row>
    <row r="10" spans="2:8" ht="12.75">
      <c r="B10" s="392" t="s">
        <v>869</v>
      </c>
      <c r="C10" s="393" t="s">
        <v>46</v>
      </c>
      <c r="D10" s="394" t="s">
        <v>71</v>
      </c>
      <c r="E10" s="395"/>
      <c r="F10" s="396"/>
      <c r="G10" s="397"/>
      <c r="H10" s="398">
        <f>H11+H13+H15+H18+H20+H22+H24+H26+H29</f>
        <v>0</v>
      </c>
    </row>
    <row r="11" spans="2:8" ht="22.5">
      <c r="B11" s="399">
        <v>1</v>
      </c>
      <c r="C11" s="400" t="s">
        <v>968</v>
      </c>
      <c r="D11" s="401" t="s">
        <v>969</v>
      </c>
      <c r="E11" s="402" t="s">
        <v>104</v>
      </c>
      <c r="F11" s="403">
        <v>14.695</v>
      </c>
      <c r="G11" s="436">
        <v>0</v>
      </c>
      <c r="H11" s="405">
        <f>ROUND(F11*G11,2)</f>
        <v>0</v>
      </c>
    </row>
    <row r="12" spans="2:8" ht="12">
      <c r="B12" s="406"/>
      <c r="C12" s="407"/>
      <c r="D12" s="408" t="s">
        <v>970</v>
      </c>
      <c r="E12" s="409"/>
      <c r="F12" s="410">
        <v>14.695</v>
      </c>
      <c r="G12" s="411"/>
      <c r="H12" s="411"/>
    </row>
    <row r="13" spans="2:8" ht="12">
      <c r="B13" s="399">
        <v>2</v>
      </c>
      <c r="C13" s="400" t="s">
        <v>873</v>
      </c>
      <c r="D13" s="401" t="s">
        <v>874</v>
      </c>
      <c r="E13" s="402" t="s">
        <v>104</v>
      </c>
      <c r="F13" s="403">
        <v>14.695</v>
      </c>
      <c r="G13" s="436">
        <v>0</v>
      </c>
      <c r="H13" s="405">
        <f>ROUND(F13*G13,2)</f>
        <v>0</v>
      </c>
    </row>
    <row r="14" spans="2:8" ht="12">
      <c r="B14" s="406"/>
      <c r="C14" s="407"/>
      <c r="D14" s="408" t="s">
        <v>970</v>
      </c>
      <c r="E14" s="409"/>
      <c r="F14" s="410">
        <v>14.695</v>
      </c>
      <c r="G14" s="411"/>
      <c r="H14" s="411"/>
    </row>
    <row r="15" spans="2:8" ht="12">
      <c r="B15" s="399">
        <v>3</v>
      </c>
      <c r="C15" s="400" t="s">
        <v>84</v>
      </c>
      <c r="D15" s="401" t="s">
        <v>875</v>
      </c>
      <c r="E15" s="402" t="s">
        <v>75</v>
      </c>
      <c r="F15" s="403">
        <f>F17+F16</f>
        <v>60.08985</v>
      </c>
      <c r="G15" s="436">
        <v>0</v>
      </c>
      <c r="H15" s="405">
        <f>ROUND(F15*G15,2)</f>
        <v>0</v>
      </c>
    </row>
    <row r="16" spans="2:8" ht="22.5">
      <c r="B16" s="406"/>
      <c r="C16" s="407"/>
      <c r="D16" s="408" t="s">
        <v>971</v>
      </c>
      <c r="E16" s="409"/>
      <c r="F16" s="410">
        <v>36.2448</v>
      </c>
      <c r="G16" s="411"/>
      <c r="H16" s="411"/>
    </row>
    <row r="17" spans="2:8" ht="12">
      <c r="B17" s="406"/>
      <c r="C17" s="407"/>
      <c r="D17" s="408" t="s">
        <v>972</v>
      </c>
      <c r="E17" s="409"/>
      <c r="F17" s="410">
        <v>23.84505</v>
      </c>
      <c r="G17" s="411"/>
      <c r="H17" s="411"/>
    </row>
    <row r="18" spans="2:8" ht="12">
      <c r="B18" s="399">
        <v>4</v>
      </c>
      <c r="C18" s="400" t="s">
        <v>877</v>
      </c>
      <c r="D18" s="401" t="s">
        <v>878</v>
      </c>
      <c r="E18" s="402" t="s">
        <v>104</v>
      </c>
      <c r="F18" s="403">
        <v>612</v>
      </c>
      <c r="G18" s="436">
        <v>0</v>
      </c>
      <c r="H18" s="405">
        <f>ROUND(F18*G18,2)</f>
        <v>0</v>
      </c>
    </row>
    <row r="19" spans="2:8" ht="12">
      <c r="B19" s="406"/>
      <c r="C19" s="407"/>
      <c r="D19" s="408" t="s">
        <v>973</v>
      </c>
      <c r="E19" s="409"/>
      <c r="F19" s="410">
        <v>612</v>
      </c>
      <c r="G19" s="411"/>
      <c r="H19" s="411"/>
    </row>
    <row r="20" spans="2:8" ht="12">
      <c r="B20" s="399">
        <v>5</v>
      </c>
      <c r="C20" s="400" t="s">
        <v>248</v>
      </c>
      <c r="D20" s="401" t="s">
        <v>880</v>
      </c>
      <c r="E20" s="402" t="s">
        <v>104</v>
      </c>
      <c r="F20" s="403">
        <v>612</v>
      </c>
      <c r="G20" s="436">
        <v>0</v>
      </c>
      <c r="H20" s="405">
        <f>ROUND(F20*G20,2)</f>
        <v>0</v>
      </c>
    </row>
    <row r="21" spans="2:8" ht="12">
      <c r="B21" s="406"/>
      <c r="C21" s="407"/>
      <c r="D21" s="408" t="s">
        <v>973</v>
      </c>
      <c r="E21" s="409"/>
      <c r="F21" s="410">
        <v>612</v>
      </c>
      <c r="G21" s="411"/>
      <c r="H21" s="411"/>
    </row>
    <row r="22" spans="2:8" ht="12">
      <c r="B22" s="399">
        <v>6</v>
      </c>
      <c r="C22" s="400" t="s">
        <v>881</v>
      </c>
      <c r="D22" s="401" t="s">
        <v>882</v>
      </c>
      <c r="E22" s="402" t="s">
        <v>104</v>
      </c>
      <c r="F22" s="403">
        <v>612</v>
      </c>
      <c r="G22" s="436">
        <v>0</v>
      </c>
      <c r="H22" s="405">
        <f>ROUND(F22*G22,2)</f>
        <v>0</v>
      </c>
    </row>
    <row r="23" spans="2:8" ht="12">
      <c r="B23" s="406"/>
      <c r="C23" s="407"/>
      <c r="D23" s="408" t="s">
        <v>973</v>
      </c>
      <c r="E23" s="409"/>
      <c r="F23" s="410">
        <v>612</v>
      </c>
      <c r="G23" s="411"/>
      <c r="H23" s="411"/>
    </row>
    <row r="24" spans="2:8" ht="12">
      <c r="B24" s="399">
        <v>7</v>
      </c>
      <c r="C24" s="400" t="s">
        <v>883</v>
      </c>
      <c r="D24" s="401" t="s">
        <v>884</v>
      </c>
      <c r="E24" s="402" t="s">
        <v>119</v>
      </c>
      <c r="F24" s="403">
        <v>15.3</v>
      </c>
      <c r="G24" s="436">
        <v>0</v>
      </c>
      <c r="H24" s="405">
        <f>ROUND(F24*G24,2)</f>
        <v>0</v>
      </c>
    </row>
    <row r="25" spans="2:8" ht="12">
      <c r="B25" s="406"/>
      <c r="C25" s="407"/>
      <c r="D25" s="408" t="s">
        <v>974</v>
      </c>
      <c r="E25" s="409"/>
      <c r="F25" s="410">
        <v>15.3</v>
      </c>
      <c r="G25" s="411"/>
      <c r="H25" s="411"/>
    </row>
    <row r="26" spans="2:8" ht="22.5">
      <c r="B26" s="399">
        <v>8</v>
      </c>
      <c r="C26" s="400" t="s">
        <v>886</v>
      </c>
      <c r="D26" s="401" t="s">
        <v>887</v>
      </c>
      <c r="E26" s="402" t="s">
        <v>75</v>
      </c>
      <c r="F26" s="403">
        <f>F28+F27</f>
        <v>60.08985</v>
      </c>
      <c r="G26" s="436">
        <v>0</v>
      </c>
      <c r="H26" s="405">
        <f>ROUND(F26*G26,2)</f>
        <v>0</v>
      </c>
    </row>
    <row r="27" spans="2:8" ht="22.5">
      <c r="B27" s="406"/>
      <c r="C27" s="407"/>
      <c r="D27" s="408" t="s">
        <v>971</v>
      </c>
      <c r="E27" s="409"/>
      <c r="F27" s="410">
        <v>36.2448</v>
      </c>
      <c r="G27" s="411"/>
      <c r="H27" s="411"/>
    </row>
    <row r="28" spans="2:8" ht="12">
      <c r="B28" s="406"/>
      <c r="C28" s="407"/>
      <c r="D28" s="408" t="s">
        <v>972</v>
      </c>
      <c r="E28" s="409"/>
      <c r="F28" s="410">
        <v>23.84505</v>
      </c>
      <c r="G28" s="411"/>
      <c r="H28" s="411"/>
    </row>
    <row r="29" spans="2:8" ht="12">
      <c r="B29" s="399">
        <v>9</v>
      </c>
      <c r="C29" s="400" t="s">
        <v>888</v>
      </c>
      <c r="D29" s="401" t="s">
        <v>889</v>
      </c>
      <c r="E29" s="402" t="s">
        <v>75</v>
      </c>
      <c r="F29" s="403">
        <v>122.4</v>
      </c>
      <c r="G29" s="436">
        <v>0</v>
      </c>
      <c r="H29" s="405">
        <f>ROUND(F29*G29,2)</f>
        <v>0</v>
      </c>
    </row>
    <row r="30" spans="2:8" ht="12">
      <c r="B30" s="406"/>
      <c r="C30" s="407"/>
      <c r="D30" s="408" t="s">
        <v>975</v>
      </c>
      <c r="E30" s="409"/>
      <c r="F30" s="410">
        <v>122.4</v>
      </c>
      <c r="G30" s="411"/>
      <c r="H30" s="411"/>
    </row>
    <row r="31" spans="2:8" ht="12.75">
      <c r="B31" s="392" t="s">
        <v>869</v>
      </c>
      <c r="C31" s="393" t="s">
        <v>891</v>
      </c>
      <c r="D31" s="394" t="s">
        <v>892</v>
      </c>
      <c r="E31" s="395"/>
      <c r="F31" s="396"/>
      <c r="G31" s="397"/>
      <c r="H31" s="398">
        <f>H32</f>
        <v>0</v>
      </c>
    </row>
    <row r="32" spans="2:8" ht="12">
      <c r="B32" s="399">
        <v>10</v>
      </c>
      <c r="C32" s="400" t="s">
        <v>893</v>
      </c>
      <c r="D32" s="401" t="s">
        <v>894</v>
      </c>
      <c r="E32" s="402" t="s">
        <v>75</v>
      </c>
      <c r="F32" s="403">
        <f>F33</f>
        <v>36.2448</v>
      </c>
      <c r="G32" s="436">
        <v>0</v>
      </c>
      <c r="H32" s="405">
        <f>ROUND(F32*G32,2)</f>
        <v>0</v>
      </c>
    </row>
    <row r="33" spans="2:8" ht="22.5">
      <c r="B33" s="406"/>
      <c r="C33" s="407"/>
      <c r="D33" s="408" t="s">
        <v>971</v>
      </c>
      <c r="E33" s="409"/>
      <c r="F33" s="410">
        <v>36.2448</v>
      </c>
      <c r="G33" s="411"/>
      <c r="H33" s="411"/>
    </row>
    <row r="34" spans="2:8" ht="12.75">
      <c r="B34" s="392" t="s">
        <v>869</v>
      </c>
      <c r="C34" s="393" t="s">
        <v>898</v>
      </c>
      <c r="D34" s="394" t="s">
        <v>899</v>
      </c>
      <c r="E34" s="395"/>
      <c r="F34" s="396"/>
      <c r="G34" s="397"/>
      <c r="H34" s="398">
        <f>H35+H38</f>
        <v>0</v>
      </c>
    </row>
    <row r="35" spans="2:8" ht="12">
      <c r="B35" s="399">
        <v>11</v>
      </c>
      <c r="C35" s="400" t="s">
        <v>976</v>
      </c>
      <c r="D35" s="401" t="s">
        <v>977</v>
      </c>
      <c r="E35" s="402" t="s">
        <v>75</v>
      </c>
      <c r="F35" s="403">
        <v>129.40959</v>
      </c>
      <c r="G35" s="436">
        <v>0</v>
      </c>
      <c r="H35" s="405">
        <f>ROUND(F35*G35,2)</f>
        <v>0</v>
      </c>
    </row>
    <row r="36" spans="2:8" ht="12">
      <c r="B36" s="406"/>
      <c r="C36" s="407"/>
      <c r="D36" s="408" t="s">
        <v>978</v>
      </c>
      <c r="E36" s="409"/>
      <c r="F36" s="410">
        <v>83.44277</v>
      </c>
      <c r="G36" s="411"/>
      <c r="H36" s="411"/>
    </row>
    <row r="37" spans="2:8" ht="12">
      <c r="B37" s="406"/>
      <c r="C37" s="407"/>
      <c r="D37" s="408" t="s">
        <v>979</v>
      </c>
      <c r="E37" s="409"/>
      <c r="F37" s="410">
        <v>45.96682</v>
      </c>
      <c r="G37" s="411"/>
      <c r="H37" s="411"/>
    </row>
    <row r="38" spans="2:8" ht="22.5">
      <c r="B38" s="399">
        <v>12</v>
      </c>
      <c r="C38" s="400" t="s">
        <v>900</v>
      </c>
      <c r="D38" s="401" t="s">
        <v>901</v>
      </c>
      <c r="E38" s="402" t="s">
        <v>75</v>
      </c>
      <c r="F38" s="403">
        <f>F39</f>
        <v>504.54752</v>
      </c>
      <c r="G38" s="436">
        <v>0</v>
      </c>
      <c r="H38" s="405">
        <f>ROUND(F38*G38,2)</f>
        <v>0</v>
      </c>
    </row>
    <row r="39" spans="2:8" ht="12">
      <c r="B39" s="406"/>
      <c r="C39" s="407"/>
      <c r="D39" s="408" t="s">
        <v>980</v>
      </c>
      <c r="E39" s="409"/>
      <c r="F39" s="410">
        <v>504.54752</v>
      </c>
      <c r="G39" s="411"/>
      <c r="H39" s="411"/>
    </row>
    <row r="40" spans="2:8" ht="12.75">
      <c r="B40" s="392" t="s">
        <v>869</v>
      </c>
      <c r="C40" s="393" t="s">
        <v>904</v>
      </c>
      <c r="D40" s="394" t="s">
        <v>905</v>
      </c>
      <c r="E40" s="395"/>
      <c r="F40" s="396"/>
      <c r="G40" s="397"/>
      <c r="H40" s="398">
        <f>H41</f>
        <v>0</v>
      </c>
    </row>
    <row r="41" spans="2:8" ht="12">
      <c r="B41" s="412">
        <v>13</v>
      </c>
      <c r="C41" s="413" t="s">
        <v>906</v>
      </c>
      <c r="D41" s="414" t="s">
        <v>907</v>
      </c>
      <c r="E41" s="415" t="s">
        <v>97</v>
      </c>
      <c r="F41" s="416">
        <v>87.06791</v>
      </c>
      <c r="G41" s="435">
        <v>0</v>
      </c>
      <c r="H41" s="418">
        <f>ROUND(F41*G41,2)</f>
        <v>0</v>
      </c>
    </row>
    <row r="42" spans="2:8" ht="12.75">
      <c r="B42" s="392" t="s">
        <v>869</v>
      </c>
      <c r="C42" s="393" t="s">
        <v>908</v>
      </c>
      <c r="D42" s="394" t="s">
        <v>909</v>
      </c>
      <c r="E42" s="395"/>
      <c r="F42" s="396"/>
      <c r="G42" s="397"/>
      <c r="H42" s="398">
        <f>H43+H45</f>
        <v>0</v>
      </c>
    </row>
    <row r="43" spans="2:8" ht="12">
      <c r="B43" s="399">
        <v>14</v>
      </c>
      <c r="C43" s="400" t="s">
        <v>910</v>
      </c>
      <c r="D43" s="401" t="s">
        <v>911</v>
      </c>
      <c r="E43" s="402" t="s">
        <v>163</v>
      </c>
      <c r="F43" s="403">
        <v>42.17</v>
      </c>
      <c r="G43" s="436">
        <v>0</v>
      </c>
      <c r="H43" s="405">
        <f>ROUND(F43*G43,2)</f>
        <v>0</v>
      </c>
    </row>
    <row r="44" spans="2:8" ht="12">
      <c r="B44" s="406"/>
      <c r="C44" s="407"/>
      <c r="D44" s="408" t="s">
        <v>981</v>
      </c>
      <c r="E44" s="409"/>
      <c r="F44" s="410">
        <v>42.17</v>
      </c>
      <c r="G44" s="411"/>
      <c r="H44" s="411"/>
    </row>
    <row r="45" spans="2:8" ht="12">
      <c r="B45" s="399">
        <v>15</v>
      </c>
      <c r="C45" s="400" t="s">
        <v>913</v>
      </c>
      <c r="D45" s="401" t="s">
        <v>914</v>
      </c>
      <c r="E45" s="402" t="s">
        <v>104</v>
      </c>
      <c r="F45" s="403">
        <v>233.0296</v>
      </c>
      <c r="G45" s="436">
        <v>0</v>
      </c>
      <c r="H45" s="405">
        <f>ROUND(F45*G45,2)</f>
        <v>0</v>
      </c>
    </row>
    <row r="46" spans="2:8" ht="12">
      <c r="B46" s="406"/>
      <c r="C46" s="407"/>
      <c r="D46" s="408" t="s">
        <v>982</v>
      </c>
      <c r="E46" s="409"/>
      <c r="F46" s="410">
        <v>144.2461</v>
      </c>
      <c r="G46" s="411"/>
      <c r="H46" s="411"/>
    </row>
    <row r="47" spans="2:8" ht="12">
      <c r="B47" s="406"/>
      <c r="C47" s="407"/>
      <c r="D47" s="408" t="s">
        <v>983</v>
      </c>
      <c r="E47" s="409"/>
      <c r="F47" s="410">
        <v>25.8129</v>
      </c>
      <c r="G47" s="411"/>
      <c r="H47" s="411"/>
    </row>
    <row r="48" spans="2:8" ht="12">
      <c r="B48" s="406"/>
      <c r="C48" s="407"/>
      <c r="D48" s="408" t="s">
        <v>984</v>
      </c>
      <c r="E48" s="409"/>
      <c r="F48" s="410">
        <v>30.2802</v>
      </c>
      <c r="G48" s="411"/>
      <c r="H48" s="411"/>
    </row>
    <row r="49" spans="2:8" ht="12">
      <c r="B49" s="406"/>
      <c r="C49" s="407"/>
      <c r="D49" s="408" t="s">
        <v>985</v>
      </c>
      <c r="E49" s="409"/>
      <c r="F49" s="410">
        <v>32.6904</v>
      </c>
      <c r="G49" s="411"/>
      <c r="H49" s="411"/>
    </row>
    <row r="50" spans="2:8" ht="12.75">
      <c r="B50" s="392" t="s">
        <v>869</v>
      </c>
      <c r="C50" s="393" t="s">
        <v>916</v>
      </c>
      <c r="D50" s="394" t="s">
        <v>917</v>
      </c>
      <c r="E50" s="395"/>
      <c r="F50" s="396"/>
      <c r="G50" s="397"/>
      <c r="H50" s="398">
        <f>H51</f>
        <v>0</v>
      </c>
    </row>
    <row r="51" spans="2:8" ht="12">
      <c r="B51" s="399">
        <v>16</v>
      </c>
      <c r="C51" s="400" t="s">
        <v>918</v>
      </c>
      <c r="D51" s="401" t="s">
        <v>919</v>
      </c>
      <c r="E51" s="402" t="s">
        <v>104</v>
      </c>
      <c r="F51" s="403">
        <v>32.6904</v>
      </c>
      <c r="G51" s="436">
        <v>0</v>
      </c>
      <c r="H51" s="405">
        <f>ROUND(F51*G51,2)</f>
        <v>0</v>
      </c>
    </row>
    <row r="52" spans="2:8" ht="12">
      <c r="B52" s="406"/>
      <c r="C52" s="407"/>
      <c r="D52" s="408" t="s">
        <v>985</v>
      </c>
      <c r="E52" s="409"/>
      <c r="F52" s="410">
        <v>32.6904</v>
      </c>
      <c r="G52" s="411"/>
      <c r="H52" s="411"/>
    </row>
    <row r="53" spans="2:8" ht="12.75">
      <c r="B53" s="392" t="s">
        <v>869</v>
      </c>
      <c r="C53" s="393" t="s">
        <v>346</v>
      </c>
      <c r="D53" s="394" t="s">
        <v>921</v>
      </c>
      <c r="E53" s="395"/>
      <c r="F53" s="396"/>
      <c r="G53" s="397"/>
      <c r="H53" s="398">
        <f>H54</f>
        <v>0</v>
      </c>
    </row>
    <row r="54" spans="2:8" ht="12">
      <c r="B54" s="399">
        <v>17</v>
      </c>
      <c r="C54" s="400" t="s">
        <v>922</v>
      </c>
      <c r="D54" s="401" t="s">
        <v>923</v>
      </c>
      <c r="E54" s="402" t="s">
        <v>104</v>
      </c>
      <c r="F54" s="403">
        <v>200.3392</v>
      </c>
      <c r="G54" s="436">
        <v>0</v>
      </c>
      <c r="H54" s="405">
        <f>ROUND(F54*G54,2)</f>
        <v>0</v>
      </c>
    </row>
    <row r="55" spans="2:8" ht="12">
      <c r="B55" s="406"/>
      <c r="C55" s="407"/>
      <c r="D55" s="408" t="s">
        <v>982</v>
      </c>
      <c r="E55" s="409"/>
      <c r="F55" s="410">
        <v>144.2461</v>
      </c>
      <c r="G55" s="411"/>
      <c r="H55" s="411"/>
    </row>
    <row r="56" spans="2:8" ht="12">
      <c r="B56" s="406"/>
      <c r="C56" s="407"/>
      <c r="D56" s="408" t="s">
        <v>983</v>
      </c>
      <c r="E56" s="409"/>
      <c r="F56" s="410">
        <v>25.8129</v>
      </c>
      <c r="G56" s="411"/>
      <c r="H56" s="411"/>
    </row>
    <row r="57" spans="2:8" ht="12">
      <c r="B57" s="406"/>
      <c r="C57" s="407"/>
      <c r="D57" s="408" t="s">
        <v>984</v>
      </c>
      <c r="E57" s="409"/>
      <c r="F57" s="410">
        <v>30.2802</v>
      </c>
      <c r="G57" s="411"/>
      <c r="H57" s="411"/>
    </row>
    <row r="58" spans="2:8" ht="12.75">
      <c r="B58" s="392" t="s">
        <v>869</v>
      </c>
      <c r="C58" s="393" t="s">
        <v>925</v>
      </c>
      <c r="D58" s="394" t="s">
        <v>926</v>
      </c>
      <c r="E58" s="395"/>
      <c r="F58" s="396"/>
      <c r="G58" s="397"/>
      <c r="H58" s="398">
        <f>H59+H60+H61+H62</f>
        <v>0</v>
      </c>
    </row>
    <row r="59" spans="2:8" ht="12">
      <c r="B59" s="412">
        <v>18</v>
      </c>
      <c r="C59" s="413" t="s">
        <v>927</v>
      </c>
      <c r="D59" s="414" t="s">
        <v>928</v>
      </c>
      <c r="E59" s="415" t="s">
        <v>929</v>
      </c>
      <c r="F59" s="416">
        <v>1</v>
      </c>
      <c r="G59" s="435">
        <v>0</v>
      </c>
      <c r="H59" s="418">
        <f>ROUND(F59*G59,2)</f>
        <v>0</v>
      </c>
    </row>
    <row r="60" spans="2:8" ht="22.5">
      <c r="B60" s="412">
        <v>19</v>
      </c>
      <c r="C60" s="413" t="s">
        <v>930</v>
      </c>
      <c r="D60" s="414" t="s">
        <v>931</v>
      </c>
      <c r="E60" s="415" t="s">
        <v>929</v>
      </c>
      <c r="F60" s="416">
        <v>1</v>
      </c>
      <c r="G60" s="435">
        <v>0</v>
      </c>
      <c r="H60" s="418">
        <f>ROUND(F60*G60,2)</f>
        <v>0</v>
      </c>
    </row>
    <row r="61" spans="2:8" ht="22.5">
      <c r="B61" s="412">
        <v>20</v>
      </c>
      <c r="C61" s="413" t="s">
        <v>932</v>
      </c>
      <c r="D61" s="414" t="s">
        <v>933</v>
      </c>
      <c r="E61" s="415" t="s">
        <v>934</v>
      </c>
      <c r="F61" s="416">
        <v>50</v>
      </c>
      <c r="G61" s="435">
        <v>0</v>
      </c>
      <c r="H61" s="418">
        <f>ROUND(F61*G61,2)</f>
        <v>0</v>
      </c>
    </row>
    <row r="62" spans="2:8" ht="12">
      <c r="B62" s="412">
        <v>21</v>
      </c>
      <c r="C62" s="413" t="s">
        <v>935</v>
      </c>
      <c r="D62" s="414" t="s">
        <v>936</v>
      </c>
      <c r="E62" s="415" t="s">
        <v>226</v>
      </c>
      <c r="F62" s="416">
        <v>1</v>
      </c>
      <c r="G62" s="435">
        <v>0</v>
      </c>
      <c r="H62" s="418">
        <f>ROUND(F62*G62,2)</f>
        <v>0</v>
      </c>
    </row>
    <row r="63" spans="2:8" ht="12.75">
      <c r="B63" s="392" t="s">
        <v>869</v>
      </c>
      <c r="C63" s="393" t="s">
        <v>937</v>
      </c>
      <c r="D63" s="394" t="s">
        <v>938</v>
      </c>
      <c r="E63" s="395"/>
      <c r="F63" s="396"/>
      <c r="G63" s="397"/>
      <c r="H63" s="398">
        <f>H64+H66+H68+H70+H71+H72</f>
        <v>0</v>
      </c>
    </row>
    <row r="64" spans="2:8" ht="12">
      <c r="B64" s="399">
        <v>22</v>
      </c>
      <c r="C64" s="400" t="s">
        <v>939</v>
      </c>
      <c r="D64" s="401" t="s">
        <v>940</v>
      </c>
      <c r="E64" s="402" t="s">
        <v>97</v>
      </c>
      <c r="F64" s="403">
        <v>325.33402</v>
      </c>
      <c r="G64" s="436">
        <v>0</v>
      </c>
      <c r="H64" s="405">
        <f>ROUND(F64*G64,2)</f>
        <v>0</v>
      </c>
    </row>
    <row r="65" spans="2:8" ht="12">
      <c r="B65" s="406"/>
      <c r="C65" s="407"/>
      <c r="D65" s="408" t="s">
        <v>986</v>
      </c>
      <c r="E65" s="409"/>
      <c r="F65" s="410">
        <v>325.33402</v>
      </c>
      <c r="G65" s="437"/>
      <c r="H65" s="411"/>
    </row>
    <row r="66" spans="2:8" ht="22.5">
      <c r="B66" s="399">
        <v>23</v>
      </c>
      <c r="C66" s="400" t="s">
        <v>942</v>
      </c>
      <c r="D66" s="401" t="s">
        <v>943</v>
      </c>
      <c r="E66" s="402" t="s">
        <v>97</v>
      </c>
      <c r="F66" s="403">
        <v>2.84482</v>
      </c>
      <c r="G66" s="436">
        <v>0</v>
      </c>
      <c r="H66" s="405">
        <f>ROUND(F66*G66,2)</f>
        <v>0</v>
      </c>
    </row>
    <row r="67" spans="2:8" ht="12">
      <c r="B67" s="406"/>
      <c r="C67" s="407"/>
      <c r="D67" s="408" t="s">
        <v>987</v>
      </c>
      <c r="E67" s="409"/>
      <c r="F67" s="410">
        <v>2.84482</v>
      </c>
      <c r="G67" s="411"/>
      <c r="H67" s="411"/>
    </row>
    <row r="68" spans="2:8" ht="22.5">
      <c r="B68" s="399">
        <v>24</v>
      </c>
      <c r="C68" s="400" t="s">
        <v>944</v>
      </c>
      <c r="D68" s="401" t="s">
        <v>945</v>
      </c>
      <c r="E68" s="402" t="s">
        <v>97</v>
      </c>
      <c r="F68" s="403">
        <v>2.84482</v>
      </c>
      <c r="G68" s="436">
        <v>0</v>
      </c>
      <c r="H68" s="405">
        <f>ROUND(F68*G68,2)</f>
        <v>0</v>
      </c>
    </row>
    <row r="69" spans="2:8" ht="12">
      <c r="B69" s="406"/>
      <c r="C69" s="407"/>
      <c r="D69" s="408" t="s">
        <v>987</v>
      </c>
      <c r="E69" s="409"/>
      <c r="F69" s="410">
        <v>2.84482</v>
      </c>
      <c r="G69" s="411"/>
      <c r="H69" s="411"/>
    </row>
    <row r="70" spans="2:8" ht="12">
      <c r="B70" s="412">
        <v>26</v>
      </c>
      <c r="C70" s="413" t="s">
        <v>946</v>
      </c>
      <c r="D70" s="414" t="s">
        <v>947</v>
      </c>
      <c r="E70" s="415" t="s">
        <v>97</v>
      </c>
      <c r="F70" s="416">
        <v>328.17884</v>
      </c>
      <c r="G70" s="435">
        <v>0</v>
      </c>
      <c r="H70" s="418">
        <f>ROUND(F70*G70,2)</f>
        <v>0</v>
      </c>
    </row>
    <row r="71" spans="2:8" ht="12">
      <c r="B71" s="412">
        <v>27</v>
      </c>
      <c r="C71" s="413" t="s">
        <v>948</v>
      </c>
      <c r="D71" s="414" t="s">
        <v>949</v>
      </c>
      <c r="E71" s="415" t="s">
        <v>97</v>
      </c>
      <c r="F71" s="416">
        <f>328.17884*15</f>
        <v>4922.6826</v>
      </c>
      <c r="G71" s="435">
        <v>0</v>
      </c>
      <c r="H71" s="418">
        <f>ROUND(F71*G71,2)</f>
        <v>0</v>
      </c>
    </row>
    <row r="72" spans="2:8" ht="12">
      <c r="B72" s="399">
        <v>28</v>
      </c>
      <c r="C72" s="400" t="s">
        <v>950</v>
      </c>
      <c r="D72" s="401" t="s">
        <v>951</v>
      </c>
      <c r="E72" s="402" t="s">
        <v>97</v>
      </c>
      <c r="F72" s="403">
        <v>328.17884</v>
      </c>
      <c r="G72" s="436">
        <v>0</v>
      </c>
      <c r="H72" s="405">
        <f>ROUND(F72*G72,2)</f>
        <v>0</v>
      </c>
    </row>
    <row r="73" spans="2:8" ht="12">
      <c r="B73" s="387"/>
      <c r="C73" s="388"/>
      <c r="D73" s="419"/>
      <c r="E73" s="389"/>
      <c r="F73" s="387"/>
      <c r="G73" s="387"/>
      <c r="H73" s="387"/>
    </row>
    <row r="74" spans="2:8" ht="12.75">
      <c r="B74" s="420"/>
      <c r="C74" s="421" t="s">
        <v>868</v>
      </c>
      <c r="D74" s="422"/>
      <c r="E74" s="423"/>
      <c r="F74" s="424"/>
      <c r="G74" s="424"/>
      <c r="H74" s="425">
        <f>H10+H31+H34+H40+H42+H50+H53+H58+H63</f>
        <v>0</v>
      </c>
    </row>
  </sheetData>
  <mergeCells count="4">
    <mergeCell ref="B3:H3"/>
    <mergeCell ref="D4:H4"/>
    <mergeCell ref="D5:H5"/>
    <mergeCell ref="D6:H6"/>
  </mergeCell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38"/>
  <sheetViews>
    <sheetView showGridLines="0" workbookViewId="0" topLeftCell="A1">
      <selection activeCell="I44" sqref="I44"/>
    </sheetView>
  </sheetViews>
  <sheetFormatPr defaultColWidth="9.140625" defaultRowHeight="12"/>
  <cols>
    <col min="2" max="2" width="4.00390625" style="0" customWidth="1"/>
    <col min="3" max="3" width="14.7109375" style="0" customWidth="1"/>
    <col min="4" max="4" width="44.7109375" style="0" customWidth="1"/>
    <col min="5" max="5" width="5.7109375" style="0" customWidth="1"/>
    <col min="6" max="6" width="12.28125" style="0" customWidth="1"/>
    <col min="7" max="7" width="11.421875" style="0" customWidth="1"/>
    <col min="8" max="8" width="14.8515625" style="0" customWidth="1"/>
  </cols>
  <sheetData>
    <row r="2" spans="2:8" ht="15.75">
      <c r="B2" s="501" t="s">
        <v>858</v>
      </c>
      <c r="C2" s="501"/>
      <c r="D2" s="501"/>
      <c r="E2" s="501"/>
      <c r="F2" s="501"/>
      <c r="G2" s="501"/>
      <c r="H2" s="501"/>
    </row>
    <row r="3" spans="2:8" ht="12">
      <c r="B3" s="375" t="s">
        <v>859</v>
      </c>
      <c r="C3" s="376" t="s">
        <v>87</v>
      </c>
      <c r="D3" s="502"/>
      <c r="E3" s="503"/>
      <c r="F3" s="503"/>
      <c r="G3" s="503"/>
      <c r="H3" s="504"/>
    </row>
    <row r="4" spans="2:8" ht="12">
      <c r="B4" s="375" t="s">
        <v>860</v>
      </c>
      <c r="C4" s="376" t="s">
        <v>966</v>
      </c>
      <c r="D4" s="502" t="s">
        <v>988</v>
      </c>
      <c r="E4" s="503"/>
      <c r="F4" s="503"/>
      <c r="G4" s="503"/>
      <c r="H4" s="504"/>
    </row>
    <row r="5" spans="2:8" ht="12">
      <c r="B5" s="378" t="s">
        <v>861</v>
      </c>
      <c r="C5" s="379" t="s">
        <v>87</v>
      </c>
      <c r="D5" s="505" t="s">
        <v>952</v>
      </c>
      <c r="E5" s="506"/>
      <c r="F5" s="506"/>
      <c r="G5" s="506"/>
      <c r="H5" s="507"/>
    </row>
    <row r="6" spans="2:8" ht="12">
      <c r="B6" s="145"/>
      <c r="C6" s="381"/>
      <c r="D6" s="381"/>
      <c r="E6" s="382"/>
      <c r="F6" s="145"/>
      <c r="G6" s="145"/>
      <c r="H6" s="145"/>
    </row>
    <row r="7" spans="2:8" ht="12">
      <c r="B7" s="383" t="s">
        <v>863</v>
      </c>
      <c r="C7" s="384" t="s">
        <v>864</v>
      </c>
      <c r="D7" s="384" t="s">
        <v>865</v>
      </c>
      <c r="E7" s="385" t="s">
        <v>58</v>
      </c>
      <c r="F7" s="383" t="s">
        <v>866</v>
      </c>
      <c r="G7" s="386" t="s">
        <v>867</v>
      </c>
      <c r="H7" s="383" t="s">
        <v>868</v>
      </c>
    </row>
    <row r="8" spans="2:8" ht="12">
      <c r="B8" s="387"/>
      <c r="C8" s="388"/>
      <c r="D8" s="388"/>
      <c r="E8" s="389"/>
      <c r="F8" s="390"/>
      <c r="G8" s="391"/>
      <c r="H8" s="391"/>
    </row>
    <row r="9" spans="2:8" ht="12.75">
      <c r="B9" s="392" t="s">
        <v>869</v>
      </c>
      <c r="C9" s="393" t="s">
        <v>46</v>
      </c>
      <c r="D9" s="394" t="s">
        <v>71</v>
      </c>
      <c r="E9" s="395"/>
      <c r="F9" s="396"/>
      <c r="G9" s="397"/>
      <c r="H9" s="398">
        <f>H10+H13+H15+H17+H19</f>
        <v>0</v>
      </c>
    </row>
    <row r="10" spans="2:8" ht="12">
      <c r="B10" s="399">
        <v>1</v>
      </c>
      <c r="C10" s="400" t="s">
        <v>84</v>
      </c>
      <c r="D10" s="401" t="s">
        <v>875</v>
      </c>
      <c r="E10" s="402" t="s">
        <v>75</v>
      </c>
      <c r="F10" s="403">
        <v>5.97975</v>
      </c>
      <c r="G10" s="436">
        <v>0</v>
      </c>
      <c r="H10" s="405">
        <f>ROUND(F10*G10,2)</f>
        <v>0</v>
      </c>
    </row>
    <row r="11" spans="2:8" ht="12">
      <c r="B11" s="406"/>
      <c r="C11" s="407"/>
      <c r="D11" s="408" t="s">
        <v>953</v>
      </c>
      <c r="E11" s="409"/>
      <c r="F11" s="410">
        <v>3.15375</v>
      </c>
      <c r="G11" s="411"/>
      <c r="H11" s="411"/>
    </row>
    <row r="12" spans="2:8" ht="12">
      <c r="B12" s="406"/>
      <c r="C12" s="407"/>
      <c r="D12" s="408" t="s">
        <v>989</v>
      </c>
      <c r="E12" s="409"/>
      <c r="F12" s="410">
        <v>2.826</v>
      </c>
      <c r="G12" s="411"/>
      <c r="H12" s="411"/>
    </row>
    <row r="13" spans="2:8" ht="22.5">
      <c r="B13" s="399">
        <v>2</v>
      </c>
      <c r="C13" s="400" t="s">
        <v>968</v>
      </c>
      <c r="D13" s="401" t="s">
        <v>969</v>
      </c>
      <c r="E13" s="402" t="s">
        <v>104</v>
      </c>
      <c r="F13" s="403">
        <v>1.13825</v>
      </c>
      <c r="G13" s="436">
        <v>0</v>
      </c>
      <c r="H13" s="405">
        <f>ROUND(F13*G13,2)</f>
        <v>0</v>
      </c>
    </row>
    <row r="14" spans="2:8" ht="12">
      <c r="B14" s="406"/>
      <c r="C14" s="407"/>
      <c r="D14" s="408" t="s">
        <v>990</v>
      </c>
      <c r="E14" s="409"/>
      <c r="F14" s="410">
        <v>1.13825</v>
      </c>
      <c r="G14" s="411"/>
      <c r="H14" s="411"/>
    </row>
    <row r="15" spans="2:8" ht="12">
      <c r="B15" s="399">
        <v>3</v>
      </c>
      <c r="C15" s="400" t="s">
        <v>873</v>
      </c>
      <c r="D15" s="401" t="s">
        <v>874</v>
      </c>
      <c r="E15" s="402" t="s">
        <v>104</v>
      </c>
      <c r="F15" s="403">
        <v>1.13825</v>
      </c>
      <c r="G15" s="436">
        <v>0</v>
      </c>
      <c r="H15" s="405">
        <f>ROUND(F15*G15,2)</f>
        <v>0</v>
      </c>
    </row>
    <row r="16" spans="2:8" ht="12">
      <c r="B16" s="406"/>
      <c r="C16" s="407"/>
      <c r="D16" s="408" t="s">
        <v>990</v>
      </c>
      <c r="E16" s="409"/>
      <c r="F16" s="410">
        <v>1.13825</v>
      </c>
      <c r="G16" s="411"/>
      <c r="H16" s="411"/>
    </row>
    <row r="17" spans="2:8" ht="22.5">
      <c r="B17" s="399">
        <v>4</v>
      </c>
      <c r="C17" s="400" t="s">
        <v>886</v>
      </c>
      <c r="D17" s="401" t="s">
        <v>887</v>
      </c>
      <c r="E17" s="402" t="s">
        <v>75</v>
      </c>
      <c r="F17" s="403">
        <v>3.15375</v>
      </c>
      <c r="G17" s="436">
        <v>0</v>
      </c>
      <c r="H17" s="405">
        <f>ROUND(F17*G17,2)</f>
        <v>0</v>
      </c>
    </row>
    <row r="18" spans="2:8" ht="12">
      <c r="B18" s="406"/>
      <c r="C18" s="407"/>
      <c r="D18" s="408" t="s">
        <v>953</v>
      </c>
      <c r="E18" s="409"/>
      <c r="F18" s="410">
        <v>3.15375</v>
      </c>
      <c r="G18" s="411"/>
      <c r="H18" s="411"/>
    </row>
    <row r="19" spans="2:8" ht="12">
      <c r="B19" s="399">
        <v>5</v>
      </c>
      <c r="C19" s="400" t="s">
        <v>955</v>
      </c>
      <c r="D19" s="401" t="s">
        <v>956</v>
      </c>
      <c r="E19" s="402" t="s">
        <v>97</v>
      </c>
      <c r="F19" s="403">
        <v>7.065</v>
      </c>
      <c r="G19" s="436">
        <v>0</v>
      </c>
      <c r="H19" s="405">
        <f>ROUND(F19*G19,2)</f>
        <v>0</v>
      </c>
    </row>
    <row r="20" spans="2:8" ht="12">
      <c r="B20" s="406"/>
      <c r="C20" s="407"/>
      <c r="D20" s="408" t="s">
        <v>991</v>
      </c>
      <c r="E20" s="409"/>
      <c r="F20" s="410">
        <v>7.065</v>
      </c>
      <c r="G20" s="411"/>
      <c r="H20" s="411"/>
    </row>
    <row r="21" spans="2:8" ht="12.75">
      <c r="B21" s="392" t="s">
        <v>869</v>
      </c>
      <c r="C21" s="393" t="s">
        <v>891</v>
      </c>
      <c r="D21" s="394" t="s">
        <v>892</v>
      </c>
      <c r="E21" s="395"/>
      <c r="F21" s="396"/>
      <c r="G21" s="397"/>
      <c r="H21" s="398">
        <f>H22</f>
        <v>0</v>
      </c>
    </row>
    <row r="22" spans="2:8" ht="12">
      <c r="B22" s="399">
        <v>6</v>
      </c>
      <c r="C22" s="400" t="s">
        <v>893</v>
      </c>
      <c r="D22" s="401" t="s">
        <v>894</v>
      </c>
      <c r="E22" s="402" t="s">
        <v>75</v>
      </c>
      <c r="F22" s="403">
        <v>0.7092</v>
      </c>
      <c r="G22" s="436">
        <v>0</v>
      </c>
      <c r="H22" s="405">
        <f>ROUND(F22*G22,2)</f>
        <v>0</v>
      </c>
    </row>
    <row r="23" spans="2:8" ht="12">
      <c r="B23" s="406"/>
      <c r="C23" s="407"/>
      <c r="D23" s="408" t="s">
        <v>992</v>
      </c>
      <c r="E23" s="409"/>
      <c r="F23" s="410">
        <v>0.7092</v>
      </c>
      <c r="G23" s="411"/>
      <c r="H23" s="411"/>
    </row>
    <row r="24" spans="2:8" ht="12.75">
      <c r="B24" s="392" t="s">
        <v>869</v>
      </c>
      <c r="C24" s="393" t="s">
        <v>904</v>
      </c>
      <c r="D24" s="394" t="s">
        <v>905</v>
      </c>
      <c r="E24" s="395"/>
      <c r="F24" s="396"/>
      <c r="G24" s="397"/>
      <c r="H24" s="398">
        <f>H25</f>
        <v>0</v>
      </c>
    </row>
    <row r="25" spans="2:8" ht="12">
      <c r="B25" s="412">
        <v>7</v>
      </c>
      <c r="C25" s="413" t="s">
        <v>906</v>
      </c>
      <c r="D25" s="414" t="s">
        <v>907</v>
      </c>
      <c r="E25" s="415" t="s">
        <v>97</v>
      </c>
      <c r="F25" s="416">
        <v>13.5</v>
      </c>
      <c r="G25" s="435">
        <v>0</v>
      </c>
      <c r="H25" s="418">
        <f>ROUND(F25*G25,2)</f>
        <v>0</v>
      </c>
    </row>
    <row r="26" spans="2:8" ht="12.75">
      <c r="B26" s="392" t="s">
        <v>869</v>
      </c>
      <c r="C26" s="393" t="s">
        <v>937</v>
      </c>
      <c r="D26" s="394" t="s">
        <v>938</v>
      </c>
      <c r="E26" s="395"/>
      <c r="F26" s="396"/>
      <c r="G26" s="397"/>
      <c r="H26" s="398">
        <f>H27+H29+H31+H33+H35</f>
        <v>0</v>
      </c>
    </row>
    <row r="27" spans="2:8" ht="12">
      <c r="B27" s="399">
        <v>8</v>
      </c>
      <c r="C27" s="400" t="s">
        <v>950</v>
      </c>
      <c r="D27" s="401" t="s">
        <v>951</v>
      </c>
      <c r="E27" s="402" t="s">
        <v>97</v>
      </c>
      <c r="F27" s="403">
        <v>2.58878</v>
      </c>
      <c r="G27" s="436">
        <v>0</v>
      </c>
      <c r="H27" s="405">
        <f>ROUND(F27*G27,2)</f>
        <v>0</v>
      </c>
    </row>
    <row r="28" spans="2:8" ht="12">
      <c r="B28" s="406"/>
      <c r="C28" s="407"/>
      <c r="D28" s="408" t="s">
        <v>993</v>
      </c>
      <c r="E28" s="409"/>
      <c r="F28" s="410">
        <v>2.58878</v>
      </c>
      <c r="G28" s="411"/>
      <c r="H28" s="411"/>
    </row>
    <row r="29" spans="2:8" ht="12">
      <c r="B29" s="399">
        <v>9</v>
      </c>
      <c r="C29" s="400" t="s">
        <v>960</v>
      </c>
      <c r="D29" s="401" t="s">
        <v>961</v>
      </c>
      <c r="E29" s="402" t="s">
        <v>97</v>
      </c>
      <c r="F29" s="403">
        <v>2.58878</v>
      </c>
      <c r="G29" s="436">
        <v>0</v>
      </c>
      <c r="H29" s="405">
        <f>ROUND(F29*G29,2)</f>
        <v>0</v>
      </c>
    </row>
    <row r="30" spans="2:8" ht="12">
      <c r="B30" s="406"/>
      <c r="C30" s="407"/>
      <c r="D30" s="408" t="s">
        <v>993</v>
      </c>
      <c r="E30" s="409"/>
      <c r="F30" s="410">
        <v>2.58878</v>
      </c>
      <c r="G30" s="411"/>
      <c r="H30" s="411"/>
    </row>
    <row r="31" spans="2:8" ht="12">
      <c r="B31" s="399">
        <v>10</v>
      </c>
      <c r="C31" s="400" t="s">
        <v>946</v>
      </c>
      <c r="D31" s="401" t="s">
        <v>947</v>
      </c>
      <c r="E31" s="402" t="s">
        <v>97</v>
      </c>
      <c r="F31" s="403">
        <v>2.58878</v>
      </c>
      <c r="G31" s="436">
        <v>0</v>
      </c>
      <c r="H31" s="405">
        <f>ROUND(F31*G31,2)</f>
        <v>0</v>
      </c>
    </row>
    <row r="32" spans="2:8" ht="12">
      <c r="B32" s="406"/>
      <c r="C32" s="407"/>
      <c r="D32" s="408" t="s">
        <v>993</v>
      </c>
      <c r="E32" s="409"/>
      <c r="F32" s="410">
        <v>2.58878</v>
      </c>
      <c r="G32" s="411"/>
      <c r="H32" s="411"/>
    </row>
    <row r="33" spans="2:8" ht="12">
      <c r="B33" s="399">
        <v>11</v>
      </c>
      <c r="C33" s="400" t="s">
        <v>948</v>
      </c>
      <c r="D33" s="401" t="s">
        <v>949</v>
      </c>
      <c r="E33" s="402" t="s">
        <v>97</v>
      </c>
      <c r="F33" s="403">
        <v>41.42048</v>
      </c>
      <c r="G33" s="436">
        <v>0</v>
      </c>
      <c r="H33" s="405">
        <f>ROUND(F33*G33,2)</f>
        <v>0</v>
      </c>
    </row>
    <row r="34" spans="2:8" ht="12">
      <c r="B34" s="406"/>
      <c r="C34" s="407"/>
      <c r="D34" s="408" t="s">
        <v>994</v>
      </c>
      <c r="E34" s="409"/>
      <c r="F34" s="410">
        <v>41.42048</v>
      </c>
      <c r="G34" s="411"/>
      <c r="H34" s="411"/>
    </row>
    <row r="35" spans="2:8" ht="12">
      <c r="B35" s="399">
        <v>12</v>
      </c>
      <c r="C35" s="400" t="s">
        <v>939</v>
      </c>
      <c r="D35" s="401" t="s">
        <v>940</v>
      </c>
      <c r="E35" s="402" t="s">
        <v>97</v>
      </c>
      <c r="F35" s="403">
        <v>2.58878</v>
      </c>
      <c r="G35" s="436">
        <v>0</v>
      </c>
      <c r="H35" s="405">
        <f>ROUND(F35*G35,2)</f>
        <v>0</v>
      </c>
    </row>
    <row r="36" spans="2:8" ht="12">
      <c r="B36" s="406"/>
      <c r="C36" s="407"/>
      <c r="D36" s="408" t="s">
        <v>993</v>
      </c>
      <c r="E36" s="409"/>
      <c r="F36" s="410">
        <v>2.58878</v>
      </c>
      <c r="G36" s="411"/>
      <c r="H36" s="411"/>
    </row>
    <row r="37" spans="2:8" ht="12">
      <c r="B37" s="387"/>
      <c r="C37" s="388"/>
      <c r="D37" s="419"/>
      <c r="E37" s="389"/>
      <c r="F37" s="387"/>
      <c r="G37" s="387"/>
      <c r="H37" s="387"/>
    </row>
    <row r="38" spans="2:8" ht="12.75">
      <c r="B38" s="420"/>
      <c r="C38" s="421" t="s">
        <v>868</v>
      </c>
      <c r="D38" s="422"/>
      <c r="E38" s="423"/>
      <c r="F38" s="424"/>
      <c r="G38" s="424"/>
      <c r="H38" s="425">
        <f>H9+H21+H24+H26</f>
        <v>0</v>
      </c>
    </row>
  </sheetData>
  <mergeCells count="4">
    <mergeCell ref="D3:H3"/>
    <mergeCell ref="D4:H4"/>
    <mergeCell ref="D5:H5"/>
    <mergeCell ref="B2:H2"/>
  </mergeCell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3:H70"/>
  <sheetViews>
    <sheetView showGridLines="0" workbookViewId="0" topLeftCell="A25">
      <selection activeCell="B69" sqref="B69:H69"/>
    </sheetView>
  </sheetViews>
  <sheetFormatPr defaultColWidth="9.140625" defaultRowHeight="12"/>
  <cols>
    <col min="2" max="2" width="4.00390625" style="0" customWidth="1"/>
    <col min="3" max="3" width="14.7109375" style="0" customWidth="1"/>
    <col min="4" max="4" width="44.7109375" style="0" customWidth="1"/>
    <col min="5" max="5" width="5.7109375" style="0" customWidth="1"/>
    <col min="6" max="6" width="12.28125" style="0" customWidth="1"/>
    <col min="7" max="7" width="11.421875" style="0" customWidth="1"/>
    <col min="8" max="8" width="14.8515625" style="0" customWidth="1"/>
  </cols>
  <sheetData>
    <row r="3" spans="2:8" ht="15.75">
      <c r="B3" s="501" t="s">
        <v>858</v>
      </c>
      <c r="C3" s="501"/>
      <c r="D3" s="501"/>
      <c r="E3" s="501"/>
      <c r="F3" s="501"/>
      <c r="G3" s="501"/>
      <c r="H3" s="501"/>
    </row>
    <row r="4" spans="2:8" ht="12">
      <c r="B4" s="375" t="s">
        <v>859</v>
      </c>
      <c r="C4" s="376" t="s">
        <v>87</v>
      </c>
      <c r="D4" s="502"/>
      <c r="E4" s="503"/>
      <c r="F4" s="503"/>
      <c r="G4" s="503"/>
      <c r="H4" s="504"/>
    </row>
    <row r="5" spans="2:8" ht="12">
      <c r="B5" s="375" t="s">
        <v>860</v>
      </c>
      <c r="C5" s="376" t="s">
        <v>122</v>
      </c>
      <c r="D5" s="502" t="s">
        <v>1017</v>
      </c>
      <c r="E5" s="503"/>
      <c r="F5" s="503"/>
      <c r="G5" s="503"/>
      <c r="H5" s="504"/>
    </row>
    <row r="6" spans="2:8" ht="12">
      <c r="B6" s="378" t="s">
        <v>861</v>
      </c>
      <c r="C6" s="379" t="s">
        <v>77</v>
      </c>
      <c r="D6" s="505" t="s">
        <v>995</v>
      </c>
      <c r="E6" s="506"/>
      <c r="F6" s="506"/>
      <c r="G6" s="506"/>
      <c r="H6" s="507"/>
    </row>
    <row r="7" spans="2:8" ht="12">
      <c r="B7" s="145"/>
      <c r="C7" s="381"/>
      <c r="D7" s="381"/>
      <c r="E7" s="382"/>
      <c r="F7" s="145"/>
      <c r="G7" s="145"/>
      <c r="H7" s="145"/>
    </row>
    <row r="8" spans="2:8" ht="12">
      <c r="B8" s="383" t="s">
        <v>863</v>
      </c>
      <c r="C8" s="384" t="s">
        <v>864</v>
      </c>
      <c r="D8" s="384" t="s">
        <v>865</v>
      </c>
      <c r="E8" s="385" t="s">
        <v>58</v>
      </c>
      <c r="F8" s="383" t="s">
        <v>866</v>
      </c>
      <c r="G8" s="386" t="s">
        <v>867</v>
      </c>
      <c r="H8" s="383" t="s">
        <v>868</v>
      </c>
    </row>
    <row r="9" spans="2:8" ht="12">
      <c r="B9" s="387"/>
      <c r="C9" s="388"/>
      <c r="D9" s="388"/>
      <c r="E9" s="389"/>
      <c r="F9" s="390"/>
      <c r="G9" s="391"/>
      <c r="H9" s="391"/>
    </row>
    <row r="10" spans="2:8" ht="12.75">
      <c r="B10" s="392" t="s">
        <v>869</v>
      </c>
      <c r="C10" s="393" t="s">
        <v>46</v>
      </c>
      <c r="D10" s="394" t="s">
        <v>71</v>
      </c>
      <c r="E10" s="395"/>
      <c r="F10" s="396"/>
      <c r="G10" s="397"/>
      <c r="H10" s="398">
        <f>H11+H13+H15+H17+H19+H21+H23</f>
        <v>0</v>
      </c>
    </row>
    <row r="11" spans="2:8" ht="12">
      <c r="B11" s="399">
        <v>1</v>
      </c>
      <c r="C11" s="400" t="s">
        <v>84</v>
      </c>
      <c r="D11" s="401" t="s">
        <v>875</v>
      </c>
      <c r="E11" s="402" t="s">
        <v>75</v>
      </c>
      <c r="F11" s="403">
        <v>83.29095</v>
      </c>
      <c r="G11" s="436">
        <v>0</v>
      </c>
      <c r="H11" s="405">
        <f>ROUND(F11*G11,2)</f>
        <v>0</v>
      </c>
    </row>
    <row r="12" spans="2:8" ht="33.75">
      <c r="B12" s="406"/>
      <c r="C12" s="407"/>
      <c r="D12" s="408" t="s">
        <v>996</v>
      </c>
      <c r="E12" s="409"/>
      <c r="F12" s="410">
        <v>83.29095</v>
      </c>
      <c r="G12" s="411"/>
      <c r="H12" s="411"/>
    </row>
    <row r="13" spans="2:8" ht="12">
      <c r="B13" s="399">
        <v>2</v>
      </c>
      <c r="C13" s="400" t="s">
        <v>877</v>
      </c>
      <c r="D13" s="401" t="s">
        <v>878</v>
      </c>
      <c r="E13" s="402" t="s">
        <v>104</v>
      </c>
      <c r="F13" s="403">
        <v>1400</v>
      </c>
      <c r="G13" s="436">
        <v>0</v>
      </c>
      <c r="H13" s="405">
        <f>ROUND(F13*G13,2)</f>
        <v>0</v>
      </c>
    </row>
    <row r="14" spans="2:8" ht="12">
      <c r="B14" s="406"/>
      <c r="C14" s="407"/>
      <c r="D14" s="408" t="s">
        <v>997</v>
      </c>
      <c r="E14" s="409"/>
      <c r="F14" s="410">
        <v>1400</v>
      </c>
      <c r="G14" s="411"/>
      <c r="H14" s="411"/>
    </row>
    <row r="15" spans="2:8" ht="12">
      <c r="B15" s="399">
        <v>3</v>
      </c>
      <c r="C15" s="400" t="s">
        <v>248</v>
      </c>
      <c r="D15" s="401" t="s">
        <v>880</v>
      </c>
      <c r="E15" s="402" t="s">
        <v>104</v>
      </c>
      <c r="F15" s="403">
        <v>1400</v>
      </c>
      <c r="G15" s="436">
        <v>0</v>
      </c>
      <c r="H15" s="405">
        <f>ROUND(F15*G15,2)</f>
        <v>0</v>
      </c>
    </row>
    <row r="16" spans="2:8" ht="12">
      <c r="B16" s="406"/>
      <c r="C16" s="407"/>
      <c r="D16" s="408" t="s">
        <v>997</v>
      </c>
      <c r="E16" s="409"/>
      <c r="F16" s="410">
        <v>1400</v>
      </c>
      <c r="G16" s="411"/>
      <c r="H16" s="411"/>
    </row>
    <row r="17" spans="2:8" ht="12">
      <c r="B17" s="399">
        <v>4</v>
      </c>
      <c r="C17" s="400" t="s">
        <v>881</v>
      </c>
      <c r="D17" s="401" t="s">
        <v>882</v>
      </c>
      <c r="E17" s="402" t="s">
        <v>104</v>
      </c>
      <c r="F17" s="403">
        <v>1400</v>
      </c>
      <c r="G17" s="436">
        <v>0</v>
      </c>
      <c r="H17" s="405">
        <f>ROUND(F17*G17,2)</f>
        <v>0</v>
      </c>
    </row>
    <row r="18" spans="2:8" ht="12">
      <c r="B18" s="406"/>
      <c r="C18" s="407"/>
      <c r="D18" s="408" t="s">
        <v>997</v>
      </c>
      <c r="E18" s="409"/>
      <c r="F18" s="410">
        <v>1400</v>
      </c>
      <c r="G18" s="411"/>
      <c r="H18" s="411"/>
    </row>
    <row r="19" spans="2:8" ht="12">
      <c r="B19" s="399">
        <v>5</v>
      </c>
      <c r="C19" s="400" t="s">
        <v>883</v>
      </c>
      <c r="D19" s="401" t="s">
        <v>884</v>
      </c>
      <c r="E19" s="402" t="s">
        <v>119</v>
      </c>
      <c r="F19" s="403">
        <v>35</v>
      </c>
      <c r="G19" s="436">
        <v>0</v>
      </c>
      <c r="H19" s="405">
        <f>ROUND(F19*G19,2)</f>
        <v>0</v>
      </c>
    </row>
    <row r="20" spans="2:8" ht="12">
      <c r="B20" s="406"/>
      <c r="C20" s="407"/>
      <c r="D20" s="408" t="s">
        <v>998</v>
      </c>
      <c r="E20" s="409"/>
      <c r="F20" s="410">
        <v>35</v>
      </c>
      <c r="G20" s="411"/>
      <c r="H20" s="411"/>
    </row>
    <row r="21" spans="2:8" ht="22.5">
      <c r="B21" s="399">
        <v>6</v>
      </c>
      <c r="C21" s="400" t="s">
        <v>886</v>
      </c>
      <c r="D21" s="401" t="s">
        <v>887</v>
      </c>
      <c r="E21" s="402" t="s">
        <v>75</v>
      </c>
      <c r="F21" s="403">
        <v>83.29095</v>
      </c>
      <c r="G21" s="436">
        <v>0</v>
      </c>
      <c r="H21" s="405">
        <f>ROUND(F21*G21,2)</f>
        <v>0</v>
      </c>
    </row>
    <row r="22" spans="2:8" ht="33.75">
      <c r="B22" s="406"/>
      <c r="C22" s="407"/>
      <c r="D22" s="408" t="s">
        <v>996</v>
      </c>
      <c r="E22" s="409"/>
      <c r="F22" s="410">
        <v>83.29095</v>
      </c>
      <c r="G22" s="411"/>
      <c r="H22" s="411"/>
    </row>
    <row r="23" spans="2:8" ht="12">
      <c r="B23" s="399">
        <v>7</v>
      </c>
      <c r="C23" s="400" t="s">
        <v>888</v>
      </c>
      <c r="D23" s="401" t="s">
        <v>889</v>
      </c>
      <c r="E23" s="402" t="s">
        <v>75</v>
      </c>
      <c r="F23" s="403">
        <v>280</v>
      </c>
      <c r="G23" s="436">
        <v>0</v>
      </c>
      <c r="H23" s="405">
        <f>ROUND(F23*G23,2)</f>
        <v>0</v>
      </c>
    </row>
    <row r="24" spans="2:8" ht="12">
      <c r="B24" s="406"/>
      <c r="C24" s="407"/>
      <c r="D24" s="408" t="s">
        <v>999</v>
      </c>
      <c r="E24" s="409"/>
      <c r="F24" s="410">
        <v>280</v>
      </c>
      <c r="G24" s="411"/>
      <c r="H24" s="411"/>
    </row>
    <row r="25" spans="2:8" ht="12.75">
      <c r="B25" s="392" t="s">
        <v>869</v>
      </c>
      <c r="C25" s="393" t="s">
        <v>891</v>
      </c>
      <c r="D25" s="394" t="s">
        <v>892</v>
      </c>
      <c r="E25" s="395"/>
      <c r="F25" s="396"/>
      <c r="G25" s="397"/>
      <c r="H25" s="398">
        <f>H26</f>
        <v>0</v>
      </c>
    </row>
    <row r="26" spans="2:8" ht="12">
      <c r="B26" s="399">
        <v>8</v>
      </c>
      <c r="C26" s="400" t="s">
        <v>893</v>
      </c>
      <c r="D26" s="401" t="s">
        <v>894</v>
      </c>
      <c r="E26" s="402" t="s">
        <v>75</v>
      </c>
      <c r="F26" s="403">
        <v>83.29095</v>
      </c>
      <c r="G26" s="436">
        <v>0</v>
      </c>
      <c r="H26" s="405">
        <f>ROUND(F26*G26,2)</f>
        <v>0</v>
      </c>
    </row>
    <row r="27" spans="2:8" ht="33.75">
      <c r="B27" s="406"/>
      <c r="C27" s="407"/>
      <c r="D27" s="408" t="s">
        <v>996</v>
      </c>
      <c r="E27" s="409"/>
      <c r="F27" s="410">
        <v>83.29095</v>
      </c>
      <c r="G27" s="411"/>
      <c r="H27" s="411"/>
    </row>
    <row r="28" spans="2:8" ht="12.75">
      <c r="B28" s="392" t="s">
        <v>869</v>
      </c>
      <c r="C28" s="393" t="s">
        <v>898</v>
      </c>
      <c r="D28" s="394" t="s">
        <v>899</v>
      </c>
      <c r="E28" s="395"/>
      <c r="F28" s="396"/>
      <c r="G28" s="397"/>
      <c r="H28" s="398">
        <f>H29+H33+H35+H37</f>
        <v>0</v>
      </c>
    </row>
    <row r="29" spans="2:8" ht="12">
      <c r="B29" s="399">
        <v>9</v>
      </c>
      <c r="C29" s="400" t="s">
        <v>976</v>
      </c>
      <c r="D29" s="401" t="s">
        <v>977</v>
      </c>
      <c r="E29" s="402" t="s">
        <v>75</v>
      </c>
      <c r="F29" s="403">
        <v>342.08312</v>
      </c>
      <c r="G29" s="436">
        <v>0</v>
      </c>
      <c r="H29" s="405">
        <f>ROUND(F29*G29,2)</f>
        <v>0</v>
      </c>
    </row>
    <row r="30" spans="2:8" ht="12">
      <c r="B30" s="406"/>
      <c r="C30" s="407"/>
      <c r="D30" s="408" t="s">
        <v>1000</v>
      </c>
      <c r="E30" s="409"/>
      <c r="F30" s="410">
        <v>83.77432</v>
      </c>
      <c r="G30" s="411"/>
      <c r="H30" s="411"/>
    </row>
    <row r="31" spans="2:8" ht="12">
      <c r="B31" s="406"/>
      <c r="C31" s="407"/>
      <c r="D31" s="408" t="s">
        <v>1001</v>
      </c>
      <c r="E31" s="409"/>
      <c r="F31" s="410">
        <v>22.24</v>
      </c>
      <c r="G31" s="411"/>
      <c r="H31" s="411"/>
    </row>
    <row r="32" spans="2:8" ht="12">
      <c r="B32" s="406"/>
      <c r="C32" s="407"/>
      <c r="D32" s="408" t="s">
        <v>1002</v>
      </c>
      <c r="E32" s="409"/>
      <c r="F32" s="410">
        <v>236.0688</v>
      </c>
      <c r="G32" s="411"/>
      <c r="H32" s="411"/>
    </row>
    <row r="33" spans="2:8" ht="22.5">
      <c r="B33" s="399">
        <v>10</v>
      </c>
      <c r="C33" s="400" t="s">
        <v>1003</v>
      </c>
      <c r="D33" s="401" t="s">
        <v>1004</v>
      </c>
      <c r="E33" s="402" t="s">
        <v>75</v>
      </c>
      <c r="F33" s="403">
        <v>67.58458</v>
      </c>
      <c r="G33" s="436">
        <v>0</v>
      </c>
      <c r="H33" s="405">
        <f>ROUND(F33*G33,2)</f>
        <v>0</v>
      </c>
    </row>
    <row r="34" spans="2:8" ht="12">
      <c r="B34" s="406"/>
      <c r="C34" s="407"/>
      <c r="D34" s="408" t="s">
        <v>1005</v>
      </c>
      <c r="E34" s="409"/>
      <c r="F34" s="410">
        <v>67.58458</v>
      </c>
      <c r="G34" s="411"/>
      <c r="H34" s="411"/>
    </row>
    <row r="35" spans="2:8" ht="22.5">
      <c r="B35" s="399">
        <v>11</v>
      </c>
      <c r="C35" s="400" t="s">
        <v>1006</v>
      </c>
      <c r="D35" s="401" t="s">
        <v>1007</v>
      </c>
      <c r="E35" s="402" t="s">
        <v>75</v>
      </c>
      <c r="F35" s="403">
        <v>26.3856</v>
      </c>
      <c r="G35" s="436">
        <v>0</v>
      </c>
      <c r="H35" s="405">
        <f>ROUND(F35*G35,2)</f>
        <v>0</v>
      </c>
    </row>
    <row r="36" spans="2:8" ht="12">
      <c r="B36" s="406"/>
      <c r="C36" s="407"/>
      <c r="D36" s="408" t="s">
        <v>1008</v>
      </c>
      <c r="E36" s="409"/>
      <c r="F36" s="410">
        <v>26.3856</v>
      </c>
      <c r="G36" s="411"/>
      <c r="H36" s="411"/>
    </row>
    <row r="37" spans="2:8" ht="22.5">
      <c r="B37" s="399">
        <v>12</v>
      </c>
      <c r="C37" s="400" t="s">
        <v>900</v>
      </c>
      <c r="D37" s="401" t="s">
        <v>901</v>
      </c>
      <c r="E37" s="402" t="s">
        <v>75</v>
      </c>
      <c r="F37" s="403">
        <v>1456.0657</v>
      </c>
      <c r="G37" s="436">
        <v>0</v>
      </c>
      <c r="H37" s="405">
        <f>ROUND(F37*G37,2)</f>
        <v>0</v>
      </c>
    </row>
    <row r="38" spans="2:8" ht="12">
      <c r="B38" s="406"/>
      <c r="C38" s="407"/>
      <c r="D38" s="408" t="s">
        <v>1009</v>
      </c>
      <c r="E38" s="409"/>
      <c r="F38" s="410">
        <v>1456.0657</v>
      </c>
      <c r="G38" s="411"/>
      <c r="H38" s="411"/>
    </row>
    <row r="39" spans="2:8" ht="12.75">
      <c r="B39" s="392" t="s">
        <v>869</v>
      </c>
      <c r="C39" s="393" t="s">
        <v>904</v>
      </c>
      <c r="D39" s="394" t="s">
        <v>905</v>
      </c>
      <c r="E39" s="395"/>
      <c r="F39" s="396"/>
      <c r="G39" s="397"/>
      <c r="H39" s="398">
        <f>H40</f>
        <v>0</v>
      </c>
    </row>
    <row r="40" spans="2:8" ht="12">
      <c r="B40" s="412">
        <v>13</v>
      </c>
      <c r="C40" s="413" t="s">
        <v>906</v>
      </c>
      <c r="D40" s="414" t="s">
        <v>907</v>
      </c>
      <c r="E40" s="415" t="s">
        <v>97</v>
      </c>
      <c r="F40" s="416">
        <v>106.64742</v>
      </c>
      <c r="G40" s="435">
        <v>0</v>
      </c>
      <c r="H40" s="418">
        <f>ROUND(F40*G40,2)</f>
        <v>0</v>
      </c>
    </row>
    <row r="41" spans="2:8" ht="12.75">
      <c r="B41" s="392" t="s">
        <v>869</v>
      </c>
      <c r="C41" s="393" t="s">
        <v>908</v>
      </c>
      <c r="D41" s="394" t="s">
        <v>909</v>
      </c>
      <c r="E41" s="395"/>
      <c r="F41" s="396"/>
      <c r="G41" s="397"/>
      <c r="H41" s="398">
        <f>H42+H44</f>
        <v>0</v>
      </c>
    </row>
    <row r="42" spans="2:8" ht="12">
      <c r="B42" s="399">
        <v>14</v>
      </c>
      <c r="C42" s="400" t="s">
        <v>910</v>
      </c>
      <c r="D42" s="401" t="s">
        <v>911</v>
      </c>
      <c r="E42" s="402" t="s">
        <v>163</v>
      </c>
      <c r="F42" s="403">
        <v>184.6</v>
      </c>
      <c r="G42" s="436">
        <v>0</v>
      </c>
      <c r="H42" s="405">
        <f>ROUND(F42*G42,2)</f>
        <v>0</v>
      </c>
    </row>
    <row r="43" spans="2:8" ht="12">
      <c r="B43" s="406"/>
      <c r="C43" s="407"/>
      <c r="D43" s="408" t="s">
        <v>1010</v>
      </c>
      <c r="E43" s="409"/>
      <c r="F43" s="410">
        <v>184.6</v>
      </c>
      <c r="G43" s="411"/>
      <c r="H43" s="411"/>
    </row>
    <row r="44" spans="2:8" ht="12">
      <c r="B44" s="399">
        <v>15</v>
      </c>
      <c r="C44" s="400" t="s">
        <v>913</v>
      </c>
      <c r="D44" s="401" t="s">
        <v>914</v>
      </c>
      <c r="E44" s="402" t="s">
        <v>104</v>
      </c>
      <c r="F44" s="403">
        <v>347.508</v>
      </c>
      <c r="G44" s="436">
        <v>0</v>
      </c>
      <c r="H44" s="405">
        <f>ROUND(F44*G44,2)</f>
        <v>0</v>
      </c>
    </row>
    <row r="45" spans="2:8" ht="12">
      <c r="B45" s="406"/>
      <c r="C45" s="407"/>
      <c r="D45" s="408" t="s">
        <v>1011</v>
      </c>
      <c r="E45" s="409"/>
      <c r="F45" s="410">
        <v>347.508</v>
      </c>
      <c r="G45" s="411"/>
      <c r="H45" s="411"/>
    </row>
    <row r="46" spans="2:8" ht="12.75">
      <c r="B46" s="392" t="s">
        <v>869</v>
      </c>
      <c r="C46" s="393" t="s">
        <v>346</v>
      </c>
      <c r="D46" s="394" t="s">
        <v>921</v>
      </c>
      <c r="E46" s="395"/>
      <c r="F46" s="396"/>
      <c r="G46" s="397"/>
      <c r="H46" s="398">
        <f>H47</f>
        <v>0</v>
      </c>
    </row>
    <row r="47" spans="2:8" ht="12">
      <c r="B47" s="399">
        <v>16</v>
      </c>
      <c r="C47" s="400" t="s">
        <v>922</v>
      </c>
      <c r="D47" s="401" t="s">
        <v>923</v>
      </c>
      <c r="E47" s="402" t="s">
        <v>104</v>
      </c>
      <c r="F47" s="403">
        <v>501.532</v>
      </c>
      <c r="G47" s="436">
        <v>0</v>
      </c>
      <c r="H47" s="405">
        <f>ROUND(F47*G47,2)</f>
        <v>0</v>
      </c>
    </row>
    <row r="48" spans="2:8" ht="12">
      <c r="B48" s="406"/>
      <c r="C48" s="407"/>
      <c r="D48" s="408" t="s">
        <v>1011</v>
      </c>
      <c r="E48" s="409"/>
      <c r="F48" s="410">
        <v>347.508</v>
      </c>
      <c r="G48" s="411"/>
      <c r="H48" s="411"/>
    </row>
    <row r="49" spans="2:8" ht="12">
      <c r="B49" s="406"/>
      <c r="C49" s="407"/>
      <c r="D49" s="408" t="s">
        <v>1012</v>
      </c>
      <c r="E49" s="409"/>
      <c r="F49" s="410">
        <v>99.94</v>
      </c>
      <c r="G49" s="411"/>
      <c r="H49" s="411"/>
    </row>
    <row r="50" spans="2:8" ht="12">
      <c r="B50" s="406"/>
      <c r="C50" s="407"/>
      <c r="D50" s="408" t="s">
        <v>1013</v>
      </c>
      <c r="E50" s="409"/>
      <c r="F50" s="410">
        <v>28.8</v>
      </c>
      <c r="G50" s="411"/>
      <c r="H50" s="411"/>
    </row>
    <row r="51" spans="2:8" ht="12">
      <c r="B51" s="406"/>
      <c r="C51" s="407"/>
      <c r="D51" s="408" t="s">
        <v>1014</v>
      </c>
      <c r="E51" s="409"/>
      <c r="F51" s="410">
        <v>25.284</v>
      </c>
      <c r="G51" s="411"/>
      <c r="H51" s="411"/>
    </row>
    <row r="52" spans="2:8" ht="12.75">
      <c r="B52" s="392" t="s">
        <v>869</v>
      </c>
      <c r="C52" s="393" t="s">
        <v>925</v>
      </c>
      <c r="D52" s="394" t="s">
        <v>926</v>
      </c>
      <c r="E52" s="395"/>
      <c r="F52" s="396"/>
      <c r="G52" s="397"/>
      <c r="H52" s="398">
        <f>H53+H54+H55+H56</f>
        <v>0</v>
      </c>
    </row>
    <row r="53" spans="2:8" ht="12">
      <c r="B53" s="412">
        <v>17</v>
      </c>
      <c r="C53" s="413" t="s">
        <v>927</v>
      </c>
      <c r="D53" s="414" t="s">
        <v>928</v>
      </c>
      <c r="E53" s="415" t="s">
        <v>929</v>
      </c>
      <c r="F53" s="416">
        <v>1</v>
      </c>
      <c r="G53" s="435">
        <v>0</v>
      </c>
      <c r="H53" s="418">
        <f>ROUND(F53*G53,2)</f>
        <v>0</v>
      </c>
    </row>
    <row r="54" spans="2:8" ht="22.5">
      <c r="B54" s="412">
        <v>18</v>
      </c>
      <c r="C54" s="413" t="s">
        <v>930</v>
      </c>
      <c r="D54" s="414" t="s">
        <v>931</v>
      </c>
      <c r="E54" s="415" t="s">
        <v>929</v>
      </c>
      <c r="F54" s="416">
        <v>1</v>
      </c>
      <c r="G54" s="435">
        <v>0</v>
      </c>
      <c r="H54" s="418">
        <f>ROUND(F54*G54,2)</f>
        <v>0</v>
      </c>
    </row>
    <row r="55" spans="2:8" ht="22.5">
      <c r="B55" s="412">
        <v>19</v>
      </c>
      <c r="C55" s="413" t="s">
        <v>932</v>
      </c>
      <c r="D55" s="414" t="s">
        <v>933</v>
      </c>
      <c r="E55" s="415" t="s">
        <v>934</v>
      </c>
      <c r="F55" s="416">
        <v>50</v>
      </c>
      <c r="G55" s="435">
        <v>0</v>
      </c>
      <c r="H55" s="418">
        <f>ROUND(F55*G55,2)</f>
        <v>0</v>
      </c>
    </row>
    <row r="56" spans="2:8" ht="12">
      <c r="B56" s="412">
        <v>20</v>
      </c>
      <c r="C56" s="413" t="s">
        <v>935</v>
      </c>
      <c r="D56" s="414" t="s">
        <v>936</v>
      </c>
      <c r="E56" s="415" t="s">
        <v>226</v>
      </c>
      <c r="F56" s="416">
        <v>1</v>
      </c>
      <c r="G56" s="435">
        <v>0</v>
      </c>
      <c r="H56" s="418">
        <f>ROUND(F56*G56,2)</f>
        <v>0</v>
      </c>
    </row>
    <row r="57" spans="2:8" ht="12.75">
      <c r="B57" s="392" t="s">
        <v>869</v>
      </c>
      <c r="C57" s="393" t="s">
        <v>937</v>
      </c>
      <c r="D57" s="394" t="s">
        <v>938</v>
      </c>
      <c r="E57" s="395"/>
      <c r="F57" s="396"/>
      <c r="G57" s="397"/>
      <c r="H57" s="398">
        <f>H58+H60+H62+H64+H65+H66+H67</f>
        <v>0</v>
      </c>
    </row>
    <row r="58" spans="2:8" ht="12">
      <c r="B58" s="399">
        <v>21</v>
      </c>
      <c r="C58" s="400" t="s">
        <v>939</v>
      </c>
      <c r="D58" s="401" t="s">
        <v>940</v>
      </c>
      <c r="E58" s="402" t="s">
        <v>97</v>
      </c>
      <c r="F58" s="403">
        <v>740.88625</v>
      </c>
      <c r="G58" s="436">
        <v>0</v>
      </c>
      <c r="H58" s="405">
        <f>ROUND(F58*G58,2)</f>
        <v>0</v>
      </c>
    </row>
    <row r="59" spans="2:8" ht="12">
      <c r="B59" s="406"/>
      <c r="C59" s="407"/>
      <c r="D59" s="408" t="s">
        <v>1015</v>
      </c>
      <c r="E59" s="409"/>
      <c r="F59" s="410">
        <v>740.88625</v>
      </c>
      <c r="G59" s="411"/>
      <c r="H59" s="411"/>
    </row>
    <row r="60" spans="2:8" ht="22.5">
      <c r="B60" s="399">
        <v>22</v>
      </c>
      <c r="C60" s="400" t="s">
        <v>942</v>
      </c>
      <c r="D60" s="401" t="s">
        <v>943</v>
      </c>
      <c r="E60" s="402" t="s">
        <v>97</v>
      </c>
      <c r="F60" s="403">
        <v>7.12175</v>
      </c>
      <c r="G60" s="436">
        <v>0</v>
      </c>
      <c r="H60" s="405">
        <f>ROUND(F60*G60,2)</f>
        <v>0</v>
      </c>
    </row>
    <row r="61" spans="2:8" ht="12">
      <c r="B61" s="406"/>
      <c r="C61" s="407"/>
      <c r="D61" s="408" t="s">
        <v>1016</v>
      </c>
      <c r="E61" s="409"/>
      <c r="F61" s="410">
        <v>7.12175</v>
      </c>
      <c r="G61" s="411"/>
      <c r="H61" s="411"/>
    </row>
    <row r="62" spans="2:8" ht="22.5">
      <c r="B62" s="399">
        <v>23</v>
      </c>
      <c r="C62" s="400" t="s">
        <v>944</v>
      </c>
      <c r="D62" s="401" t="s">
        <v>945</v>
      </c>
      <c r="E62" s="402" t="s">
        <v>97</v>
      </c>
      <c r="F62" s="403">
        <v>7.12175</v>
      </c>
      <c r="G62" s="436">
        <v>0</v>
      </c>
      <c r="H62" s="405">
        <f>ROUND(F62*G62,2)</f>
        <v>0</v>
      </c>
    </row>
    <row r="63" spans="2:8" ht="12">
      <c r="B63" s="406"/>
      <c r="C63" s="407"/>
      <c r="D63" s="408" t="s">
        <v>1016</v>
      </c>
      <c r="E63" s="409"/>
      <c r="F63" s="410">
        <v>7.12175</v>
      </c>
      <c r="G63" s="411"/>
      <c r="H63" s="411"/>
    </row>
    <row r="64" spans="2:8" ht="12">
      <c r="B64" s="412">
        <v>24</v>
      </c>
      <c r="C64" s="413" t="s">
        <v>960</v>
      </c>
      <c r="D64" s="414" t="s">
        <v>961</v>
      </c>
      <c r="E64" s="415" t="s">
        <v>97</v>
      </c>
      <c r="F64" s="416">
        <f>740.88625+7.12175</f>
        <v>748.008</v>
      </c>
      <c r="G64" s="435">
        <v>0</v>
      </c>
      <c r="H64" s="418">
        <f>ROUND(F64*G64,2)</f>
        <v>0</v>
      </c>
    </row>
    <row r="65" spans="2:8" ht="12">
      <c r="B65" s="412">
        <v>25</v>
      </c>
      <c r="C65" s="413" t="s">
        <v>946</v>
      </c>
      <c r="D65" s="414" t="s">
        <v>947</v>
      </c>
      <c r="E65" s="415" t="s">
        <v>97</v>
      </c>
      <c r="F65" s="416">
        <v>748.008</v>
      </c>
      <c r="G65" s="435">
        <v>0</v>
      </c>
      <c r="H65" s="418">
        <f>ROUND(F65*G65,2)</f>
        <v>0</v>
      </c>
    </row>
    <row r="66" spans="2:8" ht="12">
      <c r="B66" s="412">
        <v>26</v>
      </c>
      <c r="C66" s="413" t="s">
        <v>948</v>
      </c>
      <c r="D66" s="414" t="s">
        <v>949</v>
      </c>
      <c r="E66" s="415" t="s">
        <v>97</v>
      </c>
      <c r="F66" s="416">
        <f>15*748.008</f>
        <v>11220.12</v>
      </c>
      <c r="G66" s="435">
        <v>0</v>
      </c>
      <c r="H66" s="418">
        <f>ROUND(F66*G66,2)</f>
        <v>0</v>
      </c>
    </row>
    <row r="67" spans="2:8" ht="12">
      <c r="B67" s="399">
        <v>27</v>
      </c>
      <c r="C67" s="400" t="s">
        <v>950</v>
      </c>
      <c r="D67" s="401" t="s">
        <v>951</v>
      </c>
      <c r="E67" s="402" t="s">
        <v>97</v>
      </c>
      <c r="F67" s="403">
        <v>748.008</v>
      </c>
      <c r="G67" s="436">
        <v>0</v>
      </c>
      <c r="H67" s="405">
        <f>ROUND(F67*G67,2)</f>
        <v>0</v>
      </c>
    </row>
    <row r="68" spans="2:8" ht="12">
      <c r="B68" s="387"/>
      <c r="C68" s="388"/>
      <c r="D68" s="419"/>
      <c r="E68" s="389"/>
      <c r="F68" s="387"/>
      <c r="G68" s="387"/>
      <c r="H68" s="387"/>
    </row>
    <row r="69" spans="2:8" ht="12.75">
      <c r="B69" s="420"/>
      <c r="C69" s="421" t="s">
        <v>868</v>
      </c>
      <c r="D69" s="422"/>
      <c r="E69" s="423"/>
      <c r="F69" s="424"/>
      <c r="G69" s="424"/>
      <c r="H69" s="425">
        <f>H10+H25+H28+H39+H41+H46+H52+H57</f>
        <v>0</v>
      </c>
    </row>
    <row r="70" spans="2:8" ht="12">
      <c r="B70" s="387"/>
      <c r="C70" s="388"/>
      <c r="D70" s="419"/>
      <c r="E70" s="389"/>
      <c r="F70" s="387"/>
      <c r="G70" s="387"/>
      <c r="H70" s="387"/>
    </row>
  </sheetData>
  <mergeCells count="4">
    <mergeCell ref="B3:H3"/>
    <mergeCell ref="D4:H4"/>
    <mergeCell ref="D5:H5"/>
    <mergeCell ref="D6:H6"/>
  </mergeCells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H33"/>
  <sheetViews>
    <sheetView showGridLines="0" workbookViewId="0" topLeftCell="A1">
      <selection activeCell="Q24" sqref="Q24"/>
    </sheetView>
  </sheetViews>
  <sheetFormatPr defaultColWidth="9.140625" defaultRowHeight="12"/>
  <cols>
    <col min="2" max="2" width="4.00390625" style="0" customWidth="1"/>
    <col min="3" max="3" width="14.7109375" style="0" customWidth="1"/>
    <col min="4" max="4" width="44.7109375" style="0" customWidth="1"/>
    <col min="5" max="5" width="5.7109375" style="0" customWidth="1"/>
    <col min="6" max="6" width="12.28125" style="0" customWidth="1"/>
    <col min="7" max="7" width="11.421875" style="0" customWidth="1"/>
    <col min="8" max="8" width="14.8515625" style="0" customWidth="1"/>
  </cols>
  <sheetData>
    <row r="1" spans="2:8" ht="15.75">
      <c r="B1" s="501" t="s">
        <v>858</v>
      </c>
      <c r="C1" s="501"/>
      <c r="D1" s="501"/>
      <c r="E1" s="501"/>
      <c r="F1" s="501"/>
      <c r="G1" s="501"/>
      <c r="H1" s="501"/>
    </row>
    <row r="2" spans="2:8" ht="12">
      <c r="B2" s="375" t="s">
        <v>859</v>
      </c>
      <c r="C2" s="442" t="s">
        <v>87</v>
      </c>
      <c r="D2" s="502"/>
      <c r="E2" s="503"/>
      <c r="F2" s="503"/>
      <c r="G2" s="503"/>
      <c r="H2" s="504"/>
    </row>
    <row r="3" spans="2:8" ht="12">
      <c r="B3" s="375" t="s">
        <v>860</v>
      </c>
      <c r="C3" s="442" t="s">
        <v>122</v>
      </c>
      <c r="D3" s="502" t="s">
        <v>1017</v>
      </c>
      <c r="E3" s="503"/>
      <c r="F3" s="503"/>
      <c r="G3" s="503"/>
      <c r="H3" s="504"/>
    </row>
    <row r="4" spans="2:8" ht="12">
      <c r="B4" s="378" t="s">
        <v>861</v>
      </c>
      <c r="C4" s="443" t="s">
        <v>87</v>
      </c>
      <c r="D4" s="505" t="s">
        <v>952</v>
      </c>
      <c r="E4" s="506"/>
      <c r="F4" s="506"/>
      <c r="G4" s="506"/>
      <c r="H4" s="507"/>
    </row>
    <row r="5" spans="2:8" ht="12">
      <c r="B5" s="145"/>
      <c r="C5" s="381"/>
      <c r="D5" s="381"/>
      <c r="E5" s="382"/>
      <c r="F5" s="145"/>
      <c r="G5" s="145"/>
      <c r="H5" s="145"/>
    </row>
    <row r="6" spans="2:8" ht="12">
      <c r="B6" s="383" t="s">
        <v>863</v>
      </c>
      <c r="C6" s="384" t="s">
        <v>864</v>
      </c>
      <c r="D6" s="384" t="s">
        <v>865</v>
      </c>
      <c r="E6" s="385" t="s">
        <v>58</v>
      </c>
      <c r="F6" s="383" t="s">
        <v>866</v>
      </c>
      <c r="G6" s="386" t="s">
        <v>867</v>
      </c>
      <c r="H6" s="383" t="s">
        <v>868</v>
      </c>
    </row>
    <row r="7" spans="2:8" ht="12">
      <c r="B7" s="387"/>
      <c r="C7" s="388"/>
      <c r="D7" s="388"/>
      <c r="E7" s="389"/>
      <c r="F7" s="390"/>
      <c r="G7" s="391"/>
      <c r="H7" s="391"/>
    </row>
    <row r="8" spans="2:8" ht="12.75">
      <c r="B8" s="392" t="s">
        <v>869</v>
      </c>
      <c r="C8" s="393" t="s">
        <v>46</v>
      </c>
      <c r="D8" s="394" t="s">
        <v>71</v>
      </c>
      <c r="E8" s="395"/>
      <c r="F8" s="396"/>
      <c r="G8" s="397"/>
      <c r="H8" s="398">
        <f>H9+H12+H14</f>
        <v>0</v>
      </c>
    </row>
    <row r="9" spans="2:8" ht="12">
      <c r="B9" s="399">
        <v>1</v>
      </c>
      <c r="C9" s="400" t="s">
        <v>84</v>
      </c>
      <c r="D9" s="401" t="s">
        <v>875</v>
      </c>
      <c r="E9" s="402" t="s">
        <v>75</v>
      </c>
      <c r="F9" s="403">
        <v>5.97975</v>
      </c>
      <c r="G9" s="436">
        <v>0</v>
      </c>
      <c r="H9" s="405">
        <f>ROUND(F9*G9,2)</f>
        <v>0</v>
      </c>
    </row>
    <row r="10" spans="2:8" ht="12">
      <c r="B10" s="406"/>
      <c r="C10" s="407"/>
      <c r="D10" s="408" t="s">
        <v>953</v>
      </c>
      <c r="E10" s="409"/>
      <c r="F10" s="410">
        <v>3.15375</v>
      </c>
      <c r="G10" s="411"/>
      <c r="H10" s="411"/>
    </row>
    <row r="11" spans="2:8" ht="12">
      <c r="B11" s="406"/>
      <c r="C11" s="407"/>
      <c r="D11" s="408" t="s">
        <v>989</v>
      </c>
      <c r="E11" s="409"/>
      <c r="F11" s="410">
        <v>2.826</v>
      </c>
      <c r="G11" s="411"/>
      <c r="H11" s="411"/>
    </row>
    <row r="12" spans="2:8" ht="22.5">
      <c r="B12" s="399">
        <v>2</v>
      </c>
      <c r="C12" s="400" t="s">
        <v>886</v>
      </c>
      <c r="D12" s="401" t="s">
        <v>887</v>
      </c>
      <c r="E12" s="402" t="s">
        <v>75</v>
      </c>
      <c r="F12" s="403">
        <v>3.15375</v>
      </c>
      <c r="G12" s="436">
        <v>0</v>
      </c>
      <c r="H12" s="405">
        <f>ROUND(F12*G12,2)</f>
        <v>0</v>
      </c>
    </row>
    <row r="13" spans="2:8" ht="12">
      <c r="B13" s="406"/>
      <c r="C13" s="407"/>
      <c r="D13" s="408" t="s">
        <v>953</v>
      </c>
      <c r="E13" s="409"/>
      <c r="F13" s="410">
        <v>3.15375</v>
      </c>
      <c r="G13" s="411"/>
      <c r="H13" s="411"/>
    </row>
    <row r="14" spans="2:8" ht="12">
      <c r="B14" s="399">
        <v>3</v>
      </c>
      <c r="C14" s="400" t="s">
        <v>955</v>
      </c>
      <c r="D14" s="401" t="s">
        <v>956</v>
      </c>
      <c r="E14" s="402" t="s">
        <v>97</v>
      </c>
      <c r="F14" s="403">
        <v>7.065</v>
      </c>
      <c r="G14" s="436">
        <v>0</v>
      </c>
      <c r="H14" s="405">
        <f>ROUND(F14*G14,2)</f>
        <v>0</v>
      </c>
    </row>
    <row r="15" spans="2:8" ht="12">
      <c r="B15" s="406"/>
      <c r="C15" s="407"/>
      <c r="D15" s="408" t="s">
        <v>991</v>
      </c>
      <c r="E15" s="409"/>
      <c r="F15" s="410">
        <v>7.065</v>
      </c>
      <c r="G15" s="411"/>
      <c r="H15" s="411"/>
    </row>
    <row r="16" spans="2:8" ht="12.75">
      <c r="B16" s="392" t="s">
        <v>869</v>
      </c>
      <c r="C16" s="393" t="s">
        <v>891</v>
      </c>
      <c r="D16" s="394" t="s">
        <v>892</v>
      </c>
      <c r="E16" s="395"/>
      <c r="F16" s="396"/>
      <c r="G16" s="397"/>
      <c r="H16" s="398">
        <f>H17</f>
        <v>0</v>
      </c>
    </row>
    <row r="17" spans="2:8" ht="12">
      <c r="B17" s="399">
        <v>4</v>
      </c>
      <c r="C17" s="400" t="s">
        <v>893</v>
      </c>
      <c r="D17" s="401" t="s">
        <v>894</v>
      </c>
      <c r="E17" s="402" t="s">
        <v>75</v>
      </c>
      <c r="F17" s="403">
        <v>0.7092</v>
      </c>
      <c r="G17" s="436">
        <v>0</v>
      </c>
      <c r="H17" s="405">
        <f>ROUND(F17*G17,2)</f>
        <v>0</v>
      </c>
    </row>
    <row r="18" spans="2:8" ht="12">
      <c r="B18" s="406"/>
      <c r="C18" s="407"/>
      <c r="D18" s="408" t="s">
        <v>992</v>
      </c>
      <c r="E18" s="409"/>
      <c r="F18" s="410">
        <v>0.7092</v>
      </c>
      <c r="G18" s="411"/>
      <c r="H18" s="411"/>
    </row>
    <row r="19" spans="2:8" ht="12.75">
      <c r="B19" s="392" t="s">
        <v>869</v>
      </c>
      <c r="C19" s="393" t="s">
        <v>904</v>
      </c>
      <c r="D19" s="394" t="s">
        <v>905</v>
      </c>
      <c r="E19" s="395"/>
      <c r="F19" s="396"/>
      <c r="G19" s="397"/>
      <c r="H19" s="398">
        <f>H20</f>
        <v>0</v>
      </c>
    </row>
    <row r="20" spans="2:8" ht="12">
      <c r="B20" s="412">
        <v>5</v>
      </c>
      <c r="C20" s="413" t="s">
        <v>906</v>
      </c>
      <c r="D20" s="414" t="s">
        <v>907</v>
      </c>
      <c r="E20" s="415" t="s">
        <v>97</v>
      </c>
      <c r="F20" s="416">
        <v>13.5</v>
      </c>
      <c r="G20" s="435">
        <v>0</v>
      </c>
      <c r="H20" s="418">
        <f>ROUND(F20*G20,2)</f>
        <v>0</v>
      </c>
    </row>
    <row r="21" spans="2:8" ht="12.75">
      <c r="B21" s="392" t="s">
        <v>869</v>
      </c>
      <c r="C21" s="393" t="s">
        <v>937</v>
      </c>
      <c r="D21" s="394" t="s">
        <v>938</v>
      </c>
      <c r="E21" s="395"/>
      <c r="F21" s="396"/>
      <c r="G21" s="397"/>
      <c r="H21" s="398">
        <f>H22+H24+H26+H28+H30</f>
        <v>0</v>
      </c>
    </row>
    <row r="22" spans="2:8" ht="12">
      <c r="B22" s="399">
        <v>6</v>
      </c>
      <c r="C22" s="400" t="s">
        <v>950</v>
      </c>
      <c r="D22" s="401" t="s">
        <v>951</v>
      </c>
      <c r="E22" s="402" t="s">
        <v>97</v>
      </c>
      <c r="F22" s="403">
        <v>1.60988</v>
      </c>
      <c r="G22" s="436">
        <v>0</v>
      </c>
      <c r="H22" s="405">
        <f>ROUND(F22*G22,2)</f>
        <v>0</v>
      </c>
    </row>
    <row r="23" spans="2:8" ht="12">
      <c r="B23" s="406"/>
      <c r="C23" s="407"/>
      <c r="D23" s="408" t="s">
        <v>1113</v>
      </c>
      <c r="E23" s="409"/>
      <c r="F23" s="410">
        <v>1.60988</v>
      </c>
      <c r="G23" s="411"/>
      <c r="H23" s="411"/>
    </row>
    <row r="24" spans="2:8" ht="12">
      <c r="B24" s="399">
        <v>7</v>
      </c>
      <c r="C24" s="400" t="s">
        <v>960</v>
      </c>
      <c r="D24" s="401" t="s">
        <v>961</v>
      </c>
      <c r="E24" s="402" t="s">
        <v>97</v>
      </c>
      <c r="F24" s="403">
        <v>1.60988</v>
      </c>
      <c r="G24" s="436">
        <v>0</v>
      </c>
      <c r="H24" s="405">
        <f>ROUND(F24*G24,2)</f>
        <v>0</v>
      </c>
    </row>
    <row r="25" spans="2:8" ht="12">
      <c r="B25" s="406"/>
      <c r="C25" s="407"/>
      <c r="D25" s="408" t="s">
        <v>1113</v>
      </c>
      <c r="E25" s="409"/>
      <c r="F25" s="410">
        <v>1.60988</v>
      </c>
      <c r="G25" s="411"/>
      <c r="H25" s="411"/>
    </row>
    <row r="26" spans="2:8" ht="12">
      <c r="B26" s="399">
        <v>8</v>
      </c>
      <c r="C26" s="400" t="s">
        <v>946</v>
      </c>
      <c r="D26" s="401" t="s">
        <v>947</v>
      </c>
      <c r="E26" s="402" t="s">
        <v>97</v>
      </c>
      <c r="F26" s="403">
        <v>1.60988</v>
      </c>
      <c r="G26" s="436">
        <v>0</v>
      </c>
      <c r="H26" s="405">
        <f>ROUND(F26*G26,2)</f>
        <v>0</v>
      </c>
    </row>
    <row r="27" spans="2:8" ht="12">
      <c r="B27" s="406"/>
      <c r="C27" s="407"/>
      <c r="D27" s="408" t="s">
        <v>1113</v>
      </c>
      <c r="E27" s="409"/>
      <c r="F27" s="410">
        <v>1.60988</v>
      </c>
      <c r="G27" s="411"/>
      <c r="H27" s="411"/>
    </row>
    <row r="28" spans="2:8" ht="12">
      <c r="B28" s="399">
        <v>9</v>
      </c>
      <c r="C28" s="400" t="s">
        <v>948</v>
      </c>
      <c r="D28" s="401" t="s">
        <v>949</v>
      </c>
      <c r="E28" s="402" t="s">
        <v>97</v>
      </c>
      <c r="F28" s="403">
        <v>25.75808</v>
      </c>
      <c r="G28" s="436">
        <v>0</v>
      </c>
      <c r="H28" s="405">
        <f>ROUND(F28*G28,2)</f>
        <v>0</v>
      </c>
    </row>
    <row r="29" spans="2:8" ht="12">
      <c r="B29" s="406"/>
      <c r="C29" s="407"/>
      <c r="D29" s="408" t="s">
        <v>1114</v>
      </c>
      <c r="E29" s="409"/>
      <c r="F29" s="410">
        <v>25.75808</v>
      </c>
      <c r="G29" s="411"/>
      <c r="H29" s="411"/>
    </row>
    <row r="30" spans="2:8" ht="12">
      <c r="B30" s="399">
        <v>10</v>
      </c>
      <c r="C30" s="400" t="s">
        <v>939</v>
      </c>
      <c r="D30" s="401" t="s">
        <v>940</v>
      </c>
      <c r="E30" s="402" t="s">
        <v>97</v>
      </c>
      <c r="F30" s="403">
        <v>1.60988</v>
      </c>
      <c r="G30" s="436">
        <v>0</v>
      </c>
      <c r="H30" s="405">
        <f>ROUND(F30*G30,2)</f>
        <v>0</v>
      </c>
    </row>
    <row r="31" spans="2:8" ht="12">
      <c r="B31" s="406"/>
      <c r="C31" s="407"/>
      <c r="D31" s="408" t="s">
        <v>1113</v>
      </c>
      <c r="E31" s="409"/>
      <c r="F31" s="410">
        <v>1.60988</v>
      </c>
      <c r="G31" s="411"/>
      <c r="H31" s="411"/>
    </row>
    <row r="32" spans="2:8" ht="12">
      <c r="B32" s="387"/>
      <c r="C32" s="388"/>
      <c r="D32" s="419"/>
      <c r="E32" s="389"/>
      <c r="F32" s="387"/>
      <c r="G32" s="387"/>
      <c r="H32" s="387"/>
    </row>
    <row r="33" spans="2:8" ht="12.75">
      <c r="B33" s="420"/>
      <c r="C33" s="421" t="s">
        <v>868</v>
      </c>
      <c r="D33" s="422"/>
      <c r="E33" s="423"/>
      <c r="F33" s="424"/>
      <c r="G33" s="424"/>
      <c r="H33" s="425">
        <f>H8+H16+H19+H21</f>
        <v>0</v>
      </c>
    </row>
  </sheetData>
  <mergeCells count="4">
    <mergeCell ref="B1:H1"/>
    <mergeCell ref="D2:H2"/>
    <mergeCell ref="D3:H3"/>
    <mergeCell ref="D4:H4"/>
  </mergeCell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1:H66"/>
  <sheetViews>
    <sheetView showGridLines="0" workbookViewId="0" topLeftCell="A4">
      <selection activeCell="G64" sqref="G64"/>
    </sheetView>
  </sheetViews>
  <sheetFormatPr defaultColWidth="9.140625" defaultRowHeight="12"/>
  <cols>
    <col min="2" max="2" width="4.00390625" style="0" customWidth="1"/>
    <col min="3" max="3" width="14.7109375" style="0" customWidth="1"/>
    <col min="4" max="4" width="44.7109375" style="0" customWidth="1"/>
    <col min="5" max="5" width="5.7109375" style="0" customWidth="1"/>
    <col min="6" max="6" width="12.28125" style="0" customWidth="1"/>
    <col min="7" max="7" width="11.421875" style="0" customWidth="1"/>
    <col min="8" max="8" width="14.8515625" style="0" customWidth="1"/>
  </cols>
  <sheetData>
    <row r="1" spans="2:8" ht="15.75">
      <c r="B1" s="501" t="s">
        <v>858</v>
      </c>
      <c r="C1" s="501"/>
      <c r="D1" s="501"/>
      <c r="E1" s="501"/>
      <c r="F1" s="501"/>
      <c r="G1" s="501"/>
      <c r="H1" s="501"/>
    </row>
    <row r="2" spans="2:8" ht="12">
      <c r="B2" s="375" t="s">
        <v>859</v>
      </c>
      <c r="C2" s="377" t="s">
        <v>87</v>
      </c>
      <c r="D2" s="502"/>
      <c r="E2" s="503"/>
      <c r="F2" s="503"/>
      <c r="G2" s="503"/>
      <c r="H2" s="504"/>
    </row>
    <row r="3" spans="2:8" ht="12">
      <c r="B3" s="375" t="s">
        <v>860</v>
      </c>
      <c r="C3" s="377" t="s">
        <v>1019</v>
      </c>
      <c r="D3" s="502" t="s">
        <v>1040</v>
      </c>
      <c r="E3" s="503"/>
      <c r="F3" s="503"/>
      <c r="G3" s="503"/>
      <c r="H3" s="504"/>
    </row>
    <row r="4" spans="2:8" ht="12">
      <c r="B4" s="378" t="s">
        <v>861</v>
      </c>
      <c r="C4" s="380" t="s">
        <v>77</v>
      </c>
      <c r="D4" s="505" t="s">
        <v>1020</v>
      </c>
      <c r="E4" s="506"/>
      <c r="F4" s="506"/>
      <c r="G4" s="506"/>
      <c r="H4" s="507"/>
    </row>
    <row r="5" spans="2:8" ht="12">
      <c r="B5" s="145"/>
      <c r="C5" s="381"/>
      <c r="D5" s="381"/>
      <c r="E5" s="382"/>
      <c r="F5" s="145"/>
      <c r="G5" s="145"/>
      <c r="H5" s="145"/>
    </row>
    <row r="6" spans="2:8" ht="12">
      <c r="B6" s="383" t="s">
        <v>863</v>
      </c>
      <c r="C6" s="384" t="s">
        <v>864</v>
      </c>
      <c r="D6" s="384" t="s">
        <v>865</v>
      </c>
      <c r="E6" s="385" t="s">
        <v>58</v>
      </c>
      <c r="F6" s="383" t="s">
        <v>866</v>
      </c>
      <c r="G6" s="386" t="s">
        <v>867</v>
      </c>
      <c r="H6" s="383" t="s">
        <v>868</v>
      </c>
    </row>
    <row r="7" spans="2:8" ht="12">
      <c r="B7" s="387"/>
      <c r="C7" s="388"/>
      <c r="D7" s="388"/>
      <c r="E7" s="389"/>
      <c r="F7" s="390"/>
      <c r="G7" s="391"/>
      <c r="H7" s="391"/>
    </row>
    <row r="8" spans="2:8" ht="12.75">
      <c r="B8" s="392" t="s">
        <v>869</v>
      </c>
      <c r="C8" s="393" t="s">
        <v>46</v>
      </c>
      <c r="D8" s="394" t="s">
        <v>71</v>
      </c>
      <c r="E8" s="395"/>
      <c r="F8" s="396"/>
      <c r="G8" s="397"/>
      <c r="H8" s="398">
        <f>H9+H11+H13+H15+H18+H21+H24+H27+H29+H32</f>
        <v>0</v>
      </c>
    </row>
    <row r="9" spans="2:8" ht="12">
      <c r="B9" s="399">
        <v>1</v>
      </c>
      <c r="C9" s="400" t="s">
        <v>1021</v>
      </c>
      <c r="D9" s="401" t="s">
        <v>1022</v>
      </c>
      <c r="E9" s="402" t="s">
        <v>104</v>
      </c>
      <c r="F9" s="403">
        <v>1134.632</v>
      </c>
      <c r="G9" s="436">
        <v>0</v>
      </c>
      <c r="H9" s="405">
        <f>ROUND(F9*G9,2)</f>
        <v>0</v>
      </c>
    </row>
    <row r="10" spans="2:8" ht="22.5">
      <c r="B10" s="406"/>
      <c r="C10" s="407"/>
      <c r="D10" s="408" t="s">
        <v>1023</v>
      </c>
      <c r="E10" s="409"/>
      <c r="F10" s="410">
        <v>1134.632</v>
      </c>
      <c r="G10" s="411"/>
      <c r="H10" s="411"/>
    </row>
    <row r="11" spans="2:8" ht="22.5">
      <c r="B11" s="399">
        <v>2</v>
      </c>
      <c r="C11" s="400" t="s">
        <v>1024</v>
      </c>
      <c r="D11" s="401" t="s">
        <v>1025</v>
      </c>
      <c r="E11" s="402" t="s">
        <v>75</v>
      </c>
      <c r="F11" s="403">
        <v>109.2816</v>
      </c>
      <c r="G11" s="436">
        <v>0</v>
      </c>
      <c r="H11" s="405">
        <f>ROUND(F11*G11,2)</f>
        <v>0</v>
      </c>
    </row>
    <row r="12" spans="2:8" ht="12">
      <c r="B12" s="406"/>
      <c r="C12" s="407"/>
      <c r="D12" s="408" t="s">
        <v>1026</v>
      </c>
      <c r="E12" s="409"/>
      <c r="F12" s="410">
        <v>109.2816</v>
      </c>
      <c r="G12" s="411"/>
      <c r="H12" s="411"/>
    </row>
    <row r="13" spans="2:8" ht="12">
      <c r="B13" s="399">
        <v>3</v>
      </c>
      <c r="C13" s="400" t="s">
        <v>873</v>
      </c>
      <c r="D13" s="401" t="s">
        <v>874</v>
      </c>
      <c r="E13" s="402" t="s">
        <v>104</v>
      </c>
      <c r="F13" s="403">
        <v>546.408</v>
      </c>
      <c r="G13" s="436">
        <v>0</v>
      </c>
      <c r="H13" s="405">
        <f>ROUND(F13*G13,2)</f>
        <v>0</v>
      </c>
    </row>
    <row r="14" spans="2:8" ht="12">
      <c r="B14" s="406"/>
      <c r="C14" s="407"/>
      <c r="D14" s="408" t="s">
        <v>1027</v>
      </c>
      <c r="E14" s="409"/>
      <c r="F14" s="410">
        <v>546.408</v>
      </c>
      <c r="G14" s="411"/>
      <c r="H14" s="411"/>
    </row>
    <row r="15" spans="2:8" ht="12">
      <c r="B15" s="399">
        <v>4</v>
      </c>
      <c r="C15" s="400" t="s">
        <v>84</v>
      </c>
      <c r="D15" s="401" t="s">
        <v>875</v>
      </c>
      <c r="E15" s="402" t="s">
        <v>75</v>
      </c>
      <c r="F15" s="403">
        <v>397.5824</v>
      </c>
      <c r="G15" s="436">
        <v>0</v>
      </c>
      <c r="H15" s="405">
        <f>ROUND(F15*G15,2)</f>
        <v>0</v>
      </c>
    </row>
    <row r="16" spans="2:8" ht="22.5">
      <c r="B16" s="406"/>
      <c r="C16" s="407"/>
      <c r="D16" s="408" t="s">
        <v>1028</v>
      </c>
      <c r="E16" s="409"/>
      <c r="F16" s="410">
        <v>120.1968</v>
      </c>
      <c r="G16" s="411"/>
      <c r="H16" s="411"/>
    </row>
    <row r="17" spans="2:8" ht="12">
      <c r="B17" s="406"/>
      <c r="C17" s="407"/>
      <c r="D17" s="408" t="s">
        <v>1029</v>
      </c>
      <c r="E17" s="409"/>
      <c r="F17" s="410">
        <v>277.3856</v>
      </c>
      <c r="G17" s="411"/>
      <c r="H17" s="411"/>
    </row>
    <row r="18" spans="2:8" ht="12">
      <c r="B18" s="399">
        <v>5</v>
      </c>
      <c r="C18" s="400" t="s">
        <v>877</v>
      </c>
      <c r="D18" s="401" t="s">
        <v>878</v>
      </c>
      <c r="E18" s="402" t="s">
        <v>104</v>
      </c>
      <c r="F18" s="403">
        <v>2161.04</v>
      </c>
      <c r="G18" s="436">
        <v>0</v>
      </c>
      <c r="H18" s="405">
        <f>ROUND(F18*G18,2)</f>
        <v>0</v>
      </c>
    </row>
    <row r="19" spans="2:8" ht="12">
      <c r="B19" s="406"/>
      <c r="C19" s="407"/>
      <c r="D19" s="408" t="s">
        <v>1030</v>
      </c>
      <c r="E19" s="409"/>
      <c r="F19" s="410">
        <v>480</v>
      </c>
      <c r="G19" s="411"/>
      <c r="H19" s="411"/>
    </row>
    <row r="20" spans="2:8" ht="12">
      <c r="B20" s="406"/>
      <c r="C20" s="407"/>
      <c r="D20" s="408" t="s">
        <v>1031</v>
      </c>
      <c r="E20" s="409"/>
      <c r="F20" s="410">
        <v>1681.04</v>
      </c>
      <c r="G20" s="411"/>
      <c r="H20" s="411"/>
    </row>
    <row r="21" spans="2:8" ht="12">
      <c r="B21" s="399">
        <v>6</v>
      </c>
      <c r="C21" s="400" t="s">
        <v>248</v>
      </c>
      <c r="D21" s="401" t="s">
        <v>880</v>
      </c>
      <c r="E21" s="402" t="s">
        <v>104</v>
      </c>
      <c r="F21" s="403">
        <v>2161.04</v>
      </c>
      <c r="G21" s="436">
        <v>0</v>
      </c>
      <c r="H21" s="405">
        <f>ROUND(F21*G21,2)</f>
        <v>0</v>
      </c>
    </row>
    <row r="22" spans="2:8" ht="12">
      <c r="B22" s="406"/>
      <c r="C22" s="407"/>
      <c r="D22" s="408" t="s">
        <v>1030</v>
      </c>
      <c r="E22" s="409"/>
      <c r="F22" s="410">
        <v>480</v>
      </c>
      <c r="G22" s="411"/>
      <c r="H22" s="411"/>
    </row>
    <row r="23" spans="2:8" ht="12">
      <c r="B23" s="406"/>
      <c r="C23" s="407"/>
      <c r="D23" s="408" t="s">
        <v>1031</v>
      </c>
      <c r="E23" s="409"/>
      <c r="F23" s="410">
        <v>1681.04</v>
      </c>
      <c r="G23" s="411"/>
      <c r="H23" s="411"/>
    </row>
    <row r="24" spans="2:8" ht="12">
      <c r="B24" s="399">
        <v>7</v>
      </c>
      <c r="C24" s="400" t="s">
        <v>881</v>
      </c>
      <c r="D24" s="401" t="s">
        <v>882</v>
      </c>
      <c r="E24" s="402" t="s">
        <v>104</v>
      </c>
      <c r="F24" s="403">
        <v>2161.04</v>
      </c>
      <c r="G24" s="436">
        <v>0</v>
      </c>
      <c r="H24" s="405">
        <f>ROUND(F24*G24,2)</f>
        <v>0</v>
      </c>
    </row>
    <row r="25" spans="2:8" ht="12">
      <c r="B25" s="406"/>
      <c r="C25" s="407"/>
      <c r="D25" s="408" t="s">
        <v>1030</v>
      </c>
      <c r="E25" s="409"/>
      <c r="F25" s="410">
        <v>480</v>
      </c>
      <c r="G25" s="411"/>
      <c r="H25" s="411"/>
    </row>
    <row r="26" spans="2:8" ht="12">
      <c r="B26" s="406"/>
      <c r="C26" s="407"/>
      <c r="D26" s="408" t="s">
        <v>1031</v>
      </c>
      <c r="E26" s="409"/>
      <c r="F26" s="410">
        <v>1681.04</v>
      </c>
      <c r="G26" s="411"/>
      <c r="H26" s="411"/>
    </row>
    <row r="27" spans="2:8" ht="12">
      <c r="B27" s="399">
        <v>8</v>
      </c>
      <c r="C27" s="400" t="s">
        <v>883</v>
      </c>
      <c r="D27" s="401" t="s">
        <v>884</v>
      </c>
      <c r="E27" s="402" t="s">
        <v>119</v>
      </c>
      <c r="F27" s="403">
        <v>54.026</v>
      </c>
      <c r="G27" s="436">
        <v>0</v>
      </c>
      <c r="H27" s="405">
        <f>ROUND(F27*G27,2)</f>
        <v>0</v>
      </c>
    </row>
    <row r="28" spans="2:8" ht="12">
      <c r="B28" s="406"/>
      <c r="C28" s="407"/>
      <c r="D28" s="408" t="s">
        <v>1032</v>
      </c>
      <c r="E28" s="409"/>
      <c r="F28" s="410">
        <v>54.026</v>
      </c>
      <c r="G28" s="411"/>
      <c r="H28" s="411"/>
    </row>
    <row r="29" spans="2:8" ht="22.5">
      <c r="B29" s="399">
        <v>9</v>
      </c>
      <c r="C29" s="400" t="s">
        <v>886</v>
      </c>
      <c r="D29" s="401" t="s">
        <v>887</v>
      </c>
      <c r="E29" s="402" t="s">
        <v>75</v>
      </c>
      <c r="F29" s="403">
        <v>397.5824</v>
      </c>
      <c r="G29" s="436">
        <v>0</v>
      </c>
      <c r="H29" s="405">
        <f>ROUND(F29*G29,2)</f>
        <v>0</v>
      </c>
    </row>
    <row r="30" spans="2:8" ht="22.5">
      <c r="B30" s="406"/>
      <c r="C30" s="407"/>
      <c r="D30" s="408" t="s">
        <v>1028</v>
      </c>
      <c r="E30" s="409"/>
      <c r="F30" s="410">
        <v>120.1968</v>
      </c>
      <c r="G30" s="411"/>
      <c r="H30" s="411"/>
    </row>
    <row r="31" spans="2:8" ht="12">
      <c r="B31" s="406"/>
      <c r="C31" s="407"/>
      <c r="D31" s="408" t="s">
        <v>1029</v>
      </c>
      <c r="E31" s="409"/>
      <c r="F31" s="410">
        <v>277.3856</v>
      </c>
      <c r="G31" s="411"/>
      <c r="H31" s="411"/>
    </row>
    <row r="32" spans="2:8" ht="12">
      <c r="B32" s="399">
        <v>10</v>
      </c>
      <c r="C32" s="400" t="s">
        <v>888</v>
      </c>
      <c r="D32" s="401" t="s">
        <v>889</v>
      </c>
      <c r="E32" s="402" t="s">
        <v>75</v>
      </c>
      <c r="F32" s="403">
        <v>432.208</v>
      </c>
      <c r="G32" s="436">
        <v>0</v>
      </c>
      <c r="H32" s="405">
        <f>ROUND(F32*G32,2)</f>
        <v>0</v>
      </c>
    </row>
    <row r="33" spans="2:8" ht="12">
      <c r="B33" s="406"/>
      <c r="C33" s="407"/>
      <c r="D33" s="408" t="s">
        <v>1033</v>
      </c>
      <c r="E33" s="409"/>
      <c r="F33" s="410">
        <v>432.208</v>
      </c>
      <c r="G33" s="411"/>
      <c r="H33" s="411"/>
    </row>
    <row r="34" spans="2:8" ht="12.75">
      <c r="B34" s="392" t="s">
        <v>869</v>
      </c>
      <c r="C34" s="393" t="s">
        <v>891</v>
      </c>
      <c r="D34" s="394" t="s">
        <v>892</v>
      </c>
      <c r="E34" s="395"/>
      <c r="F34" s="396"/>
      <c r="G34" s="397"/>
      <c r="H34" s="398">
        <f>H35</f>
        <v>0</v>
      </c>
    </row>
    <row r="35" spans="2:8" ht="12">
      <c r="B35" s="399">
        <v>11</v>
      </c>
      <c r="C35" s="400" t="s">
        <v>893</v>
      </c>
      <c r="D35" s="401" t="s">
        <v>894</v>
      </c>
      <c r="E35" s="402" t="s">
        <v>75</v>
      </c>
      <c r="F35" s="403">
        <v>120.1968</v>
      </c>
      <c r="G35" s="436">
        <v>0</v>
      </c>
      <c r="H35" s="405">
        <f>ROUND(F35*G35,2)</f>
        <v>0</v>
      </c>
    </row>
    <row r="36" spans="2:8" ht="22.5">
      <c r="B36" s="406"/>
      <c r="C36" s="407"/>
      <c r="D36" s="408" t="s">
        <v>1028</v>
      </c>
      <c r="E36" s="409"/>
      <c r="F36" s="410">
        <v>120.1968</v>
      </c>
      <c r="G36" s="411"/>
      <c r="H36" s="411"/>
    </row>
    <row r="37" spans="2:8" ht="12.75">
      <c r="B37" s="392" t="s">
        <v>869</v>
      </c>
      <c r="C37" s="393" t="s">
        <v>898</v>
      </c>
      <c r="D37" s="394" t="s">
        <v>899</v>
      </c>
      <c r="E37" s="395"/>
      <c r="F37" s="396"/>
      <c r="G37" s="397"/>
      <c r="H37" s="398">
        <f>H38+H40+H42</f>
        <v>0</v>
      </c>
    </row>
    <row r="38" spans="2:8" ht="12">
      <c r="B38" s="399">
        <v>12</v>
      </c>
      <c r="C38" s="400" t="s">
        <v>976</v>
      </c>
      <c r="D38" s="401" t="s">
        <v>977</v>
      </c>
      <c r="E38" s="402" t="s">
        <v>75</v>
      </c>
      <c r="F38" s="403">
        <v>65.57103</v>
      </c>
      <c r="G38" s="436">
        <v>0</v>
      </c>
      <c r="H38" s="405">
        <f>ROUND(F38*G38,2)</f>
        <v>0</v>
      </c>
    </row>
    <row r="39" spans="2:8" ht="12">
      <c r="B39" s="406"/>
      <c r="C39" s="407"/>
      <c r="D39" s="408" t="s">
        <v>1034</v>
      </c>
      <c r="E39" s="409"/>
      <c r="F39" s="410">
        <v>65.57103</v>
      </c>
      <c r="G39" s="411"/>
      <c r="H39" s="411"/>
    </row>
    <row r="40" spans="2:8" ht="22.5">
      <c r="B40" s="399">
        <v>13</v>
      </c>
      <c r="C40" s="400" t="s">
        <v>1006</v>
      </c>
      <c r="D40" s="401" t="s">
        <v>1007</v>
      </c>
      <c r="E40" s="402" t="s">
        <v>75</v>
      </c>
      <c r="F40" s="403">
        <v>14.1504</v>
      </c>
      <c r="G40" s="436">
        <v>0</v>
      </c>
      <c r="H40" s="405">
        <f>ROUND(F40*G40,2)</f>
        <v>0</v>
      </c>
    </row>
    <row r="41" spans="2:8" ht="12">
      <c r="B41" s="406"/>
      <c r="C41" s="407"/>
      <c r="D41" s="408" t="s">
        <v>1035</v>
      </c>
      <c r="E41" s="409"/>
      <c r="F41" s="410">
        <v>14.1504</v>
      </c>
      <c r="G41" s="411"/>
      <c r="H41" s="411"/>
    </row>
    <row r="42" spans="2:8" ht="22.5">
      <c r="B42" s="399">
        <v>14</v>
      </c>
      <c r="C42" s="400" t="s">
        <v>900</v>
      </c>
      <c r="D42" s="401" t="s">
        <v>901</v>
      </c>
      <c r="E42" s="402" t="s">
        <v>75</v>
      </c>
      <c r="F42" s="403">
        <v>2968.74052</v>
      </c>
      <c r="G42" s="436">
        <v>0</v>
      </c>
      <c r="H42" s="405">
        <f>ROUND(F42*G42,2)</f>
        <v>0</v>
      </c>
    </row>
    <row r="43" spans="2:8" ht="12">
      <c r="B43" s="406"/>
      <c r="C43" s="407"/>
      <c r="D43" s="408" t="s">
        <v>1036</v>
      </c>
      <c r="E43" s="409"/>
      <c r="F43" s="410">
        <v>49.83012</v>
      </c>
      <c r="G43" s="411"/>
      <c r="H43" s="411"/>
    </row>
    <row r="44" spans="2:8" ht="12">
      <c r="B44" s="406"/>
      <c r="C44" s="407"/>
      <c r="D44" s="408" t="s">
        <v>1037</v>
      </c>
      <c r="E44" s="409"/>
      <c r="F44" s="410">
        <v>2918.9104</v>
      </c>
      <c r="G44" s="411"/>
      <c r="H44" s="411"/>
    </row>
    <row r="45" spans="2:8" ht="12.75">
      <c r="B45" s="392" t="s">
        <v>869</v>
      </c>
      <c r="C45" s="393" t="s">
        <v>904</v>
      </c>
      <c r="D45" s="394" t="s">
        <v>905</v>
      </c>
      <c r="E45" s="395"/>
      <c r="F45" s="396"/>
      <c r="G45" s="397"/>
      <c r="H45" s="398">
        <f>H46</f>
        <v>0</v>
      </c>
    </row>
    <row r="46" spans="2:8" ht="12">
      <c r="B46" s="412">
        <v>15</v>
      </c>
      <c r="C46" s="413" t="s">
        <v>906</v>
      </c>
      <c r="D46" s="414" t="s">
        <v>907</v>
      </c>
      <c r="E46" s="415" t="s">
        <v>97</v>
      </c>
      <c r="F46" s="416">
        <v>508.9595</v>
      </c>
      <c r="G46" s="435">
        <v>0</v>
      </c>
      <c r="H46" s="418">
        <f>ROUND(F46*G46,2)</f>
        <v>0</v>
      </c>
    </row>
    <row r="47" spans="2:8" ht="12.75">
      <c r="B47" s="392" t="s">
        <v>869</v>
      </c>
      <c r="C47" s="393" t="s">
        <v>908</v>
      </c>
      <c r="D47" s="394" t="s">
        <v>909</v>
      </c>
      <c r="E47" s="395"/>
      <c r="F47" s="396"/>
      <c r="G47" s="397"/>
      <c r="H47" s="398">
        <f>H48</f>
        <v>0</v>
      </c>
    </row>
    <row r="48" spans="2:8" ht="12">
      <c r="B48" s="399">
        <v>16</v>
      </c>
      <c r="C48" s="400" t="s">
        <v>913</v>
      </c>
      <c r="D48" s="401" t="s">
        <v>914</v>
      </c>
      <c r="E48" s="402" t="s">
        <v>104</v>
      </c>
      <c r="F48" s="403">
        <v>748.085</v>
      </c>
      <c r="G48" s="436">
        <v>0</v>
      </c>
      <c r="H48" s="405">
        <f>ROUND(F48*G48,2)</f>
        <v>0</v>
      </c>
    </row>
    <row r="49" spans="2:8" ht="12">
      <c r="B49" s="406"/>
      <c r="C49" s="407"/>
      <c r="D49" s="408" t="s">
        <v>1038</v>
      </c>
      <c r="E49" s="409"/>
      <c r="F49" s="410">
        <v>748.085</v>
      </c>
      <c r="G49" s="411"/>
      <c r="H49" s="411"/>
    </row>
    <row r="50" spans="2:8" ht="12.75">
      <c r="B50" s="392" t="s">
        <v>869</v>
      </c>
      <c r="C50" s="393" t="s">
        <v>916</v>
      </c>
      <c r="D50" s="394" t="s">
        <v>917</v>
      </c>
      <c r="E50" s="395"/>
      <c r="F50" s="396"/>
      <c r="G50" s="397"/>
      <c r="H50" s="398">
        <f>H51</f>
        <v>0</v>
      </c>
    </row>
    <row r="51" spans="2:8" ht="12">
      <c r="B51" s="399">
        <v>17</v>
      </c>
      <c r="C51" s="400" t="s">
        <v>918</v>
      </c>
      <c r="D51" s="401" t="s">
        <v>919</v>
      </c>
      <c r="E51" s="402" t="s">
        <v>104</v>
      </c>
      <c r="F51" s="403">
        <v>748.085</v>
      </c>
      <c r="G51" s="436">
        <v>0</v>
      </c>
      <c r="H51" s="405">
        <f>ROUND(F51*G51,2)</f>
        <v>0</v>
      </c>
    </row>
    <row r="52" spans="2:8" ht="12">
      <c r="B52" s="406"/>
      <c r="C52" s="407"/>
      <c r="D52" s="408" t="s">
        <v>1038</v>
      </c>
      <c r="E52" s="409"/>
      <c r="F52" s="410">
        <v>748.085</v>
      </c>
      <c r="G52" s="411"/>
      <c r="H52" s="411"/>
    </row>
    <row r="53" spans="2:8" ht="12.75">
      <c r="B53" s="392" t="s">
        <v>869</v>
      </c>
      <c r="C53" s="393" t="s">
        <v>925</v>
      </c>
      <c r="D53" s="394" t="s">
        <v>926</v>
      </c>
      <c r="E53" s="395"/>
      <c r="F53" s="396"/>
      <c r="G53" s="397"/>
      <c r="H53" s="398">
        <f>H54+H55+H56+H57</f>
        <v>0</v>
      </c>
    </row>
    <row r="54" spans="2:8" ht="12">
      <c r="B54" s="412">
        <v>18</v>
      </c>
      <c r="C54" s="413" t="s">
        <v>927</v>
      </c>
      <c r="D54" s="414" t="s">
        <v>928</v>
      </c>
      <c r="E54" s="415" t="s">
        <v>929</v>
      </c>
      <c r="F54" s="416">
        <v>1</v>
      </c>
      <c r="G54" s="435">
        <v>0</v>
      </c>
      <c r="H54" s="418">
        <f>ROUND(F54*G54,2)</f>
        <v>0</v>
      </c>
    </row>
    <row r="55" spans="2:8" ht="22.5">
      <c r="B55" s="412">
        <v>19</v>
      </c>
      <c r="C55" s="413" t="s">
        <v>930</v>
      </c>
      <c r="D55" s="414" t="s">
        <v>931</v>
      </c>
      <c r="E55" s="415" t="s">
        <v>929</v>
      </c>
      <c r="F55" s="416">
        <v>1</v>
      </c>
      <c r="G55" s="435">
        <v>0</v>
      </c>
      <c r="H55" s="418">
        <f>ROUND(F55*G55,2)</f>
        <v>0</v>
      </c>
    </row>
    <row r="56" spans="2:8" ht="22.5">
      <c r="B56" s="412">
        <v>20</v>
      </c>
      <c r="C56" s="413" t="s">
        <v>932</v>
      </c>
      <c r="D56" s="414" t="s">
        <v>933</v>
      </c>
      <c r="E56" s="415" t="s">
        <v>934</v>
      </c>
      <c r="F56" s="416">
        <v>60</v>
      </c>
      <c r="G56" s="435">
        <v>0</v>
      </c>
      <c r="H56" s="418">
        <f>ROUND(F56*G56,2)</f>
        <v>0</v>
      </c>
    </row>
    <row r="57" spans="2:8" ht="12">
      <c r="B57" s="412">
        <v>21</v>
      </c>
      <c r="C57" s="413" t="s">
        <v>935</v>
      </c>
      <c r="D57" s="414" t="s">
        <v>936</v>
      </c>
      <c r="E57" s="415" t="s">
        <v>226</v>
      </c>
      <c r="F57" s="416">
        <v>1</v>
      </c>
      <c r="G57" s="435">
        <v>0</v>
      </c>
      <c r="H57" s="418">
        <f>ROUND(F57*G57,2)</f>
        <v>0</v>
      </c>
    </row>
    <row r="58" spans="2:8" ht="12.75">
      <c r="B58" s="392" t="s">
        <v>869</v>
      </c>
      <c r="C58" s="393" t="s">
        <v>937</v>
      </c>
      <c r="D58" s="394" t="s">
        <v>938</v>
      </c>
      <c r="E58" s="395"/>
      <c r="F58" s="396"/>
      <c r="G58" s="397"/>
      <c r="H58" s="398">
        <f>H59+H61+H63+H62</f>
        <v>0</v>
      </c>
    </row>
    <row r="59" spans="2:8" ht="12">
      <c r="B59" s="399">
        <v>22</v>
      </c>
      <c r="C59" s="400" t="s">
        <v>939</v>
      </c>
      <c r="D59" s="401" t="s">
        <v>940</v>
      </c>
      <c r="E59" s="402" t="s">
        <v>97</v>
      </c>
      <c r="F59" s="403">
        <v>2475.52</v>
      </c>
      <c r="G59" s="436">
        <v>0</v>
      </c>
      <c r="H59" s="405">
        <f>ROUND(F59*G59,2)</f>
        <v>0</v>
      </c>
    </row>
    <row r="60" spans="2:8" ht="12">
      <c r="B60" s="406"/>
      <c r="C60" s="407"/>
      <c r="D60" s="408" t="s">
        <v>1039</v>
      </c>
      <c r="E60" s="409"/>
      <c r="F60" s="410">
        <v>2475.52</v>
      </c>
      <c r="G60" s="411"/>
      <c r="H60" s="411"/>
    </row>
    <row r="61" spans="2:8" ht="12">
      <c r="B61" s="412">
        <v>24</v>
      </c>
      <c r="C61" s="413" t="s">
        <v>946</v>
      </c>
      <c r="D61" s="414" t="s">
        <v>947</v>
      </c>
      <c r="E61" s="415" t="s">
        <v>97</v>
      </c>
      <c r="F61" s="416">
        <v>2475.52</v>
      </c>
      <c r="G61" s="435">
        <v>0</v>
      </c>
      <c r="H61" s="418">
        <f>ROUND(F61*G61,2)</f>
        <v>0</v>
      </c>
    </row>
    <row r="62" spans="2:8" ht="12">
      <c r="B62" s="412">
        <v>25</v>
      </c>
      <c r="C62" s="413" t="s">
        <v>948</v>
      </c>
      <c r="D62" s="414" t="s">
        <v>949</v>
      </c>
      <c r="E62" s="415" t="s">
        <v>97</v>
      </c>
      <c r="F62" s="416">
        <f>15*2475.52</f>
        <v>37132.8</v>
      </c>
      <c r="G62" s="435">
        <v>0</v>
      </c>
      <c r="H62" s="418">
        <f>ROUND(F62*G62,2)</f>
        <v>0</v>
      </c>
    </row>
    <row r="63" spans="2:8" ht="12">
      <c r="B63" s="399">
        <v>26</v>
      </c>
      <c r="C63" s="400" t="s">
        <v>950</v>
      </c>
      <c r="D63" s="401" t="s">
        <v>951</v>
      </c>
      <c r="E63" s="402" t="s">
        <v>97</v>
      </c>
      <c r="F63" s="403">
        <v>2475.52</v>
      </c>
      <c r="G63" s="436">
        <v>0</v>
      </c>
      <c r="H63" s="405">
        <f>ROUND(F63*G63,2)</f>
        <v>0</v>
      </c>
    </row>
    <row r="64" spans="2:8" ht="12">
      <c r="B64" s="387"/>
      <c r="C64" s="388"/>
      <c r="D64" s="419"/>
      <c r="E64" s="389"/>
      <c r="F64" s="387"/>
      <c r="G64" s="387"/>
      <c r="H64" s="387"/>
    </row>
    <row r="65" spans="2:8" ht="12.75">
      <c r="B65" s="420"/>
      <c r="C65" s="421" t="s">
        <v>868</v>
      </c>
      <c r="D65" s="422"/>
      <c r="E65" s="423"/>
      <c r="F65" s="424"/>
      <c r="G65" s="424"/>
      <c r="H65" s="425">
        <f>H8+H34+H37+H45+H47+H50+H53+H58</f>
        <v>0</v>
      </c>
    </row>
    <row r="66" spans="2:8" ht="12">
      <c r="B66" s="387"/>
      <c r="C66" s="388"/>
      <c r="D66" s="419"/>
      <c r="E66" s="389"/>
      <c r="F66" s="387"/>
      <c r="G66" s="387"/>
      <c r="H66" s="387"/>
    </row>
  </sheetData>
  <mergeCells count="4">
    <mergeCell ref="B1:H1"/>
    <mergeCell ref="D2:H2"/>
    <mergeCell ref="D3:H3"/>
    <mergeCell ref="D4:H4"/>
  </mergeCells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1:H65"/>
  <sheetViews>
    <sheetView showGridLines="0" workbookViewId="0" topLeftCell="A43">
      <selection activeCell="G64" sqref="G64"/>
    </sheetView>
  </sheetViews>
  <sheetFormatPr defaultColWidth="9.140625" defaultRowHeight="12"/>
  <cols>
    <col min="2" max="2" width="4.00390625" style="0" customWidth="1"/>
    <col min="3" max="3" width="14.7109375" style="0" customWidth="1"/>
    <col min="4" max="4" width="44.7109375" style="0" customWidth="1"/>
    <col min="5" max="5" width="5.7109375" style="0" customWidth="1"/>
    <col min="6" max="6" width="12.28125" style="0" customWidth="1"/>
    <col min="7" max="7" width="11.421875" style="0" customWidth="1"/>
    <col min="8" max="8" width="14.8515625" style="0" customWidth="1"/>
  </cols>
  <sheetData>
    <row r="1" spans="2:8" ht="15.75">
      <c r="B1" s="501" t="s">
        <v>1041</v>
      </c>
      <c r="C1" s="501"/>
      <c r="D1" s="501"/>
      <c r="E1" s="501"/>
      <c r="F1" s="501"/>
      <c r="G1" s="501"/>
      <c r="H1" s="501"/>
    </row>
    <row r="2" spans="2:8" ht="12">
      <c r="B2" s="375" t="s">
        <v>859</v>
      </c>
      <c r="C2" s="377" t="s">
        <v>87</v>
      </c>
      <c r="D2" s="502"/>
      <c r="E2" s="503"/>
      <c r="F2" s="503"/>
      <c r="G2" s="503"/>
      <c r="H2" s="504"/>
    </row>
    <row r="3" spans="2:8" ht="12">
      <c r="B3" s="375" t="s">
        <v>860</v>
      </c>
      <c r="C3" s="377" t="s">
        <v>113</v>
      </c>
      <c r="D3" s="502" t="s">
        <v>1067</v>
      </c>
      <c r="E3" s="503"/>
      <c r="F3" s="503"/>
      <c r="G3" s="503"/>
      <c r="H3" s="504"/>
    </row>
    <row r="4" spans="2:8" ht="12">
      <c r="B4" s="378" t="s">
        <v>861</v>
      </c>
      <c r="C4" s="380" t="s">
        <v>77</v>
      </c>
      <c r="D4" s="505" t="s">
        <v>1043</v>
      </c>
      <c r="E4" s="506"/>
      <c r="F4" s="506"/>
      <c r="G4" s="506"/>
      <c r="H4" s="507"/>
    </row>
    <row r="5" spans="2:8" ht="12">
      <c r="B5" s="145"/>
      <c r="C5" s="381"/>
      <c r="D5" s="381"/>
      <c r="E5" s="382"/>
      <c r="F5" s="145"/>
      <c r="G5" s="145"/>
      <c r="H5" s="145"/>
    </row>
    <row r="6" spans="2:8" ht="12">
      <c r="B6" s="383" t="s">
        <v>863</v>
      </c>
      <c r="C6" s="384" t="s">
        <v>864</v>
      </c>
      <c r="D6" s="384" t="s">
        <v>865</v>
      </c>
      <c r="E6" s="385" t="s">
        <v>58</v>
      </c>
      <c r="F6" s="383" t="s">
        <v>866</v>
      </c>
      <c r="G6" s="386" t="s">
        <v>867</v>
      </c>
      <c r="H6" s="383" t="s">
        <v>868</v>
      </c>
    </row>
    <row r="7" spans="2:8" ht="12">
      <c r="B7" s="387"/>
      <c r="C7" s="388"/>
      <c r="D7" s="388"/>
      <c r="E7" s="389"/>
      <c r="F7" s="390"/>
      <c r="G7" s="391"/>
      <c r="H7" s="391"/>
    </row>
    <row r="8" spans="2:8" ht="12.75">
      <c r="B8" s="392" t="s">
        <v>869</v>
      </c>
      <c r="C8" s="393" t="s">
        <v>46</v>
      </c>
      <c r="D8" s="394" t="s">
        <v>71</v>
      </c>
      <c r="E8" s="395"/>
      <c r="F8" s="396"/>
      <c r="G8" s="397"/>
      <c r="H8" s="398">
        <f>SUM(H9:H25)</f>
        <v>0</v>
      </c>
    </row>
    <row r="9" spans="2:8" ht="12">
      <c r="B9" s="412">
        <v>1</v>
      </c>
      <c r="C9" s="413" t="s">
        <v>873</v>
      </c>
      <c r="D9" s="414" t="s">
        <v>874</v>
      </c>
      <c r="E9" s="415" t="s">
        <v>104</v>
      </c>
      <c r="F9" s="416">
        <v>153.97</v>
      </c>
      <c r="G9" s="435">
        <v>0</v>
      </c>
      <c r="H9" s="418">
        <f>G9*F9</f>
        <v>0</v>
      </c>
    </row>
    <row r="10" spans="2:8" ht="12">
      <c r="B10" s="412">
        <v>2</v>
      </c>
      <c r="C10" s="413" t="s">
        <v>166</v>
      </c>
      <c r="D10" s="414" t="s">
        <v>1044</v>
      </c>
      <c r="E10" s="415" t="s">
        <v>1045</v>
      </c>
      <c r="F10" s="416">
        <v>2</v>
      </c>
      <c r="G10" s="435">
        <v>0</v>
      </c>
      <c r="H10" s="418">
        <f aca="true" t="shared" si="0" ref="H10:H25">G10*F10</f>
        <v>0</v>
      </c>
    </row>
    <row r="11" spans="2:8" ht="12">
      <c r="B11" s="444"/>
      <c r="C11" s="445"/>
      <c r="D11" s="446" t="s">
        <v>1046</v>
      </c>
      <c r="E11" s="447"/>
      <c r="F11" s="448"/>
      <c r="G11" s="449"/>
      <c r="H11" s="449"/>
    </row>
    <row r="12" spans="2:8" ht="12">
      <c r="B12" s="399">
        <v>3</v>
      </c>
      <c r="C12" s="400" t="s">
        <v>84</v>
      </c>
      <c r="D12" s="401" t="s">
        <v>875</v>
      </c>
      <c r="E12" s="402" t="s">
        <v>75</v>
      </c>
      <c r="F12" s="403">
        <v>48.045</v>
      </c>
      <c r="G12" s="436">
        <v>0</v>
      </c>
      <c r="H12" s="418">
        <f t="shared" si="0"/>
        <v>0</v>
      </c>
    </row>
    <row r="13" spans="2:8" ht="22.5">
      <c r="B13" s="406"/>
      <c r="C13" s="407"/>
      <c r="D13" s="408" t="s">
        <v>1047</v>
      </c>
      <c r="E13" s="409"/>
      <c r="F13" s="410">
        <v>48.045</v>
      </c>
      <c r="G13" s="411"/>
      <c r="H13" s="449"/>
    </row>
    <row r="14" spans="2:8" ht="12">
      <c r="B14" s="399">
        <v>4</v>
      </c>
      <c r="C14" s="400" t="s">
        <v>877</v>
      </c>
      <c r="D14" s="401" t="s">
        <v>878</v>
      </c>
      <c r="E14" s="402" t="s">
        <v>104</v>
      </c>
      <c r="F14" s="403">
        <v>380</v>
      </c>
      <c r="G14" s="436">
        <v>0</v>
      </c>
      <c r="H14" s="418">
        <f t="shared" si="0"/>
        <v>0</v>
      </c>
    </row>
    <row r="15" spans="2:8" ht="12">
      <c r="B15" s="406"/>
      <c r="C15" s="407"/>
      <c r="D15" s="408" t="s">
        <v>1048</v>
      </c>
      <c r="E15" s="409"/>
      <c r="F15" s="410">
        <v>380</v>
      </c>
      <c r="G15" s="411"/>
      <c r="H15" s="449"/>
    </row>
    <row r="16" spans="2:8" ht="12">
      <c r="B16" s="399">
        <v>5</v>
      </c>
      <c r="C16" s="400" t="s">
        <v>248</v>
      </c>
      <c r="D16" s="401" t="s">
        <v>880</v>
      </c>
      <c r="E16" s="402" t="s">
        <v>104</v>
      </c>
      <c r="F16" s="403">
        <v>380</v>
      </c>
      <c r="G16" s="436">
        <v>0</v>
      </c>
      <c r="H16" s="418">
        <f t="shared" si="0"/>
        <v>0</v>
      </c>
    </row>
    <row r="17" spans="2:8" ht="12">
      <c r="B17" s="406"/>
      <c r="C17" s="407"/>
      <c r="D17" s="408" t="s">
        <v>1048</v>
      </c>
      <c r="E17" s="409"/>
      <c r="F17" s="410">
        <v>380</v>
      </c>
      <c r="G17" s="437"/>
      <c r="H17" s="449"/>
    </row>
    <row r="18" spans="2:8" ht="12">
      <c r="B18" s="399">
        <v>6</v>
      </c>
      <c r="C18" s="400" t="s">
        <v>881</v>
      </c>
      <c r="D18" s="401" t="s">
        <v>882</v>
      </c>
      <c r="E18" s="402" t="s">
        <v>104</v>
      </c>
      <c r="F18" s="403">
        <v>380</v>
      </c>
      <c r="G18" s="436">
        <v>0</v>
      </c>
      <c r="H18" s="418">
        <f t="shared" si="0"/>
        <v>0</v>
      </c>
    </row>
    <row r="19" spans="2:8" ht="12">
      <c r="B19" s="406"/>
      <c r="C19" s="407"/>
      <c r="D19" s="408" t="s">
        <v>1048</v>
      </c>
      <c r="E19" s="409"/>
      <c r="F19" s="410">
        <v>380</v>
      </c>
      <c r="G19" s="411"/>
      <c r="H19" s="449"/>
    </row>
    <row r="20" spans="2:8" ht="12">
      <c r="B20" s="412">
        <v>7</v>
      </c>
      <c r="C20" s="413" t="s">
        <v>1049</v>
      </c>
      <c r="D20" s="414" t="s">
        <v>1050</v>
      </c>
      <c r="E20" s="415" t="s">
        <v>163</v>
      </c>
      <c r="F20" s="416">
        <v>19</v>
      </c>
      <c r="G20" s="435">
        <v>0</v>
      </c>
      <c r="H20" s="418">
        <f t="shared" si="0"/>
        <v>0</v>
      </c>
    </row>
    <row r="21" spans="2:8" ht="12">
      <c r="B21" s="399">
        <v>8</v>
      </c>
      <c r="C21" s="400" t="s">
        <v>883</v>
      </c>
      <c r="D21" s="401" t="s">
        <v>884</v>
      </c>
      <c r="E21" s="402" t="s">
        <v>119</v>
      </c>
      <c r="F21" s="403">
        <v>9.5</v>
      </c>
      <c r="G21" s="436">
        <v>0</v>
      </c>
      <c r="H21" s="418">
        <f t="shared" si="0"/>
        <v>0</v>
      </c>
    </row>
    <row r="22" spans="2:8" ht="12">
      <c r="B22" s="406"/>
      <c r="C22" s="407"/>
      <c r="D22" s="408" t="s">
        <v>1051</v>
      </c>
      <c r="E22" s="409"/>
      <c r="F22" s="410">
        <v>9.5</v>
      </c>
      <c r="G22" s="411"/>
      <c r="H22" s="449"/>
    </row>
    <row r="23" spans="2:8" ht="22.5">
      <c r="B23" s="399">
        <v>9</v>
      </c>
      <c r="C23" s="400" t="s">
        <v>886</v>
      </c>
      <c r="D23" s="401" t="s">
        <v>887</v>
      </c>
      <c r="E23" s="402" t="s">
        <v>75</v>
      </c>
      <c r="F23" s="403">
        <v>48.045</v>
      </c>
      <c r="G23" s="436">
        <v>0</v>
      </c>
      <c r="H23" s="418">
        <f t="shared" si="0"/>
        <v>0</v>
      </c>
    </row>
    <row r="24" spans="2:8" ht="22.5">
      <c r="B24" s="406"/>
      <c r="C24" s="407"/>
      <c r="D24" s="408" t="s">
        <v>1047</v>
      </c>
      <c r="E24" s="409"/>
      <c r="F24" s="410">
        <v>48.045</v>
      </c>
      <c r="G24" s="411"/>
      <c r="H24" s="449"/>
    </row>
    <row r="25" spans="2:8" ht="12">
      <c r="B25" s="399">
        <v>10</v>
      </c>
      <c r="C25" s="400" t="s">
        <v>888</v>
      </c>
      <c r="D25" s="401" t="s">
        <v>1052</v>
      </c>
      <c r="E25" s="402" t="s">
        <v>75</v>
      </c>
      <c r="F25" s="403">
        <v>76</v>
      </c>
      <c r="G25" s="436">
        <v>0</v>
      </c>
      <c r="H25" s="450">
        <f t="shared" si="0"/>
        <v>0</v>
      </c>
    </row>
    <row r="26" spans="2:8" ht="12">
      <c r="B26" s="406"/>
      <c r="C26" s="407"/>
      <c r="D26" s="408" t="s">
        <v>1053</v>
      </c>
      <c r="E26" s="409"/>
      <c r="F26" s="410">
        <v>76</v>
      </c>
      <c r="G26" s="411"/>
      <c r="H26" s="411"/>
    </row>
    <row r="27" spans="2:8" ht="12.75">
      <c r="B27" s="392" t="s">
        <v>869</v>
      </c>
      <c r="C27" s="393" t="s">
        <v>891</v>
      </c>
      <c r="D27" s="394" t="s">
        <v>892</v>
      </c>
      <c r="E27" s="395"/>
      <c r="F27" s="396"/>
      <c r="G27" s="397"/>
      <c r="H27" s="398">
        <f>SUM(H28:H30)</f>
        <v>0</v>
      </c>
    </row>
    <row r="28" spans="2:8" ht="12">
      <c r="B28" s="399">
        <v>11</v>
      </c>
      <c r="C28" s="400" t="s">
        <v>893</v>
      </c>
      <c r="D28" s="401" t="s">
        <v>894</v>
      </c>
      <c r="E28" s="402" t="s">
        <v>75</v>
      </c>
      <c r="F28" s="403">
        <v>48.045</v>
      </c>
      <c r="G28" s="436">
        <v>0</v>
      </c>
      <c r="H28" s="405">
        <f>G28*F28</f>
        <v>0</v>
      </c>
    </row>
    <row r="29" spans="2:8" ht="22.5">
      <c r="B29" s="406"/>
      <c r="C29" s="407"/>
      <c r="D29" s="408" t="s">
        <v>1047</v>
      </c>
      <c r="E29" s="409"/>
      <c r="F29" s="410">
        <v>48.045</v>
      </c>
      <c r="G29" s="411"/>
      <c r="H29" s="411"/>
    </row>
    <row r="30" spans="2:8" ht="12">
      <c r="B30" s="399">
        <v>12</v>
      </c>
      <c r="C30" s="400" t="s">
        <v>895</v>
      </c>
      <c r="D30" s="401" t="s">
        <v>896</v>
      </c>
      <c r="E30" s="402" t="s">
        <v>75</v>
      </c>
      <c r="F30" s="403">
        <v>15.2145</v>
      </c>
      <c r="G30" s="436">
        <v>0</v>
      </c>
      <c r="H30" s="405">
        <f>G30*F30</f>
        <v>0</v>
      </c>
    </row>
    <row r="31" spans="2:8" ht="12">
      <c r="B31" s="406"/>
      <c r="C31" s="407"/>
      <c r="D31" s="408" t="s">
        <v>1054</v>
      </c>
      <c r="E31" s="409"/>
      <c r="F31" s="410">
        <v>15.2145</v>
      </c>
      <c r="G31" s="411"/>
      <c r="H31" s="411"/>
    </row>
    <row r="32" spans="2:8" ht="12.75">
      <c r="B32" s="392" t="s">
        <v>869</v>
      </c>
      <c r="C32" s="393" t="s">
        <v>898</v>
      </c>
      <c r="D32" s="394" t="s">
        <v>899</v>
      </c>
      <c r="E32" s="395"/>
      <c r="F32" s="396"/>
      <c r="G32" s="397"/>
      <c r="H32" s="398">
        <f>SUM(H33:H37)</f>
        <v>0</v>
      </c>
    </row>
    <row r="33" spans="2:8" ht="12">
      <c r="B33" s="399">
        <v>13</v>
      </c>
      <c r="C33" s="400" t="s">
        <v>976</v>
      </c>
      <c r="D33" s="401" t="s">
        <v>977</v>
      </c>
      <c r="E33" s="402" t="s">
        <v>75</v>
      </c>
      <c r="F33" s="403">
        <v>180.17917</v>
      </c>
      <c r="G33" s="436">
        <v>0</v>
      </c>
      <c r="H33" s="405">
        <f>G33*F33</f>
        <v>0</v>
      </c>
    </row>
    <row r="34" spans="2:8" ht="22.5">
      <c r="B34" s="406"/>
      <c r="C34" s="407"/>
      <c r="D34" s="408" t="s">
        <v>1055</v>
      </c>
      <c r="E34" s="409"/>
      <c r="F34" s="410">
        <v>180.17918</v>
      </c>
      <c r="G34" s="411"/>
      <c r="H34" s="411"/>
    </row>
    <row r="35" spans="2:8" ht="22.5">
      <c r="B35" s="399">
        <v>14</v>
      </c>
      <c r="C35" s="400" t="s">
        <v>900</v>
      </c>
      <c r="D35" s="401" t="s">
        <v>901</v>
      </c>
      <c r="E35" s="402" t="s">
        <v>75</v>
      </c>
      <c r="F35" s="403">
        <v>279.531</v>
      </c>
      <c r="G35" s="436">
        <v>0</v>
      </c>
      <c r="H35" s="405">
        <f>G35*F35</f>
        <v>0</v>
      </c>
    </row>
    <row r="36" spans="2:8" ht="12">
      <c r="B36" s="406"/>
      <c r="C36" s="407"/>
      <c r="D36" s="408" t="s">
        <v>1056</v>
      </c>
      <c r="E36" s="409"/>
      <c r="F36" s="410">
        <v>279.531</v>
      </c>
      <c r="G36" s="411"/>
      <c r="H36" s="411"/>
    </row>
    <row r="37" spans="2:8" ht="22.5">
      <c r="B37" s="399">
        <v>15</v>
      </c>
      <c r="C37" s="400" t="s">
        <v>1003</v>
      </c>
      <c r="D37" s="401" t="s">
        <v>1004</v>
      </c>
      <c r="E37" s="402" t="s">
        <v>75</v>
      </c>
      <c r="F37" s="403">
        <v>103.615</v>
      </c>
      <c r="G37" s="436">
        <v>0</v>
      </c>
      <c r="H37" s="405">
        <f>G37*F37</f>
        <v>0</v>
      </c>
    </row>
    <row r="38" spans="2:8" ht="12">
      <c r="B38" s="406"/>
      <c r="C38" s="407"/>
      <c r="D38" s="408" t="s">
        <v>1057</v>
      </c>
      <c r="E38" s="409"/>
      <c r="F38" s="410">
        <v>103.615</v>
      </c>
      <c r="G38" s="411"/>
      <c r="H38" s="411"/>
    </row>
    <row r="39" spans="2:8" ht="12.75">
      <c r="B39" s="392" t="s">
        <v>869</v>
      </c>
      <c r="C39" s="393" t="s">
        <v>904</v>
      </c>
      <c r="D39" s="394" t="s">
        <v>905</v>
      </c>
      <c r="E39" s="395"/>
      <c r="F39" s="396"/>
      <c r="G39" s="397"/>
      <c r="H39" s="398">
        <f>SUM(H40)</f>
        <v>0</v>
      </c>
    </row>
    <row r="40" spans="2:8" ht="12">
      <c r="B40" s="412">
        <v>16</v>
      </c>
      <c r="C40" s="413" t="s">
        <v>906</v>
      </c>
      <c r="D40" s="414" t="s">
        <v>1058</v>
      </c>
      <c r="E40" s="415" t="s">
        <v>97</v>
      </c>
      <c r="F40" s="416">
        <v>61.5071</v>
      </c>
      <c r="G40" s="435">
        <v>0</v>
      </c>
      <c r="H40" s="418">
        <f>G40*F40</f>
        <v>0</v>
      </c>
    </row>
    <row r="41" spans="2:8" ht="12.75">
      <c r="B41" s="392" t="s">
        <v>869</v>
      </c>
      <c r="C41" s="393" t="s">
        <v>908</v>
      </c>
      <c r="D41" s="394" t="s">
        <v>909</v>
      </c>
      <c r="E41" s="395"/>
      <c r="F41" s="396"/>
      <c r="G41" s="397"/>
      <c r="H41" s="398">
        <f>SUM(H42:H43)</f>
        <v>0</v>
      </c>
    </row>
    <row r="42" spans="2:8" ht="12">
      <c r="B42" s="412">
        <v>17</v>
      </c>
      <c r="C42" s="413" t="s">
        <v>910</v>
      </c>
      <c r="D42" s="414" t="s">
        <v>911</v>
      </c>
      <c r="E42" s="415" t="s">
        <v>163</v>
      </c>
      <c r="F42" s="416">
        <v>265</v>
      </c>
      <c r="G42" s="435">
        <v>0</v>
      </c>
      <c r="H42" s="418">
        <f>G42*F42</f>
        <v>0</v>
      </c>
    </row>
    <row r="43" spans="2:8" ht="12">
      <c r="B43" s="399">
        <v>18</v>
      </c>
      <c r="C43" s="400" t="s">
        <v>913</v>
      </c>
      <c r="D43" s="401" t="s">
        <v>914</v>
      </c>
      <c r="E43" s="402" t="s">
        <v>104</v>
      </c>
      <c r="F43" s="403">
        <v>331.4154</v>
      </c>
      <c r="G43" s="436">
        <v>0</v>
      </c>
      <c r="H43" s="450">
        <f>G43*F43</f>
        <v>0</v>
      </c>
    </row>
    <row r="44" spans="2:8" ht="12">
      <c r="B44" s="406"/>
      <c r="C44" s="407"/>
      <c r="D44" s="408" t="s">
        <v>1059</v>
      </c>
      <c r="E44" s="409"/>
      <c r="F44" s="410">
        <v>331.4154</v>
      </c>
      <c r="G44" s="411"/>
      <c r="H44" s="411"/>
    </row>
    <row r="45" spans="2:8" ht="12.75">
      <c r="B45" s="392" t="s">
        <v>869</v>
      </c>
      <c r="C45" s="393" t="s">
        <v>346</v>
      </c>
      <c r="D45" s="394" t="s">
        <v>921</v>
      </c>
      <c r="E45" s="395"/>
      <c r="F45" s="396"/>
      <c r="G45" s="397"/>
      <c r="H45" s="398">
        <f>SUM(H46)</f>
        <v>0</v>
      </c>
    </row>
    <row r="46" spans="2:8" ht="12">
      <c r="B46" s="399">
        <v>19</v>
      </c>
      <c r="C46" s="400" t="s">
        <v>922</v>
      </c>
      <c r="D46" s="401" t="s">
        <v>923</v>
      </c>
      <c r="E46" s="402" t="s">
        <v>104</v>
      </c>
      <c r="F46" s="403">
        <v>331.4154</v>
      </c>
      <c r="G46" s="436">
        <v>0</v>
      </c>
      <c r="H46" s="405">
        <f>G46*F46</f>
        <v>0</v>
      </c>
    </row>
    <row r="47" spans="2:8" ht="12">
      <c r="B47" s="406"/>
      <c r="C47" s="407"/>
      <c r="D47" s="408" t="s">
        <v>1059</v>
      </c>
      <c r="E47" s="409"/>
      <c r="F47" s="410">
        <v>331.4154</v>
      </c>
      <c r="G47" s="411"/>
      <c r="H47" s="411"/>
    </row>
    <row r="48" spans="2:8" ht="12.75">
      <c r="B48" s="392" t="s">
        <v>869</v>
      </c>
      <c r="C48" s="393" t="s">
        <v>925</v>
      </c>
      <c r="D48" s="394" t="s">
        <v>926</v>
      </c>
      <c r="E48" s="395"/>
      <c r="F48" s="396"/>
      <c r="G48" s="397"/>
      <c r="H48" s="398">
        <f>SUM(H49:H52)</f>
        <v>0</v>
      </c>
    </row>
    <row r="49" spans="2:8" ht="22.5">
      <c r="B49" s="412">
        <v>20</v>
      </c>
      <c r="C49" s="413" t="s">
        <v>930</v>
      </c>
      <c r="D49" s="414" t="s">
        <v>931</v>
      </c>
      <c r="E49" s="415" t="s">
        <v>929</v>
      </c>
      <c r="F49" s="416">
        <v>1</v>
      </c>
      <c r="G49" s="435">
        <v>0</v>
      </c>
      <c r="H49" s="418">
        <f>G49*F49</f>
        <v>0</v>
      </c>
    </row>
    <row r="50" spans="2:8" ht="12">
      <c r="B50" s="412">
        <v>21</v>
      </c>
      <c r="C50" s="413" t="s">
        <v>1060</v>
      </c>
      <c r="D50" s="414" t="s">
        <v>1061</v>
      </c>
      <c r="E50" s="415" t="s">
        <v>929</v>
      </c>
      <c r="F50" s="416">
        <v>1</v>
      </c>
      <c r="G50" s="435">
        <v>0</v>
      </c>
      <c r="H50" s="418">
        <f>G50*F50</f>
        <v>0</v>
      </c>
    </row>
    <row r="51" spans="2:8" ht="12">
      <c r="B51" s="412">
        <v>22</v>
      </c>
      <c r="C51" s="413" t="s">
        <v>1062</v>
      </c>
      <c r="D51" s="414" t="s">
        <v>936</v>
      </c>
      <c r="E51" s="415" t="s">
        <v>929</v>
      </c>
      <c r="F51" s="416">
        <v>1</v>
      </c>
      <c r="G51" s="435">
        <v>0</v>
      </c>
      <c r="H51" s="418">
        <f>G51*F51</f>
        <v>0</v>
      </c>
    </row>
    <row r="52" spans="2:8" ht="22.5">
      <c r="B52" s="412">
        <v>22</v>
      </c>
      <c r="C52" s="413" t="s">
        <v>932</v>
      </c>
      <c r="D52" s="414" t="s">
        <v>933</v>
      </c>
      <c r="E52" s="415" t="s">
        <v>934</v>
      </c>
      <c r="F52" s="416">
        <v>35</v>
      </c>
      <c r="G52" s="435">
        <v>0</v>
      </c>
      <c r="H52" s="418">
        <f>G52*F52</f>
        <v>0</v>
      </c>
    </row>
    <row r="53" spans="2:8" ht="12.75">
      <c r="B53" s="392" t="s">
        <v>869</v>
      </c>
      <c r="C53" s="393" t="s">
        <v>937</v>
      </c>
      <c r="D53" s="394" t="s">
        <v>938</v>
      </c>
      <c r="E53" s="395"/>
      <c r="F53" s="396"/>
      <c r="G53" s="397"/>
      <c r="H53" s="398">
        <f>SUM(H54:H63)</f>
        <v>0</v>
      </c>
    </row>
    <row r="54" spans="2:8" ht="12">
      <c r="B54" s="399">
        <v>22</v>
      </c>
      <c r="C54" s="400" t="s">
        <v>950</v>
      </c>
      <c r="D54" s="401" t="s">
        <v>951</v>
      </c>
      <c r="E54" s="402" t="s">
        <v>97</v>
      </c>
      <c r="F54" s="403">
        <v>397.35949</v>
      </c>
      <c r="G54" s="436">
        <v>0</v>
      </c>
      <c r="H54" s="405">
        <f>G54*F54</f>
        <v>0</v>
      </c>
    </row>
    <row r="55" spans="2:8" ht="12">
      <c r="B55" s="406"/>
      <c r="C55" s="407"/>
      <c r="D55" s="408" t="s">
        <v>1063</v>
      </c>
      <c r="E55" s="409"/>
      <c r="F55" s="410">
        <v>397.35949</v>
      </c>
      <c r="G55" s="411"/>
      <c r="H55" s="411"/>
    </row>
    <row r="56" spans="2:8" ht="12">
      <c r="B56" s="399">
        <v>24</v>
      </c>
      <c r="C56" s="400" t="s">
        <v>946</v>
      </c>
      <c r="D56" s="401" t="s">
        <v>947</v>
      </c>
      <c r="E56" s="402" t="s">
        <v>97</v>
      </c>
      <c r="F56" s="403">
        <v>397.35949</v>
      </c>
      <c r="G56" s="436">
        <v>0</v>
      </c>
      <c r="H56" s="405">
        <f>G56*F56</f>
        <v>0</v>
      </c>
    </row>
    <row r="57" spans="2:8" ht="12">
      <c r="B57" s="406"/>
      <c r="C57" s="407"/>
      <c r="D57" s="408" t="s">
        <v>1063</v>
      </c>
      <c r="E57" s="409"/>
      <c r="F57" s="410">
        <v>397.35949</v>
      </c>
      <c r="G57" s="411"/>
      <c r="H57" s="411"/>
    </row>
    <row r="58" spans="2:8" ht="12">
      <c r="B58" s="399">
        <v>25</v>
      </c>
      <c r="C58" s="400" t="s">
        <v>948</v>
      </c>
      <c r="D58" s="401" t="s">
        <v>949</v>
      </c>
      <c r="E58" s="402" t="s">
        <v>97</v>
      </c>
      <c r="F58" s="403">
        <v>6282.45424</v>
      </c>
      <c r="G58" s="436">
        <v>0</v>
      </c>
      <c r="H58" s="405">
        <f>G58*F58</f>
        <v>0</v>
      </c>
    </row>
    <row r="59" spans="2:8" ht="12">
      <c r="B59" s="406"/>
      <c r="C59" s="407"/>
      <c r="D59" s="408" t="s">
        <v>1064</v>
      </c>
      <c r="E59" s="409"/>
      <c r="F59" s="410">
        <v>6282.45424</v>
      </c>
      <c r="G59" s="411"/>
      <c r="H59" s="411"/>
    </row>
    <row r="60" spans="2:8" ht="12">
      <c r="B60" s="399">
        <v>26</v>
      </c>
      <c r="C60" s="400" t="s">
        <v>939</v>
      </c>
      <c r="D60" s="401" t="s">
        <v>940</v>
      </c>
      <c r="E60" s="402" t="s">
        <v>97</v>
      </c>
      <c r="F60" s="403">
        <v>392.65339</v>
      </c>
      <c r="G60" s="436">
        <v>0</v>
      </c>
      <c r="H60" s="405">
        <f>G60*F60</f>
        <v>0</v>
      </c>
    </row>
    <row r="61" spans="2:8" ht="12">
      <c r="B61" s="406"/>
      <c r="C61" s="407"/>
      <c r="D61" s="408" t="s">
        <v>1065</v>
      </c>
      <c r="E61" s="409"/>
      <c r="F61" s="410">
        <v>392.65339</v>
      </c>
      <c r="G61" s="411"/>
      <c r="H61" s="411"/>
    </row>
    <row r="62" spans="2:8" ht="22.5">
      <c r="B62" s="412">
        <v>27</v>
      </c>
      <c r="C62" s="413" t="s">
        <v>942</v>
      </c>
      <c r="D62" s="414" t="s">
        <v>943</v>
      </c>
      <c r="E62" s="415" t="s">
        <v>97</v>
      </c>
      <c r="F62" s="416">
        <v>4.7061</v>
      </c>
      <c r="G62" s="435">
        <v>0</v>
      </c>
      <c r="H62" s="418">
        <f>G62*F62</f>
        <v>0</v>
      </c>
    </row>
    <row r="63" spans="2:8" ht="22.5">
      <c r="B63" s="399">
        <v>28</v>
      </c>
      <c r="C63" s="400" t="s">
        <v>944</v>
      </c>
      <c r="D63" s="401" t="s">
        <v>1066</v>
      </c>
      <c r="E63" s="402" t="s">
        <v>97</v>
      </c>
      <c r="F63" s="403">
        <v>4.7061</v>
      </c>
      <c r="G63" s="436">
        <v>0</v>
      </c>
      <c r="H63" s="405">
        <f>G63*F63</f>
        <v>0</v>
      </c>
    </row>
    <row r="65" spans="2:8" ht="12.75">
      <c r="B65" s="420"/>
      <c r="C65" s="421" t="s">
        <v>868</v>
      </c>
      <c r="D65" s="422"/>
      <c r="E65" s="423"/>
      <c r="F65" s="424"/>
      <c r="G65" s="424"/>
      <c r="H65" s="425">
        <f>H53+H48+H45+H41+H39+H32+H27+H8</f>
        <v>0</v>
      </c>
    </row>
  </sheetData>
  <mergeCells count="4">
    <mergeCell ref="B1:H1"/>
    <mergeCell ref="D2:H2"/>
    <mergeCell ref="D3:H3"/>
    <mergeCell ref="D4:H4"/>
  </mergeCells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H32"/>
  <sheetViews>
    <sheetView showGridLines="0" workbookViewId="0" topLeftCell="A1">
      <selection activeCell="K17" sqref="K17"/>
    </sheetView>
  </sheetViews>
  <sheetFormatPr defaultColWidth="9.140625" defaultRowHeight="12"/>
  <cols>
    <col min="2" max="2" width="4.00390625" style="0" customWidth="1"/>
    <col min="3" max="3" width="14.7109375" style="0" customWidth="1"/>
    <col min="4" max="4" width="44.7109375" style="0" customWidth="1"/>
    <col min="5" max="5" width="5.7109375" style="0" customWidth="1"/>
    <col min="6" max="6" width="12.28125" style="0" customWidth="1"/>
    <col min="7" max="7" width="11.421875" style="0" customWidth="1"/>
    <col min="8" max="8" width="14.8515625" style="0" customWidth="1"/>
  </cols>
  <sheetData>
    <row r="1" spans="2:8" ht="15.75">
      <c r="B1" s="501" t="s">
        <v>858</v>
      </c>
      <c r="C1" s="501"/>
      <c r="D1" s="501"/>
      <c r="E1" s="501"/>
      <c r="F1" s="501"/>
      <c r="G1" s="501"/>
      <c r="H1" s="501"/>
    </row>
    <row r="2" spans="2:8" ht="12">
      <c r="B2" s="375" t="s">
        <v>859</v>
      </c>
      <c r="C2" s="377" t="s">
        <v>87</v>
      </c>
      <c r="D2" s="502" t="s">
        <v>1074</v>
      </c>
      <c r="E2" s="503"/>
      <c r="F2" s="503"/>
      <c r="G2" s="503"/>
      <c r="H2" s="504"/>
    </row>
    <row r="3" spans="2:8" ht="12">
      <c r="B3" s="375" t="s">
        <v>860</v>
      </c>
      <c r="C3" s="377" t="s">
        <v>113</v>
      </c>
      <c r="D3" s="502" t="s">
        <v>1042</v>
      </c>
      <c r="E3" s="503"/>
      <c r="F3" s="503"/>
      <c r="G3" s="503"/>
      <c r="H3" s="504"/>
    </row>
    <row r="4" spans="2:8" ht="12">
      <c r="B4" s="378" t="s">
        <v>861</v>
      </c>
      <c r="C4" s="380" t="s">
        <v>87</v>
      </c>
      <c r="D4" s="505" t="s">
        <v>952</v>
      </c>
      <c r="E4" s="506"/>
      <c r="F4" s="506"/>
      <c r="G4" s="506"/>
      <c r="H4" s="507"/>
    </row>
    <row r="5" spans="2:8" ht="12">
      <c r="B5" s="145"/>
      <c r="C5" s="381"/>
      <c r="D5" s="381"/>
      <c r="E5" s="382"/>
      <c r="F5" s="145"/>
      <c r="G5" s="145"/>
      <c r="H5" s="145"/>
    </row>
    <row r="6" spans="2:8" ht="12">
      <c r="B6" s="383" t="s">
        <v>863</v>
      </c>
      <c r="C6" s="384" t="s">
        <v>864</v>
      </c>
      <c r="D6" s="384" t="s">
        <v>865</v>
      </c>
      <c r="E6" s="385" t="s">
        <v>58</v>
      </c>
      <c r="F6" s="383" t="s">
        <v>866</v>
      </c>
      <c r="G6" s="386" t="s">
        <v>867</v>
      </c>
      <c r="H6" s="383" t="s">
        <v>868</v>
      </c>
    </row>
    <row r="7" spans="2:8" ht="12">
      <c r="B7" s="387"/>
      <c r="C7" s="388"/>
      <c r="D7" s="388"/>
      <c r="E7" s="389"/>
      <c r="F7" s="390"/>
      <c r="G7" s="391"/>
      <c r="H7" s="391"/>
    </row>
    <row r="8" spans="2:8" ht="12.75">
      <c r="B8" s="392" t="s">
        <v>869</v>
      </c>
      <c r="C8" s="393" t="s">
        <v>46</v>
      </c>
      <c r="D8" s="394" t="s">
        <v>71</v>
      </c>
      <c r="E8" s="395"/>
      <c r="F8" s="396"/>
      <c r="G8" s="397"/>
      <c r="H8" s="398">
        <f>H9+H11+H13</f>
        <v>0</v>
      </c>
    </row>
    <row r="9" spans="2:8" ht="12">
      <c r="B9" s="399">
        <v>1</v>
      </c>
      <c r="C9" s="400" t="s">
        <v>84</v>
      </c>
      <c r="D9" s="401" t="s">
        <v>875</v>
      </c>
      <c r="E9" s="402" t="s">
        <v>75</v>
      </c>
      <c r="F9" s="403">
        <v>7.03125</v>
      </c>
      <c r="G9" s="436">
        <v>0</v>
      </c>
      <c r="H9" s="405">
        <f>G9*F9</f>
        <v>0</v>
      </c>
    </row>
    <row r="10" spans="2:8" ht="12">
      <c r="B10" s="406"/>
      <c r="C10" s="407"/>
      <c r="D10" s="408" t="s">
        <v>1068</v>
      </c>
      <c r="E10" s="409"/>
      <c r="F10" s="410">
        <v>7.03125</v>
      </c>
      <c r="G10" s="411"/>
      <c r="H10" s="411"/>
    </row>
    <row r="11" spans="2:8" ht="22.5">
      <c r="B11" s="399">
        <v>2</v>
      </c>
      <c r="C11" s="400" t="s">
        <v>886</v>
      </c>
      <c r="D11" s="401" t="s">
        <v>887</v>
      </c>
      <c r="E11" s="402" t="s">
        <v>75</v>
      </c>
      <c r="F11" s="403">
        <v>0.78125</v>
      </c>
      <c r="G11" s="436">
        <v>0</v>
      </c>
      <c r="H11" s="405">
        <f>G11*F11</f>
        <v>0</v>
      </c>
    </row>
    <row r="12" spans="2:8" ht="12">
      <c r="B12" s="406"/>
      <c r="C12" s="407"/>
      <c r="D12" s="408" t="s">
        <v>1069</v>
      </c>
      <c r="E12" s="409"/>
      <c r="F12" s="410">
        <v>0.78125</v>
      </c>
      <c r="G12" s="411"/>
      <c r="H12" s="411"/>
    </row>
    <row r="13" spans="2:8" ht="12">
      <c r="B13" s="399">
        <v>3</v>
      </c>
      <c r="C13" s="400" t="s">
        <v>955</v>
      </c>
      <c r="D13" s="401" t="s">
        <v>956</v>
      </c>
      <c r="E13" s="402" t="s">
        <v>97</v>
      </c>
      <c r="F13" s="403">
        <v>12.5</v>
      </c>
      <c r="G13" s="436">
        <v>0</v>
      </c>
      <c r="H13" s="405">
        <f>G13*F13</f>
        <v>0</v>
      </c>
    </row>
    <row r="14" spans="2:8" ht="12">
      <c r="B14" s="406"/>
      <c r="C14" s="407"/>
      <c r="D14" s="408" t="s">
        <v>1070</v>
      </c>
      <c r="E14" s="409"/>
      <c r="F14" s="410">
        <v>12.5</v>
      </c>
      <c r="G14" s="411"/>
      <c r="H14" s="411"/>
    </row>
    <row r="15" spans="2:8" ht="12.75">
      <c r="B15" s="392" t="s">
        <v>869</v>
      </c>
      <c r="C15" s="393" t="s">
        <v>891</v>
      </c>
      <c r="D15" s="394" t="s">
        <v>892</v>
      </c>
      <c r="E15" s="395"/>
      <c r="F15" s="396"/>
      <c r="G15" s="397"/>
      <c r="H15" s="398">
        <f>H16</f>
        <v>0</v>
      </c>
    </row>
    <row r="16" spans="2:8" ht="12">
      <c r="B16" s="399">
        <v>4</v>
      </c>
      <c r="C16" s="400" t="s">
        <v>893</v>
      </c>
      <c r="D16" s="401" t="s">
        <v>894</v>
      </c>
      <c r="E16" s="402" t="s">
        <v>75</v>
      </c>
      <c r="F16" s="403">
        <v>1</v>
      </c>
      <c r="G16" s="436">
        <v>0</v>
      </c>
      <c r="H16" s="405">
        <f>G16*F16</f>
        <v>0</v>
      </c>
    </row>
    <row r="17" spans="2:8" ht="12">
      <c r="B17" s="406"/>
      <c r="C17" s="407"/>
      <c r="D17" s="408" t="s">
        <v>1071</v>
      </c>
      <c r="E17" s="409"/>
      <c r="F17" s="410">
        <v>1</v>
      </c>
      <c r="G17" s="411"/>
      <c r="H17" s="411"/>
    </row>
    <row r="18" spans="2:8" ht="12.75">
      <c r="B18" s="392" t="s">
        <v>869</v>
      </c>
      <c r="C18" s="393" t="s">
        <v>904</v>
      </c>
      <c r="D18" s="394" t="s">
        <v>905</v>
      </c>
      <c r="E18" s="395"/>
      <c r="F18" s="396"/>
      <c r="G18" s="397"/>
      <c r="H18" s="398">
        <f>H19</f>
        <v>0</v>
      </c>
    </row>
    <row r="19" spans="2:8" ht="12">
      <c r="B19" s="412">
        <v>5</v>
      </c>
      <c r="C19" s="413" t="s">
        <v>906</v>
      </c>
      <c r="D19" s="414" t="s">
        <v>1058</v>
      </c>
      <c r="E19" s="415" t="s">
        <v>97</v>
      </c>
      <c r="F19" s="416">
        <v>13.5</v>
      </c>
      <c r="G19" s="435">
        <v>0</v>
      </c>
      <c r="H19" s="418">
        <f>G19*F19</f>
        <v>0</v>
      </c>
    </row>
    <row r="20" spans="2:8" ht="12.75">
      <c r="B20" s="392" t="s">
        <v>869</v>
      </c>
      <c r="C20" s="393" t="s">
        <v>937</v>
      </c>
      <c r="D20" s="394" t="s">
        <v>938</v>
      </c>
      <c r="E20" s="395"/>
      <c r="F20" s="396"/>
      <c r="G20" s="397"/>
      <c r="H20" s="398">
        <f>H21+H23+H25+H27+H29</f>
        <v>0</v>
      </c>
    </row>
    <row r="21" spans="2:8" ht="12">
      <c r="B21" s="399">
        <v>6</v>
      </c>
      <c r="C21" s="400" t="s">
        <v>950</v>
      </c>
      <c r="D21" s="401" t="s">
        <v>951</v>
      </c>
      <c r="E21" s="402" t="s">
        <v>97</v>
      </c>
      <c r="F21" s="403">
        <v>2.27</v>
      </c>
      <c r="G21" s="436">
        <v>0</v>
      </c>
      <c r="H21" s="405">
        <f>G21*F21</f>
        <v>0</v>
      </c>
    </row>
    <row r="22" spans="2:8" ht="12">
      <c r="B22" s="406"/>
      <c r="C22" s="407"/>
      <c r="D22" s="408" t="s">
        <v>1072</v>
      </c>
      <c r="E22" s="409"/>
      <c r="F22" s="410">
        <v>2.27</v>
      </c>
      <c r="G22" s="411"/>
      <c r="H22" s="449"/>
    </row>
    <row r="23" spans="2:8" ht="12">
      <c r="B23" s="399">
        <v>7</v>
      </c>
      <c r="C23" s="400" t="s">
        <v>960</v>
      </c>
      <c r="D23" s="401" t="s">
        <v>961</v>
      </c>
      <c r="E23" s="402" t="s">
        <v>97</v>
      </c>
      <c r="F23" s="403">
        <v>2.27</v>
      </c>
      <c r="G23" s="436">
        <v>0</v>
      </c>
      <c r="H23" s="405">
        <f aca="true" t="shared" si="0" ref="H23:H29">G23*F23</f>
        <v>0</v>
      </c>
    </row>
    <row r="24" spans="2:8" ht="12">
      <c r="B24" s="406"/>
      <c r="C24" s="407"/>
      <c r="D24" s="408" t="s">
        <v>1072</v>
      </c>
      <c r="E24" s="409"/>
      <c r="F24" s="410">
        <v>2.27</v>
      </c>
      <c r="G24" s="411"/>
      <c r="H24" s="449"/>
    </row>
    <row r="25" spans="2:8" ht="12">
      <c r="B25" s="399">
        <v>8</v>
      </c>
      <c r="C25" s="400" t="s">
        <v>946</v>
      </c>
      <c r="D25" s="401" t="s">
        <v>947</v>
      </c>
      <c r="E25" s="402" t="s">
        <v>97</v>
      </c>
      <c r="F25" s="403">
        <v>2.27</v>
      </c>
      <c r="G25" s="436">
        <v>0</v>
      </c>
      <c r="H25" s="405">
        <f t="shared" si="0"/>
        <v>0</v>
      </c>
    </row>
    <row r="26" spans="2:8" ht="12">
      <c r="B26" s="406"/>
      <c r="C26" s="407"/>
      <c r="D26" s="408" t="s">
        <v>1072</v>
      </c>
      <c r="E26" s="409"/>
      <c r="F26" s="410">
        <v>2.27</v>
      </c>
      <c r="G26" s="411"/>
      <c r="H26" s="449"/>
    </row>
    <row r="27" spans="2:8" ht="12">
      <c r="B27" s="399">
        <v>9</v>
      </c>
      <c r="C27" s="400" t="s">
        <v>948</v>
      </c>
      <c r="D27" s="401" t="s">
        <v>949</v>
      </c>
      <c r="E27" s="402" t="s">
        <v>97</v>
      </c>
      <c r="F27" s="403">
        <v>36.32</v>
      </c>
      <c r="G27" s="436">
        <v>0</v>
      </c>
      <c r="H27" s="405">
        <f t="shared" si="0"/>
        <v>0</v>
      </c>
    </row>
    <row r="28" spans="2:8" ht="12">
      <c r="B28" s="406"/>
      <c r="C28" s="407"/>
      <c r="D28" s="408" t="s">
        <v>1073</v>
      </c>
      <c r="E28" s="409"/>
      <c r="F28" s="410">
        <v>36.32</v>
      </c>
      <c r="G28" s="411"/>
      <c r="H28" s="449"/>
    </row>
    <row r="29" spans="2:8" ht="12">
      <c r="B29" s="399">
        <v>10</v>
      </c>
      <c r="C29" s="400" t="s">
        <v>939</v>
      </c>
      <c r="D29" s="401" t="s">
        <v>940</v>
      </c>
      <c r="E29" s="402" t="s">
        <v>97</v>
      </c>
      <c r="F29" s="403">
        <v>2.27</v>
      </c>
      <c r="G29" s="436">
        <v>0</v>
      </c>
      <c r="H29" s="405">
        <f t="shared" si="0"/>
        <v>0</v>
      </c>
    </row>
    <row r="30" spans="2:8" ht="12">
      <c r="B30" s="406"/>
      <c r="C30" s="407"/>
      <c r="D30" s="408" t="s">
        <v>1072</v>
      </c>
      <c r="E30" s="409"/>
      <c r="F30" s="410">
        <v>2.27</v>
      </c>
      <c r="G30" s="411"/>
      <c r="H30" s="411"/>
    </row>
    <row r="32" spans="2:8" ht="12.75">
      <c r="B32" s="420"/>
      <c r="C32" s="421" t="s">
        <v>868</v>
      </c>
      <c r="D32" s="422"/>
      <c r="E32" s="423"/>
      <c r="F32" s="424"/>
      <c r="G32" s="424"/>
      <c r="H32" s="425">
        <f>H8+H15+H18+H20</f>
        <v>0</v>
      </c>
    </row>
  </sheetData>
  <mergeCells count="4">
    <mergeCell ref="B1:H1"/>
    <mergeCell ref="D2:H2"/>
    <mergeCell ref="D3:H3"/>
    <mergeCell ref="D4:H4"/>
  </mergeCells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J195"/>
  <sheetViews>
    <sheetView showGridLines="0" workbookViewId="0" topLeftCell="A94">
      <selection activeCell="Y42" sqref="Y42"/>
    </sheetView>
  </sheetViews>
  <sheetFormatPr defaultColWidth="9.140625" defaultRowHeight="12"/>
  <cols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</cols>
  <sheetData>
    <row r="2" spans="2:10" ht="12">
      <c r="B2" s="12"/>
      <c r="C2" s="13"/>
      <c r="D2" s="13"/>
      <c r="E2" s="13"/>
      <c r="F2" s="13"/>
      <c r="G2" s="13"/>
      <c r="H2" s="13"/>
      <c r="I2" s="13"/>
      <c r="J2" s="205"/>
    </row>
    <row r="3" spans="2:10" ht="18">
      <c r="B3" s="14"/>
      <c r="C3" s="145"/>
      <c r="D3" s="216" t="s">
        <v>47</v>
      </c>
      <c r="E3" s="145"/>
      <c r="F3" s="145"/>
      <c r="G3" s="145"/>
      <c r="H3" s="145"/>
      <c r="I3" s="145"/>
      <c r="J3" s="206"/>
    </row>
    <row r="4" spans="2:10" ht="12">
      <c r="B4" s="14"/>
      <c r="C4" s="145"/>
      <c r="D4" s="145"/>
      <c r="E4" s="145"/>
      <c r="F4" s="145"/>
      <c r="G4" s="145"/>
      <c r="H4" s="145"/>
      <c r="I4" s="145"/>
      <c r="J4" s="206"/>
    </row>
    <row r="5" spans="2:10" ht="12.75">
      <c r="B5" s="20"/>
      <c r="C5" s="439"/>
      <c r="D5" s="441" t="s">
        <v>6</v>
      </c>
      <c r="E5" s="439"/>
      <c r="F5" s="439"/>
      <c r="G5" s="439"/>
      <c r="H5" s="439"/>
      <c r="I5" s="439"/>
      <c r="J5" s="207"/>
    </row>
    <row r="6" spans="2:10" ht="14.25" customHeight="1">
      <c r="B6" s="20"/>
      <c r="C6" s="439"/>
      <c r="D6" s="439"/>
      <c r="E6" s="461" t="s">
        <v>1157</v>
      </c>
      <c r="F6" s="458"/>
      <c r="G6" s="458"/>
      <c r="H6" s="458"/>
      <c r="I6" s="439"/>
      <c r="J6" s="207"/>
    </row>
    <row r="7" spans="2:10" ht="12">
      <c r="B7" s="20"/>
      <c r="C7" s="439"/>
      <c r="D7" s="439"/>
      <c r="E7" s="439"/>
      <c r="F7" s="439"/>
      <c r="G7" s="439"/>
      <c r="H7" s="439"/>
      <c r="I7" s="439"/>
      <c r="J7" s="207"/>
    </row>
    <row r="8" spans="2:10" ht="12.75">
      <c r="B8" s="20"/>
      <c r="C8" s="439"/>
      <c r="D8" s="441" t="s">
        <v>8</v>
      </c>
      <c r="E8" s="439"/>
      <c r="F8" s="440" t="s">
        <v>0</v>
      </c>
      <c r="G8" s="439"/>
      <c r="H8" s="439"/>
      <c r="I8" s="441" t="s">
        <v>9</v>
      </c>
      <c r="J8" s="246" t="s">
        <v>0</v>
      </c>
    </row>
    <row r="9" spans="2:10" ht="12.75">
      <c r="B9" s="20"/>
      <c r="C9" s="439"/>
      <c r="D9" s="441" t="s">
        <v>10</v>
      </c>
      <c r="E9" s="439"/>
      <c r="F9" s="440" t="s">
        <v>227</v>
      </c>
      <c r="G9" s="439"/>
      <c r="H9" s="439"/>
      <c r="I9" s="441" t="s">
        <v>12</v>
      </c>
      <c r="J9" s="247" t="str">
        <f>'[8]Rekapitulace stavby'!AN7</f>
        <v/>
      </c>
    </row>
    <row r="10" spans="2:10" ht="12">
      <c r="B10" s="20"/>
      <c r="C10" s="439"/>
      <c r="D10" s="439"/>
      <c r="E10" s="439"/>
      <c r="F10" s="439"/>
      <c r="G10" s="439"/>
      <c r="H10" s="439"/>
      <c r="I10" s="439"/>
      <c r="J10" s="207"/>
    </row>
    <row r="11" spans="2:10" ht="12.75">
      <c r="B11" s="20"/>
      <c r="C11" s="439"/>
      <c r="D11" s="441" t="s">
        <v>13</v>
      </c>
      <c r="E11" s="439"/>
      <c r="F11" s="439"/>
      <c r="G11" s="439"/>
      <c r="H11" s="439"/>
      <c r="I11" s="441" t="s">
        <v>14</v>
      </c>
      <c r="J11" s="246" t="s">
        <v>0</v>
      </c>
    </row>
    <row r="12" spans="2:10" ht="12.75">
      <c r="B12" s="20"/>
      <c r="C12" s="439"/>
      <c r="D12" s="439"/>
      <c r="E12" s="440" t="s">
        <v>16</v>
      </c>
      <c r="F12" s="439"/>
      <c r="G12" s="439"/>
      <c r="H12" s="439"/>
      <c r="I12" s="441" t="s">
        <v>17</v>
      </c>
      <c r="J12" s="246" t="s">
        <v>0</v>
      </c>
    </row>
    <row r="13" spans="2:10" ht="12">
      <c r="B13" s="20"/>
      <c r="C13" s="439"/>
      <c r="D13" s="439"/>
      <c r="E13" s="439"/>
      <c r="F13" s="439"/>
      <c r="G13" s="439"/>
      <c r="H13" s="439"/>
      <c r="I13" s="439"/>
      <c r="J13" s="207"/>
    </row>
    <row r="14" spans="2:10" ht="12.75">
      <c r="B14" s="20"/>
      <c r="C14" s="439"/>
      <c r="D14" s="441" t="s">
        <v>19</v>
      </c>
      <c r="E14" s="439"/>
      <c r="F14" s="439"/>
      <c r="G14" s="439"/>
      <c r="H14" s="439"/>
      <c r="I14" s="441" t="s">
        <v>14</v>
      </c>
      <c r="J14" s="246">
        <f>'[8]Rekapitulace stavby'!AN12</f>
        <v>0</v>
      </c>
    </row>
    <row r="15" spans="2:10" ht="12.75">
      <c r="B15" s="20"/>
      <c r="C15" s="439"/>
      <c r="D15" s="439"/>
      <c r="E15" s="462">
        <f>'[8]Rekapitulace stavby'!E13</f>
        <v>0</v>
      </c>
      <c r="F15" s="462"/>
      <c r="G15" s="462"/>
      <c r="H15" s="462"/>
      <c r="I15" s="441" t="s">
        <v>17</v>
      </c>
      <c r="J15" s="246" t="str">
        <f>'[8]Rekapitulace stavby'!AN13</f>
        <v/>
      </c>
    </row>
    <row r="16" spans="2:10" ht="12">
      <c r="B16" s="20"/>
      <c r="C16" s="439"/>
      <c r="D16" s="439"/>
      <c r="E16" s="439"/>
      <c r="F16" s="439"/>
      <c r="G16" s="439"/>
      <c r="H16" s="439"/>
      <c r="I16" s="439"/>
      <c r="J16" s="207"/>
    </row>
    <row r="17" spans="2:10" ht="12.75">
      <c r="B17" s="20"/>
      <c r="C17" s="439"/>
      <c r="D17" s="441" t="s">
        <v>20</v>
      </c>
      <c r="E17" s="439"/>
      <c r="F17" s="439"/>
      <c r="G17" s="439"/>
      <c r="H17" s="439"/>
      <c r="I17" s="441" t="s">
        <v>14</v>
      </c>
      <c r="J17" s="246" t="s">
        <v>0</v>
      </c>
    </row>
    <row r="18" spans="2:10" ht="12.75">
      <c r="B18" s="20"/>
      <c r="C18" s="439"/>
      <c r="D18" s="439"/>
      <c r="E18" s="440" t="s">
        <v>228</v>
      </c>
      <c r="F18" s="439"/>
      <c r="G18" s="439"/>
      <c r="H18" s="439"/>
      <c r="I18" s="441" t="s">
        <v>17</v>
      </c>
      <c r="J18" s="246" t="s">
        <v>0</v>
      </c>
    </row>
    <row r="19" spans="2:10" ht="12">
      <c r="B19" s="20"/>
      <c r="C19" s="439"/>
      <c r="D19" s="439"/>
      <c r="E19" s="439"/>
      <c r="F19" s="439"/>
      <c r="G19" s="439"/>
      <c r="H19" s="439"/>
      <c r="I19" s="439"/>
      <c r="J19" s="207"/>
    </row>
    <row r="20" spans="2:10" ht="12.75">
      <c r="B20" s="20"/>
      <c r="C20" s="439"/>
      <c r="D20" s="441" t="s">
        <v>24</v>
      </c>
      <c r="E20" s="439"/>
      <c r="F20" s="439"/>
      <c r="G20" s="439"/>
      <c r="H20" s="439"/>
      <c r="I20" s="441" t="s">
        <v>14</v>
      </c>
      <c r="J20" s="246" t="str">
        <f>IF('[8]Rekapitulace stavby'!AN18="","",'[8]Rekapitulace stavby'!AN18)</f>
        <v/>
      </c>
    </row>
    <row r="21" spans="2:10" ht="12.75">
      <c r="B21" s="20"/>
      <c r="C21" s="439"/>
      <c r="D21" s="439"/>
      <c r="E21" s="440" t="str">
        <f>IF('[8]Rekapitulace stavby'!E19="","",'[8]Rekapitulace stavby'!E19)</f>
        <v/>
      </c>
      <c r="F21" s="439"/>
      <c r="G21" s="439"/>
      <c r="H21" s="439"/>
      <c r="I21" s="441" t="s">
        <v>17</v>
      </c>
      <c r="J21" s="246" t="str">
        <f>IF('[8]Rekapitulace stavby'!AN19="","",'[8]Rekapitulace stavby'!AN19)</f>
        <v/>
      </c>
    </row>
    <row r="22" spans="2:10" ht="12">
      <c r="B22" s="20"/>
      <c r="C22" s="439"/>
      <c r="D22" s="439"/>
      <c r="E22" s="439"/>
      <c r="F22" s="439"/>
      <c r="G22" s="439"/>
      <c r="H22" s="439"/>
      <c r="I22" s="439"/>
      <c r="J22" s="207"/>
    </row>
    <row r="23" spans="2:10" ht="12.75">
      <c r="B23" s="20"/>
      <c r="C23" s="439"/>
      <c r="D23" s="441" t="s">
        <v>25</v>
      </c>
      <c r="E23" s="439"/>
      <c r="F23" s="439"/>
      <c r="G23" s="439"/>
      <c r="H23" s="439"/>
      <c r="I23" s="439"/>
      <c r="J23" s="207"/>
    </row>
    <row r="24" spans="2:10" ht="12.75">
      <c r="B24" s="40"/>
      <c r="C24" s="150"/>
      <c r="D24" s="150"/>
      <c r="E24" s="463" t="s">
        <v>0</v>
      </c>
      <c r="F24" s="463"/>
      <c r="G24" s="463"/>
      <c r="H24" s="463"/>
      <c r="I24" s="150"/>
      <c r="J24" s="208"/>
    </row>
    <row r="25" spans="2:10" ht="12">
      <c r="B25" s="20"/>
      <c r="C25" s="439"/>
      <c r="D25" s="439"/>
      <c r="E25" s="439"/>
      <c r="F25" s="439"/>
      <c r="G25" s="439"/>
      <c r="H25" s="439"/>
      <c r="I25" s="439"/>
      <c r="J25" s="207"/>
    </row>
    <row r="26" spans="2:10" ht="12">
      <c r="B26" s="20"/>
      <c r="C26" s="439"/>
      <c r="D26" s="33"/>
      <c r="E26" s="33"/>
      <c r="F26" s="33"/>
      <c r="G26" s="33"/>
      <c r="H26" s="33"/>
      <c r="I26" s="33"/>
      <c r="J26" s="209"/>
    </row>
    <row r="27" spans="2:10" ht="15.75">
      <c r="B27" s="20"/>
      <c r="C27" s="439"/>
      <c r="D27" s="219" t="s">
        <v>27</v>
      </c>
      <c r="E27" s="439"/>
      <c r="F27" s="439"/>
      <c r="G27" s="439"/>
      <c r="H27" s="439"/>
      <c r="I27" s="439"/>
      <c r="J27" s="248">
        <f>ROUND(J117,2)</f>
        <v>0</v>
      </c>
    </row>
    <row r="28" spans="2:10" ht="12">
      <c r="B28" s="20"/>
      <c r="C28" s="439"/>
      <c r="D28" s="33"/>
      <c r="E28" s="33"/>
      <c r="F28" s="33"/>
      <c r="G28" s="33"/>
      <c r="H28" s="33"/>
      <c r="I28" s="33"/>
      <c r="J28" s="209"/>
    </row>
    <row r="29" spans="2:10" ht="12.75">
      <c r="B29" s="20"/>
      <c r="C29" s="439"/>
      <c r="D29" s="439"/>
      <c r="E29" s="439"/>
      <c r="F29" s="220" t="s">
        <v>29</v>
      </c>
      <c r="G29" s="439"/>
      <c r="H29" s="439"/>
      <c r="I29" s="220" t="s">
        <v>28</v>
      </c>
      <c r="J29" s="249" t="s">
        <v>30</v>
      </c>
    </row>
    <row r="30" spans="2:10" ht="12.75">
      <c r="B30" s="20"/>
      <c r="C30" s="439"/>
      <c r="D30" s="221" t="s">
        <v>31</v>
      </c>
      <c r="E30" s="441" t="s">
        <v>32</v>
      </c>
      <c r="F30" s="222">
        <f>J27</f>
        <v>0</v>
      </c>
      <c r="G30" s="439"/>
      <c r="H30" s="439"/>
      <c r="I30" s="223">
        <v>0.21</v>
      </c>
      <c r="J30" s="250">
        <f>ROUND(((SUM(BE117:BE194))*I30),2)</f>
        <v>0</v>
      </c>
    </row>
    <row r="31" spans="2:10" ht="12.75">
      <c r="B31" s="20"/>
      <c r="C31" s="439"/>
      <c r="D31" s="439"/>
      <c r="E31" s="441" t="s">
        <v>33</v>
      </c>
      <c r="F31" s="222">
        <f>ROUND((SUM(BF117:BF194)),2)</f>
        <v>0</v>
      </c>
      <c r="G31" s="439"/>
      <c r="H31" s="439"/>
      <c r="I31" s="223">
        <v>0.15</v>
      </c>
      <c r="J31" s="250">
        <f>ROUND(((SUM(BF117:BF194))*I31),2)</f>
        <v>0</v>
      </c>
    </row>
    <row r="32" spans="2:10" ht="12.75">
      <c r="B32" s="20"/>
      <c r="C32" s="439"/>
      <c r="D32" s="439"/>
      <c r="E32" s="441" t="s">
        <v>34</v>
      </c>
      <c r="F32" s="222">
        <f>ROUND((SUM(BG117:BG194)),2)</f>
        <v>0</v>
      </c>
      <c r="G32" s="439"/>
      <c r="H32" s="439"/>
      <c r="I32" s="223">
        <v>0.21</v>
      </c>
      <c r="J32" s="250">
        <f>0</f>
        <v>0</v>
      </c>
    </row>
    <row r="33" spans="2:10" ht="12.75">
      <c r="B33" s="20"/>
      <c r="C33" s="439"/>
      <c r="D33" s="439"/>
      <c r="E33" s="441" t="s">
        <v>35</v>
      </c>
      <c r="F33" s="222">
        <f>ROUND((SUM(BH117:BH194)),2)</f>
        <v>0</v>
      </c>
      <c r="G33" s="439"/>
      <c r="H33" s="439"/>
      <c r="I33" s="223">
        <v>0.15</v>
      </c>
      <c r="J33" s="250">
        <f>0</f>
        <v>0</v>
      </c>
    </row>
    <row r="34" spans="2:10" ht="12.75">
      <c r="B34" s="20"/>
      <c r="C34" s="439"/>
      <c r="D34" s="439"/>
      <c r="E34" s="441" t="s">
        <v>36</v>
      </c>
      <c r="F34" s="222">
        <f>ROUND((SUM(BI117:BI194)),2)</f>
        <v>0</v>
      </c>
      <c r="G34" s="439"/>
      <c r="H34" s="439"/>
      <c r="I34" s="223">
        <v>0</v>
      </c>
      <c r="J34" s="250">
        <f>0</f>
        <v>0</v>
      </c>
    </row>
    <row r="35" spans="2:10" ht="12">
      <c r="B35" s="20"/>
      <c r="C35" s="439"/>
      <c r="D35" s="439"/>
      <c r="E35" s="439"/>
      <c r="F35" s="439"/>
      <c r="G35" s="439"/>
      <c r="H35" s="439"/>
      <c r="I35" s="439"/>
      <c r="J35" s="207"/>
    </row>
    <row r="36" spans="2:10" ht="15.75">
      <c r="B36" s="20"/>
      <c r="C36" s="156"/>
      <c r="D36" s="47" t="s">
        <v>37</v>
      </c>
      <c r="E36" s="28"/>
      <c r="F36" s="28"/>
      <c r="G36" s="48" t="s">
        <v>38</v>
      </c>
      <c r="H36" s="49" t="s">
        <v>39</v>
      </c>
      <c r="I36" s="28"/>
      <c r="J36" s="252">
        <f>SUM(J27:J34)</f>
        <v>0</v>
      </c>
    </row>
    <row r="37" spans="2:10" ht="12">
      <c r="B37" s="20"/>
      <c r="C37" s="439"/>
      <c r="D37" s="439"/>
      <c r="E37" s="439"/>
      <c r="F37" s="439"/>
      <c r="G37" s="439"/>
      <c r="H37" s="439"/>
      <c r="I37" s="439"/>
      <c r="J37" s="207"/>
    </row>
    <row r="38" spans="2:10" ht="12">
      <c r="B38" s="14"/>
      <c r="C38" s="145"/>
      <c r="D38" s="145"/>
      <c r="E38" s="145"/>
      <c r="F38" s="145"/>
      <c r="G38" s="145"/>
      <c r="H38" s="145"/>
      <c r="I38" s="145"/>
      <c r="J38" s="206"/>
    </row>
    <row r="39" spans="2:10" ht="12">
      <c r="B39" s="14"/>
      <c r="C39" s="145"/>
      <c r="D39" s="145"/>
      <c r="E39" s="145"/>
      <c r="F39" s="145"/>
      <c r="G39" s="145"/>
      <c r="H39" s="145"/>
      <c r="I39" s="145"/>
      <c r="J39" s="206"/>
    </row>
    <row r="40" spans="2:10" ht="12">
      <c r="B40" s="14"/>
      <c r="C40" s="145"/>
      <c r="D40" s="145"/>
      <c r="E40" s="145"/>
      <c r="F40" s="145"/>
      <c r="G40" s="145"/>
      <c r="H40" s="145"/>
      <c r="I40" s="145"/>
      <c r="J40" s="206"/>
    </row>
    <row r="41" spans="2:10" ht="12">
      <c r="B41" s="14"/>
      <c r="C41" s="145"/>
      <c r="D41" s="145"/>
      <c r="E41" s="145"/>
      <c r="F41" s="145"/>
      <c r="G41" s="145"/>
      <c r="H41" s="145"/>
      <c r="I41" s="145"/>
      <c r="J41" s="206"/>
    </row>
    <row r="42" spans="2:10" ht="12">
      <c r="B42" s="14"/>
      <c r="C42" s="145"/>
      <c r="D42" s="145"/>
      <c r="E42" s="145"/>
      <c r="F42" s="145"/>
      <c r="G42" s="145"/>
      <c r="H42" s="145"/>
      <c r="I42" s="145"/>
      <c r="J42" s="206"/>
    </row>
    <row r="43" spans="2:10" ht="12">
      <c r="B43" s="14"/>
      <c r="C43" s="145"/>
      <c r="D43" s="145"/>
      <c r="E43" s="145"/>
      <c r="F43" s="145"/>
      <c r="G43" s="145"/>
      <c r="H43" s="145"/>
      <c r="I43" s="145"/>
      <c r="J43" s="206"/>
    </row>
    <row r="44" spans="2:10" ht="12">
      <c r="B44" s="14"/>
      <c r="C44" s="145"/>
      <c r="D44" s="145"/>
      <c r="E44" s="145"/>
      <c r="F44" s="145"/>
      <c r="G44" s="145"/>
      <c r="H44" s="145"/>
      <c r="I44" s="145"/>
      <c r="J44" s="206"/>
    </row>
    <row r="45" spans="2:10" ht="12">
      <c r="B45" s="14"/>
      <c r="C45" s="145"/>
      <c r="D45" s="145"/>
      <c r="E45" s="145"/>
      <c r="F45" s="145"/>
      <c r="G45" s="145"/>
      <c r="H45" s="145"/>
      <c r="I45" s="145"/>
      <c r="J45" s="206"/>
    </row>
    <row r="46" spans="2:10" ht="12">
      <c r="B46" s="14"/>
      <c r="C46" s="145"/>
      <c r="D46" s="145"/>
      <c r="E46" s="145"/>
      <c r="F46" s="145"/>
      <c r="G46" s="145"/>
      <c r="H46" s="145"/>
      <c r="I46" s="145"/>
      <c r="J46" s="206"/>
    </row>
    <row r="47" spans="2:10" ht="12">
      <c r="B47" s="14"/>
      <c r="C47" s="145"/>
      <c r="D47" s="145"/>
      <c r="E47" s="145"/>
      <c r="F47" s="145"/>
      <c r="G47" s="145"/>
      <c r="H47" s="145"/>
      <c r="I47" s="145"/>
      <c r="J47" s="206"/>
    </row>
    <row r="48" spans="2:10" ht="12">
      <c r="B48" s="14"/>
      <c r="C48" s="145"/>
      <c r="D48" s="145"/>
      <c r="E48" s="145"/>
      <c r="F48" s="145"/>
      <c r="G48" s="145"/>
      <c r="H48" s="145"/>
      <c r="I48" s="145"/>
      <c r="J48" s="206"/>
    </row>
    <row r="49" spans="2:10" ht="12.75">
      <c r="B49" s="38"/>
      <c r="C49" s="279"/>
      <c r="D49" s="224" t="s">
        <v>158</v>
      </c>
      <c r="E49" s="280"/>
      <c r="F49" s="280"/>
      <c r="G49" s="224" t="s">
        <v>229</v>
      </c>
      <c r="H49" s="280"/>
      <c r="I49" s="280"/>
      <c r="J49" s="287"/>
    </row>
    <row r="50" spans="2:10" ht="12">
      <c r="B50" s="14"/>
      <c r="C50" s="145"/>
      <c r="D50" s="145"/>
      <c r="E50" s="145"/>
      <c r="F50" s="145"/>
      <c r="G50" s="145"/>
      <c r="H50" s="145"/>
      <c r="I50" s="145"/>
      <c r="J50" s="206"/>
    </row>
    <row r="51" spans="2:10" ht="12">
      <c r="B51" s="14"/>
      <c r="C51" s="145"/>
      <c r="D51" s="145"/>
      <c r="E51" s="145"/>
      <c r="F51" s="145"/>
      <c r="G51" s="145"/>
      <c r="H51" s="145"/>
      <c r="I51" s="145"/>
      <c r="J51" s="206"/>
    </row>
    <row r="52" spans="2:10" ht="12">
      <c r="B52" s="14"/>
      <c r="C52" s="145"/>
      <c r="D52" s="145"/>
      <c r="E52" s="145"/>
      <c r="F52" s="145"/>
      <c r="G52" s="145"/>
      <c r="H52" s="145"/>
      <c r="I52" s="145"/>
      <c r="J52" s="206"/>
    </row>
    <row r="53" spans="2:10" ht="12">
      <c r="B53" s="14"/>
      <c r="C53" s="145"/>
      <c r="D53" s="145"/>
      <c r="E53" s="145"/>
      <c r="F53" s="145"/>
      <c r="G53" s="145"/>
      <c r="H53" s="145"/>
      <c r="I53" s="145"/>
      <c r="J53" s="206"/>
    </row>
    <row r="54" spans="2:10" ht="12">
      <c r="B54" s="14"/>
      <c r="C54" s="145"/>
      <c r="D54" s="145"/>
      <c r="E54" s="145"/>
      <c r="F54" s="145"/>
      <c r="G54" s="145"/>
      <c r="H54" s="145"/>
      <c r="I54" s="145"/>
      <c r="J54" s="206"/>
    </row>
    <row r="55" spans="2:10" ht="12">
      <c r="B55" s="14"/>
      <c r="C55" s="145"/>
      <c r="D55" s="145"/>
      <c r="E55" s="145"/>
      <c r="F55" s="145"/>
      <c r="G55" s="145"/>
      <c r="H55" s="145"/>
      <c r="I55" s="145"/>
      <c r="J55" s="206"/>
    </row>
    <row r="56" spans="2:10" ht="12">
      <c r="B56" s="14"/>
      <c r="C56" s="145"/>
      <c r="D56" s="145"/>
      <c r="E56" s="145"/>
      <c r="F56" s="145"/>
      <c r="G56" s="145"/>
      <c r="H56" s="145"/>
      <c r="I56" s="145"/>
      <c r="J56" s="206"/>
    </row>
    <row r="57" spans="2:10" ht="12">
      <c r="B57" s="14"/>
      <c r="C57" s="145"/>
      <c r="D57" s="145"/>
      <c r="E57" s="145"/>
      <c r="F57" s="145"/>
      <c r="G57" s="145"/>
      <c r="H57" s="145"/>
      <c r="I57" s="145"/>
      <c r="J57" s="206"/>
    </row>
    <row r="58" spans="2:10" ht="12">
      <c r="B58" s="14"/>
      <c r="C58" s="145"/>
      <c r="D58" s="145"/>
      <c r="E58" s="145"/>
      <c r="F58" s="145"/>
      <c r="G58" s="145"/>
      <c r="H58" s="145"/>
      <c r="I58" s="145"/>
      <c r="J58" s="206"/>
    </row>
    <row r="59" spans="2:10" ht="12">
      <c r="B59" s="14"/>
      <c r="C59" s="145"/>
      <c r="D59" s="145"/>
      <c r="E59" s="145"/>
      <c r="F59" s="145"/>
      <c r="G59" s="145"/>
      <c r="H59" s="145"/>
      <c r="I59" s="145"/>
      <c r="J59" s="206"/>
    </row>
    <row r="60" spans="2:10" ht="12.75">
      <c r="B60" s="20"/>
      <c r="C60" s="439"/>
      <c r="D60" s="226" t="s">
        <v>230</v>
      </c>
      <c r="E60" s="144"/>
      <c r="F60" s="227" t="s">
        <v>231</v>
      </c>
      <c r="G60" s="226" t="s">
        <v>230</v>
      </c>
      <c r="H60" s="144"/>
      <c r="I60" s="144"/>
      <c r="J60" s="254" t="s">
        <v>231</v>
      </c>
    </row>
    <row r="61" spans="2:10" ht="12">
      <c r="B61" s="14"/>
      <c r="C61" s="145"/>
      <c r="D61" s="145"/>
      <c r="E61" s="145"/>
      <c r="F61" s="145"/>
      <c r="G61" s="145"/>
      <c r="H61" s="145"/>
      <c r="I61" s="145"/>
      <c r="J61" s="206"/>
    </row>
    <row r="62" spans="2:10" ht="12">
      <c r="B62" s="14"/>
      <c r="C62" s="145"/>
      <c r="D62" s="145"/>
      <c r="E62" s="145"/>
      <c r="F62" s="145"/>
      <c r="G62" s="145"/>
      <c r="H62" s="145"/>
      <c r="I62" s="145"/>
      <c r="J62" s="206"/>
    </row>
    <row r="63" spans="2:10" ht="12">
      <c r="B63" s="14"/>
      <c r="C63" s="145"/>
      <c r="D63" s="145"/>
      <c r="E63" s="145"/>
      <c r="F63" s="145"/>
      <c r="G63" s="145"/>
      <c r="H63" s="145"/>
      <c r="I63" s="145"/>
      <c r="J63" s="206"/>
    </row>
    <row r="64" spans="2:10" ht="12.75">
      <c r="B64" s="20"/>
      <c r="C64" s="439"/>
      <c r="D64" s="224" t="s">
        <v>232</v>
      </c>
      <c r="E64" s="225"/>
      <c r="F64" s="225"/>
      <c r="G64" s="224" t="s">
        <v>233</v>
      </c>
      <c r="H64" s="225"/>
      <c r="I64" s="225"/>
      <c r="J64" s="253"/>
    </row>
    <row r="65" spans="2:10" ht="12">
      <c r="B65" s="14"/>
      <c r="C65" s="145"/>
      <c r="D65" s="145"/>
      <c r="E65" s="145"/>
      <c r="F65" s="145"/>
      <c r="G65" s="145"/>
      <c r="H65" s="145"/>
      <c r="I65" s="145"/>
      <c r="J65" s="206"/>
    </row>
    <row r="66" spans="2:10" ht="12">
      <c r="B66" s="14"/>
      <c r="C66" s="145"/>
      <c r="D66" s="145"/>
      <c r="E66" s="145"/>
      <c r="F66" s="145"/>
      <c r="G66" s="145"/>
      <c r="H66" s="145"/>
      <c r="I66" s="145"/>
      <c r="J66" s="206"/>
    </row>
    <row r="67" spans="2:10" ht="12">
      <c r="B67" s="14"/>
      <c r="C67" s="145"/>
      <c r="D67" s="145"/>
      <c r="E67" s="145"/>
      <c r="F67" s="145"/>
      <c r="G67" s="145"/>
      <c r="H67" s="145"/>
      <c r="I67" s="145"/>
      <c r="J67" s="206"/>
    </row>
    <row r="68" spans="2:10" ht="12">
      <c r="B68" s="14"/>
      <c r="C68" s="145"/>
      <c r="D68" s="145"/>
      <c r="E68" s="145"/>
      <c r="F68" s="145"/>
      <c r="G68" s="145"/>
      <c r="H68" s="145"/>
      <c r="I68" s="145"/>
      <c r="J68" s="206"/>
    </row>
    <row r="69" spans="2:10" ht="12">
      <c r="B69" s="14"/>
      <c r="C69" s="145"/>
      <c r="D69" s="145"/>
      <c r="E69" s="145"/>
      <c r="F69" s="145"/>
      <c r="G69" s="145"/>
      <c r="H69" s="145"/>
      <c r="I69" s="145"/>
      <c r="J69" s="206"/>
    </row>
    <row r="70" spans="2:10" ht="12">
      <c r="B70" s="14"/>
      <c r="C70" s="145"/>
      <c r="D70" s="145"/>
      <c r="E70" s="145"/>
      <c r="F70" s="145"/>
      <c r="G70" s="145"/>
      <c r="H70" s="145"/>
      <c r="I70" s="145"/>
      <c r="J70" s="206"/>
    </row>
    <row r="71" spans="2:10" ht="12">
      <c r="B71" s="14"/>
      <c r="C71" s="145"/>
      <c r="D71" s="145"/>
      <c r="E71" s="145"/>
      <c r="F71" s="145"/>
      <c r="G71" s="145"/>
      <c r="H71" s="145"/>
      <c r="I71" s="145"/>
      <c r="J71" s="206"/>
    </row>
    <row r="72" spans="2:10" ht="12">
      <c r="B72" s="14"/>
      <c r="C72" s="145"/>
      <c r="D72" s="145"/>
      <c r="E72" s="145"/>
      <c r="F72" s="145"/>
      <c r="G72" s="145"/>
      <c r="H72" s="145"/>
      <c r="I72" s="145"/>
      <c r="J72" s="206"/>
    </row>
    <row r="73" spans="2:10" ht="12">
      <c r="B73" s="14"/>
      <c r="C73" s="145"/>
      <c r="D73" s="145"/>
      <c r="E73" s="145"/>
      <c r="F73" s="145"/>
      <c r="G73" s="145"/>
      <c r="H73" s="145"/>
      <c r="I73" s="145"/>
      <c r="J73" s="206"/>
    </row>
    <row r="74" spans="2:10" ht="12">
      <c r="B74" s="14"/>
      <c r="C74" s="145"/>
      <c r="D74" s="145"/>
      <c r="E74" s="145"/>
      <c r="F74" s="145"/>
      <c r="G74" s="145"/>
      <c r="H74" s="145"/>
      <c r="I74" s="145"/>
      <c r="J74" s="206"/>
    </row>
    <row r="75" spans="2:10" ht="12.75">
      <c r="B75" s="20"/>
      <c r="C75" s="439"/>
      <c r="D75" s="226" t="s">
        <v>230</v>
      </c>
      <c r="E75" s="144"/>
      <c r="F75" s="227" t="s">
        <v>231</v>
      </c>
      <c r="G75" s="226" t="s">
        <v>230</v>
      </c>
      <c r="H75" s="144"/>
      <c r="I75" s="144"/>
      <c r="J75" s="254" t="s">
        <v>231</v>
      </c>
    </row>
    <row r="76" spans="2:10" ht="12">
      <c r="B76" s="22"/>
      <c r="C76" s="23"/>
      <c r="D76" s="23"/>
      <c r="E76" s="23"/>
      <c r="F76" s="23"/>
      <c r="G76" s="23"/>
      <c r="H76" s="23"/>
      <c r="I76" s="23"/>
      <c r="J76" s="210"/>
    </row>
    <row r="77" spans="2:10" ht="12">
      <c r="B77" s="145"/>
      <c r="C77" s="145"/>
      <c r="D77" s="145"/>
      <c r="E77" s="145"/>
      <c r="F77" s="145"/>
      <c r="G77" s="145"/>
      <c r="H77" s="145"/>
      <c r="I77" s="145"/>
      <c r="J77" s="145"/>
    </row>
    <row r="78" spans="2:10" ht="12">
      <c r="B78" s="145"/>
      <c r="C78" s="145"/>
      <c r="D78" s="145"/>
      <c r="E78" s="145"/>
      <c r="F78" s="145"/>
      <c r="G78" s="145"/>
      <c r="H78" s="145"/>
      <c r="I78" s="145"/>
      <c r="J78" s="145"/>
    </row>
    <row r="79" spans="2:10" ht="12">
      <c r="B79" s="145"/>
      <c r="C79" s="145"/>
      <c r="D79" s="145"/>
      <c r="E79" s="145"/>
      <c r="F79" s="145"/>
      <c r="G79" s="145"/>
      <c r="H79" s="145"/>
      <c r="I79" s="145"/>
      <c r="J79" s="145"/>
    </row>
    <row r="80" spans="2:10" ht="12">
      <c r="B80" s="24"/>
      <c r="C80" s="25"/>
      <c r="D80" s="25"/>
      <c r="E80" s="25"/>
      <c r="F80" s="25"/>
      <c r="G80" s="25"/>
      <c r="H80" s="25"/>
      <c r="I80" s="25"/>
      <c r="J80" s="211"/>
    </row>
    <row r="81" spans="2:10" ht="18">
      <c r="B81" s="20"/>
      <c r="C81" s="216" t="s">
        <v>48</v>
      </c>
      <c r="D81" s="439"/>
      <c r="E81" s="439"/>
      <c r="F81" s="439"/>
      <c r="G81" s="439"/>
      <c r="H81" s="439"/>
      <c r="I81" s="439"/>
      <c r="J81" s="207"/>
    </row>
    <row r="82" spans="2:10" ht="12">
      <c r="B82" s="20"/>
      <c r="C82" s="439"/>
      <c r="D82" s="439"/>
      <c r="E82" s="439"/>
      <c r="F82" s="439"/>
      <c r="G82" s="439"/>
      <c r="H82" s="439"/>
      <c r="I82" s="439"/>
      <c r="J82" s="207"/>
    </row>
    <row r="83" spans="2:10" ht="12.75">
      <c r="B83" s="20"/>
      <c r="C83" s="441" t="s">
        <v>6</v>
      </c>
      <c r="D83" s="439"/>
      <c r="E83" s="439"/>
      <c r="F83" s="439"/>
      <c r="G83" s="439"/>
      <c r="H83" s="439"/>
      <c r="I83" s="439"/>
      <c r="J83" s="207"/>
    </row>
    <row r="84" spans="2:10" ht="12">
      <c r="B84" s="20"/>
      <c r="C84" s="439"/>
      <c r="D84" s="439"/>
      <c r="E84" s="461" t="str">
        <f>E6</f>
        <v>Demolice RO na p.č. st. 403, VD NH, demolice, OHO, stavba č. 4339</v>
      </c>
      <c r="F84" s="458"/>
      <c r="G84" s="458"/>
      <c r="H84" s="458"/>
      <c r="I84" s="439"/>
      <c r="J84" s="207"/>
    </row>
    <row r="85" spans="2:10" ht="12">
      <c r="B85" s="20"/>
      <c r="C85" s="439"/>
      <c r="D85" s="439"/>
      <c r="E85" s="439"/>
      <c r="F85" s="439"/>
      <c r="G85" s="439"/>
      <c r="H85" s="439"/>
      <c r="I85" s="439"/>
      <c r="J85" s="207"/>
    </row>
    <row r="86" spans="2:10" ht="12.75">
      <c r="B86" s="20"/>
      <c r="C86" s="441" t="s">
        <v>10</v>
      </c>
      <c r="D86" s="439"/>
      <c r="E86" s="439"/>
      <c r="F86" s="440" t="str">
        <f>F9</f>
        <v>k. ú. Nové Heřminovy</v>
      </c>
      <c r="G86" s="439"/>
      <c r="H86" s="439"/>
      <c r="I86" s="441" t="s">
        <v>12</v>
      </c>
      <c r="J86" s="247" t="str">
        <f>IF(J9="","",J9)</f>
        <v/>
      </c>
    </row>
    <row r="87" spans="2:10" ht="12">
      <c r="B87" s="20"/>
      <c r="C87" s="439"/>
      <c r="D87" s="439"/>
      <c r="E87" s="439"/>
      <c r="F87" s="439"/>
      <c r="G87" s="439"/>
      <c r="H87" s="439"/>
      <c r="I87" s="439"/>
      <c r="J87" s="207"/>
    </row>
    <row r="88" spans="2:10" ht="25.5">
      <c r="B88" s="20"/>
      <c r="C88" s="441" t="s">
        <v>13</v>
      </c>
      <c r="D88" s="439"/>
      <c r="E88" s="439"/>
      <c r="F88" s="440" t="str">
        <f>E12</f>
        <v>Povodí Odry, státní podnik</v>
      </c>
      <c r="G88" s="439"/>
      <c r="H88" s="439"/>
      <c r="I88" s="441" t="s">
        <v>20</v>
      </c>
      <c r="J88" s="260" t="str">
        <f>E18</f>
        <v>MORAVIA PROJEKT s.r.o.</v>
      </c>
    </row>
    <row r="89" spans="2:10" ht="12.75">
      <c r="B89" s="20"/>
      <c r="C89" s="441" t="s">
        <v>19</v>
      </c>
      <c r="D89" s="439"/>
      <c r="E89" s="439"/>
      <c r="F89" s="440">
        <f>IF(E15="","",E15)</f>
        <v>0</v>
      </c>
      <c r="G89" s="439"/>
      <c r="H89" s="439"/>
      <c r="I89" s="441" t="s">
        <v>24</v>
      </c>
      <c r="J89" s="260" t="str">
        <f>E21</f>
        <v/>
      </c>
    </row>
    <row r="90" spans="2:10" ht="12">
      <c r="B90" s="20"/>
      <c r="C90" s="439"/>
      <c r="D90" s="439"/>
      <c r="E90" s="439"/>
      <c r="F90" s="439"/>
      <c r="G90" s="439"/>
      <c r="H90" s="439"/>
      <c r="I90" s="439"/>
      <c r="J90" s="207"/>
    </row>
    <row r="91" spans="2:10" ht="12">
      <c r="B91" s="20"/>
      <c r="C91" s="228" t="s">
        <v>49</v>
      </c>
      <c r="D91" s="156"/>
      <c r="E91" s="156"/>
      <c r="F91" s="156"/>
      <c r="G91" s="156"/>
      <c r="H91" s="156"/>
      <c r="I91" s="156"/>
      <c r="J91" s="262" t="s">
        <v>50</v>
      </c>
    </row>
    <row r="92" spans="2:10" ht="12">
      <c r="B92" s="20"/>
      <c r="C92" s="439"/>
      <c r="D92" s="439"/>
      <c r="E92" s="439"/>
      <c r="F92" s="439"/>
      <c r="G92" s="439"/>
      <c r="H92" s="439"/>
      <c r="I92" s="439"/>
      <c r="J92" s="207"/>
    </row>
    <row r="93" spans="2:10" ht="15.75">
      <c r="B93" s="20"/>
      <c r="C93" s="229" t="s">
        <v>234</v>
      </c>
      <c r="D93" s="439"/>
      <c r="E93" s="439"/>
      <c r="F93" s="439"/>
      <c r="G93" s="439"/>
      <c r="H93" s="439"/>
      <c r="I93" s="439"/>
      <c r="J93" s="248">
        <f>J117</f>
        <v>0</v>
      </c>
    </row>
    <row r="94" spans="2:10" ht="15">
      <c r="B94" s="54"/>
      <c r="C94" s="230"/>
      <c r="D94" s="55" t="s">
        <v>52</v>
      </c>
      <c r="E94" s="56"/>
      <c r="F94" s="56"/>
      <c r="G94" s="56"/>
      <c r="H94" s="56"/>
      <c r="I94" s="56"/>
      <c r="J94" s="264">
        <f>J118</f>
        <v>0</v>
      </c>
    </row>
    <row r="95" spans="2:10" ht="12.75">
      <c r="B95" s="58"/>
      <c r="C95" s="231"/>
      <c r="D95" s="59" t="s">
        <v>53</v>
      </c>
      <c r="E95" s="60"/>
      <c r="F95" s="60"/>
      <c r="G95" s="60"/>
      <c r="H95" s="60"/>
      <c r="I95" s="60"/>
      <c r="J95" s="265">
        <f>J119</f>
        <v>0</v>
      </c>
    </row>
    <row r="96" spans="2:10" ht="12.75">
      <c r="B96" s="58"/>
      <c r="C96" s="231"/>
      <c r="D96" s="59" t="s">
        <v>54</v>
      </c>
      <c r="E96" s="60"/>
      <c r="F96" s="60"/>
      <c r="G96" s="60"/>
      <c r="H96" s="60"/>
      <c r="I96" s="60"/>
      <c r="J96" s="265">
        <f>J153</f>
        <v>0</v>
      </c>
    </row>
    <row r="97" spans="2:10" ht="12.75">
      <c r="B97" s="58"/>
      <c r="C97" s="231"/>
      <c r="D97" s="59" t="s">
        <v>55</v>
      </c>
      <c r="E97" s="60"/>
      <c r="F97" s="60"/>
      <c r="G97" s="60"/>
      <c r="H97" s="60"/>
      <c r="I97" s="60"/>
      <c r="J97" s="265">
        <f>J178</f>
        <v>0</v>
      </c>
    </row>
    <row r="98" spans="2:10" ht="15">
      <c r="B98" s="54"/>
      <c r="C98" s="230"/>
      <c r="D98" s="55" t="s">
        <v>282</v>
      </c>
      <c r="E98" s="56"/>
      <c r="F98" s="56"/>
      <c r="G98" s="56"/>
      <c r="H98" s="56"/>
      <c r="I98" s="56"/>
      <c r="J98" s="264">
        <f>J187</f>
        <v>0</v>
      </c>
    </row>
    <row r="99" spans="2:10" ht="12.75">
      <c r="B99" s="58"/>
      <c r="C99" s="231"/>
      <c r="D99" s="59" t="s">
        <v>283</v>
      </c>
      <c r="E99" s="60"/>
      <c r="F99" s="60"/>
      <c r="G99" s="60"/>
      <c r="H99" s="60"/>
      <c r="I99" s="60"/>
      <c r="J99" s="265">
        <f>J188</f>
        <v>0</v>
      </c>
    </row>
    <row r="100" spans="2:10" ht="12">
      <c r="B100" s="20"/>
      <c r="C100" s="439"/>
      <c r="D100" s="439"/>
      <c r="E100" s="439"/>
      <c r="F100" s="439"/>
      <c r="G100" s="439"/>
      <c r="H100" s="439"/>
      <c r="I100" s="439"/>
      <c r="J100" s="207"/>
    </row>
    <row r="101" spans="2:10" ht="12">
      <c r="B101" s="22"/>
      <c r="C101" s="23"/>
      <c r="D101" s="23"/>
      <c r="E101" s="23"/>
      <c r="F101" s="23"/>
      <c r="G101" s="23"/>
      <c r="H101" s="23"/>
      <c r="I101" s="23"/>
      <c r="J101" s="210"/>
    </row>
    <row r="102" spans="2:10" ht="12">
      <c r="B102" s="145"/>
      <c r="C102" s="145"/>
      <c r="D102" s="145"/>
      <c r="E102" s="145"/>
      <c r="F102" s="145"/>
      <c r="G102" s="145"/>
      <c r="H102" s="145"/>
      <c r="I102" s="145"/>
      <c r="J102" s="145"/>
    </row>
    <row r="103" spans="2:10" ht="12">
      <c r="B103" s="145"/>
      <c r="C103" s="145"/>
      <c r="D103" s="145"/>
      <c r="E103" s="145"/>
      <c r="F103" s="145"/>
      <c r="G103" s="145"/>
      <c r="H103" s="145"/>
      <c r="I103" s="145"/>
      <c r="J103" s="145"/>
    </row>
    <row r="104" spans="2:10" ht="12">
      <c r="B104" s="145"/>
      <c r="C104" s="145"/>
      <c r="D104" s="145"/>
      <c r="E104" s="145"/>
      <c r="F104" s="145"/>
      <c r="G104" s="145"/>
      <c r="H104" s="145"/>
      <c r="I104" s="145"/>
      <c r="J104" s="145"/>
    </row>
    <row r="105" spans="2:10" ht="12">
      <c r="B105" s="24"/>
      <c r="C105" s="25"/>
      <c r="D105" s="25"/>
      <c r="E105" s="25"/>
      <c r="F105" s="25"/>
      <c r="G105" s="25"/>
      <c r="H105" s="25"/>
      <c r="I105" s="25"/>
      <c r="J105" s="211"/>
    </row>
    <row r="106" spans="2:10" ht="18">
      <c r="B106" s="20"/>
      <c r="C106" s="216" t="s">
        <v>56</v>
      </c>
      <c r="D106" s="439"/>
      <c r="E106" s="439"/>
      <c r="F106" s="439"/>
      <c r="G106" s="439"/>
      <c r="H106" s="439"/>
      <c r="I106" s="439"/>
      <c r="J106" s="207"/>
    </row>
    <row r="107" spans="2:10" ht="12">
      <c r="B107" s="20"/>
      <c r="C107" s="439"/>
      <c r="D107" s="439"/>
      <c r="E107" s="439"/>
      <c r="F107" s="439"/>
      <c r="G107" s="439"/>
      <c r="H107" s="439"/>
      <c r="I107" s="439"/>
      <c r="J107" s="207"/>
    </row>
    <row r="108" spans="2:10" ht="12.75">
      <c r="B108" s="20"/>
      <c r="C108" s="441" t="s">
        <v>6</v>
      </c>
      <c r="D108" s="439"/>
      <c r="E108" s="439"/>
      <c r="F108" s="439"/>
      <c r="G108" s="439"/>
      <c r="H108" s="439"/>
      <c r="I108" s="439"/>
      <c r="J108" s="207"/>
    </row>
    <row r="109" spans="2:10" ht="12">
      <c r="B109" s="20"/>
      <c r="C109" s="439"/>
      <c r="D109" s="439"/>
      <c r="E109" s="461" t="str">
        <f>E6</f>
        <v>Demolice RO na p.č. st. 403, VD NH, demolice, OHO, stavba č. 4339</v>
      </c>
      <c r="F109" s="458"/>
      <c r="G109" s="458"/>
      <c r="H109" s="458"/>
      <c r="I109" s="439"/>
      <c r="J109" s="207"/>
    </row>
    <row r="110" spans="2:10" ht="12">
      <c r="B110" s="20"/>
      <c r="C110" s="439"/>
      <c r="D110" s="439"/>
      <c r="E110" s="439"/>
      <c r="F110" s="439"/>
      <c r="G110" s="439"/>
      <c r="H110" s="439"/>
      <c r="I110" s="439"/>
      <c r="J110" s="207"/>
    </row>
    <row r="111" spans="2:10" ht="12.75">
      <c r="B111" s="20"/>
      <c r="C111" s="441" t="s">
        <v>10</v>
      </c>
      <c r="D111" s="439"/>
      <c r="E111" s="439"/>
      <c r="F111" s="440" t="str">
        <f>F9</f>
        <v>k. ú. Nové Heřminovy</v>
      </c>
      <c r="G111" s="439"/>
      <c r="H111" s="439"/>
      <c r="I111" s="441" t="s">
        <v>12</v>
      </c>
      <c r="J111" s="247" t="str">
        <f>IF(J9="","",J9)</f>
        <v/>
      </c>
    </row>
    <row r="112" spans="2:10" ht="12">
      <c r="B112" s="20"/>
      <c r="C112" s="439"/>
      <c r="D112" s="439"/>
      <c r="E112" s="439"/>
      <c r="F112" s="439"/>
      <c r="G112" s="439"/>
      <c r="H112" s="439"/>
      <c r="I112" s="439"/>
      <c r="J112" s="207"/>
    </row>
    <row r="113" spans="2:10" ht="25.5">
      <c r="B113" s="20"/>
      <c r="C113" s="441" t="s">
        <v>13</v>
      </c>
      <c r="D113" s="439"/>
      <c r="E113" s="439"/>
      <c r="F113" s="440" t="str">
        <f>E12</f>
        <v>Povodí Odry, státní podnik</v>
      </c>
      <c r="G113" s="439"/>
      <c r="H113" s="439"/>
      <c r="I113" s="441" t="s">
        <v>20</v>
      </c>
      <c r="J113" s="260" t="str">
        <f>E18</f>
        <v>MORAVIA PROJEKT s.r.o.</v>
      </c>
    </row>
    <row r="114" spans="2:10" ht="12.75">
      <c r="B114" s="20"/>
      <c r="C114" s="441" t="s">
        <v>19</v>
      </c>
      <c r="D114" s="439"/>
      <c r="E114" s="439"/>
      <c r="F114" s="440">
        <f>IF(E15="","",E15)</f>
        <v>0</v>
      </c>
      <c r="G114" s="439"/>
      <c r="H114" s="439"/>
      <c r="I114" s="441" t="s">
        <v>24</v>
      </c>
      <c r="J114" s="260" t="str">
        <f>E21</f>
        <v/>
      </c>
    </row>
    <row r="115" spans="2:10" ht="12">
      <c r="B115" s="20"/>
      <c r="C115" s="439"/>
      <c r="D115" s="439"/>
      <c r="E115" s="439"/>
      <c r="F115" s="439"/>
      <c r="G115" s="439"/>
      <c r="H115" s="439"/>
      <c r="I115" s="439"/>
      <c r="J115" s="207"/>
    </row>
    <row r="116" spans="2:10" ht="12">
      <c r="B116" s="63"/>
      <c r="C116" s="64" t="s">
        <v>57</v>
      </c>
      <c r="D116" s="65" t="s">
        <v>42</v>
      </c>
      <c r="E116" s="65" t="s">
        <v>40</v>
      </c>
      <c r="F116" s="65" t="s">
        <v>41</v>
      </c>
      <c r="G116" s="65" t="s">
        <v>58</v>
      </c>
      <c r="H116" s="65" t="s">
        <v>59</v>
      </c>
      <c r="I116" s="65" t="s">
        <v>60</v>
      </c>
      <c r="J116" s="267" t="s">
        <v>50</v>
      </c>
    </row>
    <row r="117" spans="2:10" ht="15.75">
      <c r="B117" s="20"/>
      <c r="C117" s="232" t="s">
        <v>67</v>
      </c>
      <c r="D117" s="439"/>
      <c r="E117" s="439"/>
      <c r="F117" s="439"/>
      <c r="G117" s="439"/>
      <c r="H117" s="439"/>
      <c r="I117" s="439"/>
      <c r="J117" s="269">
        <f>J118+J187</f>
        <v>0</v>
      </c>
    </row>
    <row r="118" spans="2:10" ht="15">
      <c r="B118" s="71"/>
      <c r="C118" s="130"/>
      <c r="D118" s="233" t="s">
        <v>44</v>
      </c>
      <c r="E118" s="234" t="s">
        <v>68</v>
      </c>
      <c r="F118" s="234" t="s">
        <v>69</v>
      </c>
      <c r="G118" s="130"/>
      <c r="H118" s="130"/>
      <c r="I118" s="130"/>
      <c r="J118" s="270">
        <f>J119+J153+J178</f>
        <v>0</v>
      </c>
    </row>
    <row r="119" spans="2:10" ht="12.75">
      <c r="B119" s="71"/>
      <c r="C119" s="130"/>
      <c r="D119" s="233" t="s">
        <v>44</v>
      </c>
      <c r="E119" s="235" t="s">
        <v>46</v>
      </c>
      <c r="F119" s="235" t="s">
        <v>71</v>
      </c>
      <c r="G119" s="130"/>
      <c r="H119" s="130"/>
      <c r="I119" s="130"/>
      <c r="J119" s="271">
        <f>J120+J121+J123+J131+J142+J144+J146+J147+J149+J150+J152</f>
        <v>0</v>
      </c>
    </row>
    <row r="120" spans="2:10" ht="24">
      <c r="B120" s="83"/>
      <c r="C120" s="84" t="s">
        <v>46</v>
      </c>
      <c r="D120" s="84" t="s">
        <v>72</v>
      </c>
      <c r="E120" s="85" t="s">
        <v>284</v>
      </c>
      <c r="F120" s="86" t="s">
        <v>285</v>
      </c>
      <c r="G120" s="87" t="s">
        <v>104</v>
      </c>
      <c r="H120" s="88">
        <v>27</v>
      </c>
      <c r="I120" s="426">
        <v>0</v>
      </c>
      <c r="J120" s="273">
        <f>ROUND(I120*H120,2)</f>
        <v>0</v>
      </c>
    </row>
    <row r="121" spans="2:10" ht="24">
      <c r="B121" s="83"/>
      <c r="C121" s="84" t="s">
        <v>77</v>
      </c>
      <c r="D121" s="84" t="s">
        <v>72</v>
      </c>
      <c r="E121" s="85" t="s">
        <v>1117</v>
      </c>
      <c r="F121" s="86" t="s">
        <v>1118</v>
      </c>
      <c r="G121" s="87" t="s">
        <v>75</v>
      </c>
      <c r="H121" s="88">
        <v>4.236</v>
      </c>
      <c r="I121" s="426">
        <v>0</v>
      </c>
      <c r="J121" s="273">
        <f>ROUND(I121*H121,2)</f>
        <v>0</v>
      </c>
    </row>
    <row r="122" spans="2:10" ht="12">
      <c r="B122" s="103"/>
      <c r="C122" s="236"/>
      <c r="D122" s="237" t="s">
        <v>79</v>
      </c>
      <c r="E122" s="238" t="s">
        <v>0</v>
      </c>
      <c r="F122" s="203" t="s">
        <v>1119</v>
      </c>
      <c r="G122" s="236"/>
      <c r="H122" s="239">
        <v>4.236</v>
      </c>
      <c r="I122" s="236"/>
      <c r="J122" s="274"/>
    </row>
    <row r="123" spans="2:10" ht="24">
      <c r="B123" s="83"/>
      <c r="C123" s="84" t="s">
        <v>87</v>
      </c>
      <c r="D123" s="84" t="s">
        <v>72</v>
      </c>
      <c r="E123" s="85" t="s">
        <v>398</v>
      </c>
      <c r="F123" s="86" t="s">
        <v>399</v>
      </c>
      <c r="G123" s="87" t="s">
        <v>75</v>
      </c>
      <c r="H123" s="88">
        <v>59.58</v>
      </c>
      <c r="I123" s="426">
        <v>0</v>
      </c>
      <c r="J123" s="273">
        <f>ROUND(I123*H123,2)</f>
        <v>0</v>
      </c>
    </row>
    <row r="124" spans="2:10" ht="12">
      <c r="B124" s="103"/>
      <c r="C124" s="236"/>
      <c r="D124" s="237" t="s">
        <v>79</v>
      </c>
      <c r="E124" s="238" t="s">
        <v>0</v>
      </c>
      <c r="F124" s="203" t="s">
        <v>1120</v>
      </c>
      <c r="G124" s="236"/>
      <c r="H124" s="239">
        <v>19.44</v>
      </c>
      <c r="I124" s="236"/>
      <c r="J124" s="274"/>
    </row>
    <row r="125" spans="2:10" ht="12">
      <c r="B125" s="103"/>
      <c r="C125" s="236"/>
      <c r="D125" s="237" t="s">
        <v>79</v>
      </c>
      <c r="E125" s="238" t="s">
        <v>0</v>
      </c>
      <c r="F125" s="203" t="s">
        <v>1121</v>
      </c>
      <c r="G125" s="236"/>
      <c r="H125" s="239">
        <v>16.92</v>
      </c>
      <c r="I125" s="236"/>
      <c r="J125" s="274"/>
    </row>
    <row r="126" spans="2:10" ht="12">
      <c r="B126" s="103"/>
      <c r="C126" s="236"/>
      <c r="D126" s="237" t="s">
        <v>79</v>
      </c>
      <c r="E126" s="238" t="s">
        <v>0</v>
      </c>
      <c r="F126" s="203" t="s">
        <v>1122</v>
      </c>
      <c r="G126" s="236"/>
      <c r="H126" s="239">
        <v>7.38</v>
      </c>
      <c r="I126" s="236"/>
      <c r="J126" s="274"/>
    </row>
    <row r="127" spans="2:10" ht="12">
      <c r="B127" s="103"/>
      <c r="C127" s="236"/>
      <c r="D127" s="237" t="s">
        <v>79</v>
      </c>
      <c r="E127" s="238" t="s">
        <v>0</v>
      </c>
      <c r="F127" s="203" t="s">
        <v>1123</v>
      </c>
      <c r="G127" s="236"/>
      <c r="H127" s="239">
        <v>12.12</v>
      </c>
      <c r="I127" s="236"/>
      <c r="J127" s="274"/>
    </row>
    <row r="128" spans="2:10" ht="12">
      <c r="B128" s="103"/>
      <c r="C128" s="236"/>
      <c r="D128" s="237" t="s">
        <v>79</v>
      </c>
      <c r="E128" s="238" t="s">
        <v>0</v>
      </c>
      <c r="F128" s="203" t="s">
        <v>1124</v>
      </c>
      <c r="G128" s="236"/>
      <c r="H128" s="239">
        <v>2.52</v>
      </c>
      <c r="I128" s="236"/>
      <c r="J128" s="274"/>
    </row>
    <row r="129" spans="2:10" ht="12">
      <c r="B129" s="103"/>
      <c r="C129" s="236"/>
      <c r="D129" s="237" t="s">
        <v>79</v>
      </c>
      <c r="E129" s="238" t="s">
        <v>0</v>
      </c>
      <c r="F129" s="203" t="s">
        <v>1125</v>
      </c>
      <c r="G129" s="236"/>
      <c r="H129" s="239">
        <v>1.2</v>
      </c>
      <c r="I129" s="236"/>
      <c r="J129" s="274"/>
    </row>
    <row r="130" spans="2:10" ht="12">
      <c r="B130" s="110"/>
      <c r="C130" s="133"/>
      <c r="D130" s="237" t="s">
        <v>79</v>
      </c>
      <c r="E130" s="240" t="s">
        <v>0</v>
      </c>
      <c r="F130" s="241" t="s">
        <v>83</v>
      </c>
      <c r="G130" s="133"/>
      <c r="H130" s="242">
        <v>59.580000000000005</v>
      </c>
      <c r="I130" s="133"/>
      <c r="J130" s="275"/>
    </row>
    <row r="131" spans="2:10" ht="24">
      <c r="B131" s="83"/>
      <c r="C131" s="84" t="s">
        <v>76</v>
      </c>
      <c r="D131" s="84" t="s">
        <v>72</v>
      </c>
      <c r="E131" s="85" t="s">
        <v>84</v>
      </c>
      <c r="F131" s="86" t="s">
        <v>242</v>
      </c>
      <c r="G131" s="87" t="s">
        <v>75</v>
      </c>
      <c r="H131" s="88">
        <v>173.05</v>
      </c>
      <c r="I131" s="426">
        <v>0</v>
      </c>
      <c r="J131" s="273">
        <f>ROUND(I131*H131,2)</f>
        <v>0</v>
      </c>
    </row>
    <row r="132" spans="2:10" ht="12">
      <c r="B132" s="103"/>
      <c r="C132" s="236"/>
      <c r="D132" s="237" t="s">
        <v>79</v>
      </c>
      <c r="E132" s="238" t="s">
        <v>0</v>
      </c>
      <c r="F132" s="203" t="s">
        <v>1126</v>
      </c>
      <c r="G132" s="236"/>
      <c r="H132" s="239">
        <v>58.04</v>
      </c>
      <c r="I132" s="236"/>
      <c r="J132" s="274"/>
    </row>
    <row r="133" spans="2:10" ht="12">
      <c r="B133" s="103"/>
      <c r="C133" s="236"/>
      <c r="D133" s="237" t="s">
        <v>79</v>
      </c>
      <c r="E133" s="238" t="s">
        <v>0</v>
      </c>
      <c r="F133" s="203" t="s">
        <v>1127</v>
      </c>
      <c r="G133" s="236"/>
      <c r="H133" s="239">
        <v>23.1</v>
      </c>
      <c r="I133" s="236"/>
      <c r="J133" s="274"/>
    </row>
    <row r="134" spans="2:10" ht="12">
      <c r="B134" s="103"/>
      <c r="C134" s="236"/>
      <c r="D134" s="237" t="s">
        <v>79</v>
      </c>
      <c r="E134" s="238" t="s">
        <v>0</v>
      </c>
      <c r="F134" s="203" t="s">
        <v>1128</v>
      </c>
      <c r="G134" s="236"/>
      <c r="H134" s="239">
        <v>6.02</v>
      </c>
      <c r="I134" s="236"/>
      <c r="J134" s="274"/>
    </row>
    <row r="135" spans="2:10" ht="12">
      <c r="B135" s="103"/>
      <c r="C135" s="236"/>
      <c r="D135" s="237" t="s">
        <v>79</v>
      </c>
      <c r="E135" s="238" t="s">
        <v>0</v>
      </c>
      <c r="F135" s="203" t="s">
        <v>1129</v>
      </c>
      <c r="G135" s="236"/>
      <c r="H135" s="239">
        <v>17.4</v>
      </c>
      <c r="I135" s="236"/>
      <c r="J135" s="274"/>
    </row>
    <row r="136" spans="2:10" ht="12">
      <c r="B136" s="103"/>
      <c r="C136" s="236"/>
      <c r="D136" s="237" t="s">
        <v>79</v>
      </c>
      <c r="E136" s="238" t="s">
        <v>0</v>
      </c>
      <c r="F136" s="203" t="s">
        <v>1130</v>
      </c>
      <c r="G136" s="236"/>
      <c r="H136" s="239">
        <v>2</v>
      </c>
      <c r="I136" s="236"/>
      <c r="J136" s="274"/>
    </row>
    <row r="137" spans="2:10" ht="12">
      <c r="B137" s="103"/>
      <c r="C137" s="236"/>
      <c r="D137" s="237" t="s">
        <v>79</v>
      </c>
      <c r="E137" s="238" t="s">
        <v>0</v>
      </c>
      <c r="F137" s="203" t="s">
        <v>1131</v>
      </c>
      <c r="G137" s="236"/>
      <c r="H137" s="239">
        <v>0.16</v>
      </c>
      <c r="I137" s="236"/>
      <c r="J137" s="274"/>
    </row>
    <row r="138" spans="2:10" ht="12">
      <c r="B138" s="103"/>
      <c r="C138" s="236"/>
      <c r="D138" s="237" t="s">
        <v>79</v>
      </c>
      <c r="E138" s="238" t="s">
        <v>0</v>
      </c>
      <c r="F138" s="203" t="s">
        <v>1132</v>
      </c>
      <c r="G138" s="236"/>
      <c r="H138" s="239">
        <v>6.75</v>
      </c>
      <c r="I138" s="236"/>
      <c r="J138" s="274"/>
    </row>
    <row r="139" spans="2:10" ht="12">
      <c r="B139" s="281"/>
      <c r="C139" s="282"/>
      <c r="D139" s="237" t="s">
        <v>79</v>
      </c>
      <c r="E139" s="283" t="s">
        <v>0</v>
      </c>
      <c r="F139" s="284" t="s">
        <v>302</v>
      </c>
      <c r="G139" s="282"/>
      <c r="H139" s="285">
        <v>113.47</v>
      </c>
      <c r="I139" s="282"/>
      <c r="J139" s="286"/>
    </row>
    <row r="140" spans="2:10" ht="12">
      <c r="B140" s="103"/>
      <c r="C140" s="236"/>
      <c r="D140" s="237" t="s">
        <v>79</v>
      </c>
      <c r="E140" s="238" t="s">
        <v>0</v>
      </c>
      <c r="F140" s="203" t="s">
        <v>1133</v>
      </c>
      <c r="G140" s="236"/>
      <c r="H140" s="239">
        <v>59.58</v>
      </c>
      <c r="I140" s="236"/>
      <c r="J140" s="274"/>
    </row>
    <row r="141" spans="2:10" ht="12">
      <c r="B141" s="110"/>
      <c r="C141" s="133"/>
      <c r="D141" s="237" t="s">
        <v>79</v>
      </c>
      <c r="E141" s="240" t="s">
        <v>0</v>
      </c>
      <c r="F141" s="241" t="s">
        <v>83</v>
      </c>
      <c r="G141" s="133"/>
      <c r="H141" s="242">
        <v>173.05</v>
      </c>
      <c r="I141" s="133"/>
      <c r="J141" s="275"/>
    </row>
    <row r="142" spans="2:10" ht="12">
      <c r="B142" s="83"/>
      <c r="C142" s="117" t="s">
        <v>101</v>
      </c>
      <c r="D142" s="117" t="s">
        <v>94</v>
      </c>
      <c r="E142" s="118" t="s">
        <v>244</v>
      </c>
      <c r="F142" s="119" t="s">
        <v>245</v>
      </c>
      <c r="G142" s="120" t="s">
        <v>97</v>
      </c>
      <c r="H142" s="121">
        <v>249.192</v>
      </c>
      <c r="I142" s="427">
        <v>0</v>
      </c>
      <c r="J142" s="277">
        <f>ROUND(I142*H142,2)</f>
        <v>0</v>
      </c>
    </row>
    <row r="143" spans="2:10" ht="12">
      <c r="B143" s="103"/>
      <c r="C143" s="236"/>
      <c r="D143" s="237" t="s">
        <v>79</v>
      </c>
      <c r="E143" s="238" t="s">
        <v>0</v>
      </c>
      <c r="F143" s="203" t="s">
        <v>1134</v>
      </c>
      <c r="G143" s="236"/>
      <c r="H143" s="239">
        <v>249.192</v>
      </c>
      <c r="I143" s="236"/>
      <c r="J143" s="274"/>
    </row>
    <row r="144" spans="2:10" ht="12">
      <c r="B144" s="83"/>
      <c r="C144" s="117" t="s">
        <v>108</v>
      </c>
      <c r="D144" s="117" t="s">
        <v>94</v>
      </c>
      <c r="E144" s="118" t="s">
        <v>109</v>
      </c>
      <c r="F144" s="119" t="s">
        <v>110</v>
      </c>
      <c r="G144" s="120" t="s">
        <v>97</v>
      </c>
      <c r="H144" s="121">
        <v>62.298</v>
      </c>
      <c r="I144" s="427">
        <v>0</v>
      </c>
      <c r="J144" s="277">
        <f>ROUND(I144*H144,2)</f>
        <v>0</v>
      </c>
    </row>
    <row r="145" spans="2:10" ht="12">
      <c r="B145" s="103"/>
      <c r="C145" s="236"/>
      <c r="D145" s="237" t="s">
        <v>79</v>
      </c>
      <c r="E145" s="238" t="s">
        <v>0</v>
      </c>
      <c r="F145" s="203" t="s">
        <v>1135</v>
      </c>
      <c r="G145" s="236"/>
      <c r="H145" s="239">
        <v>62.298</v>
      </c>
      <c r="I145" s="236"/>
      <c r="J145" s="274"/>
    </row>
    <row r="146" spans="2:10" ht="24">
      <c r="B146" s="83"/>
      <c r="C146" s="84" t="s">
        <v>113</v>
      </c>
      <c r="D146" s="84" t="s">
        <v>72</v>
      </c>
      <c r="E146" s="85" t="s">
        <v>434</v>
      </c>
      <c r="F146" s="86" t="s">
        <v>435</v>
      </c>
      <c r="G146" s="87" t="s">
        <v>104</v>
      </c>
      <c r="H146" s="88">
        <v>200</v>
      </c>
      <c r="I146" s="426">
        <v>0</v>
      </c>
      <c r="J146" s="273">
        <f>ROUND(I146*H146,2)</f>
        <v>0</v>
      </c>
    </row>
    <row r="147" spans="2:10" ht="12">
      <c r="B147" s="83"/>
      <c r="C147" s="117" t="s">
        <v>98</v>
      </c>
      <c r="D147" s="117" t="s">
        <v>94</v>
      </c>
      <c r="E147" s="118" t="s">
        <v>250</v>
      </c>
      <c r="F147" s="119" t="s">
        <v>251</v>
      </c>
      <c r="G147" s="120" t="s">
        <v>97</v>
      </c>
      <c r="H147" s="121">
        <v>72</v>
      </c>
      <c r="I147" s="427">
        <v>0</v>
      </c>
      <c r="J147" s="277">
        <f>ROUND(I147*H147,2)</f>
        <v>0</v>
      </c>
    </row>
    <row r="148" spans="2:10" ht="12">
      <c r="B148" s="103"/>
      <c r="C148" s="236"/>
      <c r="D148" s="237" t="s">
        <v>79</v>
      </c>
      <c r="E148" s="238" t="s">
        <v>0</v>
      </c>
      <c r="F148" s="203" t="s">
        <v>1136</v>
      </c>
      <c r="G148" s="236"/>
      <c r="H148" s="239">
        <v>72</v>
      </c>
      <c r="I148" s="236"/>
      <c r="J148" s="274"/>
    </row>
    <row r="149" spans="2:10" ht="24">
      <c r="B149" s="83"/>
      <c r="C149" s="84" t="s">
        <v>122</v>
      </c>
      <c r="D149" s="84" t="s">
        <v>72</v>
      </c>
      <c r="E149" s="85" t="s">
        <v>195</v>
      </c>
      <c r="F149" s="86" t="s">
        <v>253</v>
      </c>
      <c r="G149" s="87" t="s">
        <v>104</v>
      </c>
      <c r="H149" s="88">
        <v>200</v>
      </c>
      <c r="I149" s="426">
        <v>0</v>
      </c>
      <c r="J149" s="273">
        <f>ROUND(I149*H149,2)</f>
        <v>0</v>
      </c>
    </row>
    <row r="150" spans="2:10" ht="12">
      <c r="B150" s="83"/>
      <c r="C150" s="117" t="s">
        <v>128</v>
      </c>
      <c r="D150" s="117" t="s">
        <v>94</v>
      </c>
      <c r="E150" s="118" t="s">
        <v>254</v>
      </c>
      <c r="F150" s="119" t="s">
        <v>255</v>
      </c>
      <c r="G150" s="120" t="s">
        <v>119</v>
      </c>
      <c r="H150" s="121">
        <v>5</v>
      </c>
      <c r="I150" s="427">
        <v>0</v>
      </c>
      <c r="J150" s="277">
        <f>ROUND(I150*H150,2)</f>
        <v>0</v>
      </c>
    </row>
    <row r="151" spans="2:10" ht="12">
      <c r="B151" s="103"/>
      <c r="C151" s="236"/>
      <c r="D151" s="237" t="s">
        <v>79</v>
      </c>
      <c r="E151" s="236"/>
      <c r="F151" s="203" t="s">
        <v>1137</v>
      </c>
      <c r="G151" s="236"/>
      <c r="H151" s="239">
        <v>5</v>
      </c>
      <c r="I151" s="236"/>
      <c r="J151" s="274"/>
    </row>
    <row r="152" spans="2:10" ht="24">
      <c r="B152" s="83"/>
      <c r="C152" s="84" t="s">
        <v>134</v>
      </c>
      <c r="D152" s="84" t="s">
        <v>72</v>
      </c>
      <c r="E152" s="85" t="s">
        <v>440</v>
      </c>
      <c r="F152" s="86" t="s">
        <v>441</v>
      </c>
      <c r="G152" s="87" t="s">
        <v>104</v>
      </c>
      <c r="H152" s="88">
        <v>200</v>
      </c>
      <c r="I152" s="426">
        <v>0</v>
      </c>
      <c r="J152" s="273">
        <f>ROUND(I152*H152,2)</f>
        <v>0</v>
      </c>
    </row>
    <row r="153" spans="2:10" ht="12.75">
      <c r="B153" s="71"/>
      <c r="C153" s="130"/>
      <c r="D153" s="233" t="s">
        <v>44</v>
      </c>
      <c r="E153" s="235" t="s">
        <v>122</v>
      </c>
      <c r="F153" s="235" t="s">
        <v>123</v>
      </c>
      <c r="G153" s="130"/>
      <c r="H153" s="130"/>
      <c r="I153" s="130"/>
      <c r="J153" s="271">
        <f>J154+J155+J156+J157+J158+J159+J163+J165+J167+J171+J176</f>
        <v>0</v>
      </c>
    </row>
    <row r="154" spans="2:10" ht="12">
      <c r="B154" s="83"/>
      <c r="C154" s="84" t="s">
        <v>140</v>
      </c>
      <c r="D154" s="84" t="s">
        <v>72</v>
      </c>
      <c r="E154" s="85" t="s">
        <v>442</v>
      </c>
      <c r="F154" s="86" t="s">
        <v>443</v>
      </c>
      <c r="G154" s="87" t="s">
        <v>75</v>
      </c>
      <c r="H154" s="88">
        <v>1.5</v>
      </c>
      <c r="I154" s="426">
        <v>0</v>
      </c>
      <c r="J154" s="273">
        <f aca="true" t="shared" si="0" ref="J154:J159">ROUND(I154*H154,2)</f>
        <v>0</v>
      </c>
    </row>
    <row r="155" spans="2:10" ht="12">
      <c r="B155" s="83"/>
      <c r="C155" s="84" t="s">
        <v>147</v>
      </c>
      <c r="D155" s="84" t="s">
        <v>72</v>
      </c>
      <c r="E155" s="85" t="s">
        <v>308</v>
      </c>
      <c r="F155" s="86" t="s">
        <v>1138</v>
      </c>
      <c r="G155" s="87" t="s">
        <v>168</v>
      </c>
      <c r="H155" s="88">
        <v>1</v>
      </c>
      <c r="I155" s="426">
        <v>0</v>
      </c>
      <c r="J155" s="273">
        <f t="shared" si="0"/>
        <v>0</v>
      </c>
    </row>
    <row r="156" spans="2:10" ht="24">
      <c r="B156" s="83"/>
      <c r="C156" s="84" t="s">
        <v>151</v>
      </c>
      <c r="D156" s="84" t="s">
        <v>72</v>
      </c>
      <c r="E156" s="85" t="s">
        <v>1139</v>
      </c>
      <c r="F156" s="86" t="s">
        <v>1140</v>
      </c>
      <c r="G156" s="87" t="s">
        <v>163</v>
      </c>
      <c r="H156" s="88">
        <v>23</v>
      </c>
      <c r="I156" s="426">
        <v>0</v>
      </c>
      <c r="J156" s="273">
        <f t="shared" si="0"/>
        <v>0</v>
      </c>
    </row>
    <row r="157" spans="2:10" ht="24">
      <c r="B157" s="83"/>
      <c r="C157" s="84" t="s">
        <v>4</v>
      </c>
      <c r="D157" s="84" t="s">
        <v>72</v>
      </c>
      <c r="E157" s="85" t="s">
        <v>451</v>
      </c>
      <c r="F157" s="86" t="s">
        <v>452</v>
      </c>
      <c r="G157" s="87" t="s">
        <v>269</v>
      </c>
      <c r="H157" s="88">
        <v>35</v>
      </c>
      <c r="I157" s="426">
        <v>0</v>
      </c>
      <c r="J157" s="273">
        <f t="shared" si="0"/>
        <v>0</v>
      </c>
    </row>
    <row r="158" spans="2:10" ht="24">
      <c r="B158" s="83"/>
      <c r="C158" s="84" t="s">
        <v>212</v>
      </c>
      <c r="D158" s="84" t="s">
        <v>72</v>
      </c>
      <c r="E158" s="85" t="s">
        <v>453</v>
      </c>
      <c r="F158" s="86" t="s">
        <v>454</v>
      </c>
      <c r="G158" s="87" t="s">
        <v>163</v>
      </c>
      <c r="H158" s="88">
        <v>84</v>
      </c>
      <c r="I158" s="426">
        <v>0</v>
      </c>
      <c r="J158" s="273">
        <f t="shared" si="0"/>
        <v>0</v>
      </c>
    </row>
    <row r="159" spans="2:10" ht="24">
      <c r="B159" s="83"/>
      <c r="C159" s="84" t="s">
        <v>216</v>
      </c>
      <c r="D159" s="84" t="s">
        <v>72</v>
      </c>
      <c r="E159" s="85" t="s">
        <v>312</v>
      </c>
      <c r="F159" s="86" t="s">
        <v>313</v>
      </c>
      <c r="G159" s="87" t="s">
        <v>75</v>
      </c>
      <c r="H159" s="88">
        <v>92.691</v>
      </c>
      <c r="I159" s="426">
        <v>0</v>
      </c>
      <c r="J159" s="273">
        <f t="shared" si="0"/>
        <v>0</v>
      </c>
    </row>
    <row r="160" spans="2:10" ht="12">
      <c r="B160" s="103"/>
      <c r="C160" s="236"/>
      <c r="D160" s="237" t="s">
        <v>79</v>
      </c>
      <c r="E160" s="238" t="s">
        <v>0</v>
      </c>
      <c r="F160" s="203" t="s">
        <v>1141</v>
      </c>
      <c r="G160" s="236"/>
      <c r="H160" s="239">
        <v>74.331</v>
      </c>
      <c r="I160" s="236"/>
      <c r="J160" s="274"/>
    </row>
    <row r="161" spans="2:10" ht="12">
      <c r="B161" s="103"/>
      <c r="C161" s="236"/>
      <c r="D161" s="237" t="s">
        <v>79</v>
      </c>
      <c r="E161" s="238" t="s">
        <v>0</v>
      </c>
      <c r="F161" s="203" t="s">
        <v>1142</v>
      </c>
      <c r="G161" s="236"/>
      <c r="H161" s="239">
        <v>18.36</v>
      </c>
      <c r="I161" s="236"/>
      <c r="J161" s="274"/>
    </row>
    <row r="162" spans="2:10" ht="12">
      <c r="B162" s="110"/>
      <c r="C162" s="133"/>
      <c r="D162" s="237" t="s">
        <v>79</v>
      </c>
      <c r="E162" s="240" t="s">
        <v>0</v>
      </c>
      <c r="F162" s="241" t="s">
        <v>83</v>
      </c>
      <c r="G162" s="133"/>
      <c r="H162" s="242">
        <v>92.691</v>
      </c>
      <c r="I162" s="133"/>
      <c r="J162" s="275"/>
    </row>
    <row r="163" spans="2:10" ht="24">
      <c r="B163" s="83"/>
      <c r="C163" s="84" t="s">
        <v>217</v>
      </c>
      <c r="D163" s="84" t="s">
        <v>72</v>
      </c>
      <c r="E163" s="85" t="s">
        <v>124</v>
      </c>
      <c r="F163" s="86" t="s">
        <v>315</v>
      </c>
      <c r="G163" s="87" t="s">
        <v>75</v>
      </c>
      <c r="H163" s="88">
        <v>167.842</v>
      </c>
      <c r="I163" s="426">
        <v>0</v>
      </c>
      <c r="J163" s="273">
        <f>ROUND(I163*H163,2)</f>
        <v>0</v>
      </c>
    </row>
    <row r="164" spans="2:10" ht="12">
      <c r="B164" s="103"/>
      <c r="C164" s="236"/>
      <c r="D164" s="237" t="s">
        <v>79</v>
      </c>
      <c r="E164" s="238" t="s">
        <v>0</v>
      </c>
      <c r="F164" s="203" t="s">
        <v>1143</v>
      </c>
      <c r="G164" s="236"/>
      <c r="H164" s="239">
        <v>167.842</v>
      </c>
      <c r="I164" s="236"/>
      <c r="J164" s="274"/>
    </row>
    <row r="165" spans="2:10" ht="24">
      <c r="B165" s="83"/>
      <c r="C165" s="84" t="s">
        <v>219</v>
      </c>
      <c r="D165" s="84" t="s">
        <v>72</v>
      </c>
      <c r="E165" s="85" t="s">
        <v>470</v>
      </c>
      <c r="F165" s="86" t="s">
        <v>1144</v>
      </c>
      <c r="G165" s="87" t="s">
        <v>75</v>
      </c>
      <c r="H165" s="88">
        <v>48.6</v>
      </c>
      <c r="I165" s="426">
        <v>0</v>
      </c>
      <c r="J165" s="273">
        <f>ROUND(I165*H165,2)</f>
        <v>0</v>
      </c>
    </row>
    <row r="166" spans="2:10" ht="12">
      <c r="B166" s="103"/>
      <c r="C166" s="236"/>
      <c r="D166" s="237" t="s">
        <v>79</v>
      </c>
      <c r="E166" s="238" t="s">
        <v>0</v>
      </c>
      <c r="F166" s="203" t="s">
        <v>1145</v>
      </c>
      <c r="G166" s="236"/>
      <c r="H166" s="239">
        <v>48.6</v>
      </c>
      <c r="I166" s="236"/>
      <c r="J166" s="274"/>
    </row>
    <row r="167" spans="2:10" ht="24">
      <c r="B167" s="83"/>
      <c r="C167" s="84" t="s">
        <v>223</v>
      </c>
      <c r="D167" s="84" t="s">
        <v>72</v>
      </c>
      <c r="E167" s="85" t="s">
        <v>688</v>
      </c>
      <c r="F167" s="86" t="s">
        <v>689</v>
      </c>
      <c r="G167" s="87" t="s">
        <v>75</v>
      </c>
      <c r="H167" s="88">
        <v>3.25</v>
      </c>
      <c r="I167" s="426">
        <v>0</v>
      </c>
      <c r="J167" s="273">
        <f>ROUND(I167*H167,2)</f>
        <v>0</v>
      </c>
    </row>
    <row r="168" spans="2:10" ht="12">
      <c r="B168" s="103"/>
      <c r="C168" s="236"/>
      <c r="D168" s="237" t="s">
        <v>79</v>
      </c>
      <c r="E168" s="238" t="s">
        <v>0</v>
      </c>
      <c r="F168" s="203" t="s">
        <v>1146</v>
      </c>
      <c r="G168" s="236"/>
      <c r="H168" s="239">
        <v>1.5</v>
      </c>
      <c r="I168" s="236"/>
      <c r="J168" s="274"/>
    </row>
    <row r="169" spans="2:10" ht="12">
      <c r="B169" s="103"/>
      <c r="C169" s="236"/>
      <c r="D169" s="237" t="s">
        <v>79</v>
      </c>
      <c r="E169" s="238" t="s">
        <v>0</v>
      </c>
      <c r="F169" s="203" t="s">
        <v>1147</v>
      </c>
      <c r="G169" s="236"/>
      <c r="H169" s="239">
        <v>1.75</v>
      </c>
      <c r="I169" s="236"/>
      <c r="J169" s="274"/>
    </row>
    <row r="170" spans="2:10" ht="12">
      <c r="B170" s="110"/>
      <c r="C170" s="133"/>
      <c r="D170" s="237" t="s">
        <v>79</v>
      </c>
      <c r="E170" s="240" t="s">
        <v>0</v>
      </c>
      <c r="F170" s="241" t="s">
        <v>83</v>
      </c>
      <c r="G170" s="133"/>
      <c r="H170" s="242">
        <v>3.25</v>
      </c>
      <c r="I170" s="133"/>
      <c r="J170" s="275"/>
    </row>
    <row r="171" spans="2:10" ht="24">
      <c r="B171" s="83"/>
      <c r="C171" s="84" t="s">
        <v>320</v>
      </c>
      <c r="D171" s="84" t="s">
        <v>72</v>
      </c>
      <c r="E171" s="85" t="s">
        <v>328</v>
      </c>
      <c r="F171" s="86" t="s">
        <v>214</v>
      </c>
      <c r="G171" s="87" t="s">
        <v>75</v>
      </c>
      <c r="H171" s="88">
        <v>3.53</v>
      </c>
      <c r="I171" s="426">
        <v>0</v>
      </c>
      <c r="J171" s="273">
        <f>ROUND(I171*H171,2)</f>
        <v>0</v>
      </c>
    </row>
    <row r="172" spans="2:10" ht="12">
      <c r="B172" s="96"/>
      <c r="C172" s="243"/>
      <c r="D172" s="237" t="s">
        <v>79</v>
      </c>
      <c r="E172" s="244" t="s">
        <v>0</v>
      </c>
      <c r="F172" s="245" t="s">
        <v>691</v>
      </c>
      <c r="G172" s="243"/>
      <c r="H172" s="244" t="s">
        <v>0</v>
      </c>
      <c r="I172" s="243"/>
      <c r="J172" s="278"/>
    </row>
    <row r="173" spans="2:10" ht="12">
      <c r="B173" s="103"/>
      <c r="C173" s="236"/>
      <c r="D173" s="237" t="s">
        <v>79</v>
      </c>
      <c r="E173" s="238" t="s">
        <v>0</v>
      </c>
      <c r="F173" s="203" t="s">
        <v>1148</v>
      </c>
      <c r="G173" s="236"/>
      <c r="H173" s="239">
        <v>1.05</v>
      </c>
      <c r="I173" s="236"/>
      <c r="J173" s="274"/>
    </row>
    <row r="174" spans="2:10" ht="12">
      <c r="B174" s="103"/>
      <c r="C174" s="236"/>
      <c r="D174" s="237" t="s">
        <v>79</v>
      </c>
      <c r="E174" s="238" t="s">
        <v>0</v>
      </c>
      <c r="F174" s="203" t="s">
        <v>1149</v>
      </c>
      <c r="G174" s="236"/>
      <c r="H174" s="239">
        <v>2.48</v>
      </c>
      <c r="I174" s="236"/>
      <c r="J174" s="274"/>
    </row>
    <row r="175" spans="2:10" ht="12">
      <c r="B175" s="110"/>
      <c r="C175" s="133"/>
      <c r="D175" s="237" t="s">
        <v>79</v>
      </c>
      <c r="E175" s="240" t="s">
        <v>0</v>
      </c>
      <c r="F175" s="241" t="s">
        <v>83</v>
      </c>
      <c r="G175" s="133"/>
      <c r="H175" s="242">
        <v>3.53</v>
      </c>
      <c r="I175" s="133"/>
      <c r="J175" s="275"/>
    </row>
    <row r="176" spans="2:10" ht="24">
      <c r="B176" s="83"/>
      <c r="C176" s="84" t="s">
        <v>324</v>
      </c>
      <c r="D176" s="84" t="s">
        <v>72</v>
      </c>
      <c r="E176" s="85" t="s">
        <v>333</v>
      </c>
      <c r="F176" s="86" t="s">
        <v>334</v>
      </c>
      <c r="G176" s="87" t="s">
        <v>75</v>
      </c>
      <c r="H176" s="88">
        <v>2.84</v>
      </c>
      <c r="I176" s="426">
        <v>0</v>
      </c>
      <c r="J176" s="273">
        <f>ROUND(I176*H176,2)</f>
        <v>0</v>
      </c>
    </row>
    <row r="177" spans="2:10" ht="22.5">
      <c r="B177" s="103"/>
      <c r="C177" s="236"/>
      <c r="D177" s="237" t="s">
        <v>79</v>
      </c>
      <c r="E177" s="238" t="s">
        <v>0</v>
      </c>
      <c r="F177" s="203" t="s">
        <v>1150</v>
      </c>
      <c r="G177" s="236"/>
      <c r="H177" s="239">
        <v>2.84</v>
      </c>
      <c r="I177" s="236"/>
      <c r="J177" s="274"/>
    </row>
    <row r="178" spans="2:10" ht="12.75">
      <c r="B178" s="71"/>
      <c r="C178" s="130"/>
      <c r="D178" s="233" t="s">
        <v>44</v>
      </c>
      <c r="E178" s="235" t="s">
        <v>145</v>
      </c>
      <c r="F178" s="235" t="s">
        <v>146</v>
      </c>
      <c r="G178" s="130"/>
      <c r="H178" s="130"/>
      <c r="I178" s="130"/>
      <c r="J178" s="271">
        <f>J179+J180+J182+J183+J184+J185</f>
        <v>0</v>
      </c>
    </row>
    <row r="179" spans="2:10" ht="24">
      <c r="B179" s="83"/>
      <c r="C179" s="84" t="s">
        <v>327</v>
      </c>
      <c r="D179" s="84" t="s">
        <v>72</v>
      </c>
      <c r="E179" s="85" t="s">
        <v>148</v>
      </c>
      <c r="F179" s="86" t="s">
        <v>277</v>
      </c>
      <c r="G179" s="87" t="s">
        <v>97</v>
      </c>
      <c r="H179" s="88">
        <v>98.064</v>
      </c>
      <c r="I179" s="426">
        <v>0</v>
      </c>
      <c r="J179" s="273">
        <f>ROUND(I179*H179,2)</f>
        <v>0</v>
      </c>
    </row>
    <row r="180" spans="2:10" ht="24">
      <c r="B180" s="83"/>
      <c r="C180" s="84" t="s">
        <v>332</v>
      </c>
      <c r="D180" s="84" t="s">
        <v>72</v>
      </c>
      <c r="E180" s="85" t="s">
        <v>152</v>
      </c>
      <c r="F180" s="86" t="s">
        <v>278</v>
      </c>
      <c r="G180" s="87" t="s">
        <v>97</v>
      </c>
      <c r="H180" s="88">
        <v>1667.088</v>
      </c>
      <c r="I180" s="426">
        <v>0</v>
      </c>
      <c r="J180" s="273">
        <f>ROUND(I180*H180,2)</f>
        <v>0</v>
      </c>
    </row>
    <row r="181" spans="2:10" ht="12">
      <c r="B181" s="103"/>
      <c r="C181" s="236"/>
      <c r="D181" s="237" t="s">
        <v>79</v>
      </c>
      <c r="E181" s="236"/>
      <c r="F181" s="203" t="s">
        <v>1151</v>
      </c>
      <c r="G181" s="236"/>
      <c r="H181" s="239">
        <v>1667.088</v>
      </c>
      <c r="I181" s="236"/>
      <c r="J181" s="274"/>
    </row>
    <row r="182" spans="2:10" ht="24">
      <c r="B182" s="83"/>
      <c r="C182" s="84" t="s">
        <v>336</v>
      </c>
      <c r="D182" s="84" t="s">
        <v>72</v>
      </c>
      <c r="E182" s="85" t="s">
        <v>1152</v>
      </c>
      <c r="F182" s="86" t="s">
        <v>1153</v>
      </c>
      <c r="G182" s="87" t="s">
        <v>75</v>
      </c>
      <c r="H182" s="88">
        <v>0.5</v>
      </c>
      <c r="I182" s="426">
        <v>0</v>
      </c>
      <c r="J182" s="273">
        <f>ROUND(I182*H182,2)</f>
        <v>0</v>
      </c>
    </row>
    <row r="183" spans="2:10" ht="24">
      <c r="B183" s="83"/>
      <c r="C183" s="84" t="s">
        <v>337</v>
      </c>
      <c r="D183" s="84" t="s">
        <v>72</v>
      </c>
      <c r="E183" s="85" t="s">
        <v>491</v>
      </c>
      <c r="F183" s="86" t="s">
        <v>492</v>
      </c>
      <c r="G183" s="87" t="s">
        <v>75</v>
      </c>
      <c r="H183" s="88">
        <v>0.5</v>
      </c>
      <c r="I183" s="426">
        <v>0</v>
      </c>
      <c r="J183" s="273">
        <f>ROUND(I183*H183,2)</f>
        <v>0</v>
      </c>
    </row>
    <row r="184" spans="2:10" ht="36">
      <c r="B184" s="83"/>
      <c r="C184" s="84" t="s">
        <v>339</v>
      </c>
      <c r="D184" s="84" t="s">
        <v>72</v>
      </c>
      <c r="E184" s="85" t="s">
        <v>340</v>
      </c>
      <c r="F184" s="86" t="s">
        <v>494</v>
      </c>
      <c r="G184" s="87" t="s">
        <v>97</v>
      </c>
      <c r="H184" s="88">
        <v>1.642</v>
      </c>
      <c r="I184" s="426">
        <v>0</v>
      </c>
      <c r="J184" s="273">
        <f>ROUND(I184*H184,2)</f>
        <v>0</v>
      </c>
    </row>
    <row r="185" spans="2:10" ht="24">
      <c r="B185" s="83"/>
      <c r="C185" s="84" t="s">
        <v>342</v>
      </c>
      <c r="D185" s="84" t="s">
        <v>72</v>
      </c>
      <c r="E185" s="85" t="s">
        <v>280</v>
      </c>
      <c r="F185" s="86" t="s">
        <v>281</v>
      </c>
      <c r="G185" s="87" t="s">
        <v>97</v>
      </c>
      <c r="H185" s="88">
        <v>94.922</v>
      </c>
      <c r="I185" s="426">
        <v>0</v>
      </c>
      <c r="J185" s="273">
        <f>ROUND(I185*H185,2)</f>
        <v>0</v>
      </c>
    </row>
    <row r="186" spans="2:10" ht="12">
      <c r="B186" s="103"/>
      <c r="C186" s="236"/>
      <c r="D186" s="237" t="s">
        <v>79</v>
      </c>
      <c r="E186" s="238" t="s">
        <v>0</v>
      </c>
      <c r="F186" s="203" t="s">
        <v>1154</v>
      </c>
      <c r="G186" s="236"/>
      <c r="H186" s="239">
        <v>94.922</v>
      </c>
      <c r="I186" s="236"/>
      <c r="J186" s="274"/>
    </row>
    <row r="187" spans="2:10" ht="15">
      <c r="B187" s="71"/>
      <c r="C187" s="130"/>
      <c r="D187" s="233" t="s">
        <v>44</v>
      </c>
      <c r="E187" s="234" t="s">
        <v>344</v>
      </c>
      <c r="F187" s="234" t="s">
        <v>345</v>
      </c>
      <c r="G187" s="130"/>
      <c r="H187" s="130"/>
      <c r="I187" s="130"/>
      <c r="J187" s="270">
        <f>J188</f>
        <v>0</v>
      </c>
    </row>
    <row r="188" spans="2:10" ht="12.75">
      <c r="B188" s="71"/>
      <c r="C188" s="130"/>
      <c r="D188" s="233" t="s">
        <v>44</v>
      </c>
      <c r="E188" s="235" t="s">
        <v>346</v>
      </c>
      <c r="F188" s="235" t="s">
        <v>347</v>
      </c>
      <c r="G188" s="130"/>
      <c r="H188" s="130"/>
      <c r="I188" s="130"/>
      <c r="J188" s="271">
        <f>J189+J191+J193+J194</f>
        <v>0</v>
      </c>
    </row>
    <row r="189" spans="2:10" ht="24">
      <c r="B189" s="83"/>
      <c r="C189" s="84" t="s">
        <v>348</v>
      </c>
      <c r="D189" s="84" t="s">
        <v>72</v>
      </c>
      <c r="E189" s="85" t="s">
        <v>498</v>
      </c>
      <c r="F189" s="86" t="s">
        <v>499</v>
      </c>
      <c r="G189" s="87" t="s">
        <v>104</v>
      </c>
      <c r="H189" s="88">
        <v>92.348</v>
      </c>
      <c r="I189" s="426">
        <v>0</v>
      </c>
      <c r="J189" s="273">
        <f>ROUND(I189*H189,2)</f>
        <v>0</v>
      </c>
    </row>
    <row r="190" spans="2:10" ht="12">
      <c r="B190" s="103"/>
      <c r="C190" s="236"/>
      <c r="D190" s="237" t="s">
        <v>79</v>
      </c>
      <c r="E190" s="238" t="s">
        <v>0</v>
      </c>
      <c r="F190" s="203" t="s">
        <v>1155</v>
      </c>
      <c r="G190" s="236"/>
      <c r="H190" s="239">
        <v>92.348</v>
      </c>
      <c r="I190" s="236"/>
      <c r="J190" s="274"/>
    </row>
    <row r="191" spans="2:10" ht="24">
      <c r="B191" s="83"/>
      <c r="C191" s="84" t="s">
        <v>352</v>
      </c>
      <c r="D191" s="84" t="s">
        <v>72</v>
      </c>
      <c r="E191" s="85" t="s">
        <v>503</v>
      </c>
      <c r="F191" s="86" t="s">
        <v>504</v>
      </c>
      <c r="G191" s="87" t="s">
        <v>104</v>
      </c>
      <c r="H191" s="88">
        <v>75.548</v>
      </c>
      <c r="I191" s="426">
        <v>0</v>
      </c>
      <c r="J191" s="273">
        <f>ROUND(I191*H191,2)</f>
        <v>0</v>
      </c>
    </row>
    <row r="192" spans="2:10" ht="12">
      <c r="B192" s="103"/>
      <c r="C192" s="236"/>
      <c r="D192" s="237" t="s">
        <v>79</v>
      </c>
      <c r="E192" s="238" t="s">
        <v>0</v>
      </c>
      <c r="F192" s="203" t="s">
        <v>1156</v>
      </c>
      <c r="G192" s="236"/>
      <c r="H192" s="239">
        <v>75.548</v>
      </c>
      <c r="I192" s="236"/>
      <c r="J192" s="274"/>
    </row>
    <row r="193" spans="2:10" ht="36">
      <c r="B193" s="83"/>
      <c r="C193" s="84" t="s">
        <v>355</v>
      </c>
      <c r="D193" s="84" t="s">
        <v>72</v>
      </c>
      <c r="E193" s="85" t="s">
        <v>353</v>
      </c>
      <c r="F193" s="86" t="s">
        <v>354</v>
      </c>
      <c r="G193" s="87" t="s">
        <v>104</v>
      </c>
      <c r="H193" s="88">
        <v>92.348</v>
      </c>
      <c r="I193" s="426">
        <v>0</v>
      </c>
      <c r="J193" s="273">
        <f>ROUND(I193*H193,2)</f>
        <v>0</v>
      </c>
    </row>
    <row r="194" spans="2:10" ht="24">
      <c r="B194" s="83"/>
      <c r="C194" s="84" t="s">
        <v>490</v>
      </c>
      <c r="D194" s="84" t="s">
        <v>72</v>
      </c>
      <c r="E194" s="85" t="s">
        <v>356</v>
      </c>
      <c r="F194" s="86" t="s">
        <v>357</v>
      </c>
      <c r="G194" s="87" t="s">
        <v>104</v>
      </c>
      <c r="H194" s="88">
        <v>92.348</v>
      </c>
      <c r="I194" s="426">
        <v>0</v>
      </c>
      <c r="J194" s="273">
        <f>ROUND(I194*H194,2)</f>
        <v>0</v>
      </c>
    </row>
    <row r="195" spans="2:10" ht="12">
      <c r="B195" s="22"/>
      <c r="C195" s="23"/>
      <c r="D195" s="23"/>
      <c r="E195" s="23"/>
      <c r="F195" s="23"/>
      <c r="G195" s="23"/>
      <c r="H195" s="23"/>
      <c r="I195" s="23"/>
      <c r="J195" s="210"/>
    </row>
  </sheetData>
  <mergeCells count="5">
    <mergeCell ref="E6:H6"/>
    <mergeCell ref="E15:H15"/>
    <mergeCell ref="E24:H24"/>
    <mergeCell ref="E84:H84"/>
    <mergeCell ref="E109:H109"/>
  </mergeCells>
  <printOptions/>
  <pageMargins left="0.7" right="0.7" top="0.787401575" bottom="0.7874015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3:J161"/>
  <sheetViews>
    <sheetView showGridLines="0" workbookViewId="0" topLeftCell="A94">
      <selection activeCell="M135" sqref="M135"/>
    </sheetView>
  </sheetViews>
  <sheetFormatPr defaultColWidth="9.140625" defaultRowHeight="12"/>
  <cols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</cols>
  <sheetData>
    <row r="3" spans="2:10" ht="12">
      <c r="B3" s="12"/>
      <c r="C3" s="13"/>
      <c r="D3" s="13"/>
      <c r="E3" s="13"/>
      <c r="F3" s="13"/>
      <c r="G3" s="13"/>
      <c r="H3" s="13"/>
      <c r="I3" s="13"/>
      <c r="J3" s="205"/>
    </row>
    <row r="4" spans="2:10" ht="18">
      <c r="B4" s="14"/>
      <c r="C4" s="145"/>
      <c r="D4" s="216" t="s">
        <v>47</v>
      </c>
      <c r="E4" s="145"/>
      <c r="F4" s="145"/>
      <c r="G4" s="145"/>
      <c r="H4" s="145"/>
      <c r="I4" s="145"/>
      <c r="J4" s="206"/>
    </row>
    <row r="5" spans="2:10" ht="12">
      <c r="B5" s="14"/>
      <c r="C5" s="145"/>
      <c r="D5" s="145"/>
      <c r="E5" s="145"/>
      <c r="F5" s="145"/>
      <c r="G5" s="145"/>
      <c r="H5" s="145"/>
      <c r="I5" s="145"/>
      <c r="J5" s="206"/>
    </row>
    <row r="6" spans="2:10" ht="12.75">
      <c r="B6" s="14"/>
      <c r="C6" s="145"/>
      <c r="D6" s="441" t="s">
        <v>6</v>
      </c>
      <c r="E6" s="145"/>
      <c r="F6" s="145"/>
      <c r="G6" s="145"/>
      <c r="H6" s="145"/>
      <c r="I6" s="145"/>
      <c r="J6" s="206"/>
    </row>
    <row r="7" spans="2:10" ht="12.75">
      <c r="B7" s="14"/>
      <c r="C7" s="145"/>
      <c r="D7" s="145"/>
      <c r="E7" s="464" t="s">
        <v>1157</v>
      </c>
      <c r="F7" s="465"/>
      <c r="G7" s="465"/>
      <c r="H7" s="465"/>
      <c r="I7" s="145"/>
      <c r="J7" s="206"/>
    </row>
    <row r="8" spans="2:10" ht="12.75">
      <c r="B8" s="20"/>
      <c r="C8" s="439"/>
      <c r="D8" s="441" t="s">
        <v>358</v>
      </c>
      <c r="E8" s="439"/>
      <c r="F8" s="439"/>
      <c r="G8" s="439"/>
      <c r="H8" s="439"/>
      <c r="I8" s="439"/>
      <c r="J8" s="207"/>
    </row>
    <row r="9" spans="2:10" ht="12.75" customHeight="1">
      <c r="B9" s="20"/>
      <c r="C9" s="439"/>
      <c r="D9" s="439"/>
      <c r="E9" s="461" t="s">
        <v>359</v>
      </c>
      <c r="F9" s="458"/>
      <c r="G9" s="458"/>
      <c r="H9" s="458"/>
      <c r="I9" s="439"/>
      <c r="J9" s="207"/>
    </row>
    <row r="10" spans="2:10" ht="12">
      <c r="B10" s="20"/>
      <c r="C10" s="439"/>
      <c r="D10" s="439"/>
      <c r="E10" s="439"/>
      <c r="F10" s="439"/>
      <c r="G10" s="439"/>
      <c r="H10" s="439"/>
      <c r="I10" s="439"/>
      <c r="J10" s="207"/>
    </row>
    <row r="11" spans="2:10" ht="12.75">
      <c r="B11" s="20"/>
      <c r="C11" s="439"/>
      <c r="D11" s="441" t="s">
        <v>8</v>
      </c>
      <c r="E11" s="439"/>
      <c r="F11" s="440" t="s">
        <v>0</v>
      </c>
      <c r="G11" s="439"/>
      <c r="H11" s="439"/>
      <c r="I11" s="441" t="s">
        <v>9</v>
      </c>
      <c r="J11" s="246" t="s">
        <v>0</v>
      </c>
    </row>
    <row r="12" spans="2:10" ht="12.75">
      <c r="B12" s="20"/>
      <c r="C12" s="439"/>
      <c r="D12" s="441" t="s">
        <v>10</v>
      </c>
      <c r="E12" s="439"/>
      <c r="F12" s="440" t="s">
        <v>227</v>
      </c>
      <c r="G12" s="439"/>
      <c r="H12" s="439"/>
      <c r="I12" s="441" t="s">
        <v>12</v>
      </c>
      <c r="J12" s="247" t="str">
        <f>'[8]Rekapitulace stavby'!AN8</f>
        <v>20. 3. 2020</v>
      </c>
    </row>
    <row r="13" spans="2:10" ht="12">
      <c r="B13" s="20"/>
      <c r="C13" s="439"/>
      <c r="D13" s="439"/>
      <c r="E13" s="439"/>
      <c r="F13" s="439"/>
      <c r="G13" s="439"/>
      <c r="H13" s="439"/>
      <c r="I13" s="439"/>
      <c r="J13" s="207"/>
    </row>
    <row r="14" spans="2:10" ht="12.75">
      <c r="B14" s="20"/>
      <c r="C14" s="439"/>
      <c r="D14" s="441" t="s">
        <v>13</v>
      </c>
      <c r="E14" s="439"/>
      <c r="F14" s="439"/>
      <c r="G14" s="439"/>
      <c r="H14" s="439"/>
      <c r="I14" s="441" t="s">
        <v>14</v>
      </c>
      <c r="J14" s="246" t="s">
        <v>0</v>
      </c>
    </row>
    <row r="15" spans="2:10" ht="12.75">
      <c r="B15" s="20"/>
      <c r="C15" s="439"/>
      <c r="D15" s="439"/>
      <c r="E15" s="440" t="s">
        <v>16</v>
      </c>
      <c r="F15" s="439"/>
      <c r="G15" s="439"/>
      <c r="H15" s="439"/>
      <c r="I15" s="441" t="s">
        <v>17</v>
      </c>
      <c r="J15" s="246" t="s">
        <v>0</v>
      </c>
    </row>
    <row r="16" spans="2:10" ht="12">
      <c r="B16" s="20"/>
      <c r="C16" s="439"/>
      <c r="D16" s="439"/>
      <c r="E16" s="439"/>
      <c r="F16" s="439"/>
      <c r="G16" s="439"/>
      <c r="H16" s="439"/>
      <c r="I16" s="439"/>
      <c r="J16" s="207"/>
    </row>
    <row r="17" spans="2:10" ht="12.75">
      <c r="B17" s="20"/>
      <c r="C17" s="439"/>
      <c r="D17" s="441" t="s">
        <v>19</v>
      </c>
      <c r="E17" s="439"/>
      <c r="F17" s="439"/>
      <c r="G17" s="439"/>
      <c r="H17" s="439"/>
      <c r="I17" s="441" t="s">
        <v>14</v>
      </c>
      <c r="J17" s="246" t="str">
        <f>'[8]Rekapitulace stavby'!AN13</f>
        <v/>
      </c>
    </row>
    <row r="18" spans="2:10" ht="12.75">
      <c r="B18" s="20"/>
      <c r="C18" s="439"/>
      <c r="D18" s="439"/>
      <c r="E18" s="462" t="str">
        <f>'[8]Rekapitulace stavby'!E14</f>
        <v xml:space="preserve"> </v>
      </c>
      <c r="F18" s="462"/>
      <c r="G18" s="462"/>
      <c r="H18" s="462"/>
      <c r="I18" s="441" t="s">
        <v>17</v>
      </c>
      <c r="J18" s="246" t="str">
        <f>'[8]Rekapitulace stavby'!AN14</f>
        <v/>
      </c>
    </row>
    <row r="19" spans="2:10" ht="12">
      <c r="B19" s="20"/>
      <c r="C19" s="439"/>
      <c r="D19" s="439"/>
      <c r="E19" s="439"/>
      <c r="F19" s="439"/>
      <c r="G19" s="439"/>
      <c r="H19" s="439"/>
      <c r="I19" s="439"/>
      <c r="J19" s="207"/>
    </row>
    <row r="20" spans="2:10" ht="12.75">
      <c r="B20" s="20"/>
      <c r="C20" s="439"/>
      <c r="D20" s="441" t="s">
        <v>20</v>
      </c>
      <c r="E20" s="439"/>
      <c r="F20" s="439"/>
      <c r="G20" s="439"/>
      <c r="H20" s="439"/>
      <c r="I20" s="441" t="s">
        <v>14</v>
      </c>
      <c r="J20" s="246" t="s">
        <v>0</v>
      </c>
    </row>
    <row r="21" spans="2:10" ht="12.75">
      <c r="B21" s="20"/>
      <c r="C21" s="439"/>
      <c r="D21" s="439"/>
      <c r="E21" s="440" t="s">
        <v>228</v>
      </c>
      <c r="F21" s="439"/>
      <c r="G21" s="439"/>
      <c r="H21" s="439"/>
      <c r="I21" s="441" t="s">
        <v>17</v>
      </c>
      <c r="J21" s="246" t="s">
        <v>0</v>
      </c>
    </row>
    <row r="22" spans="2:10" ht="12">
      <c r="B22" s="20"/>
      <c r="C22" s="439"/>
      <c r="D22" s="439"/>
      <c r="E22" s="439"/>
      <c r="F22" s="439"/>
      <c r="G22" s="439"/>
      <c r="H22" s="439"/>
      <c r="I22" s="439"/>
      <c r="J22" s="207"/>
    </row>
    <row r="23" spans="2:10" ht="12.75">
      <c r="B23" s="20"/>
      <c r="C23" s="439"/>
      <c r="D23" s="441" t="s">
        <v>24</v>
      </c>
      <c r="E23" s="439"/>
      <c r="F23" s="439"/>
      <c r="G23" s="439"/>
      <c r="H23" s="439"/>
      <c r="I23" s="441" t="s">
        <v>14</v>
      </c>
      <c r="J23" s="246" t="str">
        <f>IF('[8]Rekapitulace stavby'!AN19="","",'[8]Rekapitulace stavby'!AN19)</f>
        <v/>
      </c>
    </row>
    <row r="24" spans="2:10" ht="12.75">
      <c r="B24" s="20"/>
      <c r="C24" s="439"/>
      <c r="D24" s="439"/>
      <c r="E24" s="440" t="str">
        <f>IF('[8]Rekapitulace stavby'!E20="","",'[8]Rekapitulace stavby'!E20)</f>
        <v xml:space="preserve"> </v>
      </c>
      <c r="F24" s="439"/>
      <c r="G24" s="439"/>
      <c r="H24" s="439"/>
      <c r="I24" s="441" t="s">
        <v>17</v>
      </c>
      <c r="J24" s="246" t="str">
        <f>IF('[8]Rekapitulace stavby'!AN20="","",'[8]Rekapitulace stavby'!AN20)</f>
        <v/>
      </c>
    </row>
    <row r="25" spans="2:10" ht="12">
      <c r="B25" s="20"/>
      <c r="C25" s="439"/>
      <c r="D25" s="439"/>
      <c r="E25" s="439"/>
      <c r="F25" s="439"/>
      <c r="G25" s="439"/>
      <c r="H25" s="439"/>
      <c r="I25" s="439"/>
      <c r="J25" s="207"/>
    </row>
    <row r="26" spans="2:10" ht="12.75">
      <c r="B26" s="20"/>
      <c r="C26" s="439"/>
      <c r="D26" s="441" t="s">
        <v>25</v>
      </c>
      <c r="E26" s="439"/>
      <c r="F26" s="439"/>
      <c r="G26" s="439"/>
      <c r="H26" s="439"/>
      <c r="I26" s="439"/>
      <c r="J26" s="207"/>
    </row>
    <row r="27" spans="2:10" ht="12.75">
      <c r="B27" s="40"/>
      <c r="C27" s="150"/>
      <c r="D27" s="150"/>
      <c r="E27" s="463" t="s">
        <v>0</v>
      </c>
      <c r="F27" s="463"/>
      <c r="G27" s="463"/>
      <c r="H27" s="463"/>
      <c r="I27" s="150"/>
      <c r="J27" s="208"/>
    </row>
    <row r="28" spans="2:10" ht="12">
      <c r="B28" s="20"/>
      <c r="C28" s="439"/>
      <c r="D28" s="439"/>
      <c r="E28" s="439"/>
      <c r="F28" s="439"/>
      <c r="G28" s="439"/>
      <c r="H28" s="439"/>
      <c r="I28" s="439"/>
      <c r="J28" s="207"/>
    </row>
    <row r="29" spans="2:10" ht="12">
      <c r="B29" s="20"/>
      <c r="C29" s="439"/>
      <c r="D29" s="33"/>
      <c r="E29" s="33"/>
      <c r="F29" s="33"/>
      <c r="G29" s="33"/>
      <c r="H29" s="33"/>
      <c r="I29" s="33"/>
      <c r="J29" s="209"/>
    </row>
    <row r="30" spans="2:10" ht="15.75">
      <c r="B30" s="20"/>
      <c r="C30" s="439"/>
      <c r="D30" s="219" t="s">
        <v>27</v>
      </c>
      <c r="E30" s="439"/>
      <c r="F30" s="439"/>
      <c r="G30" s="439"/>
      <c r="H30" s="439"/>
      <c r="I30" s="439"/>
      <c r="J30" s="248">
        <f>ROUND(J120,2)</f>
        <v>0</v>
      </c>
    </row>
    <row r="31" spans="2:10" ht="12">
      <c r="B31" s="20"/>
      <c r="C31" s="439"/>
      <c r="D31" s="33"/>
      <c r="E31" s="33"/>
      <c r="F31" s="33"/>
      <c r="G31" s="33"/>
      <c r="H31" s="33"/>
      <c r="I31" s="33"/>
      <c r="J31" s="209"/>
    </row>
    <row r="32" spans="2:10" ht="12.75">
      <c r="B32" s="20"/>
      <c r="C32" s="439"/>
      <c r="D32" s="439"/>
      <c r="E32" s="439"/>
      <c r="F32" s="220" t="s">
        <v>29</v>
      </c>
      <c r="G32" s="439"/>
      <c r="H32" s="439"/>
      <c r="I32" s="220" t="s">
        <v>28</v>
      </c>
      <c r="J32" s="249" t="s">
        <v>30</v>
      </c>
    </row>
    <row r="33" spans="2:10" ht="12.75">
      <c r="B33" s="20"/>
      <c r="C33" s="439"/>
      <c r="D33" s="221" t="s">
        <v>31</v>
      </c>
      <c r="E33" s="441" t="s">
        <v>32</v>
      </c>
      <c r="F33" s="222">
        <f>ROUND((SUM(BE120:BE159)),2)</f>
        <v>0</v>
      </c>
      <c r="G33" s="439"/>
      <c r="H33" s="439"/>
      <c r="I33" s="223">
        <v>0.21</v>
      </c>
      <c r="J33" s="250">
        <f>ROUND(((SUM(BE120:BE159))*I33),2)</f>
        <v>0</v>
      </c>
    </row>
    <row r="34" spans="2:10" ht="12.75">
      <c r="B34" s="20"/>
      <c r="C34" s="439"/>
      <c r="D34" s="439"/>
      <c r="E34" s="441" t="s">
        <v>33</v>
      </c>
      <c r="F34" s="222">
        <f>ROUND((SUM(BF120:BF159)),2)</f>
        <v>0</v>
      </c>
      <c r="G34" s="439"/>
      <c r="H34" s="439"/>
      <c r="I34" s="223">
        <v>0.15</v>
      </c>
      <c r="J34" s="250">
        <f>ROUND(((SUM(BF120:BF159))*I34),2)</f>
        <v>0</v>
      </c>
    </row>
    <row r="35" spans="2:10" ht="12.75">
      <c r="B35" s="20"/>
      <c r="C35" s="439"/>
      <c r="D35" s="439"/>
      <c r="E35" s="441" t="s">
        <v>34</v>
      </c>
      <c r="F35" s="222">
        <f>ROUND((SUM(BG120:BG159)),2)</f>
        <v>0</v>
      </c>
      <c r="G35" s="439"/>
      <c r="H35" s="439"/>
      <c r="I35" s="223">
        <v>0.21</v>
      </c>
      <c r="J35" s="250">
        <f>0</f>
        <v>0</v>
      </c>
    </row>
    <row r="36" spans="2:10" ht="12.75">
      <c r="B36" s="20"/>
      <c r="C36" s="439"/>
      <c r="D36" s="439"/>
      <c r="E36" s="441" t="s">
        <v>35</v>
      </c>
      <c r="F36" s="222">
        <f>ROUND((SUM(BH120:BH159)),2)</f>
        <v>0</v>
      </c>
      <c r="G36" s="439"/>
      <c r="H36" s="439"/>
      <c r="I36" s="223">
        <v>0.15</v>
      </c>
      <c r="J36" s="250">
        <f>0</f>
        <v>0</v>
      </c>
    </row>
    <row r="37" spans="2:10" ht="12.75">
      <c r="B37" s="20"/>
      <c r="C37" s="439"/>
      <c r="D37" s="439"/>
      <c r="E37" s="441" t="s">
        <v>36</v>
      </c>
      <c r="F37" s="222">
        <f>ROUND((SUM(BI120:BI159)),2)</f>
        <v>0</v>
      </c>
      <c r="G37" s="439"/>
      <c r="H37" s="439"/>
      <c r="I37" s="223">
        <v>0</v>
      </c>
      <c r="J37" s="250">
        <f>0</f>
        <v>0</v>
      </c>
    </row>
    <row r="38" spans="2:10" ht="12">
      <c r="B38" s="20"/>
      <c r="C38" s="439"/>
      <c r="D38" s="439"/>
      <c r="E38" s="439"/>
      <c r="F38" s="439"/>
      <c r="G38" s="439"/>
      <c r="H38" s="439"/>
      <c r="I38" s="439"/>
      <c r="J38" s="207"/>
    </row>
    <row r="39" spans="2:10" ht="15.75">
      <c r="B39" s="20"/>
      <c r="C39" s="156"/>
      <c r="D39" s="47" t="s">
        <v>37</v>
      </c>
      <c r="E39" s="28"/>
      <c r="F39" s="28"/>
      <c r="G39" s="48" t="s">
        <v>38</v>
      </c>
      <c r="H39" s="49" t="s">
        <v>39</v>
      </c>
      <c r="I39" s="28"/>
      <c r="J39" s="252">
        <f>SUM(J30:J37)</f>
        <v>0</v>
      </c>
    </row>
    <row r="40" spans="2:10" ht="12">
      <c r="B40" s="20"/>
      <c r="C40" s="439"/>
      <c r="D40" s="439"/>
      <c r="E40" s="439"/>
      <c r="F40" s="439"/>
      <c r="G40" s="439"/>
      <c r="H40" s="439"/>
      <c r="I40" s="439"/>
      <c r="J40" s="207"/>
    </row>
    <row r="41" spans="2:10" ht="12">
      <c r="B41" s="14"/>
      <c r="C41" s="145"/>
      <c r="D41" s="145"/>
      <c r="E41" s="145"/>
      <c r="F41" s="145"/>
      <c r="G41" s="145"/>
      <c r="H41" s="145"/>
      <c r="I41" s="145"/>
      <c r="J41" s="206"/>
    </row>
    <row r="42" spans="2:10" ht="12">
      <c r="B42" s="14"/>
      <c r="C42" s="145"/>
      <c r="D42" s="145"/>
      <c r="E42" s="145"/>
      <c r="F42" s="145"/>
      <c r="G42" s="145"/>
      <c r="H42" s="145"/>
      <c r="I42" s="145"/>
      <c r="J42" s="206"/>
    </row>
    <row r="43" spans="2:10" ht="12">
      <c r="B43" s="14"/>
      <c r="C43" s="145"/>
      <c r="D43" s="145"/>
      <c r="E43" s="145"/>
      <c r="F43" s="145"/>
      <c r="G43" s="145"/>
      <c r="H43" s="145"/>
      <c r="I43" s="145"/>
      <c r="J43" s="206"/>
    </row>
    <row r="44" spans="2:10" ht="12">
      <c r="B44" s="14"/>
      <c r="C44" s="145"/>
      <c r="D44" s="145"/>
      <c r="E44" s="145"/>
      <c r="F44" s="145"/>
      <c r="G44" s="145"/>
      <c r="H44" s="145"/>
      <c r="I44" s="145"/>
      <c r="J44" s="206"/>
    </row>
    <row r="45" spans="2:10" ht="12">
      <c r="B45" s="14"/>
      <c r="C45" s="145"/>
      <c r="D45" s="145"/>
      <c r="E45" s="145"/>
      <c r="F45" s="145"/>
      <c r="G45" s="145"/>
      <c r="H45" s="145"/>
      <c r="I45" s="145"/>
      <c r="J45" s="206"/>
    </row>
    <row r="46" spans="2:10" ht="12">
      <c r="B46" s="14"/>
      <c r="C46" s="145"/>
      <c r="D46" s="145"/>
      <c r="E46" s="145"/>
      <c r="F46" s="145"/>
      <c r="G46" s="145"/>
      <c r="H46" s="145"/>
      <c r="I46" s="145"/>
      <c r="J46" s="206"/>
    </row>
    <row r="47" spans="2:10" ht="12">
      <c r="B47" s="14"/>
      <c r="C47" s="145"/>
      <c r="D47" s="145"/>
      <c r="E47" s="145"/>
      <c r="F47" s="145"/>
      <c r="G47" s="145"/>
      <c r="H47" s="145"/>
      <c r="I47" s="145"/>
      <c r="J47" s="206"/>
    </row>
    <row r="48" spans="2:10" ht="12">
      <c r="B48" s="14"/>
      <c r="C48" s="145"/>
      <c r="D48" s="145"/>
      <c r="E48" s="145"/>
      <c r="F48" s="145"/>
      <c r="G48" s="145"/>
      <c r="H48" s="145"/>
      <c r="I48" s="145"/>
      <c r="J48" s="206"/>
    </row>
    <row r="49" spans="2:10" ht="12">
      <c r="B49" s="14"/>
      <c r="C49" s="145"/>
      <c r="D49" s="145"/>
      <c r="E49" s="145"/>
      <c r="F49" s="145"/>
      <c r="G49" s="145"/>
      <c r="H49" s="145"/>
      <c r="I49" s="145"/>
      <c r="J49" s="206"/>
    </row>
    <row r="50" spans="2:10" ht="12.75">
      <c r="B50" s="38"/>
      <c r="C50" s="279"/>
      <c r="D50" s="224" t="s">
        <v>158</v>
      </c>
      <c r="E50" s="280"/>
      <c r="F50" s="280"/>
      <c r="G50" s="224" t="s">
        <v>229</v>
      </c>
      <c r="H50" s="280"/>
      <c r="I50" s="280"/>
      <c r="J50" s="287"/>
    </row>
    <row r="51" spans="2:10" ht="12">
      <c r="B51" s="14"/>
      <c r="C51" s="145"/>
      <c r="D51" s="145"/>
      <c r="E51" s="145"/>
      <c r="F51" s="145"/>
      <c r="G51" s="145"/>
      <c r="H51" s="145"/>
      <c r="I51" s="145"/>
      <c r="J51" s="206"/>
    </row>
    <row r="52" spans="2:10" ht="12">
      <c r="B52" s="14"/>
      <c r="C52" s="145"/>
      <c r="D52" s="145"/>
      <c r="E52" s="145"/>
      <c r="F52" s="145"/>
      <c r="G52" s="145"/>
      <c r="H52" s="145"/>
      <c r="I52" s="145"/>
      <c r="J52" s="206"/>
    </row>
    <row r="53" spans="2:10" ht="12">
      <c r="B53" s="14"/>
      <c r="C53" s="145"/>
      <c r="D53" s="145"/>
      <c r="E53" s="145"/>
      <c r="F53" s="145"/>
      <c r="G53" s="145"/>
      <c r="H53" s="145"/>
      <c r="I53" s="145"/>
      <c r="J53" s="206"/>
    </row>
    <row r="54" spans="2:10" ht="12">
      <c r="B54" s="14"/>
      <c r="C54" s="145"/>
      <c r="D54" s="145"/>
      <c r="E54" s="145"/>
      <c r="F54" s="145"/>
      <c r="G54" s="145"/>
      <c r="H54" s="145"/>
      <c r="I54" s="145"/>
      <c r="J54" s="206"/>
    </row>
    <row r="55" spans="2:10" ht="12">
      <c r="B55" s="14"/>
      <c r="C55" s="145"/>
      <c r="D55" s="145"/>
      <c r="E55" s="145"/>
      <c r="F55" s="145"/>
      <c r="G55" s="145"/>
      <c r="H55" s="145"/>
      <c r="I55" s="145"/>
      <c r="J55" s="206"/>
    </row>
    <row r="56" spans="2:10" ht="12">
      <c r="B56" s="14"/>
      <c r="C56" s="145"/>
      <c r="D56" s="145"/>
      <c r="E56" s="145"/>
      <c r="F56" s="145"/>
      <c r="G56" s="145"/>
      <c r="H56" s="145"/>
      <c r="I56" s="145"/>
      <c r="J56" s="206"/>
    </row>
    <row r="57" spans="2:10" ht="12">
      <c r="B57" s="14"/>
      <c r="C57" s="145"/>
      <c r="D57" s="145"/>
      <c r="E57" s="145"/>
      <c r="F57" s="145"/>
      <c r="G57" s="145"/>
      <c r="H57" s="145"/>
      <c r="I57" s="145"/>
      <c r="J57" s="206"/>
    </row>
    <row r="58" spans="2:10" ht="12">
      <c r="B58" s="14"/>
      <c r="C58" s="145"/>
      <c r="D58" s="145"/>
      <c r="E58" s="145"/>
      <c r="F58" s="145"/>
      <c r="G58" s="145"/>
      <c r="H58" s="145"/>
      <c r="I58" s="145"/>
      <c r="J58" s="206"/>
    </row>
    <row r="59" spans="2:10" ht="12">
      <c r="B59" s="14"/>
      <c r="C59" s="145"/>
      <c r="D59" s="145"/>
      <c r="E59" s="145"/>
      <c r="F59" s="145"/>
      <c r="G59" s="145"/>
      <c r="H59" s="145"/>
      <c r="I59" s="145"/>
      <c r="J59" s="206"/>
    </row>
    <row r="60" spans="2:10" ht="12">
      <c r="B60" s="14"/>
      <c r="C60" s="145"/>
      <c r="D60" s="145"/>
      <c r="E60" s="145"/>
      <c r="F60" s="145"/>
      <c r="G60" s="145"/>
      <c r="H60" s="145"/>
      <c r="I60" s="145"/>
      <c r="J60" s="206"/>
    </row>
    <row r="61" spans="2:10" ht="12.75">
      <c r="B61" s="20"/>
      <c r="C61" s="439"/>
      <c r="D61" s="226" t="s">
        <v>230</v>
      </c>
      <c r="E61" s="144"/>
      <c r="F61" s="227" t="s">
        <v>231</v>
      </c>
      <c r="G61" s="226" t="s">
        <v>230</v>
      </c>
      <c r="H61" s="144"/>
      <c r="I61" s="144"/>
      <c r="J61" s="254" t="s">
        <v>231</v>
      </c>
    </row>
    <row r="62" spans="2:10" ht="12">
      <c r="B62" s="14"/>
      <c r="C62" s="145"/>
      <c r="D62" s="145"/>
      <c r="E62" s="145"/>
      <c r="F62" s="145"/>
      <c r="G62" s="145"/>
      <c r="H62" s="145"/>
      <c r="I62" s="145"/>
      <c r="J62" s="206"/>
    </row>
    <row r="63" spans="2:10" ht="12">
      <c r="B63" s="14"/>
      <c r="C63" s="145"/>
      <c r="D63" s="145"/>
      <c r="E63" s="145"/>
      <c r="F63" s="145"/>
      <c r="G63" s="145"/>
      <c r="H63" s="145"/>
      <c r="I63" s="145"/>
      <c r="J63" s="206"/>
    </row>
    <row r="64" spans="2:10" ht="12">
      <c r="B64" s="14"/>
      <c r="C64" s="145"/>
      <c r="D64" s="145"/>
      <c r="E64" s="145"/>
      <c r="F64" s="145"/>
      <c r="G64" s="145"/>
      <c r="H64" s="145"/>
      <c r="I64" s="145"/>
      <c r="J64" s="206"/>
    </row>
    <row r="65" spans="2:10" ht="12.75">
      <c r="B65" s="20"/>
      <c r="C65" s="439"/>
      <c r="D65" s="224" t="s">
        <v>232</v>
      </c>
      <c r="E65" s="225"/>
      <c r="F65" s="225"/>
      <c r="G65" s="224" t="s">
        <v>233</v>
      </c>
      <c r="H65" s="225"/>
      <c r="I65" s="225"/>
      <c r="J65" s="253"/>
    </row>
    <row r="66" spans="2:10" ht="12">
      <c r="B66" s="14"/>
      <c r="C66" s="145"/>
      <c r="D66" s="145"/>
      <c r="E66" s="145"/>
      <c r="F66" s="145"/>
      <c r="G66" s="145"/>
      <c r="H66" s="145"/>
      <c r="I66" s="145"/>
      <c r="J66" s="206"/>
    </row>
    <row r="67" spans="2:10" ht="12">
      <c r="B67" s="14"/>
      <c r="C67" s="145"/>
      <c r="D67" s="145"/>
      <c r="E67" s="145"/>
      <c r="F67" s="145"/>
      <c r="G67" s="145"/>
      <c r="H67" s="145"/>
      <c r="I67" s="145"/>
      <c r="J67" s="206"/>
    </row>
    <row r="68" spans="2:10" ht="12">
      <c r="B68" s="14"/>
      <c r="C68" s="145"/>
      <c r="D68" s="145"/>
      <c r="E68" s="145"/>
      <c r="F68" s="145"/>
      <c r="G68" s="145"/>
      <c r="H68" s="145"/>
      <c r="I68" s="145"/>
      <c r="J68" s="206"/>
    </row>
    <row r="69" spans="2:10" ht="12">
      <c r="B69" s="14"/>
      <c r="C69" s="145"/>
      <c r="D69" s="145"/>
      <c r="E69" s="145"/>
      <c r="F69" s="145"/>
      <c r="G69" s="145"/>
      <c r="H69" s="145"/>
      <c r="I69" s="145"/>
      <c r="J69" s="206"/>
    </row>
    <row r="70" spans="2:10" ht="12">
      <c r="B70" s="14"/>
      <c r="C70" s="145"/>
      <c r="D70" s="145"/>
      <c r="E70" s="145"/>
      <c r="F70" s="145"/>
      <c r="G70" s="145"/>
      <c r="H70" s="145"/>
      <c r="I70" s="145"/>
      <c r="J70" s="206"/>
    </row>
    <row r="71" spans="2:10" ht="12">
      <c r="B71" s="14"/>
      <c r="C71" s="145"/>
      <c r="D71" s="145"/>
      <c r="E71" s="145"/>
      <c r="F71" s="145"/>
      <c r="G71" s="145"/>
      <c r="H71" s="145"/>
      <c r="I71" s="145"/>
      <c r="J71" s="206"/>
    </row>
    <row r="72" spans="2:10" ht="12">
      <c r="B72" s="14"/>
      <c r="C72" s="145"/>
      <c r="D72" s="145"/>
      <c r="E72" s="145"/>
      <c r="F72" s="145"/>
      <c r="G72" s="145"/>
      <c r="H72" s="145"/>
      <c r="I72" s="145"/>
      <c r="J72" s="206"/>
    </row>
    <row r="73" spans="2:10" ht="12">
      <c r="B73" s="14"/>
      <c r="C73" s="145"/>
      <c r="D73" s="145"/>
      <c r="E73" s="145"/>
      <c r="F73" s="145"/>
      <c r="G73" s="145"/>
      <c r="H73" s="145"/>
      <c r="I73" s="145"/>
      <c r="J73" s="206"/>
    </row>
    <row r="74" spans="2:10" ht="12">
      <c r="B74" s="14"/>
      <c r="C74" s="145"/>
      <c r="D74" s="145"/>
      <c r="E74" s="145"/>
      <c r="F74" s="145"/>
      <c r="G74" s="145"/>
      <c r="H74" s="145"/>
      <c r="I74" s="145"/>
      <c r="J74" s="206"/>
    </row>
    <row r="75" spans="2:10" ht="12">
      <c r="B75" s="14"/>
      <c r="C75" s="145"/>
      <c r="D75" s="145"/>
      <c r="E75" s="145"/>
      <c r="F75" s="145"/>
      <c r="G75" s="145"/>
      <c r="H75" s="145"/>
      <c r="I75" s="145"/>
      <c r="J75" s="206"/>
    </row>
    <row r="76" spans="2:10" ht="12.75">
      <c r="B76" s="20"/>
      <c r="C76" s="439"/>
      <c r="D76" s="226" t="s">
        <v>230</v>
      </c>
      <c r="E76" s="144"/>
      <c r="F76" s="227" t="s">
        <v>231</v>
      </c>
      <c r="G76" s="226" t="s">
        <v>230</v>
      </c>
      <c r="H76" s="144"/>
      <c r="I76" s="144"/>
      <c r="J76" s="254" t="s">
        <v>231</v>
      </c>
    </row>
    <row r="77" spans="2:10" ht="12">
      <c r="B77" s="22"/>
      <c r="C77" s="23"/>
      <c r="D77" s="23"/>
      <c r="E77" s="23"/>
      <c r="F77" s="23"/>
      <c r="G77" s="23"/>
      <c r="H77" s="23"/>
      <c r="I77" s="23"/>
      <c r="J77" s="210"/>
    </row>
    <row r="78" spans="2:10" ht="12">
      <c r="B78" s="145"/>
      <c r="C78" s="145"/>
      <c r="D78" s="145"/>
      <c r="E78" s="145"/>
      <c r="F78" s="145"/>
      <c r="G78" s="145"/>
      <c r="H78" s="145"/>
      <c r="I78" s="145"/>
      <c r="J78" s="13"/>
    </row>
    <row r="79" spans="2:10" ht="12">
      <c r="B79" s="145"/>
      <c r="C79" s="145"/>
      <c r="D79" s="145"/>
      <c r="E79" s="145"/>
      <c r="F79" s="145"/>
      <c r="G79" s="145"/>
      <c r="H79" s="145"/>
      <c r="I79" s="145"/>
      <c r="J79" s="145"/>
    </row>
    <row r="80" spans="2:10" ht="12">
      <c r="B80" s="145"/>
      <c r="C80" s="145"/>
      <c r="D80" s="145"/>
      <c r="E80" s="145"/>
      <c r="F80" s="145"/>
      <c r="G80" s="145"/>
      <c r="H80" s="145"/>
      <c r="I80" s="145"/>
      <c r="J80" s="359"/>
    </row>
    <row r="81" spans="2:10" ht="12">
      <c r="B81" s="24"/>
      <c r="C81" s="25"/>
      <c r="D81" s="25"/>
      <c r="E81" s="25"/>
      <c r="F81" s="25"/>
      <c r="G81" s="25"/>
      <c r="H81" s="25"/>
      <c r="I81" s="25"/>
      <c r="J81" s="211"/>
    </row>
    <row r="82" spans="2:10" ht="18">
      <c r="B82" s="20"/>
      <c r="C82" s="216" t="s">
        <v>48</v>
      </c>
      <c r="D82" s="439"/>
      <c r="E82" s="439"/>
      <c r="F82" s="439"/>
      <c r="G82" s="439"/>
      <c r="H82" s="439"/>
      <c r="I82" s="439"/>
      <c r="J82" s="207"/>
    </row>
    <row r="83" spans="2:10" ht="12">
      <c r="B83" s="20"/>
      <c r="C83" s="439"/>
      <c r="D83" s="439"/>
      <c r="E83" s="439"/>
      <c r="F83" s="439"/>
      <c r="G83" s="439"/>
      <c r="H83" s="439"/>
      <c r="I83" s="439"/>
      <c r="J83" s="207"/>
    </row>
    <row r="84" spans="2:10" ht="12.75">
      <c r="B84" s="20"/>
      <c r="C84" s="441" t="s">
        <v>6</v>
      </c>
      <c r="D84" s="439"/>
      <c r="E84" s="439"/>
      <c r="F84" s="439"/>
      <c r="G84" s="439"/>
      <c r="H84" s="439"/>
      <c r="I84" s="439"/>
      <c r="J84" s="207"/>
    </row>
    <row r="85" spans="2:10" ht="12.75">
      <c r="B85" s="20"/>
      <c r="C85" s="439"/>
      <c r="D85" s="439"/>
      <c r="E85" s="464" t="str">
        <f>E7</f>
        <v>Demolice RO na p.č. st. 403, VD NH, demolice, OHO, stavba č. 4339</v>
      </c>
      <c r="F85" s="465"/>
      <c r="G85" s="465"/>
      <c r="H85" s="465"/>
      <c r="I85" s="439"/>
      <c r="J85" s="207"/>
    </row>
    <row r="86" spans="2:10" ht="12.75">
      <c r="B86" s="20"/>
      <c r="C86" s="441" t="s">
        <v>358</v>
      </c>
      <c r="D86" s="439"/>
      <c r="E86" s="439"/>
      <c r="F86" s="439"/>
      <c r="G86" s="439"/>
      <c r="H86" s="439"/>
      <c r="I86" s="439"/>
      <c r="J86" s="207"/>
    </row>
    <row r="87" spans="2:10" ht="15" customHeight="1">
      <c r="B87" s="20"/>
      <c r="C87" s="439"/>
      <c r="D87" s="439"/>
      <c r="E87" s="461" t="str">
        <f>E9</f>
        <v>01 - Studna</v>
      </c>
      <c r="F87" s="458"/>
      <c r="G87" s="458"/>
      <c r="H87" s="458"/>
      <c r="I87" s="439"/>
      <c r="J87" s="207"/>
    </row>
    <row r="88" spans="2:10" ht="12">
      <c r="B88" s="20"/>
      <c r="C88" s="439"/>
      <c r="D88" s="439"/>
      <c r="E88" s="439"/>
      <c r="F88" s="439"/>
      <c r="G88" s="439"/>
      <c r="H88" s="439"/>
      <c r="I88" s="439"/>
      <c r="J88" s="207"/>
    </row>
    <row r="89" spans="2:10" ht="12.75">
      <c r="B89" s="20"/>
      <c r="C89" s="441" t="s">
        <v>10</v>
      </c>
      <c r="D89" s="439"/>
      <c r="E89" s="439"/>
      <c r="F89" s="440" t="str">
        <f>F12</f>
        <v>k. ú. Nové Heřminovy</v>
      </c>
      <c r="G89" s="439"/>
      <c r="H89" s="439"/>
      <c r="I89" s="441" t="s">
        <v>12</v>
      </c>
      <c r="J89" s="247" t="str">
        <f>IF(J12="","",J12)</f>
        <v>20. 3. 2020</v>
      </c>
    </row>
    <row r="90" spans="2:10" ht="12">
      <c r="B90" s="20"/>
      <c r="C90" s="439"/>
      <c r="D90" s="439"/>
      <c r="E90" s="439"/>
      <c r="F90" s="439"/>
      <c r="G90" s="439"/>
      <c r="H90" s="439"/>
      <c r="I90" s="439"/>
      <c r="J90" s="207"/>
    </row>
    <row r="91" spans="2:10" ht="25.5">
      <c r="B91" s="20"/>
      <c r="C91" s="441" t="s">
        <v>13</v>
      </c>
      <c r="D91" s="439"/>
      <c r="E91" s="439"/>
      <c r="F91" s="440" t="str">
        <f>E15</f>
        <v>Povodí Odry, státní podnik</v>
      </c>
      <c r="G91" s="439"/>
      <c r="H91" s="439"/>
      <c r="I91" s="441" t="s">
        <v>20</v>
      </c>
      <c r="J91" s="260" t="str">
        <f>E21</f>
        <v>MORAVIA PROJEKT s.r.o.</v>
      </c>
    </row>
    <row r="92" spans="2:10" ht="12.75">
      <c r="B92" s="20"/>
      <c r="C92" s="441" t="s">
        <v>19</v>
      </c>
      <c r="D92" s="439"/>
      <c r="E92" s="439"/>
      <c r="F92" s="440" t="str">
        <f>IF(E18="","",E18)</f>
        <v xml:space="preserve"> </v>
      </c>
      <c r="G92" s="439"/>
      <c r="H92" s="439"/>
      <c r="I92" s="441" t="s">
        <v>24</v>
      </c>
      <c r="J92" s="260" t="str">
        <f>E24</f>
        <v xml:space="preserve"> </v>
      </c>
    </row>
    <row r="93" spans="2:10" ht="12">
      <c r="B93" s="20"/>
      <c r="C93" s="439"/>
      <c r="D93" s="439"/>
      <c r="E93" s="439"/>
      <c r="F93" s="439"/>
      <c r="G93" s="439"/>
      <c r="H93" s="439"/>
      <c r="I93" s="439"/>
      <c r="J93" s="207"/>
    </row>
    <row r="94" spans="2:10" ht="12">
      <c r="B94" s="20"/>
      <c r="C94" s="228" t="s">
        <v>49</v>
      </c>
      <c r="D94" s="156"/>
      <c r="E94" s="156"/>
      <c r="F94" s="156"/>
      <c r="G94" s="156"/>
      <c r="H94" s="156"/>
      <c r="I94" s="156"/>
      <c r="J94" s="262" t="s">
        <v>50</v>
      </c>
    </row>
    <row r="95" spans="2:10" ht="12">
      <c r="B95" s="20"/>
      <c r="C95" s="439"/>
      <c r="D95" s="439"/>
      <c r="E95" s="439"/>
      <c r="F95" s="439"/>
      <c r="G95" s="439"/>
      <c r="H95" s="439"/>
      <c r="I95" s="439"/>
      <c r="J95" s="207"/>
    </row>
    <row r="96" spans="2:10" ht="15.75">
      <c r="B96" s="20"/>
      <c r="C96" s="229" t="s">
        <v>234</v>
      </c>
      <c r="D96" s="439"/>
      <c r="E96" s="439"/>
      <c r="F96" s="439"/>
      <c r="G96" s="439"/>
      <c r="H96" s="439"/>
      <c r="I96" s="439"/>
      <c r="J96" s="248">
        <f>J120</f>
        <v>0</v>
      </c>
    </row>
    <row r="97" spans="2:10" ht="15">
      <c r="B97" s="54"/>
      <c r="C97" s="230"/>
      <c r="D97" s="55" t="s">
        <v>52</v>
      </c>
      <c r="E97" s="56"/>
      <c r="F97" s="56"/>
      <c r="G97" s="56"/>
      <c r="H97" s="56"/>
      <c r="I97" s="56"/>
      <c r="J97" s="264">
        <f>J121</f>
        <v>0</v>
      </c>
    </row>
    <row r="98" spans="2:10" ht="12.75">
      <c r="B98" s="58"/>
      <c r="C98" s="231"/>
      <c r="D98" s="59" t="s">
        <v>53</v>
      </c>
      <c r="E98" s="60"/>
      <c r="F98" s="60"/>
      <c r="G98" s="60"/>
      <c r="H98" s="60"/>
      <c r="I98" s="60"/>
      <c r="J98" s="265">
        <f>J122</f>
        <v>0</v>
      </c>
    </row>
    <row r="99" spans="2:10" ht="12.75">
      <c r="B99" s="58"/>
      <c r="C99" s="231"/>
      <c r="D99" s="59" t="s">
        <v>54</v>
      </c>
      <c r="E99" s="60"/>
      <c r="F99" s="60"/>
      <c r="G99" s="60"/>
      <c r="H99" s="60"/>
      <c r="I99" s="60"/>
      <c r="J99" s="265">
        <f>J149</f>
        <v>0</v>
      </c>
    </row>
    <row r="100" spans="2:10" ht="12.75">
      <c r="B100" s="58"/>
      <c r="C100" s="231"/>
      <c r="D100" s="59" t="s">
        <v>55</v>
      </c>
      <c r="E100" s="60"/>
      <c r="F100" s="60"/>
      <c r="G100" s="60"/>
      <c r="H100" s="60"/>
      <c r="I100" s="60"/>
      <c r="J100" s="265">
        <f>J155</f>
        <v>0</v>
      </c>
    </row>
    <row r="101" spans="2:10" ht="12">
      <c r="B101" s="20"/>
      <c r="C101" s="439"/>
      <c r="D101" s="439"/>
      <c r="E101" s="439"/>
      <c r="F101" s="439"/>
      <c r="G101" s="439"/>
      <c r="H101" s="439"/>
      <c r="I101" s="439"/>
      <c r="J101" s="207"/>
    </row>
    <row r="102" spans="2:10" ht="12">
      <c r="B102" s="22"/>
      <c r="C102" s="23"/>
      <c r="D102" s="23"/>
      <c r="E102" s="23"/>
      <c r="F102" s="23"/>
      <c r="G102" s="23"/>
      <c r="H102" s="23"/>
      <c r="I102" s="23"/>
      <c r="J102" s="210"/>
    </row>
    <row r="103" spans="2:10" ht="12">
      <c r="B103" s="145"/>
      <c r="C103" s="145"/>
      <c r="D103" s="145"/>
      <c r="E103" s="145"/>
      <c r="F103" s="145"/>
      <c r="G103" s="145"/>
      <c r="H103" s="145"/>
      <c r="I103" s="145"/>
      <c r="J103" s="145"/>
    </row>
    <row r="104" spans="2:10" ht="12">
      <c r="B104" s="145"/>
      <c r="C104" s="145"/>
      <c r="D104" s="145"/>
      <c r="E104" s="145"/>
      <c r="F104" s="145"/>
      <c r="G104" s="145"/>
      <c r="H104" s="145"/>
      <c r="I104" s="145"/>
      <c r="J104" s="145"/>
    </row>
    <row r="105" spans="2:10" ht="12">
      <c r="B105" s="145"/>
      <c r="C105" s="145"/>
      <c r="D105" s="145"/>
      <c r="E105" s="145"/>
      <c r="F105" s="145"/>
      <c r="G105" s="145"/>
      <c r="H105" s="145"/>
      <c r="I105" s="145"/>
      <c r="J105" s="145"/>
    </row>
    <row r="106" spans="2:10" ht="12">
      <c r="B106" s="24"/>
      <c r="C106" s="25"/>
      <c r="D106" s="25"/>
      <c r="E106" s="25"/>
      <c r="F106" s="25"/>
      <c r="G106" s="25"/>
      <c r="H106" s="25"/>
      <c r="I106" s="25"/>
      <c r="J106" s="211"/>
    </row>
    <row r="107" spans="2:10" ht="18">
      <c r="B107" s="20"/>
      <c r="C107" s="216" t="s">
        <v>56</v>
      </c>
      <c r="D107" s="439"/>
      <c r="E107" s="439"/>
      <c r="F107" s="439"/>
      <c r="G107" s="439"/>
      <c r="H107" s="439"/>
      <c r="I107" s="439"/>
      <c r="J107" s="207"/>
    </row>
    <row r="108" spans="2:10" ht="12">
      <c r="B108" s="20"/>
      <c r="C108" s="439"/>
      <c r="D108" s="439"/>
      <c r="E108" s="439"/>
      <c r="F108" s="439"/>
      <c r="G108" s="439"/>
      <c r="H108" s="439"/>
      <c r="I108" s="439"/>
      <c r="J108" s="207"/>
    </row>
    <row r="109" spans="2:10" ht="12.75">
      <c r="B109" s="20"/>
      <c r="C109" s="441" t="s">
        <v>6</v>
      </c>
      <c r="D109" s="439"/>
      <c r="E109" s="439"/>
      <c r="F109" s="439"/>
      <c r="G109" s="439"/>
      <c r="H109" s="439"/>
      <c r="I109" s="439"/>
      <c r="J109" s="207"/>
    </row>
    <row r="110" spans="2:10" ht="12.75">
      <c r="B110" s="20"/>
      <c r="C110" s="439"/>
      <c r="D110" s="439"/>
      <c r="E110" s="464" t="str">
        <f>E7</f>
        <v>Demolice RO na p.č. st. 403, VD NH, demolice, OHO, stavba č. 4339</v>
      </c>
      <c r="F110" s="465"/>
      <c r="G110" s="465"/>
      <c r="H110" s="465"/>
      <c r="I110" s="439"/>
      <c r="J110" s="207"/>
    </row>
    <row r="111" spans="2:10" ht="12.75">
      <c r="B111" s="20"/>
      <c r="C111" s="441" t="s">
        <v>358</v>
      </c>
      <c r="D111" s="439"/>
      <c r="E111" s="439"/>
      <c r="F111" s="439"/>
      <c r="G111" s="439"/>
      <c r="H111" s="439"/>
      <c r="I111" s="439"/>
      <c r="J111" s="207"/>
    </row>
    <row r="112" spans="2:10" ht="14.25" customHeight="1">
      <c r="B112" s="20"/>
      <c r="C112" s="439"/>
      <c r="D112" s="439"/>
      <c r="E112" s="461" t="str">
        <f>E9</f>
        <v>01 - Studna</v>
      </c>
      <c r="F112" s="458"/>
      <c r="G112" s="458"/>
      <c r="H112" s="458"/>
      <c r="I112" s="439"/>
      <c r="J112" s="207"/>
    </row>
    <row r="113" spans="2:10" ht="12">
      <c r="B113" s="20"/>
      <c r="C113" s="439"/>
      <c r="D113" s="439"/>
      <c r="E113" s="439"/>
      <c r="F113" s="439"/>
      <c r="G113" s="439"/>
      <c r="H113" s="439"/>
      <c r="I113" s="439"/>
      <c r="J113" s="207"/>
    </row>
    <row r="114" spans="2:10" ht="12.75">
      <c r="B114" s="20"/>
      <c r="C114" s="441" t="s">
        <v>10</v>
      </c>
      <c r="D114" s="439"/>
      <c r="E114" s="439"/>
      <c r="F114" s="440" t="str">
        <f>F12</f>
        <v>k. ú. Nové Heřminovy</v>
      </c>
      <c r="G114" s="439"/>
      <c r="H114" s="439"/>
      <c r="I114" s="441" t="s">
        <v>12</v>
      </c>
      <c r="J114" s="247" t="str">
        <f>IF(J12="","",J12)</f>
        <v>20. 3. 2020</v>
      </c>
    </row>
    <row r="115" spans="2:10" ht="12">
      <c r="B115" s="20"/>
      <c r="C115" s="439"/>
      <c r="D115" s="439"/>
      <c r="E115" s="439"/>
      <c r="F115" s="439"/>
      <c r="G115" s="439"/>
      <c r="H115" s="439"/>
      <c r="I115" s="439"/>
      <c r="J115" s="207"/>
    </row>
    <row r="116" spans="2:10" ht="25.5">
      <c r="B116" s="20"/>
      <c r="C116" s="441" t="s">
        <v>13</v>
      </c>
      <c r="D116" s="439"/>
      <c r="E116" s="439"/>
      <c r="F116" s="440" t="str">
        <f>E15</f>
        <v>Povodí Odry, státní podnik</v>
      </c>
      <c r="G116" s="439"/>
      <c r="H116" s="439"/>
      <c r="I116" s="441" t="s">
        <v>20</v>
      </c>
      <c r="J116" s="260" t="str">
        <f>E21</f>
        <v>MORAVIA PROJEKT s.r.o.</v>
      </c>
    </row>
    <row r="117" spans="2:10" ht="12.75">
      <c r="B117" s="20"/>
      <c r="C117" s="441" t="s">
        <v>19</v>
      </c>
      <c r="D117" s="439"/>
      <c r="E117" s="439"/>
      <c r="F117" s="440" t="str">
        <f>IF(E18="","",E18)</f>
        <v xml:space="preserve"> </v>
      </c>
      <c r="G117" s="439"/>
      <c r="H117" s="439"/>
      <c r="I117" s="441" t="s">
        <v>24</v>
      </c>
      <c r="J117" s="260" t="str">
        <f>E24</f>
        <v xml:space="preserve"> </v>
      </c>
    </row>
    <row r="118" spans="2:10" ht="12">
      <c r="B118" s="20"/>
      <c r="C118" s="439"/>
      <c r="D118" s="439"/>
      <c r="E118" s="439"/>
      <c r="F118" s="439"/>
      <c r="G118" s="439"/>
      <c r="H118" s="439"/>
      <c r="I118" s="439"/>
      <c r="J118" s="207"/>
    </row>
    <row r="119" spans="2:10" ht="12">
      <c r="B119" s="63"/>
      <c r="C119" s="64" t="s">
        <v>57</v>
      </c>
      <c r="D119" s="65" t="s">
        <v>42</v>
      </c>
      <c r="E119" s="65" t="s">
        <v>40</v>
      </c>
      <c r="F119" s="65" t="s">
        <v>41</v>
      </c>
      <c r="G119" s="65" t="s">
        <v>58</v>
      </c>
      <c r="H119" s="65" t="s">
        <v>59</v>
      </c>
      <c r="I119" s="65" t="s">
        <v>60</v>
      </c>
      <c r="J119" s="267" t="s">
        <v>50</v>
      </c>
    </row>
    <row r="120" spans="2:10" ht="15.75">
      <c r="B120" s="20"/>
      <c r="C120" s="232" t="s">
        <v>67</v>
      </c>
      <c r="D120" s="439"/>
      <c r="E120" s="439"/>
      <c r="F120" s="439"/>
      <c r="G120" s="439"/>
      <c r="H120" s="439"/>
      <c r="I120" s="439"/>
      <c r="J120" s="269">
        <f>J121</f>
        <v>0</v>
      </c>
    </row>
    <row r="121" spans="2:10" ht="15">
      <c r="B121" s="71"/>
      <c r="C121" s="130"/>
      <c r="D121" s="233" t="s">
        <v>44</v>
      </c>
      <c r="E121" s="234" t="s">
        <v>68</v>
      </c>
      <c r="F121" s="234" t="s">
        <v>69</v>
      </c>
      <c r="G121" s="130"/>
      <c r="H121" s="130"/>
      <c r="I121" s="130"/>
      <c r="J121" s="270">
        <f>J122+J149+J155</f>
        <v>0</v>
      </c>
    </row>
    <row r="122" spans="2:10" ht="12.75">
      <c r="B122" s="71"/>
      <c r="C122" s="130"/>
      <c r="D122" s="233" t="s">
        <v>44</v>
      </c>
      <c r="E122" s="235" t="s">
        <v>46</v>
      </c>
      <c r="F122" s="235" t="s">
        <v>71</v>
      </c>
      <c r="G122" s="130"/>
      <c r="H122" s="130"/>
      <c r="I122" s="130"/>
      <c r="J122" s="271">
        <f>J123+J125+J127+J130+J132+J135+J138+J141+J143+J145+J146+J148</f>
        <v>0</v>
      </c>
    </row>
    <row r="123" spans="2:10" ht="24">
      <c r="B123" s="83"/>
      <c r="C123" s="84" t="s">
        <v>46</v>
      </c>
      <c r="D123" s="84" t="s">
        <v>72</v>
      </c>
      <c r="E123" s="85" t="s">
        <v>508</v>
      </c>
      <c r="F123" s="86" t="s">
        <v>509</v>
      </c>
      <c r="G123" s="87" t="s">
        <v>75</v>
      </c>
      <c r="H123" s="88">
        <v>1.884</v>
      </c>
      <c r="I123" s="426">
        <v>0</v>
      </c>
      <c r="J123" s="273">
        <f>ROUND(I123*H123,2)</f>
        <v>0</v>
      </c>
    </row>
    <row r="124" spans="2:10" ht="12">
      <c r="B124" s="103"/>
      <c r="C124" s="236"/>
      <c r="D124" s="237" t="s">
        <v>79</v>
      </c>
      <c r="E124" s="238" t="s">
        <v>0</v>
      </c>
      <c r="F124" s="203" t="s">
        <v>360</v>
      </c>
      <c r="G124" s="236"/>
      <c r="H124" s="239">
        <v>1.884</v>
      </c>
      <c r="I124" s="236"/>
      <c r="J124" s="274"/>
    </row>
    <row r="125" spans="2:10" ht="24">
      <c r="B125" s="83"/>
      <c r="C125" s="84" t="s">
        <v>77</v>
      </c>
      <c r="D125" s="84" t="s">
        <v>72</v>
      </c>
      <c r="E125" s="85" t="s">
        <v>84</v>
      </c>
      <c r="F125" s="86" t="s">
        <v>242</v>
      </c>
      <c r="G125" s="87" t="s">
        <v>75</v>
      </c>
      <c r="H125" s="88">
        <v>2.826</v>
      </c>
      <c r="I125" s="426">
        <v>0</v>
      </c>
      <c r="J125" s="273">
        <f>ROUND(I125*H125,2)</f>
        <v>0</v>
      </c>
    </row>
    <row r="126" spans="2:10" ht="12">
      <c r="B126" s="103"/>
      <c r="C126" s="236"/>
      <c r="D126" s="237" t="s">
        <v>79</v>
      </c>
      <c r="E126" s="238" t="s">
        <v>0</v>
      </c>
      <c r="F126" s="203" t="s">
        <v>361</v>
      </c>
      <c r="G126" s="236"/>
      <c r="H126" s="239">
        <v>2.826</v>
      </c>
      <c r="I126" s="236"/>
      <c r="J126" s="274"/>
    </row>
    <row r="127" spans="2:10" ht="12">
      <c r="B127" s="83"/>
      <c r="C127" s="117" t="s">
        <v>87</v>
      </c>
      <c r="D127" s="117" t="s">
        <v>94</v>
      </c>
      <c r="E127" s="118" t="s">
        <v>109</v>
      </c>
      <c r="F127" s="119" t="s">
        <v>110</v>
      </c>
      <c r="G127" s="120" t="s">
        <v>97</v>
      </c>
      <c r="H127" s="121">
        <v>5.087</v>
      </c>
      <c r="I127" s="427">
        <v>0</v>
      </c>
      <c r="J127" s="277">
        <f>ROUND(I127*H127,2)</f>
        <v>0</v>
      </c>
    </row>
    <row r="128" spans="2:10" ht="12">
      <c r="B128" s="103"/>
      <c r="C128" s="236"/>
      <c r="D128" s="237" t="s">
        <v>79</v>
      </c>
      <c r="E128" s="238" t="s">
        <v>0</v>
      </c>
      <c r="F128" s="203" t="s">
        <v>361</v>
      </c>
      <c r="G128" s="236"/>
      <c r="H128" s="239">
        <v>2.826</v>
      </c>
      <c r="I128" s="236"/>
      <c r="J128" s="274"/>
    </row>
    <row r="129" spans="2:10" ht="12">
      <c r="B129" s="103"/>
      <c r="C129" s="236"/>
      <c r="D129" s="237" t="s">
        <v>79</v>
      </c>
      <c r="E129" s="236"/>
      <c r="F129" s="203" t="s">
        <v>362</v>
      </c>
      <c r="G129" s="236"/>
      <c r="H129" s="239">
        <v>5.087</v>
      </c>
      <c r="I129" s="236"/>
      <c r="J129" s="274"/>
    </row>
    <row r="130" spans="2:10" ht="24">
      <c r="B130" s="83"/>
      <c r="C130" s="84" t="s">
        <v>76</v>
      </c>
      <c r="D130" s="84" t="s">
        <v>72</v>
      </c>
      <c r="E130" s="85" t="s">
        <v>363</v>
      </c>
      <c r="F130" s="86" t="s">
        <v>364</v>
      </c>
      <c r="G130" s="87" t="s">
        <v>75</v>
      </c>
      <c r="H130" s="88">
        <v>3.297</v>
      </c>
      <c r="I130" s="426">
        <v>0</v>
      </c>
      <c r="J130" s="273">
        <f>ROUND(I130*H130,2)</f>
        <v>0</v>
      </c>
    </row>
    <row r="131" spans="2:10" ht="12">
      <c r="B131" s="103"/>
      <c r="C131" s="236"/>
      <c r="D131" s="237" t="s">
        <v>79</v>
      </c>
      <c r="E131" s="238" t="s">
        <v>0</v>
      </c>
      <c r="F131" s="203" t="s">
        <v>1158</v>
      </c>
      <c r="G131" s="236"/>
      <c r="H131" s="239">
        <v>3.297</v>
      </c>
      <c r="I131" s="236"/>
      <c r="J131" s="274"/>
    </row>
    <row r="132" spans="2:10" ht="12">
      <c r="B132" s="83"/>
      <c r="C132" s="117" t="s">
        <v>101</v>
      </c>
      <c r="D132" s="117" t="s">
        <v>94</v>
      </c>
      <c r="E132" s="118" t="s">
        <v>366</v>
      </c>
      <c r="F132" s="119" t="s">
        <v>367</v>
      </c>
      <c r="G132" s="120" t="s">
        <v>97</v>
      </c>
      <c r="H132" s="121">
        <v>1.838</v>
      </c>
      <c r="I132" s="427">
        <v>0</v>
      </c>
      <c r="J132" s="277">
        <f>ROUND(I132*H132,2)</f>
        <v>0</v>
      </c>
    </row>
    <row r="133" spans="2:10" ht="12">
      <c r="B133" s="103"/>
      <c r="C133" s="236"/>
      <c r="D133" s="237" t="s">
        <v>79</v>
      </c>
      <c r="E133" s="238" t="s">
        <v>0</v>
      </c>
      <c r="F133" s="203" t="s">
        <v>1159</v>
      </c>
      <c r="G133" s="236"/>
      <c r="H133" s="239">
        <v>1.021</v>
      </c>
      <c r="I133" s="236"/>
      <c r="J133" s="274"/>
    </row>
    <row r="134" spans="2:10" ht="12">
      <c r="B134" s="103"/>
      <c r="C134" s="236"/>
      <c r="D134" s="237" t="s">
        <v>79</v>
      </c>
      <c r="E134" s="236"/>
      <c r="F134" s="203" t="s">
        <v>1160</v>
      </c>
      <c r="G134" s="236"/>
      <c r="H134" s="239">
        <v>1.838</v>
      </c>
      <c r="I134" s="236"/>
      <c r="J134" s="274"/>
    </row>
    <row r="135" spans="2:10" ht="12">
      <c r="B135" s="83"/>
      <c r="C135" s="117" t="s">
        <v>108</v>
      </c>
      <c r="D135" s="117" t="s">
        <v>94</v>
      </c>
      <c r="E135" s="118" t="s">
        <v>370</v>
      </c>
      <c r="F135" s="119" t="s">
        <v>371</v>
      </c>
      <c r="G135" s="120" t="s">
        <v>97</v>
      </c>
      <c r="H135" s="121">
        <v>0.212</v>
      </c>
      <c r="I135" s="427">
        <v>0</v>
      </c>
      <c r="J135" s="277">
        <f>ROUND(I135*H135,2)</f>
        <v>0</v>
      </c>
    </row>
    <row r="136" spans="2:10" ht="12">
      <c r="B136" s="103"/>
      <c r="C136" s="236"/>
      <c r="D136" s="237" t="s">
        <v>79</v>
      </c>
      <c r="E136" s="238" t="s">
        <v>0</v>
      </c>
      <c r="F136" s="203" t="s">
        <v>372</v>
      </c>
      <c r="G136" s="236"/>
      <c r="H136" s="239">
        <v>0.118</v>
      </c>
      <c r="I136" s="236"/>
      <c r="J136" s="274"/>
    </row>
    <row r="137" spans="2:10" ht="12">
      <c r="B137" s="103"/>
      <c r="C137" s="236"/>
      <c r="D137" s="237" t="s">
        <v>79</v>
      </c>
      <c r="E137" s="236"/>
      <c r="F137" s="203" t="s">
        <v>373</v>
      </c>
      <c r="G137" s="236"/>
      <c r="H137" s="239">
        <v>0.212</v>
      </c>
      <c r="I137" s="236"/>
      <c r="J137" s="274"/>
    </row>
    <row r="138" spans="2:10" ht="12">
      <c r="B138" s="83"/>
      <c r="C138" s="117" t="s">
        <v>113</v>
      </c>
      <c r="D138" s="117" t="s">
        <v>94</v>
      </c>
      <c r="E138" s="118" t="s">
        <v>244</v>
      </c>
      <c r="F138" s="119" t="s">
        <v>245</v>
      </c>
      <c r="G138" s="120" t="s">
        <v>97</v>
      </c>
      <c r="H138" s="121">
        <v>3.886</v>
      </c>
      <c r="I138" s="427">
        <v>0</v>
      </c>
      <c r="J138" s="277">
        <f>ROUND(I138*H138,2)</f>
        <v>0</v>
      </c>
    </row>
    <row r="139" spans="2:10" ht="12">
      <c r="B139" s="103"/>
      <c r="C139" s="236"/>
      <c r="D139" s="237" t="s">
        <v>79</v>
      </c>
      <c r="E139" s="238" t="s">
        <v>0</v>
      </c>
      <c r="F139" s="203" t="s">
        <v>1161</v>
      </c>
      <c r="G139" s="236"/>
      <c r="H139" s="239">
        <v>2.159</v>
      </c>
      <c r="I139" s="236"/>
      <c r="J139" s="274"/>
    </row>
    <row r="140" spans="2:10" ht="12">
      <c r="B140" s="103"/>
      <c r="C140" s="236"/>
      <c r="D140" s="237" t="s">
        <v>79</v>
      </c>
      <c r="E140" s="236"/>
      <c r="F140" s="203" t="s">
        <v>1162</v>
      </c>
      <c r="G140" s="236"/>
      <c r="H140" s="239">
        <v>3.886</v>
      </c>
      <c r="I140" s="236"/>
      <c r="J140" s="274"/>
    </row>
    <row r="141" spans="2:10" ht="24">
      <c r="B141" s="83"/>
      <c r="C141" s="84" t="s">
        <v>98</v>
      </c>
      <c r="D141" s="84" t="s">
        <v>72</v>
      </c>
      <c r="E141" s="85" t="s">
        <v>519</v>
      </c>
      <c r="F141" s="86" t="s">
        <v>520</v>
      </c>
      <c r="G141" s="87" t="s">
        <v>104</v>
      </c>
      <c r="H141" s="88">
        <v>7.065</v>
      </c>
      <c r="I141" s="426">
        <v>0</v>
      </c>
      <c r="J141" s="273">
        <f>ROUND(I141*H141,2)</f>
        <v>0</v>
      </c>
    </row>
    <row r="142" spans="2:10" ht="12">
      <c r="B142" s="103"/>
      <c r="C142" s="236"/>
      <c r="D142" s="237" t="s">
        <v>79</v>
      </c>
      <c r="E142" s="238" t="s">
        <v>0</v>
      </c>
      <c r="F142" s="203" t="s">
        <v>376</v>
      </c>
      <c r="G142" s="236"/>
      <c r="H142" s="239">
        <v>7.065</v>
      </c>
      <c r="I142" s="236"/>
      <c r="J142" s="274"/>
    </row>
    <row r="143" spans="2:10" ht="12">
      <c r="B143" s="83"/>
      <c r="C143" s="117" t="s">
        <v>122</v>
      </c>
      <c r="D143" s="117" t="s">
        <v>94</v>
      </c>
      <c r="E143" s="118" t="s">
        <v>250</v>
      </c>
      <c r="F143" s="119" t="s">
        <v>251</v>
      </c>
      <c r="G143" s="120" t="s">
        <v>97</v>
      </c>
      <c r="H143" s="121">
        <v>2.543</v>
      </c>
      <c r="I143" s="427">
        <v>0</v>
      </c>
      <c r="J143" s="277">
        <f>ROUND(I143*H143,2)</f>
        <v>0</v>
      </c>
    </row>
    <row r="144" spans="2:10" ht="12">
      <c r="B144" s="103"/>
      <c r="C144" s="236"/>
      <c r="D144" s="237" t="s">
        <v>79</v>
      </c>
      <c r="E144" s="238" t="s">
        <v>0</v>
      </c>
      <c r="F144" s="203" t="s">
        <v>1163</v>
      </c>
      <c r="G144" s="236"/>
      <c r="H144" s="239">
        <v>2.543</v>
      </c>
      <c r="I144" s="236"/>
      <c r="J144" s="274"/>
    </row>
    <row r="145" spans="2:10" ht="24">
      <c r="B145" s="83"/>
      <c r="C145" s="84" t="s">
        <v>128</v>
      </c>
      <c r="D145" s="84" t="s">
        <v>72</v>
      </c>
      <c r="E145" s="85" t="s">
        <v>195</v>
      </c>
      <c r="F145" s="86" t="s">
        <v>253</v>
      </c>
      <c r="G145" s="87" t="s">
        <v>104</v>
      </c>
      <c r="H145" s="88">
        <v>7.065</v>
      </c>
      <c r="I145" s="426">
        <v>0</v>
      </c>
      <c r="J145" s="273">
        <f>ROUND(I145*H145,2)</f>
        <v>0</v>
      </c>
    </row>
    <row r="146" spans="2:10" ht="12">
      <c r="B146" s="83"/>
      <c r="C146" s="117" t="s">
        <v>134</v>
      </c>
      <c r="D146" s="117" t="s">
        <v>94</v>
      </c>
      <c r="E146" s="118" t="s">
        <v>254</v>
      </c>
      <c r="F146" s="119" t="s">
        <v>255</v>
      </c>
      <c r="G146" s="120" t="s">
        <v>119</v>
      </c>
      <c r="H146" s="121">
        <v>0.177</v>
      </c>
      <c r="I146" s="427">
        <v>0</v>
      </c>
      <c r="J146" s="277">
        <f>ROUND(I146*H146,2)</f>
        <v>0</v>
      </c>
    </row>
    <row r="147" spans="2:10" ht="12">
      <c r="B147" s="103"/>
      <c r="C147" s="236"/>
      <c r="D147" s="237" t="s">
        <v>79</v>
      </c>
      <c r="E147" s="236"/>
      <c r="F147" s="203" t="s">
        <v>378</v>
      </c>
      <c r="G147" s="236"/>
      <c r="H147" s="239">
        <v>0.177</v>
      </c>
      <c r="I147" s="236"/>
      <c r="J147" s="274"/>
    </row>
    <row r="148" spans="2:10" ht="24">
      <c r="B148" s="83"/>
      <c r="C148" s="84" t="s">
        <v>140</v>
      </c>
      <c r="D148" s="84" t="s">
        <v>72</v>
      </c>
      <c r="E148" s="85" t="s">
        <v>440</v>
      </c>
      <c r="F148" s="86" t="s">
        <v>441</v>
      </c>
      <c r="G148" s="87" t="s">
        <v>104</v>
      </c>
      <c r="H148" s="88">
        <v>7.065</v>
      </c>
      <c r="I148" s="426">
        <v>0</v>
      </c>
      <c r="J148" s="273">
        <f>ROUND(I148*H148,2)</f>
        <v>0</v>
      </c>
    </row>
    <row r="149" spans="2:10" ht="12.75">
      <c r="B149" s="71"/>
      <c r="C149" s="130"/>
      <c r="D149" s="233" t="s">
        <v>44</v>
      </c>
      <c r="E149" s="235" t="s">
        <v>122</v>
      </c>
      <c r="F149" s="235" t="s">
        <v>123</v>
      </c>
      <c r="G149" s="130"/>
      <c r="H149" s="130"/>
      <c r="I149" s="130"/>
      <c r="J149" s="271">
        <f>J150</f>
        <v>0</v>
      </c>
    </row>
    <row r="150" spans="2:10" ht="24">
      <c r="B150" s="83"/>
      <c r="C150" s="84" t="s">
        <v>147</v>
      </c>
      <c r="D150" s="84" t="s">
        <v>72</v>
      </c>
      <c r="E150" s="85" t="s">
        <v>328</v>
      </c>
      <c r="F150" s="86" t="s">
        <v>214</v>
      </c>
      <c r="G150" s="87" t="s">
        <v>75</v>
      </c>
      <c r="H150" s="88">
        <v>0.513</v>
      </c>
      <c r="I150" s="426">
        <v>0</v>
      </c>
      <c r="J150" s="273">
        <f>ROUND(I150*H150,2)</f>
        <v>0</v>
      </c>
    </row>
    <row r="151" spans="2:10" ht="12">
      <c r="B151" s="96"/>
      <c r="C151" s="243"/>
      <c r="D151" s="237" t="s">
        <v>79</v>
      </c>
      <c r="E151" s="244" t="s">
        <v>0</v>
      </c>
      <c r="F151" s="245" t="s">
        <v>379</v>
      </c>
      <c r="G151" s="243"/>
      <c r="H151" s="244" t="s">
        <v>0</v>
      </c>
      <c r="I151" s="243"/>
      <c r="J151" s="278"/>
    </row>
    <row r="152" spans="2:10" ht="12">
      <c r="B152" s="103"/>
      <c r="C152" s="236"/>
      <c r="D152" s="237" t="s">
        <v>79</v>
      </c>
      <c r="E152" s="238" t="s">
        <v>0</v>
      </c>
      <c r="F152" s="203" t="s">
        <v>380</v>
      </c>
      <c r="G152" s="236"/>
      <c r="H152" s="239">
        <v>0.133</v>
      </c>
      <c r="I152" s="236"/>
      <c r="J152" s="274"/>
    </row>
    <row r="153" spans="2:10" ht="12">
      <c r="B153" s="103"/>
      <c r="C153" s="236"/>
      <c r="D153" s="237" t="s">
        <v>79</v>
      </c>
      <c r="E153" s="238" t="s">
        <v>0</v>
      </c>
      <c r="F153" s="203" t="s">
        <v>381</v>
      </c>
      <c r="G153" s="236"/>
      <c r="H153" s="239">
        <v>0.38</v>
      </c>
      <c r="I153" s="236"/>
      <c r="J153" s="274"/>
    </row>
    <row r="154" spans="2:10" ht="12">
      <c r="B154" s="110"/>
      <c r="C154" s="133"/>
      <c r="D154" s="237" t="s">
        <v>79</v>
      </c>
      <c r="E154" s="240" t="s">
        <v>0</v>
      </c>
      <c r="F154" s="241" t="s">
        <v>83</v>
      </c>
      <c r="G154" s="133"/>
      <c r="H154" s="242">
        <v>0.513</v>
      </c>
      <c r="I154" s="133"/>
      <c r="J154" s="275"/>
    </row>
    <row r="155" spans="2:10" ht="12.75">
      <c r="B155" s="71"/>
      <c r="C155" s="130"/>
      <c r="D155" s="233" t="s">
        <v>44</v>
      </c>
      <c r="E155" s="235" t="s">
        <v>145</v>
      </c>
      <c r="F155" s="235" t="s">
        <v>146</v>
      </c>
      <c r="G155" s="130"/>
      <c r="H155" s="130"/>
      <c r="I155" s="130"/>
      <c r="J155" s="271">
        <f>J156+J157+J159</f>
        <v>0</v>
      </c>
    </row>
    <row r="156" spans="2:10" ht="24">
      <c r="B156" s="83"/>
      <c r="C156" s="84" t="s">
        <v>151</v>
      </c>
      <c r="D156" s="84" t="s">
        <v>72</v>
      </c>
      <c r="E156" s="85" t="s">
        <v>148</v>
      </c>
      <c r="F156" s="86" t="s">
        <v>277</v>
      </c>
      <c r="G156" s="87" t="s">
        <v>97</v>
      </c>
      <c r="H156" s="88">
        <v>1.236</v>
      </c>
      <c r="I156" s="426">
        <v>0</v>
      </c>
      <c r="J156" s="273">
        <f>ROUND(I156*H156,2)</f>
        <v>0</v>
      </c>
    </row>
    <row r="157" spans="2:10" ht="24">
      <c r="B157" s="83"/>
      <c r="C157" s="84" t="s">
        <v>4</v>
      </c>
      <c r="D157" s="84" t="s">
        <v>72</v>
      </c>
      <c r="E157" s="85" t="s">
        <v>152</v>
      </c>
      <c r="F157" s="86" t="s">
        <v>278</v>
      </c>
      <c r="G157" s="87" t="s">
        <v>97</v>
      </c>
      <c r="H157" s="88">
        <f>H156*17</f>
        <v>21.012</v>
      </c>
      <c r="I157" s="426">
        <v>0</v>
      </c>
      <c r="J157" s="273">
        <f>ROUND(I157*H157,2)</f>
        <v>0</v>
      </c>
    </row>
    <row r="158" spans="2:10" ht="12">
      <c r="B158" s="103"/>
      <c r="C158" s="236"/>
      <c r="D158" s="237" t="s">
        <v>79</v>
      </c>
      <c r="E158" s="236"/>
      <c r="F158" s="203" t="s">
        <v>1164</v>
      </c>
      <c r="G158" s="236"/>
      <c r="H158" s="239">
        <v>21.012</v>
      </c>
      <c r="I158" s="236"/>
      <c r="J158" s="274"/>
    </row>
    <row r="159" spans="2:10" ht="24">
      <c r="B159" s="83"/>
      <c r="C159" s="84" t="s">
        <v>212</v>
      </c>
      <c r="D159" s="84" t="s">
        <v>72</v>
      </c>
      <c r="E159" s="85" t="s">
        <v>280</v>
      </c>
      <c r="F159" s="86" t="s">
        <v>281</v>
      </c>
      <c r="G159" s="87" t="s">
        <v>97</v>
      </c>
      <c r="H159" s="88">
        <v>1.236</v>
      </c>
      <c r="I159" s="426">
        <v>0</v>
      </c>
      <c r="J159" s="273">
        <f>ROUND(I159*H159,2)</f>
        <v>0</v>
      </c>
    </row>
    <row r="160" spans="2:10" ht="12">
      <c r="B160" s="22"/>
      <c r="C160" s="23"/>
      <c r="D160" s="23"/>
      <c r="E160" s="23"/>
      <c r="F160" s="23"/>
      <c r="G160" s="23"/>
      <c r="H160" s="23"/>
      <c r="I160" s="23"/>
      <c r="J160" s="210"/>
    </row>
    <row r="161" spans="2:10" ht="12">
      <c r="B161" s="145"/>
      <c r="C161" s="145"/>
      <c r="D161" s="145"/>
      <c r="E161" s="145"/>
      <c r="F161" s="145"/>
      <c r="G161" s="145"/>
      <c r="H161" s="145"/>
      <c r="I161" s="145"/>
      <c r="J161" s="145"/>
    </row>
  </sheetData>
  <mergeCells count="8">
    <mergeCell ref="E110:H110"/>
    <mergeCell ref="E112:H112"/>
    <mergeCell ref="E7:H7"/>
    <mergeCell ref="E9:H9"/>
    <mergeCell ref="E18:H18"/>
    <mergeCell ref="E27:H27"/>
    <mergeCell ref="E85:H85"/>
    <mergeCell ref="E87:H87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J159"/>
  <sheetViews>
    <sheetView showGridLines="0" workbookViewId="0" topLeftCell="A73">
      <selection activeCell="N158" sqref="N158"/>
    </sheetView>
  </sheetViews>
  <sheetFormatPr defaultColWidth="9.140625" defaultRowHeight="12"/>
  <cols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</cols>
  <sheetData>
    <row r="3" spans="2:10" ht="18">
      <c r="B3" s="12"/>
      <c r="C3" s="13"/>
      <c r="D3" s="204" t="s">
        <v>47</v>
      </c>
      <c r="E3" s="13"/>
      <c r="F3" s="13"/>
      <c r="G3" s="13"/>
      <c r="H3" s="13"/>
      <c r="I3" s="13"/>
      <c r="J3" s="205"/>
    </row>
    <row r="4" spans="2:10" ht="12">
      <c r="B4" s="14"/>
      <c r="C4" s="145"/>
      <c r="D4" s="145"/>
      <c r="E4" s="145"/>
      <c r="F4" s="145"/>
      <c r="G4" s="145"/>
      <c r="H4" s="145"/>
      <c r="I4" s="145"/>
      <c r="J4" s="206"/>
    </row>
    <row r="5" spans="2:10" ht="12.75">
      <c r="B5" s="20"/>
      <c r="C5" s="147"/>
      <c r="D5" s="148" t="s">
        <v>6</v>
      </c>
      <c r="E5" s="147"/>
      <c r="F5" s="147"/>
      <c r="G5" s="147"/>
      <c r="H5" s="147"/>
      <c r="I5" s="147"/>
      <c r="J5" s="207"/>
    </row>
    <row r="6" spans="2:10" ht="18" customHeight="1">
      <c r="B6" s="20"/>
      <c r="C6" s="147"/>
      <c r="D6" s="147"/>
      <c r="E6" s="457" t="s">
        <v>171</v>
      </c>
      <c r="F6" s="458"/>
      <c r="G6" s="458"/>
      <c r="H6" s="458"/>
      <c r="I6" s="147"/>
      <c r="J6" s="207"/>
    </row>
    <row r="7" spans="2:10" ht="12">
      <c r="B7" s="20"/>
      <c r="C7" s="147"/>
      <c r="D7" s="147"/>
      <c r="E7" s="147"/>
      <c r="F7" s="147"/>
      <c r="G7" s="147"/>
      <c r="H7" s="147"/>
      <c r="I7" s="147"/>
      <c r="J7" s="207"/>
    </row>
    <row r="8" spans="2:10" ht="12.75">
      <c r="B8" s="20"/>
      <c r="C8" s="147"/>
      <c r="D8" s="148" t="s">
        <v>8</v>
      </c>
      <c r="E8" s="147"/>
      <c r="F8" s="149" t="s">
        <v>0</v>
      </c>
      <c r="G8" s="147"/>
      <c r="H8" s="147"/>
      <c r="I8" s="148" t="s">
        <v>9</v>
      </c>
      <c r="J8" s="360" t="s">
        <v>0</v>
      </c>
    </row>
    <row r="9" spans="2:10" ht="12.75">
      <c r="B9" s="20"/>
      <c r="C9" s="147"/>
      <c r="D9" s="148" t="s">
        <v>10</v>
      </c>
      <c r="E9" s="147"/>
      <c r="F9" s="149" t="s">
        <v>11</v>
      </c>
      <c r="G9" s="147"/>
      <c r="H9" s="147"/>
      <c r="I9" s="148" t="s">
        <v>12</v>
      </c>
      <c r="J9" s="361" t="str">
        <f>'[1]Rekapitulace stavby'!AN7</f>
        <v/>
      </c>
    </row>
    <row r="10" spans="2:10" ht="12">
      <c r="B10" s="20"/>
      <c r="C10" s="147"/>
      <c r="D10" s="147"/>
      <c r="E10" s="147"/>
      <c r="F10" s="147"/>
      <c r="G10" s="147"/>
      <c r="H10" s="147"/>
      <c r="I10" s="147"/>
      <c r="J10" s="207"/>
    </row>
    <row r="11" spans="2:10" ht="12.75">
      <c r="B11" s="20"/>
      <c r="C11" s="147"/>
      <c r="D11" s="148" t="s">
        <v>13</v>
      </c>
      <c r="E11" s="147"/>
      <c r="F11" s="147"/>
      <c r="G11" s="147"/>
      <c r="H11" s="147"/>
      <c r="I11" s="148" t="s">
        <v>14</v>
      </c>
      <c r="J11" s="360" t="s">
        <v>15</v>
      </c>
    </row>
    <row r="12" spans="2:10" ht="12.75">
      <c r="B12" s="20"/>
      <c r="C12" s="147"/>
      <c r="D12" s="147"/>
      <c r="E12" s="149" t="s">
        <v>16</v>
      </c>
      <c r="F12" s="147"/>
      <c r="G12" s="147"/>
      <c r="H12" s="147"/>
      <c r="I12" s="148" t="s">
        <v>17</v>
      </c>
      <c r="J12" s="360" t="s">
        <v>18</v>
      </c>
    </row>
    <row r="13" spans="2:10" ht="12">
      <c r="B13" s="20"/>
      <c r="C13" s="147"/>
      <c r="D13" s="147"/>
      <c r="E13" s="147"/>
      <c r="F13" s="147"/>
      <c r="G13" s="147"/>
      <c r="H13" s="147"/>
      <c r="I13" s="147"/>
      <c r="J13" s="207"/>
    </row>
    <row r="14" spans="2:10" ht="12.75">
      <c r="B14" s="20"/>
      <c r="C14" s="147"/>
      <c r="D14" s="148" t="s">
        <v>19</v>
      </c>
      <c r="E14" s="147"/>
      <c r="F14" s="147"/>
      <c r="G14" s="147"/>
      <c r="H14" s="147"/>
      <c r="I14" s="148" t="s">
        <v>14</v>
      </c>
      <c r="J14" s="360">
        <f>'[1]Rekapitulace stavby'!AN12</f>
        <v>0</v>
      </c>
    </row>
    <row r="15" spans="2:10" ht="12.75">
      <c r="B15" s="20"/>
      <c r="C15" s="147"/>
      <c r="D15" s="147"/>
      <c r="E15" s="459">
        <f>'[1]Rekapitulace stavby'!E13</f>
        <v>0</v>
      </c>
      <c r="F15" s="459"/>
      <c r="G15" s="459"/>
      <c r="H15" s="459"/>
      <c r="I15" s="148" t="s">
        <v>17</v>
      </c>
      <c r="J15" s="360" t="str">
        <f>'[1]Rekapitulace stavby'!AN13</f>
        <v/>
      </c>
    </row>
    <row r="16" spans="2:10" ht="12">
      <c r="B16" s="20"/>
      <c r="C16" s="147"/>
      <c r="D16" s="147"/>
      <c r="E16" s="147"/>
      <c r="F16" s="147"/>
      <c r="G16" s="147"/>
      <c r="H16" s="147"/>
      <c r="I16" s="147"/>
      <c r="J16" s="207"/>
    </row>
    <row r="17" spans="2:10" ht="12.75">
      <c r="B17" s="20"/>
      <c r="C17" s="147"/>
      <c r="D17" s="148" t="s">
        <v>20</v>
      </c>
      <c r="E17" s="147"/>
      <c r="F17" s="147"/>
      <c r="G17" s="147"/>
      <c r="H17" s="147"/>
      <c r="I17" s="148" t="s">
        <v>14</v>
      </c>
      <c r="J17" s="360" t="s">
        <v>21</v>
      </c>
    </row>
    <row r="18" spans="2:10" ht="12.75">
      <c r="B18" s="20"/>
      <c r="C18" s="147"/>
      <c r="D18" s="147"/>
      <c r="E18" s="149" t="s">
        <v>22</v>
      </c>
      <c r="F18" s="147"/>
      <c r="G18" s="147"/>
      <c r="H18" s="147"/>
      <c r="I18" s="148" t="s">
        <v>17</v>
      </c>
      <c r="J18" s="360" t="s">
        <v>0</v>
      </c>
    </row>
    <row r="19" spans="2:10" ht="12">
      <c r="B19" s="20"/>
      <c r="C19" s="147"/>
      <c r="D19" s="147"/>
      <c r="E19" s="147"/>
      <c r="F19" s="147"/>
      <c r="G19" s="147"/>
      <c r="H19" s="147"/>
      <c r="I19" s="147"/>
      <c r="J19" s="207"/>
    </row>
    <row r="20" spans="2:10" ht="12.75">
      <c r="B20" s="20"/>
      <c r="C20" s="147"/>
      <c r="D20" s="148" t="s">
        <v>24</v>
      </c>
      <c r="E20" s="147"/>
      <c r="F20" s="147"/>
      <c r="G20" s="147"/>
      <c r="H20" s="147"/>
      <c r="I20" s="148" t="s">
        <v>14</v>
      </c>
      <c r="J20" s="360" t="str">
        <f>IF('[1]Rekapitulace stavby'!AN18="","",'[1]Rekapitulace stavby'!AN18)</f>
        <v/>
      </c>
    </row>
    <row r="21" spans="2:10" ht="12.75">
      <c r="B21" s="20"/>
      <c r="C21" s="147"/>
      <c r="D21" s="147"/>
      <c r="E21" s="149" t="str">
        <f>IF('[1]Rekapitulace stavby'!E19="","",'[1]Rekapitulace stavby'!E19)</f>
        <v/>
      </c>
      <c r="F21" s="147"/>
      <c r="G21" s="147"/>
      <c r="H21" s="147"/>
      <c r="I21" s="148" t="s">
        <v>17</v>
      </c>
      <c r="J21" s="360" t="str">
        <f>IF('[1]Rekapitulace stavby'!AN19="","",'[1]Rekapitulace stavby'!AN19)</f>
        <v/>
      </c>
    </row>
    <row r="22" spans="2:10" ht="12">
      <c r="B22" s="20"/>
      <c r="C22" s="147"/>
      <c r="D22" s="147"/>
      <c r="E22" s="147"/>
      <c r="F22" s="147"/>
      <c r="G22" s="147"/>
      <c r="H22" s="147"/>
      <c r="I22" s="147"/>
      <c r="J22" s="207"/>
    </row>
    <row r="23" spans="2:10" ht="12.75">
      <c r="B23" s="20"/>
      <c r="C23" s="147"/>
      <c r="D23" s="148" t="s">
        <v>25</v>
      </c>
      <c r="E23" s="147"/>
      <c r="F23" s="147"/>
      <c r="G23" s="147"/>
      <c r="H23" s="147"/>
      <c r="I23" s="147"/>
      <c r="J23" s="207"/>
    </row>
    <row r="24" spans="2:10" ht="12.75">
      <c r="B24" s="40"/>
      <c r="C24" s="150"/>
      <c r="D24" s="150"/>
      <c r="E24" s="460" t="s">
        <v>26</v>
      </c>
      <c r="F24" s="460"/>
      <c r="G24" s="460"/>
      <c r="H24" s="460"/>
      <c r="I24" s="150"/>
      <c r="J24" s="208"/>
    </row>
    <row r="25" spans="2:10" ht="12">
      <c r="B25" s="20"/>
      <c r="C25" s="147"/>
      <c r="D25" s="147"/>
      <c r="E25" s="147"/>
      <c r="F25" s="147"/>
      <c r="G25" s="147"/>
      <c r="H25" s="147"/>
      <c r="I25" s="147"/>
      <c r="J25" s="207"/>
    </row>
    <row r="26" spans="2:10" ht="12">
      <c r="B26" s="20"/>
      <c r="C26" s="147"/>
      <c r="D26" s="33"/>
      <c r="E26" s="33"/>
      <c r="F26" s="33"/>
      <c r="G26" s="33"/>
      <c r="H26" s="33"/>
      <c r="I26" s="33"/>
      <c r="J26" s="209"/>
    </row>
    <row r="27" spans="2:10" ht="15.75">
      <c r="B27" s="20"/>
      <c r="C27" s="147"/>
      <c r="D27" s="151" t="s">
        <v>27</v>
      </c>
      <c r="E27" s="147"/>
      <c r="F27" s="147"/>
      <c r="G27" s="147"/>
      <c r="H27" s="147"/>
      <c r="I27" s="147"/>
      <c r="J27" s="362">
        <f>ROUND(J78,2)</f>
        <v>0</v>
      </c>
    </row>
    <row r="28" spans="2:10" ht="12">
      <c r="B28" s="20"/>
      <c r="C28" s="147"/>
      <c r="D28" s="33"/>
      <c r="E28" s="33"/>
      <c r="F28" s="33"/>
      <c r="G28" s="33"/>
      <c r="H28" s="33"/>
      <c r="I28" s="33"/>
      <c r="J28" s="209"/>
    </row>
    <row r="29" spans="2:10" ht="12.75">
      <c r="B29" s="20"/>
      <c r="C29" s="147"/>
      <c r="D29" s="147"/>
      <c r="E29" s="147"/>
      <c r="F29" s="152" t="s">
        <v>29</v>
      </c>
      <c r="G29" s="147"/>
      <c r="H29" s="147"/>
      <c r="I29" s="152" t="s">
        <v>28</v>
      </c>
      <c r="J29" s="363" t="s">
        <v>30</v>
      </c>
    </row>
    <row r="30" spans="2:10" ht="12.75">
      <c r="B30" s="20"/>
      <c r="C30" s="147"/>
      <c r="D30" s="153" t="s">
        <v>31</v>
      </c>
      <c r="E30" s="148" t="s">
        <v>32</v>
      </c>
      <c r="F30" s="154">
        <f>ROUND((SUM(BD78:BD158)),2)</f>
        <v>0</v>
      </c>
      <c r="G30" s="147"/>
      <c r="H30" s="147"/>
      <c r="I30" s="155">
        <v>0.21</v>
      </c>
      <c r="J30" s="364">
        <f>ROUND(((SUM(BD78:BD158))*I30),2)</f>
        <v>0</v>
      </c>
    </row>
    <row r="31" spans="2:10" ht="12.75">
      <c r="B31" s="20"/>
      <c r="C31" s="147"/>
      <c r="D31" s="147"/>
      <c r="E31" s="148" t="s">
        <v>33</v>
      </c>
      <c r="F31" s="154">
        <f>ROUND((SUM(BE78:BE158)),2)</f>
        <v>0</v>
      </c>
      <c r="G31" s="147"/>
      <c r="H31" s="147"/>
      <c r="I31" s="155">
        <v>0.15</v>
      </c>
      <c r="J31" s="364">
        <f>ROUND(((SUM(BE78:BE158))*I31),2)</f>
        <v>0</v>
      </c>
    </row>
    <row r="32" spans="2:10" ht="12.75">
      <c r="B32" s="20"/>
      <c r="C32" s="147"/>
      <c r="D32" s="147"/>
      <c r="E32" s="148" t="s">
        <v>34</v>
      </c>
      <c r="F32" s="154">
        <f>ROUND((SUM(BF78:BF158)),2)</f>
        <v>0</v>
      </c>
      <c r="G32" s="147"/>
      <c r="H32" s="147"/>
      <c r="I32" s="155">
        <v>0.21</v>
      </c>
      <c r="J32" s="364">
        <f>0</f>
        <v>0</v>
      </c>
    </row>
    <row r="33" spans="2:10" ht="12.75">
      <c r="B33" s="20"/>
      <c r="C33" s="147"/>
      <c r="D33" s="147"/>
      <c r="E33" s="148" t="s">
        <v>35</v>
      </c>
      <c r="F33" s="154">
        <f>ROUND((SUM(BG78:BG158)),2)</f>
        <v>0</v>
      </c>
      <c r="G33" s="147"/>
      <c r="H33" s="147"/>
      <c r="I33" s="155">
        <v>0.15</v>
      </c>
      <c r="J33" s="364">
        <f>0</f>
        <v>0</v>
      </c>
    </row>
    <row r="34" spans="2:10" ht="12.75">
      <c r="B34" s="20"/>
      <c r="C34" s="147"/>
      <c r="D34" s="147"/>
      <c r="E34" s="148" t="s">
        <v>36</v>
      </c>
      <c r="F34" s="154">
        <f>ROUND((SUM(BH78:BH158)),2)</f>
        <v>0</v>
      </c>
      <c r="G34" s="147"/>
      <c r="H34" s="147"/>
      <c r="I34" s="155">
        <v>0</v>
      </c>
      <c r="J34" s="364">
        <f>0</f>
        <v>0</v>
      </c>
    </row>
    <row r="35" spans="2:10" ht="12">
      <c r="B35" s="20"/>
      <c r="C35" s="147"/>
      <c r="D35" s="147"/>
      <c r="E35" s="147"/>
      <c r="F35" s="147"/>
      <c r="G35" s="147"/>
      <c r="H35" s="147"/>
      <c r="I35" s="147"/>
      <c r="J35" s="207"/>
    </row>
    <row r="36" spans="2:10" ht="15.75">
      <c r="B36" s="20"/>
      <c r="C36" s="156"/>
      <c r="D36" s="157" t="s">
        <v>37</v>
      </c>
      <c r="E36" s="28"/>
      <c r="F36" s="28"/>
      <c r="G36" s="158" t="s">
        <v>38</v>
      </c>
      <c r="H36" s="159" t="s">
        <v>39</v>
      </c>
      <c r="I36" s="28"/>
      <c r="J36" s="365">
        <f>SUM(J27:J34)</f>
        <v>0</v>
      </c>
    </row>
    <row r="37" spans="2:10" ht="12">
      <c r="B37" s="22"/>
      <c r="C37" s="23"/>
      <c r="D37" s="23"/>
      <c r="E37" s="23"/>
      <c r="F37" s="23"/>
      <c r="G37" s="23"/>
      <c r="H37" s="23"/>
      <c r="I37" s="23"/>
      <c r="J37" s="210"/>
    </row>
    <row r="38" spans="2:10" ht="12">
      <c r="B38" s="145"/>
      <c r="C38" s="145"/>
      <c r="D38" s="145"/>
      <c r="E38" s="145"/>
      <c r="F38" s="145"/>
      <c r="G38" s="145"/>
      <c r="H38" s="145"/>
      <c r="I38" s="145"/>
      <c r="J38" s="145"/>
    </row>
    <row r="39" spans="2:10" ht="12">
      <c r="B39" s="145"/>
      <c r="C39" s="145"/>
      <c r="D39" s="145"/>
      <c r="E39" s="145"/>
      <c r="F39" s="145"/>
      <c r="G39" s="145"/>
      <c r="H39" s="145"/>
      <c r="I39" s="145"/>
      <c r="J39" s="145"/>
    </row>
    <row r="40" spans="2:10" ht="12">
      <c r="B40" s="145"/>
      <c r="C40" s="145"/>
      <c r="D40" s="145"/>
      <c r="E40" s="145"/>
      <c r="F40" s="145"/>
      <c r="G40" s="145"/>
      <c r="H40" s="145"/>
      <c r="I40" s="145"/>
      <c r="J40" s="359"/>
    </row>
    <row r="41" spans="2:10" ht="12">
      <c r="B41" s="24"/>
      <c r="C41" s="25"/>
      <c r="D41" s="25"/>
      <c r="E41" s="25"/>
      <c r="F41" s="25"/>
      <c r="G41" s="25"/>
      <c r="H41" s="25"/>
      <c r="I41" s="25"/>
      <c r="J41" s="211"/>
    </row>
    <row r="42" spans="2:10" ht="18">
      <c r="B42" s="20"/>
      <c r="C42" s="146" t="s">
        <v>48</v>
      </c>
      <c r="D42" s="147"/>
      <c r="E42" s="147"/>
      <c r="F42" s="147"/>
      <c r="G42" s="147"/>
      <c r="H42" s="147"/>
      <c r="I42" s="147"/>
      <c r="J42" s="207"/>
    </row>
    <row r="43" spans="2:10" ht="12">
      <c r="B43" s="20"/>
      <c r="C43" s="147"/>
      <c r="D43" s="147"/>
      <c r="E43" s="147"/>
      <c r="F43" s="147"/>
      <c r="G43" s="147"/>
      <c r="H43" s="147"/>
      <c r="I43" s="147"/>
      <c r="J43" s="207"/>
    </row>
    <row r="44" spans="2:10" ht="12.75">
      <c r="B44" s="20"/>
      <c r="C44" s="148" t="s">
        <v>6</v>
      </c>
      <c r="D44" s="147"/>
      <c r="E44" s="147"/>
      <c r="F44" s="147"/>
      <c r="G44" s="147"/>
      <c r="H44" s="147"/>
      <c r="I44" s="147"/>
      <c r="J44" s="207"/>
    </row>
    <row r="45" spans="2:10" ht="15" customHeight="1">
      <c r="B45" s="20"/>
      <c r="C45" s="147"/>
      <c r="D45" s="147"/>
      <c r="E45" s="457" t="str">
        <f>E6</f>
        <v>Rodinný dům č. p. 163 -demolice</v>
      </c>
      <c r="F45" s="458"/>
      <c r="G45" s="458"/>
      <c r="H45" s="458"/>
      <c r="I45" s="147"/>
      <c r="J45" s="207"/>
    </row>
    <row r="46" spans="2:10" ht="12">
      <c r="B46" s="20"/>
      <c r="C46" s="147"/>
      <c r="D46" s="147"/>
      <c r="E46" s="147"/>
      <c r="F46" s="147"/>
      <c r="G46" s="147"/>
      <c r="H46" s="147"/>
      <c r="I46" s="147"/>
      <c r="J46" s="207"/>
    </row>
    <row r="47" spans="2:10" ht="12.75">
      <c r="B47" s="20"/>
      <c r="C47" s="148" t="s">
        <v>10</v>
      </c>
      <c r="D47" s="147"/>
      <c r="E47" s="147"/>
      <c r="F47" s="149" t="str">
        <f>F9</f>
        <v>Nové Heřminovy (okres Bruntál)</v>
      </c>
      <c r="G47" s="147"/>
      <c r="H47" s="147"/>
      <c r="I47" s="148" t="s">
        <v>12</v>
      </c>
      <c r="J47" s="361" t="str">
        <f>IF(J9="","",J9)</f>
        <v/>
      </c>
    </row>
    <row r="48" spans="2:10" ht="12">
      <c r="B48" s="20"/>
      <c r="C48" s="147"/>
      <c r="D48" s="147"/>
      <c r="E48" s="147"/>
      <c r="F48" s="147"/>
      <c r="G48" s="147"/>
      <c r="H48" s="147"/>
      <c r="I48" s="147"/>
      <c r="J48" s="207"/>
    </row>
    <row r="49" spans="2:10" ht="25.5">
      <c r="B49" s="20"/>
      <c r="C49" s="148" t="s">
        <v>13</v>
      </c>
      <c r="D49" s="147"/>
      <c r="E49" s="147"/>
      <c r="F49" s="149" t="str">
        <f>E12</f>
        <v>Povodí Odry, státní podnik</v>
      </c>
      <c r="G49" s="147"/>
      <c r="H49" s="147"/>
      <c r="I49" s="148" t="s">
        <v>20</v>
      </c>
      <c r="J49" s="366" t="str">
        <f>E18</f>
        <v>Bc., Miroslav Šoltys</v>
      </c>
    </row>
    <row r="50" spans="2:10" ht="12.75">
      <c r="B50" s="20"/>
      <c r="C50" s="148" t="s">
        <v>19</v>
      </c>
      <c r="D50" s="147"/>
      <c r="E50" s="147"/>
      <c r="F50" s="149">
        <f>IF(E15="","",E15)</f>
        <v>0</v>
      </c>
      <c r="G50" s="147"/>
      <c r="H50" s="147"/>
      <c r="I50" s="148" t="s">
        <v>24</v>
      </c>
      <c r="J50" s="366" t="str">
        <f>E21</f>
        <v/>
      </c>
    </row>
    <row r="51" spans="2:10" ht="12">
      <c r="B51" s="20"/>
      <c r="C51" s="147"/>
      <c r="D51" s="147"/>
      <c r="E51" s="147"/>
      <c r="F51" s="147"/>
      <c r="G51" s="147"/>
      <c r="H51" s="147"/>
      <c r="I51" s="147"/>
      <c r="J51" s="207"/>
    </row>
    <row r="52" spans="2:10" ht="12">
      <c r="B52" s="20"/>
      <c r="C52" s="160" t="s">
        <v>49</v>
      </c>
      <c r="D52" s="156"/>
      <c r="E52" s="156"/>
      <c r="F52" s="156"/>
      <c r="G52" s="156"/>
      <c r="H52" s="156"/>
      <c r="I52" s="156"/>
      <c r="J52" s="367" t="s">
        <v>50</v>
      </c>
    </row>
    <row r="53" spans="2:10" ht="12">
      <c r="B53" s="20"/>
      <c r="C53" s="147"/>
      <c r="D53" s="147"/>
      <c r="E53" s="147"/>
      <c r="F53" s="147"/>
      <c r="G53" s="147"/>
      <c r="H53" s="147"/>
      <c r="I53" s="147"/>
      <c r="J53" s="207"/>
    </row>
    <row r="54" spans="2:10" ht="15.75">
      <c r="B54" s="20"/>
      <c r="C54" s="161" t="s">
        <v>43</v>
      </c>
      <c r="D54" s="147"/>
      <c r="E54" s="147"/>
      <c r="F54" s="147"/>
      <c r="G54" s="147"/>
      <c r="H54" s="147"/>
      <c r="I54" s="147"/>
      <c r="J54" s="362">
        <f>J78</f>
        <v>0</v>
      </c>
    </row>
    <row r="55" spans="2:10" ht="15">
      <c r="B55" s="162"/>
      <c r="C55" s="163"/>
      <c r="D55" s="164" t="s">
        <v>52</v>
      </c>
      <c r="E55" s="165"/>
      <c r="F55" s="165"/>
      <c r="G55" s="165"/>
      <c r="H55" s="165"/>
      <c r="I55" s="165"/>
      <c r="J55" s="368">
        <f>J79</f>
        <v>0</v>
      </c>
    </row>
    <row r="56" spans="2:10" ht="12.75">
      <c r="B56" s="166"/>
      <c r="C56" s="167"/>
      <c r="D56" s="168" t="s">
        <v>53</v>
      </c>
      <c r="E56" s="169"/>
      <c r="F56" s="169"/>
      <c r="G56" s="169"/>
      <c r="H56" s="169"/>
      <c r="I56" s="169"/>
      <c r="J56" s="369">
        <f>J80</f>
        <v>0</v>
      </c>
    </row>
    <row r="57" spans="2:10" ht="12.75">
      <c r="B57" s="166"/>
      <c r="C57" s="167"/>
      <c r="D57" s="168" t="s">
        <v>54</v>
      </c>
      <c r="E57" s="169"/>
      <c r="F57" s="169"/>
      <c r="G57" s="169"/>
      <c r="H57" s="169"/>
      <c r="I57" s="169"/>
      <c r="J57" s="369">
        <f>J119</f>
        <v>0</v>
      </c>
    </row>
    <row r="58" spans="2:10" ht="12.75">
      <c r="B58" s="166"/>
      <c r="C58" s="167"/>
      <c r="D58" s="168" t="s">
        <v>55</v>
      </c>
      <c r="E58" s="169"/>
      <c r="F58" s="169"/>
      <c r="G58" s="169"/>
      <c r="H58" s="169"/>
      <c r="I58" s="169"/>
      <c r="J58" s="369">
        <f>J151</f>
        <v>0</v>
      </c>
    </row>
    <row r="59" spans="2:10" ht="15">
      <c r="B59" s="162"/>
      <c r="C59" s="163"/>
      <c r="D59" s="164" t="s">
        <v>172</v>
      </c>
      <c r="E59" s="165"/>
      <c r="F59" s="165"/>
      <c r="G59" s="165"/>
      <c r="H59" s="165"/>
      <c r="I59" s="165"/>
      <c r="J59" s="368">
        <f>J156</f>
        <v>0</v>
      </c>
    </row>
    <row r="60" spans="2:10" ht="12.75">
      <c r="B60" s="166"/>
      <c r="C60" s="167"/>
      <c r="D60" s="168" t="s">
        <v>173</v>
      </c>
      <c r="E60" s="169"/>
      <c r="F60" s="169"/>
      <c r="G60" s="169"/>
      <c r="H60" s="169"/>
      <c r="I60" s="169"/>
      <c r="J60" s="369">
        <f>J157</f>
        <v>0</v>
      </c>
    </row>
    <row r="61" spans="2:10" ht="12">
      <c r="B61" s="20"/>
      <c r="C61" s="147"/>
      <c r="D61" s="147"/>
      <c r="E61" s="147"/>
      <c r="F61" s="147"/>
      <c r="G61" s="147"/>
      <c r="H61" s="147"/>
      <c r="I61" s="147"/>
      <c r="J61" s="207"/>
    </row>
    <row r="62" spans="2:10" ht="12">
      <c r="B62" s="22"/>
      <c r="C62" s="23"/>
      <c r="D62" s="23"/>
      <c r="E62" s="23"/>
      <c r="F62" s="23"/>
      <c r="G62" s="23"/>
      <c r="H62" s="23"/>
      <c r="I62" s="23"/>
      <c r="J62" s="210"/>
    </row>
    <row r="63" spans="2:10" ht="12">
      <c r="B63" s="145"/>
      <c r="C63" s="145"/>
      <c r="D63" s="145"/>
      <c r="E63" s="145"/>
      <c r="F63" s="145"/>
      <c r="G63" s="145"/>
      <c r="H63" s="145"/>
      <c r="I63" s="145"/>
      <c r="J63" s="145"/>
    </row>
    <row r="64" spans="2:10" ht="12">
      <c r="B64" s="145"/>
      <c r="C64" s="145"/>
      <c r="D64" s="145"/>
      <c r="E64" s="145"/>
      <c r="F64" s="145"/>
      <c r="G64" s="145"/>
      <c r="H64" s="145"/>
      <c r="I64" s="145"/>
      <c r="J64" s="145"/>
    </row>
    <row r="65" spans="2:10" ht="12">
      <c r="B65" s="145"/>
      <c r="C65" s="145"/>
      <c r="D65" s="145"/>
      <c r="E65" s="145"/>
      <c r="F65" s="145"/>
      <c r="G65" s="145"/>
      <c r="H65" s="145"/>
      <c r="I65" s="145"/>
      <c r="J65" s="145"/>
    </row>
    <row r="66" spans="2:10" ht="12">
      <c r="B66" s="24"/>
      <c r="C66" s="25"/>
      <c r="D66" s="25"/>
      <c r="E66" s="25"/>
      <c r="F66" s="25"/>
      <c r="G66" s="25"/>
      <c r="H66" s="25"/>
      <c r="I66" s="25"/>
      <c r="J66" s="211"/>
    </row>
    <row r="67" spans="2:10" ht="18">
      <c r="B67" s="20"/>
      <c r="C67" s="146" t="s">
        <v>56</v>
      </c>
      <c r="D67" s="147"/>
      <c r="E67" s="147"/>
      <c r="F67" s="147"/>
      <c r="G67" s="147"/>
      <c r="H67" s="147"/>
      <c r="I67" s="147"/>
      <c r="J67" s="207"/>
    </row>
    <row r="68" spans="2:10" ht="12">
      <c r="B68" s="20"/>
      <c r="C68" s="147"/>
      <c r="D68" s="147"/>
      <c r="E68" s="147"/>
      <c r="F68" s="147"/>
      <c r="G68" s="147"/>
      <c r="H68" s="147"/>
      <c r="I68" s="147"/>
      <c r="J68" s="207"/>
    </row>
    <row r="69" spans="2:10" ht="12.75">
      <c r="B69" s="20"/>
      <c r="C69" s="148" t="s">
        <v>6</v>
      </c>
      <c r="D69" s="147"/>
      <c r="E69" s="147"/>
      <c r="F69" s="147"/>
      <c r="G69" s="147"/>
      <c r="H69" s="147"/>
      <c r="I69" s="147"/>
      <c r="J69" s="207"/>
    </row>
    <row r="70" spans="2:10" ht="13.5" customHeight="1">
      <c r="B70" s="20"/>
      <c r="C70" s="147"/>
      <c r="D70" s="147"/>
      <c r="E70" s="457" t="str">
        <f>E6</f>
        <v>Rodinný dům č. p. 163 -demolice</v>
      </c>
      <c r="F70" s="458"/>
      <c r="G70" s="458"/>
      <c r="H70" s="458"/>
      <c r="I70" s="147"/>
      <c r="J70" s="207"/>
    </row>
    <row r="71" spans="2:10" ht="12">
      <c r="B71" s="20"/>
      <c r="C71" s="147"/>
      <c r="D71" s="147"/>
      <c r="E71" s="147"/>
      <c r="F71" s="147"/>
      <c r="G71" s="147"/>
      <c r="H71" s="147"/>
      <c r="I71" s="147"/>
      <c r="J71" s="207"/>
    </row>
    <row r="72" spans="2:10" ht="12.75">
      <c r="B72" s="20"/>
      <c r="C72" s="148" t="s">
        <v>10</v>
      </c>
      <c r="D72" s="147"/>
      <c r="E72" s="147"/>
      <c r="F72" s="149" t="str">
        <f>F9</f>
        <v>Nové Heřminovy (okres Bruntál)</v>
      </c>
      <c r="G72" s="147"/>
      <c r="H72" s="147"/>
      <c r="I72" s="148" t="s">
        <v>12</v>
      </c>
      <c r="J72" s="361" t="str">
        <f>IF(J9="","",J9)</f>
        <v/>
      </c>
    </row>
    <row r="73" spans="2:10" ht="12">
      <c r="B73" s="20"/>
      <c r="C73" s="147"/>
      <c r="D73" s="147"/>
      <c r="E73" s="147"/>
      <c r="F73" s="147"/>
      <c r="G73" s="147"/>
      <c r="H73" s="147"/>
      <c r="I73" s="147"/>
      <c r="J73" s="207"/>
    </row>
    <row r="74" spans="2:10" ht="25.5">
      <c r="B74" s="20"/>
      <c r="C74" s="148" t="s">
        <v>13</v>
      </c>
      <c r="D74" s="147"/>
      <c r="E74" s="147"/>
      <c r="F74" s="149" t="str">
        <f>E12</f>
        <v>Povodí Odry, státní podnik</v>
      </c>
      <c r="G74" s="147"/>
      <c r="H74" s="147"/>
      <c r="I74" s="148" t="s">
        <v>20</v>
      </c>
      <c r="J74" s="366" t="str">
        <f>E18</f>
        <v>Bc., Miroslav Šoltys</v>
      </c>
    </row>
    <row r="75" spans="2:10" ht="12.75">
      <c r="B75" s="20"/>
      <c r="C75" s="148" t="s">
        <v>19</v>
      </c>
      <c r="D75" s="147"/>
      <c r="E75" s="147"/>
      <c r="F75" s="149">
        <f>IF(E15="","",E15)</f>
        <v>0</v>
      </c>
      <c r="G75" s="147"/>
      <c r="H75" s="147"/>
      <c r="I75" s="148" t="s">
        <v>24</v>
      </c>
      <c r="J75" s="366" t="str">
        <f>E21</f>
        <v/>
      </c>
    </row>
    <row r="76" spans="2:10" ht="12">
      <c r="B76" s="20"/>
      <c r="C76" s="147"/>
      <c r="D76" s="147"/>
      <c r="E76" s="147"/>
      <c r="F76" s="147"/>
      <c r="G76" s="147"/>
      <c r="H76" s="147"/>
      <c r="I76" s="147"/>
      <c r="J76" s="207"/>
    </row>
    <row r="77" spans="2:10" ht="12">
      <c r="B77" s="63"/>
      <c r="C77" s="170" t="s">
        <v>57</v>
      </c>
      <c r="D77" s="171" t="s">
        <v>42</v>
      </c>
      <c r="E77" s="171" t="s">
        <v>40</v>
      </c>
      <c r="F77" s="171" t="s">
        <v>41</v>
      </c>
      <c r="G77" s="171" t="s">
        <v>58</v>
      </c>
      <c r="H77" s="171" t="s">
        <v>59</v>
      </c>
      <c r="I77" s="171" t="s">
        <v>60</v>
      </c>
      <c r="J77" s="212" t="s">
        <v>50</v>
      </c>
    </row>
    <row r="78" spans="2:10" ht="15.75">
      <c r="B78" s="20"/>
      <c r="C78" s="172" t="s">
        <v>67</v>
      </c>
      <c r="D78" s="147"/>
      <c r="E78" s="147"/>
      <c r="F78" s="147"/>
      <c r="G78" s="147"/>
      <c r="H78" s="147"/>
      <c r="I78" s="147"/>
      <c r="J78" s="370">
        <f>J79+J156</f>
        <v>0</v>
      </c>
    </row>
    <row r="79" spans="2:10" ht="15">
      <c r="B79" s="173"/>
      <c r="C79" s="174"/>
      <c r="D79" s="175" t="s">
        <v>44</v>
      </c>
      <c r="E79" s="176" t="s">
        <v>68</v>
      </c>
      <c r="F79" s="176" t="s">
        <v>69</v>
      </c>
      <c r="G79" s="174"/>
      <c r="H79" s="174"/>
      <c r="I79" s="174"/>
      <c r="J79" s="371">
        <f>J80+J119+J151</f>
        <v>0</v>
      </c>
    </row>
    <row r="80" spans="2:10" ht="12.75">
      <c r="B80" s="173"/>
      <c r="C80" s="174"/>
      <c r="D80" s="175" t="s">
        <v>44</v>
      </c>
      <c r="E80" s="177" t="s">
        <v>46</v>
      </c>
      <c r="F80" s="177" t="s">
        <v>71</v>
      </c>
      <c r="G80" s="174"/>
      <c r="H80" s="174"/>
      <c r="I80" s="174"/>
      <c r="J80" s="372">
        <f>J81+J85+J86+J97+J98+J103+J105+J113+J115+J116+J118</f>
        <v>0</v>
      </c>
    </row>
    <row r="81" spans="2:10" ht="72">
      <c r="B81" s="83"/>
      <c r="C81" s="178" t="s">
        <v>46</v>
      </c>
      <c r="D81" s="178" t="s">
        <v>72</v>
      </c>
      <c r="E81" s="179" t="s">
        <v>174</v>
      </c>
      <c r="F81" s="180" t="s">
        <v>175</v>
      </c>
      <c r="G81" s="181" t="s">
        <v>104</v>
      </c>
      <c r="H81" s="182">
        <v>50</v>
      </c>
      <c r="I81" s="433">
        <v>0</v>
      </c>
      <c r="J81" s="373">
        <f>ROUND(I81*H81,2)</f>
        <v>0</v>
      </c>
    </row>
    <row r="82" spans="2:10" ht="12">
      <c r="B82" s="183"/>
      <c r="C82" s="184"/>
      <c r="D82" s="185" t="s">
        <v>79</v>
      </c>
      <c r="E82" s="186" t="s">
        <v>0</v>
      </c>
      <c r="F82" s="187" t="s">
        <v>176</v>
      </c>
      <c r="G82" s="184"/>
      <c r="H82" s="186" t="s">
        <v>0</v>
      </c>
      <c r="I82" s="184"/>
      <c r="J82" s="213"/>
    </row>
    <row r="83" spans="2:10" ht="12">
      <c r="B83" s="188"/>
      <c r="C83" s="189"/>
      <c r="D83" s="185" t="s">
        <v>79</v>
      </c>
      <c r="E83" s="190" t="s">
        <v>0</v>
      </c>
      <c r="F83" s="191" t="s">
        <v>177</v>
      </c>
      <c r="G83" s="189"/>
      <c r="H83" s="192">
        <v>50</v>
      </c>
      <c r="I83" s="189"/>
      <c r="J83" s="214"/>
    </row>
    <row r="84" spans="2:10" ht="12">
      <c r="B84" s="193"/>
      <c r="C84" s="194"/>
      <c r="D84" s="185" t="s">
        <v>79</v>
      </c>
      <c r="E84" s="195" t="s">
        <v>0</v>
      </c>
      <c r="F84" s="196" t="s">
        <v>83</v>
      </c>
      <c r="G84" s="194"/>
      <c r="H84" s="197">
        <v>50</v>
      </c>
      <c r="I84" s="194"/>
      <c r="J84" s="215"/>
    </row>
    <row r="85" spans="2:10" ht="60">
      <c r="B85" s="83"/>
      <c r="C85" s="178" t="s">
        <v>77</v>
      </c>
      <c r="D85" s="178" t="s">
        <v>72</v>
      </c>
      <c r="E85" s="179" t="s">
        <v>178</v>
      </c>
      <c r="F85" s="180" t="s">
        <v>179</v>
      </c>
      <c r="G85" s="181" t="s">
        <v>104</v>
      </c>
      <c r="H85" s="182">
        <v>50</v>
      </c>
      <c r="I85" s="433">
        <v>0</v>
      </c>
      <c r="J85" s="373">
        <f>ROUND(I85*H85,2)</f>
        <v>0</v>
      </c>
    </row>
    <row r="86" spans="2:10" ht="48">
      <c r="B86" s="83"/>
      <c r="C86" s="178" t="s">
        <v>87</v>
      </c>
      <c r="D86" s="178" t="s">
        <v>72</v>
      </c>
      <c r="E86" s="179" t="s">
        <v>73</v>
      </c>
      <c r="F86" s="180" t="s">
        <v>74</v>
      </c>
      <c r="G86" s="181" t="s">
        <v>75</v>
      </c>
      <c r="H86" s="182">
        <v>166.492</v>
      </c>
      <c r="I86" s="433">
        <v>0</v>
      </c>
      <c r="J86" s="373">
        <f>ROUND(I86*H86,2)</f>
        <v>0</v>
      </c>
    </row>
    <row r="87" spans="2:10" ht="12">
      <c r="B87" s="183"/>
      <c r="C87" s="184"/>
      <c r="D87" s="185" t="s">
        <v>79</v>
      </c>
      <c r="E87" s="186" t="s">
        <v>0</v>
      </c>
      <c r="F87" s="187" t="s">
        <v>80</v>
      </c>
      <c r="G87" s="184"/>
      <c r="H87" s="186" t="s">
        <v>0</v>
      </c>
      <c r="I87" s="184"/>
      <c r="J87" s="213"/>
    </row>
    <row r="88" spans="2:10" ht="12">
      <c r="B88" s="183"/>
      <c r="C88" s="184"/>
      <c r="D88" s="185" t="s">
        <v>79</v>
      </c>
      <c r="E88" s="186" t="s">
        <v>0</v>
      </c>
      <c r="F88" s="187" t="s">
        <v>180</v>
      </c>
      <c r="G88" s="184"/>
      <c r="H88" s="186" t="s">
        <v>0</v>
      </c>
      <c r="I88" s="184"/>
      <c r="J88" s="213"/>
    </row>
    <row r="89" spans="2:10" ht="12">
      <c r="B89" s="188"/>
      <c r="C89" s="189"/>
      <c r="D89" s="185" t="s">
        <v>79</v>
      </c>
      <c r="E89" s="190" t="s">
        <v>0</v>
      </c>
      <c r="F89" s="191" t="s">
        <v>181</v>
      </c>
      <c r="G89" s="189"/>
      <c r="H89" s="192">
        <v>79.4</v>
      </c>
      <c r="I89" s="189"/>
      <c r="J89" s="214"/>
    </row>
    <row r="90" spans="2:10" ht="12">
      <c r="B90" s="183"/>
      <c r="C90" s="184"/>
      <c r="D90" s="185" t="s">
        <v>79</v>
      </c>
      <c r="E90" s="186" t="s">
        <v>0</v>
      </c>
      <c r="F90" s="187" t="s">
        <v>182</v>
      </c>
      <c r="G90" s="184"/>
      <c r="H90" s="186" t="s">
        <v>0</v>
      </c>
      <c r="I90" s="184"/>
      <c r="J90" s="213"/>
    </row>
    <row r="91" spans="2:10" ht="12">
      <c r="B91" s="188"/>
      <c r="C91" s="189"/>
      <c r="D91" s="185" t="s">
        <v>79</v>
      </c>
      <c r="E91" s="190" t="s">
        <v>0</v>
      </c>
      <c r="F91" s="191" t="s">
        <v>183</v>
      </c>
      <c r="G91" s="189"/>
      <c r="H91" s="192">
        <v>72.7</v>
      </c>
      <c r="I91" s="189"/>
      <c r="J91" s="214"/>
    </row>
    <row r="92" spans="2:10" ht="12">
      <c r="B92" s="183"/>
      <c r="C92" s="184"/>
      <c r="D92" s="185" t="s">
        <v>79</v>
      </c>
      <c r="E92" s="186" t="s">
        <v>0</v>
      </c>
      <c r="F92" s="187" t="s">
        <v>184</v>
      </c>
      <c r="G92" s="184"/>
      <c r="H92" s="186" t="s">
        <v>0</v>
      </c>
      <c r="I92" s="184"/>
      <c r="J92" s="213"/>
    </row>
    <row r="93" spans="2:10" ht="12">
      <c r="B93" s="188"/>
      <c r="C93" s="189"/>
      <c r="D93" s="185" t="s">
        <v>79</v>
      </c>
      <c r="E93" s="190" t="s">
        <v>0</v>
      </c>
      <c r="F93" s="191" t="s">
        <v>185</v>
      </c>
      <c r="G93" s="189"/>
      <c r="H93" s="192">
        <v>6.8</v>
      </c>
      <c r="I93" s="189"/>
      <c r="J93" s="214"/>
    </row>
    <row r="94" spans="2:10" ht="12">
      <c r="B94" s="183"/>
      <c r="C94" s="184"/>
      <c r="D94" s="185" t="s">
        <v>79</v>
      </c>
      <c r="E94" s="186" t="s">
        <v>0</v>
      </c>
      <c r="F94" s="187" t="s">
        <v>186</v>
      </c>
      <c r="G94" s="184"/>
      <c r="H94" s="186" t="s">
        <v>0</v>
      </c>
      <c r="I94" s="184"/>
      <c r="J94" s="213"/>
    </row>
    <row r="95" spans="2:10" ht="12">
      <c r="B95" s="188"/>
      <c r="C95" s="189"/>
      <c r="D95" s="185" t="s">
        <v>79</v>
      </c>
      <c r="E95" s="190" t="s">
        <v>0</v>
      </c>
      <c r="F95" s="191" t="s">
        <v>187</v>
      </c>
      <c r="G95" s="189"/>
      <c r="H95" s="192">
        <v>7.592</v>
      </c>
      <c r="I95" s="189"/>
      <c r="J95" s="214"/>
    </row>
    <row r="96" spans="2:10" ht="12">
      <c r="B96" s="193"/>
      <c r="C96" s="194"/>
      <c r="D96" s="185" t="s">
        <v>79</v>
      </c>
      <c r="E96" s="195" t="s">
        <v>0</v>
      </c>
      <c r="F96" s="196" t="s">
        <v>83</v>
      </c>
      <c r="G96" s="194"/>
      <c r="H96" s="197">
        <v>166.492</v>
      </c>
      <c r="I96" s="194"/>
      <c r="J96" s="215"/>
    </row>
    <row r="97" spans="2:10" ht="36">
      <c r="B97" s="83"/>
      <c r="C97" s="178" t="s">
        <v>76</v>
      </c>
      <c r="D97" s="178" t="s">
        <v>72</v>
      </c>
      <c r="E97" s="179" t="s">
        <v>84</v>
      </c>
      <c r="F97" s="180" t="s">
        <v>85</v>
      </c>
      <c r="G97" s="181" t="s">
        <v>75</v>
      </c>
      <c r="H97" s="182">
        <v>166.492</v>
      </c>
      <c r="I97" s="433">
        <v>0</v>
      </c>
      <c r="J97" s="373">
        <f>ROUND(I97*H97,2)</f>
        <v>0</v>
      </c>
    </row>
    <row r="98" spans="2:10" ht="36">
      <c r="B98" s="83"/>
      <c r="C98" s="178" t="s">
        <v>101</v>
      </c>
      <c r="D98" s="178" t="s">
        <v>72</v>
      </c>
      <c r="E98" s="179" t="s">
        <v>84</v>
      </c>
      <c r="F98" s="180" t="s">
        <v>85</v>
      </c>
      <c r="G98" s="181" t="s">
        <v>75</v>
      </c>
      <c r="H98" s="182">
        <v>30</v>
      </c>
      <c r="I98" s="433">
        <v>0</v>
      </c>
      <c r="J98" s="373">
        <f>ROUND(I98*H98,2)</f>
        <v>0</v>
      </c>
    </row>
    <row r="99" spans="2:10" ht="12">
      <c r="B99" s="183"/>
      <c r="C99" s="184"/>
      <c r="D99" s="185" t="s">
        <v>79</v>
      </c>
      <c r="E99" s="186" t="s">
        <v>0</v>
      </c>
      <c r="F99" s="187" t="s">
        <v>89</v>
      </c>
      <c r="G99" s="184"/>
      <c r="H99" s="186" t="s">
        <v>0</v>
      </c>
      <c r="I99" s="184"/>
      <c r="J99" s="213"/>
    </row>
    <row r="100" spans="2:10" ht="12">
      <c r="B100" s="183"/>
      <c r="C100" s="184"/>
      <c r="D100" s="185" t="s">
        <v>79</v>
      </c>
      <c r="E100" s="186" t="s">
        <v>0</v>
      </c>
      <c r="F100" s="187" t="s">
        <v>188</v>
      </c>
      <c r="G100" s="184"/>
      <c r="H100" s="186" t="s">
        <v>0</v>
      </c>
      <c r="I100" s="184"/>
      <c r="J100" s="213"/>
    </row>
    <row r="101" spans="2:10" ht="12">
      <c r="B101" s="188"/>
      <c r="C101" s="189"/>
      <c r="D101" s="185" t="s">
        <v>79</v>
      </c>
      <c r="E101" s="190" t="s">
        <v>0</v>
      </c>
      <c r="F101" s="191" t="s">
        <v>189</v>
      </c>
      <c r="G101" s="189"/>
      <c r="H101" s="192">
        <v>30</v>
      </c>
      <c r="I101" s="189"/>
      <c r="J101" s="214"/>
    </row>
    <row r="102" spans="2:10" ht="12">
      <c r="B102" s="193"/>
      <c r="C102" s="194"/>
      <c r="D102" s="185" t="s">
        <v>79</v>
      </c>
      <c r="E102" s="195" t="s">
        <v>0</v>
      </c>
      <c r="F102" s="196" t="s">
        <v>83</v>
      </c>
      <c r="G102" s="194"/>
      <c r="H102" s="197">
        <v>30</v>
      </c>
      <c r="I102" s="194"/>
      <c r="J102" s="215"/>
    </row>
    <row r="103" spans="2:10" ht="12">
      <c r="B103" s="83"/>
      <c r="C103" s="198" t="s">
        <v>108</v>
      </c>
      <c r="D103" s="198" t="s">
        <v>94</v>
      </c>
      <c r="E103" s="199" t="s">
        <v>95</v>
      </c>
      <c r="F103" s="200" t="s">
        <v>96</v>
      </c>
      <c r="G103" s="201" t="s">
        <v>97</v>
      </c>
      <c r="H103" s="202">
        <v>60</v>
      </c>
      <c r="I103" s="434">
        <v>0</v>
      </c>
      <c r="J103" s="374">
        <f>ROUND(I103*H103,2)</f>
        <v>0</v>
      </c>
    </row>
    <row r="104" spans="2:10" ht="12">
      <c r="B104" s="188"/>
      <c r="C104" s="189"/>
      <c r="D104" s="185" t="s">
        <v>79</v>
      </c>
      <c r="E104" s="189"/>
      <c r="F104" s="191" t="s">
        <v>190</v>
      </c>
      <c r="G104" s="189"/>
      <c r="H104" s="192">
        <v>60</v>
      </c>
      <c r="I104" s="189"/>
      <c r="J104" s="214"/>
    </row>
    <row r="105" spans="2:10" ht="36">
      <c r="B105" s="83"/>
      <c r="C105" s="178" t="s">
        <v>113</v>
      </c>
      <c r="D105" s="178" t="s">
        <v>72</v>
      </c>
      <c r="E105" s="179" t="s">
        <v>102</v>
      </c>
      <c r="F105" s="180" t="s">
        <v>103</v>
      </c>
      <c r="G105" s="181" t="s">
        <v>104</v>
      </c>
      <c r="H105" s="182">
        <v>262.73</v>
      </c>
      <c r="I105" s="433">
        <v>0</v>
      </c>
      <c r="J105" s="373">
        <f>ROUND(I105*H105,2)</f>
        <v>0</v>
      </c>
    </row>
    <row r="106" spans="2:10" ht="12">
      <c r="B106" s="183"/>
      <c r="C106" s="184"/>
      <c r="D106" s="185" t="s">
        <v>79</v>
      </c>
      <c r="E106" s="186" t="s">
        <v>0</v>
      </c>
      <c r="F106" s="187" t="s">
        <v>180</v>
      </c>
      <c r="G106" s="184"/>
      <c r="H106" s="186" t="s">
        <v>0</v>
      </c>
      <c r="I106" s="184"/>
      <c r="J106" s="213"/>
    </row>
    <row r="107" spans="2:10" ht="12">
      <c r="B107" s="188"/>
      <c r="C107" s="189"/>
      <c r="D107" s="185" t="s">
        <v>79</v>
      </c>
      <c r="E107" s="190" t="s">
        <v>0</v>
      </c>
      <c r="F107" s="191" t="s">
        <v>191</v>
      </c>
      <c r="G107" s="189"/>
      <c r="H107" s="192">
        <v>103.22</v>
      </c>
      <c r="I107" s="189"/>
      <c r="J107" s="214"/>
    </row>
    <row r="108" spans="2:10" ht="12">
      <c r="B108" s="183"/>
      <c r="C108" s="184"/>
      <c r="D108" s="185" t="s">
        <v>79</v>
      </c>
      <c r="E108" s="186" t="s">
        <v>0</v>
      </c>
      <c r="F108" s="187" t="s">
        <v>182</v>
      </c>
      <c r="G108" s="184"/>
      <c r="H108" s="186" t="s">
        <v>0</v>
      </c>
      <c r="I108" s="184"/>
      <c r="J108" s="213"/>
    </row>
    <row r="109" spans="2:10" ht="12">
      <c r="B109" s="188"/>
      <c r="C109" s="189"/>
      <c r="D109" s="185" t="s">
        <v>79</v>
      </c>
      <c r="E109" s="190" t="s">
        <v>0</v>
      </c>
      <c r="F109" s="191" t="s">
        <v>192</v>
      </c>
      <c r="G109" s="189"/>
      <c r="H109" s="192">
        <v>94.51</v>
      </c>
      <c r="I109" s="189"/>
      <c r="J109" s="214"/>
    </row>
    <row r="110" spans="2:10" ht="12">
      <c r="B110" s="183"/>
      <c r="C110" s="184"/>
      <c r="D110" s="185" t="s">
        <v>79</v>
      </c>
      <c r="E110" s="186" t="s">
        <v>0</v>
      </c>
      <c r="F110" s="187" t="s">
        <v>176</v>
      </c>
      <c r="G110" s="184"/>
      <c r="H110" s="186" t="s">
        <v>0</v>
      </c>
      <c r="I110" s="184"/>
      <c r="J110" s="213"/>
    </row>
    <row r="111" spans="2:10" ht="12">
      <c r="B111" s="188"/>
      <c r="C111" s="189"/>
      <c r="D111" s="185" t="s">
        <v>79</v>
      </c>
      <c r="E111" s="190" t="s">
        <v>0</v>
      </c>
      <c r="F111" s="191" t="s">
        <v>193</v>
      </c>
      <c r="G111" s="189"/>
      <c r="H111" s="192">
        <v>65</v>
      </c>
      <c r="I111" s="189"/>
      <c r="J111" s="214"/>
    </row>
    <row r="112" spans="2:10" ht="12">
      <c r="B112" s="193"/>
      <c r="C112" s="194"/>
      <c r="D112" s="185" t="s">
        <v>79</v>
      </c>
      <c r="E112" s="195" t="s">
        <v>0</v>
      </c>
      <c r="F112" s="196" t="s">
        <v>83</v>
      </c>
      <c r="G112" s="194"/>
      <c r="H112" s="197">
        <v>262.73</v>
      </c>
      <c r="I112" s="194"/>
      <c r="J112" s="215"/>
    </row>
    <row r="113" spans="2:10" ht="12">
      <c r="B113" s="83"/>
      <c r="C113" s="198" t="s">
        <v>98</v>
      </c>
      <c r="D113" s="198" t="s">
        <v>94</v>
      </c>
      <c r="E113" s="199" t="s">
        <v>109</v>
      </c>
      <c r="F113" s="200" t="s">
        <v>110</v>
      </c>
      <c r="G113" s="201" t="s">
        <v>97</v>
      </c>
      <c r="H113" s="202">
        <v>105.092</v>
      </c>
      <c r="I113" s="434">
        <v>0</v>
      </c>
      <c r="J113" s="374">
        <f>ROUND(I113*H113,2)</f>
        <v>0</v>
      </c>
    </row>
    <row r="114" spans="2:10" ht="12">
      <c r="B114" s="188"/>
      <c r="C114" s="189"/>
      <c r="D114" s="185" t="s">
        <v>79</v>
      </c>
      <c r="E114" s="189"/>
      <c r="F114" s="191" t="s">
        <v>194</v>
      </c>
      <c r="G114" s="189"/>
      <c r="H114" s="192">
        <v>105.092</v>
      </c>
      <c r="I114" s="189"/>
      <c r="J114" s="214"/>
    </row>
    <row r="115" spans="2:10" ht="36">
      <c r="B115" s="83"/>
      <c r="C115" s="178" t="s">
        <v>122</v>
      </c>
      <c r="D115" s="178" t="s">
        <v>72</v>
      </c>
      <c r="E115" s="179" t="s">
        <v>195</v>
      </c>
      <c r="F115" s="180" t="s">
        <v>115</v>
      </c>
      <c r="G115" s="181" t="s">
        <v>104</v>
      </c>
      <c r="H115" s="182">
        <v>262.73</v>
      </c>
      <c r="I115" s="433">
        <v>0</v>
      </c>
      <c r="J115" s="373">
        <f>ROUND(I115*H115,2)</f>
        <v>0</v>
      </c>
    </row>
    <row r="116" spans="2:10" ht="12">
      <c r="B116" s="83"/>
      <c r="C116" s="198" t="s">
        <v>128</v>
      </c>
      <c r="D116" s="198" t="s">
        <v>94</v>
      </c>
      <c r="E116" s="199" t="s">
        <v>117</v>
      </c>
      <c r="F116" s="200" t="s">
        <v>118</v>
      </c>
      <c r="G116" s="201" t="s">
        <v>119</v>
      </c>
      <c r="H116" s="202">
        <v>26.273</v>
      </c>
      <c r="I116" s="434">
        <v>0</v>
      </c>
      <c r="J116" s="374">
        <f>ROUND(I116*H116,2)</f>
        <v>0</v>
      </c>
    </row>
    <row r="117" spans="2:10" ht="12">
      <c r="B117" s="188"/>
      <c r="C117" s="189"/>
      <c r="D117" s="185" t="s">
        <v>79</v>
      </c>
      <c r="E117" s="189"/>
      <c r="F117" s="191" t="s">
        <v>196</v>
      </c>
      <c r="G117" s="189"/>
      <c r="H117" s="192">
        <v>26.273</v>
      </c>
      <c r="I117" s="189"/>
      <c r="J117" s="214"/>
    </row>
    <row r="118" spans="2:10" ht="12">
      <c r="B118" s="188"/>
      <c r="C118" s="84">
        <v>11</v>
      </c>
      <c r="D118" s="84" t="s">
        <v>72</v>
      </c>
      <c r="E118" s="85" t="s">
        <v>197</v>
      </c>
      <c r="F118" s="86" t="s">
        <v>198</v>
      </c>
      <c r="G118" s="87" t="s">
        <v>104</v>
      </c>
      <c r="H118" s="88">
        <v>262.73</v>
      </c>
      <c r="I118" s="426">
        <v>0</v>
      </c>
      <c r="J118" s="273">
        <f>ROUND(I118*H118,2)</f>
        <v>0</v>
      </c>
    </row>
    <row r="119" spans="2:10" ht="12.75">
      <c r="B119" s="173"/>
      <c r="C119" s="174"/>
      <c r="D119" s="175" t="s">
        <v>44</v>
      </c>
      <c r="E119" s="177" t="s">
        <v>122</v>
      </c>
      <c r="F119" s="177" t="s">
        <v>123</v>
      </c>
      <c r="G119" s="174"/>
      <c r="H119" s="174"/>
      <c r="I119" s="174"/>
      <c r="J119" s="372">
        <f>J120+J124+J128+J132+J138+J145</f>
        <v>0</v>
      </c>
    </row>
    <row r="120" spans="2:10" ht="36">
      <c r="B120" s="83"/>
      <c r="C120" s="178" t="s">
        <v>134</v>
      </c>
      <c r="D120" s="178" t="s">
        <v>72</v>
      </c>
      <c r="E120" s="179" t="s">
        <v>199</v>
      </c>
      <c r="F120" s="180" t="s">
        <v>200</v>
      </c>
      <c r="G120" s="181" t="s">
        <v>104</v>
      </c>
      <c r="H120" s="182">
        <v>310</v>
      </c>
      <c r="I120" s="433">
        <v>0</v>
      </c>
      <c r="J120" s="373">
        <f>ROUND(I120*H120,2)</f>
        <v>0</v>
      </c>
    </row>
    <row r="121" spans="2:10" ht="12">
      <c r="B121" s="183"/>
      <c r="C121" s="184"/>
      <c r="D121" s="185" t="s">
        <v>79</v>
      </c>
      <c r="E121" s="186" t="s">
        <v>0</v>
      </c>
      <c r="F121" s="187" t="s">
        <v>201</v>
      </c>
      <c r="G121" s="184"/>
      <c r="H121" s="186" t="s">
        <v>0</v>
      </c>
      <c r="I121" s="184"/>
      <c r="J121" s="213"/>
    </row>
    <row r="122" spans="2:10" ht="12">
      <c r="B122" s="188"/>
      <c r="C122" s="189"/>
      <c r="D122" s="185" t="s">
        <v>79</v>
      </c>
      <c r="E122" s="190" t="s">
        <v>0</v>
      </c>
      <c r="F122" s="191" t="s">
        <v>202</v>
      </c>
      <c r="G122" s="189"/>
      <c r="H122" s="192">
        <v>310</v>
      </c>
      <c r="I122" s="189"/>
      <c r="J122" s="214"/>
    </row>
    <row r="123" spans="2:10" ht="12">
      <c r="B123" s="193"/>
      <c r="C123" s="194"/>
      <c r="D123" s="185" t="s">
        <v>79</v>
      </c>
      <c r="E123" s="195" t="s">
        <v>0</v>
      </c>
      <c r="F123" s="196" t="s">
        <v>83</v>
      </c>
      <c r="G123" s="194"/>
      <c r="H123" s="197">
        <v>310</v>
      </c>
      <c r="I123" s="194"/>
      <c r="J123" s="215"/>
    </row>
    <row r="124" spans="2:10" ht="24">
      <c r="B124" s="83"/>
      <c r="C124" s="178" t="s">
        <v>140</v>
      </c>
      <c r="D124" s="178" t="s">
        <v>72</v>
      </c>
      <c r="E124" s="179" t="s">
        <v>203</v>
      </c>
      <c r="F124" s="180" t="s">
        <v>204</v>
      </c>
      <c r="G124" s="181" t="s">
        <v>163</v>
      </c>
      <c r="H124" s="182">
        <v>5</v>
      </c>
      <c r="I124" s="433">
        <v>0</v>
      </c>
      <c r="J124" s="373">
        <f>ROUND(I124*H124,2)</f>
        <v>0</v>
      </c>
    </row>
    <row r="125" spans="2:10" ht="12">
      <c r="B125" s="183"/>
      <c r="C125" s="184"/>
      <c r="D125" s="185" t="s">
        <v>79</v>
      </c>
      <c r="E125" s="186" t="s">
        <v>0</v>
      </c>
      <c r="F125" s="187" t="s">
        <v>205</v>
      </c>
      <c r="G125" s="184"/>
      <c r="H125" s="186" t="s">
        <v>0</v>
      </c>
      <c r="I125" s="184"/>
      <c r="J125" s="213"/>
    </row>
    <row r="126" spans="2:10" ht="12">
      <c r="B126" s="188"/>
      <c r="C126" s="189"/>
      <c r="D126" s="185" t="s">
        <v>79</v>
      </c>
      <c r="E126" s="190" t="s">
        <v>0</v>
      </c>
      <c r="F126" s="191" t="s">
        <v>101</v>
      </c>
      <c r="G126" s="189"/>
      <c r="H126" s="192">
        <v>5</v>
      </c>
      <c r="I126" s="189"/>
      <c r="J126" s="214"/>
    </row>
    <row r="127" spans="2:10" ht="12">
      <c r="B127" s="193"/>
      <c r="C127" s="194"/>
      <c r="D127" s="185" t="s">
        <v>79</v>
      </c>
      <c r="E127" s="195" t="s">
        <v>0</v>
      </c>
      <c r="F127" s="196" t="s">
        <v>83</v>
      </c>
      <c r="G127" s="194"/>
      <c r="H127" s="197">
        <v>5</v>
      </c>
      <c r="I127" s="194"/>
      <c r="J127" s="215"/>
    </row>
    <row r="128" spans="2:10" ht="36">
      <c r="B128" s="83"/>
      <c r="C128" s="178" t="s">
        <v>147</v>
      </c>
      <c r="D128" s="178" t="s">
        <v>72</v>
      </c>
      <c r="E128" s="179" t="s">
        <v>206</v>
      </c>
      <c r="F128" s="180" t="s">
        <v>207</v>
      </c>
      <c r="G128" s="181" t="s">
        <v>163</v>
      </c>
      <c r="H128" s="182">
        <v>5</v>
      </c>
      <c r="I128" s="433">
        <v>0</v>
      </c>
      <c r="J128" s="373">
        <f>ROUND(I128*H128,2)</f>
        <v>0</v>
      </c>
    </row>
    <row r="129" spans="2:10" ht="12">
      <c r="B129" s="183"/>
      <c r="C129" s="184"/>
      <c r="D129" s="185" t="s">
        <v>79</v>
      </c>
      <c r="E129" s="186" t="s">
        <v>0</v>
      </c>
      <c r="F129" s="187" t="s">
        <v>208</v>
      </c>
      <c r="G129" s="184"/>
      <c r="H129" s="186" t="s">
        <v>0</v>
      </c>
      <c r="I129" s="184"/>
      <c r="J129" s="213"/>
    </row>
    <row r="130" spans="2:10" ht="12">
      <c r="B130" s="188"/>
      <c r="C130" s="189"/>
      <c r="D130" s="185" t="s">
        <v>79</v>
      </c>
      <c r="E130" s="190" t="s">
        <v>0</v>
      </c>
      <c r="F130" s="191" t="s">
        <v>93</v>
      </c>
      <c r="G130" s="189"/>
      <c r="H130" s="192">
        <v>5</v>
      </c>
      <c r="I130" s="189"/>
      <c r="J130" s="214"/>
    </row>
    <row r="131" spans="2:10" ht="12">
      <c r="B131" s="193"/>
      <c r="C131" s="194"/>
      <c r="D131" s="185" t="s">
        <v>79</v>
      </c>
      <c r="E131" s="195" t="s">
        <v>0</v>
      </c>
      <c r="F131" s="196" t="s">
        <v>83</v>
      </c>
      <c r="G131" s="194"/>
      <c r="H131" s="197">
        <v>5</v>
      </c>
      <c r="I131" s="194"/>
      <c r="J131" s="215"/>
    </row>
    <row r="132" spans="2:10" ht="24">
      <c r="B132" s="83"/>
      <c r="C132" s="178" t="s">
        <v>151</v>
      </c>
      <c r="D132" s="178" t="s">
        <v>72</v>
      </c>
      <c r="E132" s="85" t="s">
        <v>209</v>
      </c>
      <c r="F132" s="86" t="s">
        <v>210</v>
      </c>
      <c r="G132" s="181" t="s">
        <v>75</v>
      </c>
      <c r="H132" s="182">
        <f>H137</f>
        <v>1718</v>
      </c>
      <c r="I132" s="433">
        <v>0</v>
      </c>
      <c r="J132" s="373">
        <f>ROUND(I132*H132,2)</f>
        <v>0</v>
      </c>
    </row>
    <row r="133" spans="2:10" ht="12">
      <c r="B133" s="183"/>
      <c r="C133" s="184"/>
      <c r="D133" s="185" t="s">
        <v>79</v>
      </c>
      <c r="E133" s="186" t="s">
        <v>0</v>
      </c>
      <c r="F133" s="187" t="s">
        <v>180</v>
      </c>
      <c r="G133" s="184"/>
      <c r="H133" s="186" t="s">
        <v>0</v>
      </c>
      <c r="I133" s="184"/>
      <c r="J133" s="213"/>
    </row>
    <row r="134" spans="2:10" ht="12">
      <c r="B134" s="188"/>
      <c r="C134" s="189"/>
      <c r="D134" s="185" t="s">
        <v>79</v>
      </c>
      <c r="E134" s="190" t="s">
        <v>0</v>
      </c>
      <c r="F134" s="191">
        <v>1358</v>
      </c>
      <c r="G134" s="189"/>
      <c r="H134" s="192">
        <f>F134</f>
        <v>1358</v>
      </c>
      <c r="I134" s="189"/>
      <c r="J134" s="214"/>
    </row>
    <row r="135" spans="2:10" ht="12">
      <c r="B135" s="183"/>
      <c r="C135" s="184"/>
      <c r="D135" s="185" t="s">
        <v>79</v>
      </c>
      <c r="E135" s="186" t="s">
        <v>0</v>
      </c>
      <c r="F135" s="187" t="s">
        <v>182</v>
      </c>
      <c r="G135" s="184"/>
      <c r="H135" s="186" t="s">
        <v>0</v>
      </c>
      <c r="I135" s="184"/>
      <c r="J135" s="213"/>
    </row>
    <row r="136" spans="2:10" ht="12">
      <c r="B136" s="188"/>
      <c r="C136" s="189"/>
      <c r="D136" s="185" t="s">
        <v>79</v>
      </c>
      <c r="E136" s="190" t="s">
        <v>0</v>
      </c>
      <c r="F136" s="191" t="s">
        <v>211</v>
      </c>
      <c r="G136" s="189"/>
      <c r="H136" s="192">
        <v>360</v>
      </c>
      <c r="I136" s="189"/>
      <c r="J136" s="214"/>
    </row>
    <row r="137" spans="2:10" ht="12">
      <c r="B137" s="193"/>
      <c r="C137" s="194"/>
      <c r="D137" s="185" t="s">
        <v>79</v>
      </c>
      <c r="E137" s="195" t="s">
        <v>0</v>
      </c>
      <c r="F137" s="196" t="s">
        <v>83</v>
      </c>
      <c r="G137" s="194"/>
      <c r="H137" s="197">
        <f>H134+H136</f>
        <v>1718</v>
      </c>
      <c r="I137" s="194"/>
      <c r="J137" s="215"/>
    </row>
    <row r="138" spans="2:10" ht="36">
      <c r="B138" s="83"/>
      <c r="C138" s="178" t="s">
        <v>4</v>
      </c>
      <c r="D138" s="178" t="s">
        <v>72</v>
      </c>
      <c r="E138" s="85" t="s">
        <v>135</v>
      </c>
      <c r="F138" s="180" t="s">
        <v>136</v>
      </c>
      <c r="G138" s="181" t="s">
        <v>75</v>
      </c>
      <c r="H138" s="182">
        <v>20</v>
      </c>
      <c r="I138" s="433">
        <v>0</v>
      </c>
      <c r="J138" s="373">
        <f>ROUND(I138*H138,2)</f>
        <v>0</v>
      </c>
    </row>
    <row r="139" spans="2:10" ht="12">
      <c r="B139" s="183"/>
      <c r="C139" s="184"/>
      <c r="D139" s="185" t="s">
        <v>79</v>
      </c>
      <c r="E139" s="186" t="s">
        <v>0</v>
      </c>
      <c r="F139" s="187" t="s">
        <v>138</v>
      </c>
      <c r="G139" s="184"/>
      <c r="H139" s="186" t="s">
        <v>0</v>
      </c>
      <c r="I139" s="184"/>
      <c r="J139" s="213"/>
    </row>
    <row r="140" spans="2:10" ht="12">
      <c r="B140" s="183"/>
      <c r="C140" s="184"/>
      <c r="D140" s="185" t="s">
        <v>79</v>
      </c>
      <c r="E140" s="186" t="s">
        <v>0</v>
      </c>
      <c r="F140" s="187" t="s">
        <v>180</v>
      </c>
      <c r="G140" s="184"/>
      <c r="H140" s="186" t="s">
        <v>0</v>
      </c>
      <c r="I140" s="184"/>
      <c r="J140" s="213"/>
    </row>
    <row r="141" spans="2:10" ht="12">
      <c r="B141" s="188"/>
      <c r="C141" s="189"/>
      <c r="D141" s="185" t="s">
        <v>79</v>
      </c>
      <c r="E141" s="190" t="s">
        <v>0</v>
      </c>
      <c r="F141" s="191" t="s">
        <v>128</v>
      </c>
      <c r="G141" s="189"/>
      <c r="H141" s="192">
        <v>10</v>
      </c>
      <c r="I141" s="189"/>
      <c r="J141" s="214"/>
    </row>
    <row r="142" spans="2:10" ht="12">
      <c r="B142" s="183"/>
      <c r="C142" s="184"/>
      <c r="D142" s="185" t="s">
        <v>79</v>
      </c>
      <c r="E142" s="186" t="s">
        <v>0</v>
      </c>
      <c r="F142" s="187" t="s">
        <v>182</v>
      </c>
      <c r="G142" s="184"/>
      <c r="H142" s="186" t="s">
        <v>0</v>
      </c>
      <c r="I142" s="184"/>
      <c r="J142" s="213"/>
    </row>
    <row r="143" spans="2:10" ht="12">
      <c r="B143" s="188"/>
      <c r="C143" s="189"/>
      <c r="D143" s="185" t="s">
        <v>79</v>
      </c>
      <c r="E143" s="190" t="s">
        <v>0</v>
      </c>
      <c r="F143" s="191" t="s">
        <v>128</v>
      </c>
      <c r="G143" s="189"/>
      <c r="H143" s="192">
        <v>10</v>
      </c>
      <c r="I143" s="189"/>
      <c r="J143" s="214"/>
    </row>
    <row r="144" spans="2:10" ht="12">
      <c r="B144" s="193"/>
      <c r="C144" s="194"/>
      <c r="D144" s="185" t="s">
        <v>79</v>
      </c>
      <c r="E144" s="195" t="s">
        <v>0</v>
      </c>
      <c r="F144" s="196" t="s">
        <v>83</v>
      </c>
      <c r="G144" s="194"/>
      <c r="H144" s="197">
        <v>20</v>
      </c>
      <c r="I144" s="194"/>
      <c r="J144" s="215"/>
    </row>
    <row r="145" spans="2:10" ht="24">
      <c r="B145" s="83"/>
      <c r="C145" s="178" t="s">
        <v>212</v>
      </c>
      <c r="D145" s="178" t="s">
        <v>72</v>
      </c>
      <c r="E145" s="85" t="s">
        <v>213</v>
      </c>
      <c r="F145" s="86" t="s">
        <v>214</v>
      </c>
      <c r="G145" s="181" t="s">
        <v>75</v>
      </c>
      <c r="H145" s="182">
        <v>10</v>
      </c>
      <c r="I145" s="433">
        <v>0</v>
      </c>
      <c r="J145" s="373">
        <f>ROUND(I145*H145,2)</f>
        <v>0</v>
      </c>
    </row>
    <row r="146" spans="2:10" ht="12">
      <c r="B146" s="183"/>
      <c r="C146" s="184"/>
      <c r="D146" s="185" t="s">
        <v>79</v>
      </c>
      <c r="E146" s="186" t="s">
        <v>0</v>
      </c>
      <c r="F146" s="187" t="s">
        <v>215</v>
      </c>
      <c r="G146" s="184"/>
      <c r="H146" s="186" t="s">
        <v>0</v>
      </c>
      <c r="I146" s="184"/>
      <c r="J146" s="213"/>
    </row>
    <row r="147" spans="2:10" ht="12">
      <c r="B147" s="188"/>
      <c r="C147" s="189"/>
      <c r="D147" s="185" t="s">
        <v>79</v>
      </c>
      <c r="E147" s="190" t="s">
        <v>0</v>
      </c>
      <c r="F147" s="191" t="s">
        <v>93</v>
      </c>
      <c r="G147" s="189"/>
      <c r="H147" s="192">
        <v>5</v>
      </c>
      <c r="I147" s="189"/>
      <c r="J147" s="214"/>
    </row>
    <row r="148" spans="2:10" ht="12">
      <c r="B148" s="183"/>
      <c r="C148" s="184"/>
      <c r="D148" s="185" t="s">
        <v>79</v>
      </c>
      <c r="E148" s="186" t="s">
        <v>0</v>
      </c>
      <c r="F148" s="187" t="s">
        <v>92</v>
      </c>
      <c r="G148" s="184"/>
      <c r="H148" s="186" t="s">
        <v>0</v>
      </c>
      <c r="I148" s="184"/>
      <c r="J148" s="213"/>
    </row>
    <row r="149" spans="2:10" ht="12">
      <c r="B149" s="188"/>
      <c r="C149" s="189"/>
      <c r="D149" s="185" t="s">
        <v>79</v>
      </c>
      <c r="E149" s="190" t="s">
        <v>0</v>
      </c>
      <c r="F149" s="191" t="s">
        <v>93</v>
      </c>
      <c r="G149" s="189"/>
      <c r="H149" s="192">
        <v>5</v>
      </c>
      <c r="I149" s="189"/>
      <c r="J149" s="214"/>
    </row>
    <row r="150" spans="2:10" ht="12">
      <c r="B150" s="193"/>
      <c r="C150" s="194"/>
      <c r="D150" s="185" t="s">
        <v>79</v>
      </c>
      <c r="E150" s="195" t="s">
        <v>0</v>
      </c>
      <c r="F150" s="196" t="s">
        <v>83</v>
      </c>
      <c r="G150" s="194"/>
      <c r="H150" s="197">
        <v>10</v>
      </c>
      <c r="I150" s="194"/>
      <c r="J150" s="215"/>
    </row>
    <row r="151" spans="2:10" ht="12.75">
      <c r="B151" s="173"/>
      <c r="C151" s="174"/>
      <c r="D151" s="175" t="s">
        <v>44</v>
      </c>
      <c r="E151" s="177" t="s">
        <v>145</v>
      </c>
      <c r="F151" s="177" t="s">
        <v>146</v>
      </c>
      <c r="G151" s="174"/>
      <c r="H151" s="174"/>
      <c r="I151" s="174"/>
      <c r="J151" s="372">
        <f>J152+J153+J155</f>
        <v>0</v>
      </c>
    </row>
    <row r="152" spans="2:10" ht="24">
      <c r="B152" s="83"/>
      <c r="C152" s="178" t="s">
        <v>216</v>
      </c>
      <c r="D152" s="178" t="s">
        <v>72</v>
      </c>
      <c r="E152" s="179" t="s">
        <v>148</v>
      </c>
      <c r="F152" s="180" t="s">
        <v>149</v>
      </c>
      <c r="G152" s="181" t="s">
        <v>97</v>
      </c>
      <c r="H152" s="182">
        <v>871.85</v>
      </c>
      <c r="I152" s="433">
        <v>0</v>
      </c>
      <c r="J152" s="373">
        <f>ROUND(I152*H152,2)</f>
        <v>0</v>
      </c>
    </row>
    <row r="153" spans="2:10" ht="36">
      <c r="B153" s="83"/>
      <c r="C153" s="178" t="s">
        <v>217</v>
      </c>
      <c r="D153" s="178" t="s">
        <v>72</v>
      </c>
      <c r="E153" s="179" t="s">
        <v>152</v>
      </c>
      <c r="F153" s="180" t="s">
        <v>153</v>
      </c>
      <c r="G153" s="181" t="s">
        <v>97</v>
      </c>
      <c r="H153" s="182">
        <f>H154</f>
        <v>8718.5</v>
      </c>
      <c r="I153" s="433">
        <v>0</v>
      </c>
      <c r="J153" s="373">
        <f>ROUND(I153*H153,2)</f>
        <v>0</v>
      </c>
    </row>
    <row r="154" spans="2:10" ht="12">
      <c r="B154" s="188"/>
      <c r="C154" s="189"/>
      <c r="D154" s="185" t="s">
        <v>79</v>
      </c>
      <c r="E154" s="189"/>
      <c r="F154" s="203" t="s">
        <v>218</v>
      </c>
      <c r="G154" s="189"/>
      <c r="H154" s="192">
        <v>8718.5</v>
      </c>
      <c r="I154" s="189"/>
      <c r="J154" s="214"/>
    </row>
    <row r="155" spans="2:10" ht="48">
      <c r="B155" s="83"/>
      <c r="C155" s="178" t="s">
        <v>219</v>
      </c>
      <c r="D155" s="178" t="s">
        <v>72</v>
      </c>
      <c r="E155" s="179" t="s">
        <v>155</v>
      </c>
      <c r="F155" s="180" t="s">
        <v>156</v>
      </c>
      <c r="G155" s="181" t="s">
        <v>97</v>
      </c>
      <c r="H155" s="182">
        <v>871.85</v>
      </c>
      <c r="I155" s="433">
        <v>0</v>
      </c>
      <c r="J155" s="373">
        <f>ROUND(I155*H155,2)</f>
        <v>0</v>
      </c>
    </row>
    <row r="156" spans="2:10" ht="15">
      <c r="B156" s="173"/>
      <c r="C156" s="174"/>
      <c r="D156" s="175" t="s">
        <v>44</v>
      </c>
      <c r="E156" s="176" t="s">
        <v>94</v>
      </c>
      <c r="F156" s="176" t="s">
        <v>220</v>
      </c>
      <c r="G156" s="174"/>
      <c r="H156" s="174"/>
      <c r="I156" s="174"/>
      <c r="J156" s="371">
        <f>J157</f>
        <v>0</v>
      </c>
    </row>
    <row r="157" spans="2:10" ht="12.75">
      <c r="B157" s="173"/>
      <c r="C157" s="174"/>
      <c r="D157" s="175" t="s">
        <v>44</v>
      </c>
      <c r="E157" s="177" t="s">
        <v>221</v>
      </c>
      <c r="F157" s="177" t="s">
        <v>222</v>
      </c>
      <c r="G157" s="174"/>
      <c r="H157" s="174"/>
      <c r="I157" s="174"/>
      <c r="J157" s="372">
        <f>J158</f>
        <v>0</v>
      </c>
    </row>
    <row r="158" spans="2:10" ht="36">
      <c r="B158" s="83"/>
      <c r="C158" s="178" t="s">
        <v>223</v>
      </c>
      <c r="D158" s="178" t="s">
        <v>72</v>
      </c>
      <c r="E158" s="179" t="s">
        <v>224</v>
      </c>
      <c r="F158" s="180" t="s">
        <v>225</v>
      </c>
      <c r="G158" s="181" t="s">
        <v>226</v>
      </c>
      <c r="H158" s="182">
        <v>1</v>
      </c>
      <c r="I158" s="433">
        <v>0</v>
      </c>
      <c r="J158" s="373">
        <f>ROUND(I158*H158,2)</f>
        <v>0</v>
      </c>
    </row>
    <row r="159" spans="2:10" ht="12">
      <c r="B159" s="22"/>
      <c r="C159" s="23"/>
      <c r="D159" s="23"/>
      <c r="E159" s="23"/>
      <c r="F159" s="23"/>
      <c r="G159" s="23"/>
      <c r="H159" s="23"/>
      <c r="I159" s="23"/>
      <c r="J159" s="210"/>
    </row>
  </sheetData>
  <mergeCells count="5">
    <mergeCell ref="E6:H6"/>
    <mergeCell ref="E15:H15"/>
    <mergeCell ref="E24:H24"/>
    <mergeCell ref="E45:H45"/>
    <mergeCell ref="E70:H7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57"/>
  <sheetViews>
    <sheetView showGridLines="0" workbookViewId="0" topLeftCell="A88">
      <selection activeCell="Q160" sqref="Q160"/>
    </sheetView>
  </sheetViews>
  <sheetFormatPr defaultColWidth="9.140625" defaultRowHeight="12"/>
  <cols>
    <col min="2" max="2" width="4.140625" style="0" customWidth="1"/>
    <col min="3" max="3" width="4.28125" style="0" customWidth="1"/>
    <col min="4" max="4" width="17.140625" style="0" customWidth="1"/>
    <col min="5" max="5" width="50.8515625" style="0" customWidth="1"/>
    <col min="6" max="6" width="7.00390625" style="0" customWidth="1"/>
    <col min="7" max="7" width="11.421875" style="0" customWidth="1"/>
    <col min="8" max="9" width="20.140625" style="0" customWidth="1"/>
  </cols>
  <sheetData>
    <row r="2" spans="2:9" ht="12">
      <c r="B2" s="12"/>
      <c r="C2" s="13"/>
      <c r="D2" s="13"/>
      <c r="E2" s="13"/>
      <c r="F2" s="13"/>
      <c r="G2" s="13"/>
      <c r="H2" s="13"/>
      <c r="I2" s="205"/>
    </row>
    <row r="3" spans="2:9" ht="18">
      <c r="B3" s="14"/>
      <c r="C3" s="216" t="s">
        <v>47</v>
      </c>
      <c r="D3" s="145"/>
      <c r="E3" s="145"/>
      <c r="F3" s="145"/>
      <c r="G3" s="145"/>
      <c r="H3" s="145"/>
      <c r="I3" s="206"/>
    </row>
    <row r="4" spans="2:9" ht="12">
      <c r="B4" s="14"/>
      <c r="C4" s="145"/>
      <c r="D4" s="145"/>
      <c r="E4" s="145"/>
      <c r="F4" s="145"/>
      <c r="G4" s="145"/>
      <c r="H4" s="145"/>
      <c r="I4" s="206"/>
    </row>
    <row r="5" spans="2:9" ht="12.75">
      <c r="B5" s="20"/>
      <c r="C5" s="217" t="s">
        <v>6</v>
      </c>
      <c r="D5" s="147"/>
      <c r="E5" s="147"/>
      <c r="F5" s="147"/>
      <c r="G5" s="147"/>
      <c r="H5" s="147"/>
      <c r="I5" s="207"/>
    </row>
    <row r="6" spans="2:9" ht="15.75" customHeight="1">
      <c r="B6" s="20"/>
      <c r="C6" s="147"/>
      <c r="D6" s="461" t="s">
        <v>656</v>
      </c>
      <c r="E6" s="458"/>
      <c r="F6" s="458"/>
      <c r="G6" s="458"/>
      <c r="H6" s="147"/>
      <c r="I6" s="207"/>
    </row>
    <row r="7" spans="2:9" ht="12">
      <c r="B7" s="20"/>
      <c r="C7" s="147"/>
      <c r="D7" s="147"/>
      <c r="E7" s="147"/>
      <c r="F7" s="147"/>
      <c r="G7" s="147"/>
      <c r="H7" s="147"/>
      <c r="I7" s="207"/>
    </row>
    <row r="8" spans="2:9" ht="12.75">
      <c r="B8" s="20"/>
      <c r="C8" s="217" t="s">
        <v>8</v>
      </c>
      <c r="D8" s="147"/>
      <c r="E8" s="218" t="s">
        <v>0</v>
      </c>
      <c r="F8" s="147"/>
      <c r="G8" s="147"/>
      <c r="H8" s="217" t="s">
        <v>9</v>
      </c>
      <c r="I8" s="246" t="s">
        <v>0</v>
      </c>
    </row>
    <row r="9" spans="2:9" ht="12.75">
      <c r="B9" s="20"/>
      <c r="C9" s="217" t="s">
        <v>10</v>
      </c>
      <c r="D9" s="147"/>
      <c r="E9" s="218" t="s">
        <v>227</v>
      </c>
      <c r="F9" s="147"/>
      <c r="G9" s="147"/>
      <c r="H9" s="217" t="s">
        <v>12</v>
      </c>
      <c r="I9" s="247">
        <f>'[2]Rekapitulace stavby'!AM7</f>
        <v>0</v>
      </c>
    </row>
    <row r="10" spans="2:9" ht="12">
      <c r="B10" s="20"/>
      <c r="C10" s="147"/>
      <c r="D10" s="147"/>
      <c r="E10" s="147"/>
      <c r="F10" s="147"/>
      <c r="G10" s="147"/>
      <c r="H10" s="147"/>
      <c r="I10" s="207"/>
    </row>
    <row r="11" spans="2:9" ht="12.75">
      <c r="B11" s="20"/>
      <c r="C11" s="217" t="s">
        <v>13</v>
      </c>
      <c r="D11" s="147"/>
      <c r="E11" s="147"/>
      <c r="F11" s="147"/>
      <c r="G11" s="147"/>
      <c r="H11" s="217" t="s">
        <v>14</v>
      </c>
      <c r="I11" s="246" t="s">
        <v>0</v>
      </c>
    </row>
    <row r="12" spans="2:9" ht="12.75">
      <c r="B12" s="20"/>
      <c r="C12" s="147"/>
      <c r="D12" s="218" t="s">
        <v>16</v>
      </c>
      <c r="E12" s="147"/>
      <c r="F12" s="147"/>
      <c r="G12" s="147"/>
      <c r="H12" s="217" t="s">
        <v>17</v>
      </c>
      <c r="I12" s="246" t="s">
        <v>0</v>
      </c>
    </row>
    <row r="13" spans="2:9" ht="12">
      <c r="B13" s="20"/>
      <c r="C13" s="147"/>
      <c r="D13" s="147"/>
      <c r="E13" s="147"/>
      <c r="F13" s="147"/>
      <c r="G13" s="147"/>
      <c r="H13" s="147"/>
      <c r="I13" s="207"/>
    </row>
    <row r="14" spans="2:9" ht="12.75">
      <c r="B14" s="20"/>
      <c r="C14" s="217" t="s">
        <v>19</v>
      </c>
      <c r="D14" s="147"/>
      <c r="E14" s="147"/>
      <c r="F14" s="147"/>
      <c r="G14" s="147"/>
      <c r="H14" s="217" t="s">
        <v>14</v>
      </c>
      <c r="I14" s="246">
        <f>'[2]Rekapitulace stavby'!AM12</f>
        <v>0</v>
      </c>
    </row>
    <row r="15" spans="2:9" ht="12.75">
      <c r="B15" s="20"/>
      <c r="C15" s="147"/>
      <c r="D15" s="462" t="str">
        <f>'[2]Rekapitulace stavby'!D13</f>
        <v>Zhotovitel:</v>
      </c>
      <c r="E15" s="462"/>
      <c r="F15" s="462"/>
      <c r="G15" s="462"/>
      <c r="H15" s="217" t="s">
        <v>17</v>
      </c>
      <c r="I15" s="246">
        <f>'[2]Rekapitulace stavby'!AM13</f>
        <v>0</v>
      </c>
    </row>
    <row r="16" spans="2:9" ht="12">
      <c r="B16" s="20"/>
      <c r="C16" s="147"/>
      <c r="D16" s="147"/>
      <c r="E16" s="147"/>
      <c r="F16" s="147"/>
      <c r="G16" s="147"/>
      <c r="H16" s="147"/>
      <c r="I16" s="207"/>
    </row>
    <row r="17" spans="2:9" ht="12.75">
      <c r="B17" s="20"/>
      <c r="C17" s="217" t="s">
        <v>20</v>
      </c>
      <c r="D17" s="147"/>
      <c r="E17" s="147"/>
      <c r="F17" s="147"/>
      <c r="G17" s="147"/>
      <c r="H17" s="217" t="s">
        <v>14</v>
      </c>
      <c r="I17" s="246" t="s">
        <v>0</v>
      </c>
    </row>
    <row r="18" spans="2:9" ht="12.75">
      <c r="B18" s="20"/>
      <c r="C18" s="147"/>
      <c r="D18" s="218" t="s">
        <v>228</v>
      </c>
      <c r="E18" s="147"/>
      <c r="F18" s="147"/>
      <c r="G18" s="147"/>
      <c r="H18" s="217" t="s">
        <v>17</v>
      </c>
      <c r="I18" s="246" t="s">
        <v>0</v>
      </c>
    </row>
    <row r="19" spans="2:9" ht="12">
      <c r="B19" s="20"/>
      <c r="C19" s="147"/>
      <c r="D19" s="147"/>
      <c r="E19" s="147"/>
      <c r="F19" s="147"/>
      <c r="G19" s="147"/>
      <c r="H19" s="147"/>
      <c r="I19" s="207"/>
    </row>
    <row r="20" spans="2:9" ht="12.75">
      <c r="B20" s="20"/>
      <c r="C20" s="217" t="s">
        <v>24</v>
      </c>
      <c r="D20" s="147"/>
      <c r="E20" s="147"/>
      <c r="F20" s="147"/>
      <c r="G20" s="147"/>
      <c r="H20" s="217" t="s">
        <v>14</v>
      </c>
      <c r="I20" s="246" t="str">
        <f>IF('[2]Rekapitulace stavby'!AM18="","",'[2]Rekapitulace stavby'!AM18)</f>
        <v/>
      </c>
    </row>
    <row r="21" spans="2:9" ht="12.75">
      <c r="B21" s="20"/>
      <c r="C21" s="147"/>
      <c r="D21" s="218" t="str">
        <f>IF('[2]Rekapitulace stavby'!D19="","",'[2]Rekapitulace stavby'!D19)</f>
        <v>Zpracovatel:</v>
      </c>
      <c r="E21" s="147"/>
      <c r="F21" s="147"/>
      <c r="G21" s="147"/>
      <c r="H21" s="217" t="s">
        <v>17</v>
      </c>
      <c r="I21" s="246" t="str">
        <f>IF('[2]Rekapitulace stavby'!AM19="","",'[2]Rekapitulace stavby'!AM19)</f>
        <v/>
      </c>
    </row>
    <row r="22" spans="2:9" ht="12">
      <c r="B22" s="20"/>
      <c r="C22" s="147"/>
      <c r="D22" s="147"/>
      <c r="E22" s="147"/>
      <c r="F22" s="147"/>
      <c r="G22" s="147"/>
      <c r="H22" s="147"/>
      <c r="I22" s="207"/>
    </row>
    <row r="23" spans="2:9" ht="12.75">
      <c r="B23" s="20"/>
      <c r="C23" s="217" t="s">
        <v>25</v>
      </c>
      <c r="D23" s="147"/>
      <c r="E23" s="147"/>
      <c r="F23" s="147"/>
      <c r="G23" s="147"/>
      <c r="H23" s="147"/>
      <c r="I23" s="207"/>
    </row>
    <row r="24" spans="2:9" ht="12.75">
      <c r="B24" s="40"/>
      <c r="C24" s="150"/>
      <c r="D24" s="463" t="s">
        <v>0</v>
      </c>
      <c r="E24" s="463"/>
      <c r="F24" s="463"/>
      <c r="G24" s="463"/>
      <c r="H24" s="150"/>
      <c r="I24" s="208"/>
    </row>
    <row r="25" spans="2:9" ht="12">
      <c r="B25" s="20"/>
      <c r="C25" s="147"/>
      <c r="D25" s="147"/>
      <c r="E25" s="147"/>
      <c r="F25" s="147"/>
      <c r="G25" s="147"/>
      <c r="H25" s="147"/>
      <c r="I25" s="207"/>
    </row>
    <row r="26" spans="2:9" ht="12">
      <c r="B26" s="20"/>
      <c r="C26" s="33"/>
      <c r="D26" s="33"/>
      <c r="E26" s="33"/>
      <c r="F26" s="33"/>
      <c r="G26" s="33"/>
      <c r="H26" s="33"/>
      <c r="I26" s="209"/>
    </row>
    <row r="27" spans="2:9" ht="15.75">
      <c r="B27" s="20"/>
      <c r="C27" s="219" t="s">
        <v>27</v>
      </c>
      <c r="D27" s="147"/>
      <c r="E27" s="147"/>
      <c r="F27" s="147"/>
      <c r="G27" s="147"/>
      <c r="H27" s="147"/>
      <c r="I27" s="248">
        <f>ROUND(I117,2)</f>
        <v>0</v>
      </c>
    </row>
    <row r="28" spans="2:9" ht="12">
      <c r="B28" s="20"/>
      <c r="C28" s="33"/>
      <c r="D28" s="33"/>
      <c r="E28" s="33"/>
      <c r="F28" s="33"/>
      <c r="G28" s="33"/>
      <c r="H28" s="33"/>
      <c r="I28" s="209"/>
    </row>
    <row r="29" spans="2:9" ht="12.75">
      <c r="B29" s="20"/>
      <c r="C29" s="147"/>
      <c r="D29" s="147"/>
      <c r="E29" s="220" t="s">
        <v>29</v>
      </c>
      <c r="F29" s="147"/>
      <c r="G29" s="147"/>
      <c r="H29" s="220" t="s">
        <v>28</v>
      </c>
      <c r="I29" s="249" t="s">
        <v>30</v>
      </c>
    </row>
    <row r="30" spans="2:9" ht="12.75">
      <c r="B30" s="20"/>
      <c r="C30" s="221" t="s">
        <v>31</v>
      </c>
      <c r="D30" s="217" t="s">
        <v>32</v>
      </c>
      <c r="E30" s="222">
        <f>ROUND((SUM(BD117:BD156)),2)</f>
        <v>0</v>
      </c>
      <c r="F30" s="147"/>
      <c r="G30" s="147"/>
      <c r="H30" s="223">
        <v>0.21</v>
      </c>
      <c r="I30" s="250">
        <f>ROUND(((SUM(BD117:BD156))*H30),2)</f>
        <v>0</v>
      </c>
    </row>
    <row r="31" spans="2:9" ht="12.75">
      <c r="B31" s="20"/>
      <c r="C31" s="147"/>
      <c r="D31" s="217" t="s">
        <v>33</v>
      </c>
      <c r="E31" s="222">
        <f>ROUND((SUM(BE117:BE156)),2)</f>
        <v>0</v>
      </c>
      <c r="F31" s="147"/>
      <c r="G31" s="147"/>
      <c r="H31" s="223">
        <v>0.15</v>
      </c>
      <c r="I31" s="250">
        <f>ROUND(((SUM(BE117:BE156))*H31),2)</f>
        <v>0</v>
      </c>
    </row>
    <row r="32" spans="2:9" ht="12.75">
      <c r="B32" s="20"/>
      <c r="C32" s="147"/>
      <c r="D32" s="217" t="s">
        <v>34</v>
      </c>
      <c r="E32" s="222">
        <f>ROUND((SUM(BF117:BF156)),2)</f>
        <v>0</v>
      </c>
      <c r="F32" s="147"/>
      <c r="G32" s="147"/>
      <c r="H32" s="223">
        <v>0.21</v>
      </c>
      <c r="I32" s="250">
        <f>0</f>
        <v>0</v>
      </c>
    </row>
    <row r="33" spans="2:9" ht="12.75">
      <c r="B33" s="20"/>
      <c r="C33" s="147"/>
      <c r="D33" s="217" t="s">
        <v>35</v>
      </c>
      <c r="E33" s="222">
        <f>ROUND((SUM(BG117:BG156)),2)</f>
        <v>0</v>
      </c>
      <c r="F33" s="147"/>
      <c r="G33" s="147"/>
      <c r="H33" s="223">
        <v>0.15</v>
      </c>
      <c r="I33" s="250">
        <f>0</f>
        <v>0</v>
      </c>
    </row>
    <row r="34" spans="2:9" ht="12.75">
      <c r="B34" s="20"/>
      <c r="C34" s="147"/>
      <c r="D34" s="217" t="s">
        <v>36</v>
      </c>
      <c r="E34" s="222">
        <f>ROUND((SUM(BH117:BH156)),2)</f>
        <v>0</v>
      </c>
      <c r="F34" s="147"/>
      <c r="G34" s="147"/>
      <c r="H34" s="223">
        <v>0</v>
      </c>
      <c r="I34" s="250">
        <f>0</f>
        <v>0</v>
      </c>
    </row>
    <row r="35" spans="2:9" ht="12">
      <c r="B35" s="20"/>
      <c r="C35" s="147"/>
      <c r="D35" s="147"/>
      <c r="E35" s="147"/>
      <c r="F35" s="147"/>
      <c r="G35" s="147"/>
      <c r="H35" s="147"/>
      <c r="I35" s="207"/>
    </row>
    <row r="36" spans="2:9" ht="15.75">
      <c r="B36" s="251"/>
      <c r="C36" s="47" t="s">
        <v>37</v>
      </c>
      <c r="D36" s="28"/>
      <c r="E36" s="28"/>
      <c r="F36" s="48" t="s">
        <v>38</v>
      </c>
      <c r="G36" s="49" t="s">
        <v>39</v>
      </c>
      <c r="H36" s="28"/>
      <c r="I36" s="252">
        <f>SUM(I27:I34)</f>
        <v>0</v>
      </c>
    </row>
    <row r="37" spans="2:9" ht="12">
      <c r="B37" s="20"/>
      <c r="C37" s="147"/>
      <c r="D37" s="147"/>
      <c r="E37" s="147"/>
      <c r="F37" s="147"/>
      <c r="G37" s="147"/>
      <c r="H37" s="147"/>
      <c r="I37" s="207"/>
    </row>
    <row r="38" spans="2:9" ht="12">
      <c r="B38" s="14"/>
      <c r="C38" s="145"/>
      <c r="D38" s="145"/>
      <c r="E38" s="145"/>
      <c r="F38" s="145"/>
      <c r="G38" s="145"/>
      <c r="H38" s="145"/>
      <c r="I38" s="206"/>
    </row>
    <row r="39" spans="2:9" ht="12">
      <c r="B39" s="14"/>
      <c r="C39" s="145"/>
      <c r="D39" s="145"/>
      <c r="E39" s="145"/>
      <c r="F39" s="145"/>
      <c r="G39" s="145"/>
      <c r="H39" s="145"/>
      <c r="I39" s="206"/>
    </row>
    <row r="40" spans="2:9" ht="12">
      <c r="B40" s="14"/>
      <c r="C40" s="145"/>
      <c r="D40" s="145"/>
      <c r="E40" s="145"/>
      <c r="F40" s="145"/>
      <c r="G40" s="145"/>
      <c r="H40" s="145"/>
      <c r="I40" s="206"/>
    </row>
    <row r="41" spans="2:9" ht="12">
      <c r="B41" s="14"/>
      <c r="C41" s="145"/>
      <c r="D41" s="145"/>
      <c r="E41" s="145"/>
      <c r="F41" s="145"/>
      <c r="G41" s="145"/>
      <c r="H41" s="145"/>
      <c r="I41" s="206"/>
    </row>
    <row r="42" spans="2:9" ht="12">
      <c r="B42" s="14"/>
      <c r="C42" s="145"/>
      <c r="D42" s="145"/>
      <c r="E42" s="145"/>
      <c r="F42" s="145"/>
      <c r="G42" s="145"/>
      <c r="H42" s="145"/>
      <c r="I42" s="206"/>
    </row>
    <row r="43" spans="2:9" ht="12">
      <c r="B43" s="14"/>
      <c r="C43" s="145"/>
      <c r="D43" s="145"/>
      <c r="E43" s="145"/>
      <c r="F43" s="145"/>
      <c r="G43" s="145"/>
      <c r="H43" s="145"/>
      <c r="I43" s="206"/>
    </row>
    <row r="44" spans="2:9" ht="12">
      <c r="B44" s="14"/>
      <c r="C44" s="145"/>
      <c r="D44" s="145"/>
      <c r="E44" s="145"/>
      <c r="F44" s="145"/>
      <c r="G44" s="145"/>
      <c r="H44" s="145"/>
      <c r="I44" s="206"/>
    </row>
    <row r="45" spans="2:9" ht="12">
      <c r="B45" s="14"/>
      <c r="C45" s="145"/>
      <c r="D45" s="145"/>
      <c r="E45" s="145"/>
      <c r="F45" s="145"/>
      <c r="G45" s="145"/>
      <c r="H45" s="145"/>
      <c r="I45" s="206"/>
    </row>
    <row r="46" spans="2:9" ht="12">
      <c r="B46" s="14"/>
      <c r="C46" s="145"/>
      <c r="D46" s="145"/>
      <c r="E46" s="145"/>
      <c r="F46" s="145"/>
      <c r="G46" s="145"/>
      <c r="H46" s="145"/>
      <c r="I46" s="206"/>
    </row>
    <row r="47" spans="2:9" ht="12">
      <c r="B47" s="14"/>
      <c r="C47" s="145"/>
      <c r="D47" s="145"/>
      <c r="E47" s="145"/>
      <c r="F47" s="145"/>
      <c r="G47" s="145"/>
      <c r="H47" s="145"/>
      <c r="I47" s="206"/>
    </row>
    <row r="48" spans="2:9" ht="12">
      <c r="B48" s="14"/>
      <c r="C48" s="145"/>
      <c r="D48" s="145"/>
      <c r="E48" s="145"/>
      <c r="F48" s="145"/>
      <c r="G48" s="145"/>
      <c r="H48" s="145"/>
      <c r="I48" s="206"/>
    </row>
    <row r="49" spans="2:9" ht="12.75">
      <c r="B49" s="20"/>
      <c r="C49" s="224" t="s">
        <v>158</v>
      </c>
      <c r="D49" s="225"/>
      <c r="E49" s="225"/>
      <c r="F49" s="224" t="s">
        <v>229</v>
      </c>
      <c r="G49" s="225"/>
      <c r="H49" s="225"/>
      <c r="I49" s="253"/>
    </row>
    <row r="50" spans="2:9" ht="12">
      <c r="B50" s="14"/>
      <c r="C50" s="145"/>
      <c r="D50" s="145"/>
      <c r="E50" s="145"/>
      <c r="F50" s="145"/>
      <c r="G50" s="145"/>
      <c r="H50" s="145"/>
      <c r="I50" s="206"/>
    </row>
    <row r="51" spans="2:9" ht="12">
      <c r="B51" s="14"/>
      <c r="C51" s="145"/>
      <c r="D51" s="145"/>
      <c r="E51" s="145"/>
      <c r="F51" s="145"/>
      <c r="G51" s="145"/>
      <c r="H51" s="145"/>
      <c r="I51" s="206"/>
    </row>
    <row r="52" spans="2:9" ht="12">
      <c r="B52" s="14"/>
      <c r="C52" s="145"/>
      <c r="D52" s="145"/>
      <c r="E52" s="145"/>
      <c r="F52" s="145"/>
      <c r="G52" s="145"/>
      <c r="H52" s="145"/>
      <c r="I52" s="206"/>
    </row>
    <row r="53" spans="2:9" ht="12">
      <c r="B53" s="14"/>
      <c r="C53" s="145"/>
      <c r="D53" s="145"/>
      <c r="E53" s="145"/>
      <c r="F53" s="145"/>
      <c r="G53" s="145"/>
      <c r="H53" s="145"/>
      <c r="I53" s="206"/>
    </row>
    <row r="54" spans="2:9" ht="12">
      <c r="B54" s="14"/>
      <c r="C54" s="145"/>
      <c r="D54" s="145"/>
      <c r="E54" s="145"/>
      <c r="F54" s="145"/>
      <c r="G54" s="145"/>
      <c r="H54" s="145"/>
      <c r="I54" s="206"/>
    </row>
    <row r="55" spans="2:9" ht="12">
      <c r="B55" s="14"/>
      <c r="C55" s="145"/>
      <c r="D55" s="145"/>
      <c r="E55" s="145"/>
      <c r="F55" s="145"/>
      <c r="G55" s="145"/>
      <c r="H55" s="145"/>
      <c r="I55" s="206"/>
    </row>
    <row r="56" spans="2:9" ht="12">
      <c r="B56" s="14"/>
      <c r="C56" s="145"/>
      <c r="D56" s="145"/>
      <c r="E56" s="145"/>
      <c r="F56" s="145"/>
      <c r="G56" s="145"/>
      <c r="H56" s="145"/>
      <c r="I56" s="206"/>
    </row>
    <row r="57" spans="2:9" ht="12">
      <c r="B57" s="14"/>
      <c r="C57" s="145"/>
      <c r="D57" s="145"/>
      <c r="E57" s="145"/>
      <c r="F57" s="145"/>
      <c r="G57" s="145"/>
      <c r="H57" s="145"/>
      <c r="I57" s="206"/>
    </row>
    <row r="58" spans="2:9" ht="12">
      <c r="B58" s="14"/>
      <c r="C58" s="145"/>
      <c r="D58" s="145"/>
      <c r="E58" s="145"/>
      <c r="F58" s="145"/>
      <c r="G58" s="145"/>
      <c r="H58" s="145"/>
      <c r="I58" s="206"/>
    </row>
    <row r="59" spans="2:9" ht="12">
      <c r="B59" s="14"/>
      <c r="C59" s="145"/>
      <c r="D59" s="145"/>
      <c r="E59" s="145"/>
      <c r="F59" s="145"/>
      <c r="G59" s="145"/>
      <c r="H59" s="145"/>
      <c r="I59" s="206"/>
    </row>
    <row r="60" spans="2:9" ht="12.75">
      <c r="B60" s="20"/>
      <c r="C60" s="226" t="s">
        <v>230</v>
      </c>
      <c r="D60" s="144"/>
      <c r="E60" s="227" t="s">
        <v>231</v>
      </c>
      <c r="F60" s="226" t="s">
        <v>230</v>
      </c>
      <c r="G60" s="144"/>
      <c r="H60" s="144"/>
      <c r="I60" s="254" t="s">
        <v>231</v>
      </c>
    </row>
    <row r="61" spans="2:9" ht="12">
      <c r="B61" s="14"/>
      <c r="C61" s="145"/>
      <c r="D61" s="145"/>
      <c r="E61" s="145"/>
      <c r="F61" s="145"/>
      <c r="G61" s="145"/>
      <c r="H61" s="145"/>
      <c r="I61" s="206"/>
    </row>
    <row r="62" spans="2:9" ht="12">
      <c r="B62" s="14"/>
      <c r="C62" s="145"/>
      <c r="D62" s="145"/>
      <c r="E62" s="145"/>
      <c r="F62" s="145"/>
      <c r="G62" s="145"/>
      <c r="H62" s="145"/>
      <c r="I62" s="206"/>
    </row>
    <row r="63" spans="2:9" ht="12">
      <c r="B63" s="14"/>
      <c r="C63" s="145"/>
      <c r="D63" s="145"/>
      <c r="E63" s="145"/>
      <c r="F63" s="145"/>
      <c r="G63" s="145"/>
      <c r="H63" s="145"/>
      <c r="I63" s="206"/>
    </row>
    <row r="64" spans="2:9" ht="12.75">
      <c r="B64" s="20"/>
      <c r="C64" s="224" t="s">
        <v>232</v>
      </c>
      <c r="D64" s="225"/>
      <c r="E64" s="225"/>
      <c r="F64" s="224" t="s">
        <v>233</v>
      </c>
      <c r="G64" s="225"/>
      <c r="H64" s="225"/>
      <c r="I64" s="253"/>
    </row>
    <row r="65" spans="2:9" ht="12">
      <c r="B65" s="14"/>
      <c r="C65" s="145"/>
      <c r="D65" s="145"/>
      <c r="E65" s="145"/>
      <c r="F65" s="145"/>
      <c r="G65" s="145"/>
      <c r="H65" s="145"/>
      <c r="I65" s="206"/>
    </row>
    <row r="66" spans="2:9" ht="12">
      <c r="B66" s="14"/>
      <c r="C66" s="145"/>
      <c r="D66" s="145"/>
      <c r="E66" s="145"/>
      <c r="F66" s="145"/>
      <c r="G66" s="145"/>
      <c r="H66" s="145"/>
      <c r="I66" s="206"/>
    </row>
    <row r="67" spans="2:9" ht="12">
      <c r="B67" s="14"/>
      <c r="C67" s="145"/>
      <c r="D67" s="145"/>
      <c r="E67" s="145"/>
      <c r="F67" s="145"/>
      <c r="G67" s="145"/>
      <c r="H67" s="145"/>
      <c r="I67" s="206"/>
    </row>
    <row r="68" spans="2:9" ht="12">
      <c r="B68" s="14"/>
      <c r="C68" s="145"/>
      <c r="D68" s="145"/>
      <c r="E68" s="145"/>
      <c r="F68" s="145"/>
      <c r="G68" s="145"/>
      <c r="H68" s="145"/>
      <c r="I68" s="206"/>
    </row>
    <row r="69" spans="2:9" ht="12">
      <c r="B69" s="14"/>
      <c r="C69" s="145"/>
      <c r="D69" s="145"/>
      <c r="E69" s="145"/>
      <c r="F69" s="145"/>
      <c r="G69" s="145"/>
      <c r="H69" s="145"/>
      <c r="I69" s="206"/>
    </row>
    <row r="70" spans="2:9" ht="12">
      <c r="B70" s="14"/>
      <c r="C70" s="145"/>
      <c r="D70" s="145"/>
      <c r="E70" s="145"/>
      <c r="F70" s="145"/>
      <c r="G70" s="145"/>
      <c r="H70" s="145"/>
      <c r="I70" s="206"/>
    </row>
    <row r="71" spans="2:9" ht="12">
      <c r="B71" s="14"/>
      <c r="C71" s="145"/>
      <c r="D71" s="145"/>
      <c r="E71" s="145"/>
      <c r="F71" s="145"/>
      <c r="G71" s="145"/>
      <c r="H71" s="145"/>
      <c r="I71" s="206"/>
    </row>
    <row r="72" spans="2:9" ht="12">
      <c r="B72" s="14"/>
      <c r="C72" s="145"/>
      <c r="D72" s="145"/>
      <c r="E72" s="145"/>
      <c r="F72" s="145"/>
      <c r="G72" s="145"/>
      <c r="H72" s="145"/>
      <c r="I72" s="206"/>
    </row>
    <row r="73" spans="2:9" ht="12">
      <c r="B73" s="14"/>
      <c r="C73" s="145"/>
      <c r="D73" s="145"/>
      <c r="E73" s="145"/>
      <c r="F73" s="145"/>
      <c r="G73" s="145"/>
      <c r="H73" s="145"/>
      <c r="I73" s="206"/>
    </row>
    <row r="74" spans="2:9" ht="12">
      <c r="B74" s="14"/>
      <c r="C74" s="145"/>
      <c r="D74" s="145"/>
      <c r="E74" s="145"/>
      <c r="F74" s="145"/>
      <c r="G74" s="145"/>
      <c r="H74" s="145"/>
      <c r="I74" s="206"/>
    </row>
    <row r="75" spans="2:9" ht="12.75">
      <c r="B75" s="20"/>
      <c r="C75" s="226" t="s">
        <v>230</v>
      </c>
      <c r="D75" s="144"/>
      <c r="E75" s="227" t="s">
        <v>231</v>
      </c>
      <c r="F75" s="226" t="s">
        <v>230</v>
      </c>
      <c r="G75" s="144"/>
      <c r="H75" s="144"/>
      <c r="I75" s="254" t="s">
        <v>231</v>
      </c>
    </row>
    <row r="76" spans="2:9" ht="12">
      <c r="B76" s="22"/>
      <c r="C76" s="23"/>
      <c r="D76" s="23"/>
      <c r="E76" s="23"/>
      <c r="F76" s="23"/>
      <c r="G76" s="23"/>
      <c r="H76" s="23"/>
      <c r="I76" s="210"/>
    </row>
    <row r="77" spans="2:9" ht="12">
      <c r="B77" s="145"/>
      <c r="C77" s="145"/>
      <c r="D77" s="145"/>
      <c r="E77" s="145"/>
      <c r="F77" s="145"/>
      <c r="G77" s="145"/>
      <c r="H77" s="145"/>
      <c r="I77" s="145"/>
    </row>
    <row r="78" spans="2:9" ht="12">
      <c r="B78" s="145"/>
      <c r="C78" s="145"/>
      <c r="D78" s="145"/>
      <c r="E78" s="145"/>
      <c r="F78" s="145"/>
      <c r="G78" s="145"/>
      <c r="H78" s="145"/>
      <c r="I78" s="145"/>
    </row>
    <row r="79" spans="2:9" ht="12">
      <c r="B79" s="145"/>
      <c r="C79" s="145"/>
      <c r="D79" s="145"/>
      <c r="E79" s="145"/>
      <c r="F79" s="145"/>
      <c r="G79" s="145"/>
      <c r="H79" s="145"/>
      <c r="I79" s="145"/>
    </row>
    <row r="80" spans="2:9" ht="12">
      <c r="B80" s="24"/>
      <c r="C80" s="25"/>
      <c r="D80" s="25"/>
      <c r="E80" s="25"/>
      <c r="F80" s="25"/>
      <c r="G80" s="25"/>
      <c r="H80" s="25"/>
      <c r="I80" s="211"/>
    </row>
    <row r="81" spans="2:9" ht="18">
      <c r="B81" s="258" t="s">
        <v>48</v>
      </c>
      <c r="C81" s="256"/>
      <c r="D81" s="256"/>
      <c r="E81" s="256"/>
      <c r="F81" s="256"/>
      <c r="G81" s="256"/>
      <c r="H81" s="256"/>
      <c r="I81" s="207"/>
    </row>
    <row r="82" spans="2:9" ht="12">
      <c r="B82" s="20"/>
      <c r="C82" s="256"/>
      <c r="D82" s="256"/>
      <c r="E82" s="256"/>
      <c r="F82" s="256"/>
      <c r="G82" s="256"/>
      <c r="H82" s="256"/>
      <c r="I82" s="207"/>
    </row>
    <row r="83" spans="2:9" ht="12.75">
      <c r="B83" s="259" t="s">
        <v>6</v>
      </c>
      <c r="C83" s="256"/>
      <c r="D83" s="256"/>
      <c r="E83" s="256"/>
      <c r="F83" s="256"/>
      <c r="G83" s="256"/>
      <c r="H83" s="256"/>
      <c r="I83" s="207"/>
    </row>
    <row r="84" spans="2:9" ht="12.75" customHeight="1">
      <c r="B84" s="20"/>
      <c r="C84" s="256"/>
      <c r="D84" s="461" t="str">
        <f>D6</f>
        <v>Demolice objektu na p.č. 45, VD NH, demolice, stavba č. 4339</v>
      </c>
      <c r="E84" s="458"/>
      <c r="F84" s="458"/>
      <c r="G84" s="458"/>
      <c r="H84" s="256"/>
      <c r="I84" s="207"/>
    </row>
    <row r="85" spans="2:9" ht="12">
      <c r="B85" s="20"/>
      <c r="C85" s="256"/>
      <c r="D85" s="256"/>
      <c r="E85" s="256"/>
      <c r="F85" s="256"/>
      <c r="G85" s="256"/>
      <c r="H85" s="256"/>
      <c r="I85" s="207"/>
    </row>
    <row r="86" spans="2:9" ht="12.75">
      <c r="B86" s="259" t="s">
        <v>10</v>
      </c>
      <c r="C86" s="256"/>
      <c r="D86" s="256"/>
      <c r="E86" s="257" t="str">
        <f>E9</f>
        <v>k. ú. Nové Heřminovy</v>
      </c>
      <c r="F86" s="256"/>
      <c r="G86" s="256"/>
      <c r="H86" s="217" t="s">
        <v>12</v>
      </c>
      <c r="I86" s="247">
        <f>IF(I9="","",I9)</f>
        <v>0</v>
      </c>
    </row>
    <row r="87" spans="2:9" ht="12">
      <c r="B87" s="20"/>
      <c r="C87" s="256"/>
      <c r="D87" s="256"/>
      <c r="E87" s="256"/>
      <c r="F87" s="256"/>
      <c r="G87" s="256"/>
      <c r="H87" s="256"/>
      <c r="I87" s="207"/>
    </row>
    <row r="88" spans="2:9" ht="25.5">
      <c r="B88" s="259" t="s">
        <v>13</v>
      </c>
      <c r="C88" s="256"/>
      <c r="D88" s="256"/>
      <c r="E88" s="257" t="str">
        <f>D12</f>
        <v>Povodí Odry, státní podnik</v>
      </c>
      <c r="F88" s="256"/>
      <c r="G88" s="256"/>
      <c r="H88" s="217" t="s">
        <v>20</v>
      </c>
      <c r="I88" s="260" t="str">
        <f>D18</f>
        <v>MORAVIA PROJEKT s.r.o.</v>
      </c>
    </row>
    <row r="89" spans="2:9" ht="12.75">
      <c r="B89" s="259" t="s">
        <v>19</v>
      </c>
      <c r="C89" s="256"/>
      <c r="D89" s="256"/>
      <c r="E89" s="257" t="str">
        <f>IF(D15="","",D15)</f>
        <v>Zhotovitel:</v>
      </c>
      <c r="F89" s="256"/>
      <c r="G89" s="256"/>
      <c r="H89" s="217" t="s">
        <v>24</v>
      </c>
      <c r="I89" s="260" t="str">
        <f>D21</f>
        <v>Zpracovatel:</v>
      </c>
    </row>
    <row r="90" spans="2:9" ht="12">
      <c r="B90" s="20"/>
      <c r="C90" s="256"/>
      <c r="D90" s="256"/>
      <c r="E90" s="256"/>
      <c r="F90" s="256"/>
      <c r="G90" s="256"/>
      <c r="H90" s="256"/>
      <c r="I90" s="207"/>
    </row>
    <row r="91" spans="2:9" ht="12">
      <c r="B91" s="261" t="s">
        <v>49</v>
      </c>
      <c r="C91" s="156"/>
      <c r="D91" s="156"/>
      <c r="E91" s="156"/>
      <c r="F91" s="156"/>
      <c r="G91" s="156"/>
      <c r="H91" s="156"/>
      <c r="I91" s="262" t="s">
        <v>50</v>
      </c>
    </row>
    <row r="92" spans="2:9" ht="12">
      <c r="B92" s="20"/>
      <c r="C92" s="256"/>
      <c r="D92" s="256"/>
      <c r="E92" s="256"/>
      <c r="F92" s="256"/>
      <c r="G92" s="256"/>
      <c r="H92" s="256"/>
      <c r="I92" s="207"/>
    </row>
    <row r="93" spans="2:9" ht="15.75">
      <c r="B93" s="263" t="s">
        <v>234</v>
      </c>
      <c r="C93" s="256"/>
      <c r="D93" s="256"/>
      <c r="E93" s="256"/>
      <c r="F93" s="256"/>
      <c r="G93" s="256"/>
      <c r="H93" s="256"/>
      <c r="I93" s="248">
        <f>I117</f>
        <v>0</v>
      </c>
    </row>
    <row r="94" spans="2:9" ht="15">
      <c r="B94" s="54"/>
      <c r="C94" s="55" t="s">
        <v>52</v>
      </c>
      <c r="D94" s="56"/>
      <c r="E94" s="56"/>
      <c r="F94" s="56"/>
      <c r="G94" s="56"/>
      <c r="H94" s="56"/>
      <c r="I94" s="264">
        <f>I118</f>
        <v>0</v>
      </c>
    </row>
    <row r="95" spans="2:9" ht="12.75">
      <c r="B95" s="58"/>
      <c r="C95" s="59" t="s">
        <v>53</v>
      </c>
      <c r="D95" s="60"/>
      <c r="E95" s="60"/>
      <c r="F95" s="60"/>
      <c r="G95" s="60"/>
      <c r="H95" s="60"/>
      <c r="I95" s="265">
        <f>I119</f>
        <v>0</v>
      </c>
    </row>
    <row r="96" spans="2:9" ht="12.75">
      <c r="B96" s="58"/>
      <c r="C96" s="59" t="s">
        <v>235</v>
      </c>
      <c r="D96" s="60"/>
      <c r="E96" s="60"/>
      <c r="F96" s="60"/>
      <c r="G96" s="60"/>
      <c r="H96" s="60"/>
      <c r="I96" s="265">
        <f>I138</f>
        <v>0</v>
      </c>
    </row>
    <row r="97" spans="2:9" ht="12.75">
      <c r="B97" s="58"/>
      <c r="C97" s="59" t="s">
        <v>236</v>
      </c>
      <c r="D97" s="60"/>
      <c r="E97" s="60"/>
      <c r="F97" s="60"/>
      <c r="G97" s="60"/>
      <c r="H97" s="60"/>
      <c r="I97" s="265">
        <f>I147</f>
        <v>0</v>
      </c>
    </row>
    <row r="98" spans="2:9" ht="12.75">
      <c r="B98" s="58"/>
      <c r="C98" s="59" t="s">
        <v>54</v>
      </c>
      <c r="D98" s="60"/>
      <c r="E98" s="60"/>
      <c r="F98" s="60"/>
      <c r="G98" s="60"/>
      <c r="H98" s="60"/>
      <c r="I98" s="265">
        <f>I150</f>
        <v>0</v>
      </c>
    </row>
    <row r="99" spans="2:9" ht="12.75">
      <c r="B99" s="58"/>
      <c r="C99" s="59" t="s">
        <v>55</v>
      </c>
      <c r="D99" s="60"/>
      <c r="E99" s="60"/>
      <c r="F99" s="60"/>
      <c r="G99" s="60"/>
      <c r="H99" s="60"/>
      <c r="I99" s="265">
        <f>I152</f>
        <v>0</v>
      </c>
    </row>
    <row r="100" spans="2:9" ht="12">
      <c r="B100" s="20"/>
      <c r="C100" s="256"/>
      <c r="D100" s="256"/>
      <c r="E100" s="256"/>
      <c r="F100" s="256"/>
      <c r="G100" s="256"/>
      <c r="H100" s="256"/>
      <c r="I100" s="207"/>
    </row>
    <row r="101" spans="2:9" ht="12">
      <c r="B101" s="22"/>
      <c r="C101" s="23"/>
      <c r="D101" s="23"/>
      <c r="E101" s="23"/>
      <c r="F101" s="23"/>
      <c r="G101" s="23"/>
      <c r="H101" s="23"/>
      <c r="I101" s="210"/>
    </row>
    <row r="102" spans="2:9" ht="12">
      <c r="B102" s="145"/>
      <c r="C102" s="145"/>
      <c r="D102" s="145"/>
      <c r="E102" s="145"/>
      <c r="F102" s="145"/>
      <c r="G102" s="145"/>
      <c r="H102" s="145"/>
      <c r="I102" s="145"/>
    </row>
    <row r="103" spans="2:9" ht="12">
      <c r="B103" s="145"/>
      <c r="C103" s="145"/>
      <c r="D103" s="145"/>
      <c r="E103" s="145"/>
      <c r="F103" s="145"/>
      <c r="G103" s="145"/>
      <c r="H103" s="145"/>
      <c r="I103" s="145"/>
    </row>
    <row r="104" spans="2:9" ht="12">
      <c r="B104" s="145"/>
      <c r="C104" s="145"/>
      <c r="D104" s="145"/>
      <c r="E104" s="145"/>
      <c r="F104" s="145"/>
      <c r="G104" s="145"/>
      <c r="H104" s="145"/>
      <c r="I104" s="145"/>
    </row>
    <row r="105" spans="2:9" ht="12">
      <c r="B105" s="24"/>
      <c r="C105" s="25"/>
      <c r="D105" s="25"/>
      <c r="E105" s="25"/>
      <c r="F105" s="25"/>
      <c r="G105" s="25"/>
      <c r="H105" s="25"/>
      <c r="I105" s="211"/>
    </row>
    <row r="106" spans="2:9" ht="18">
      <c r="B106" s="258" t="s">
        <v>56</v>
      </c>
      <c r="C106" s="256"/>
      <c r="D106" s="256"/>
      <c r="E106" s="256"/>
      <c r="F106" s="256"/>
      <c r="G106" s="256"/>
      <c r="H106" s="256"/>
      <c r="I106" s="207"/>
    </row>
    <row r="107" spans="2:9" ht="12">
      <c r="B107" s="20"/>
      <c r="C107" s="256"/>
      <c r="D107" s="256"/>
      <c r="E107" s="256"/>
      <c r="F107" s="256"/>
      <c r="G107" s="256"/>
      <c r="H107" s="256"/>
      <c r="I107" s="207"/>
    </row>
    <row r="108" spans="2:9" ht="12.75">
      <c r="B108" s="259" t="s">
        <v>6</v>
      </c>
      <c r="C108" s="256"/>
      <c r="D108" s="256"/>
      <c r="E108" s="256"/>
      <c r="F108" s="256"/>
      <c r="G108" s="256"/>
      <c r="H108" s="256"/>
      <c r="I108" s="207"/>
    </row>
    <row r="109" spans="2:9" ht="15.75" customHeight="1">
      <c r="B109" s="20"/>
      <c r="C109" s="256"/>
      <c r="D109" s="461" t="str">
        <f>D6</f>
        <v>Demolice objektu na p.č. 45, VD NH, demolice, stavba č. 4339</v>
      </c>
      <c r="E109" s="458"/>
      <c r="F109" s="458"/>
      <c r="G109" s="458"/>
      <c r="H109" s="256"/>
      <c r="I109" s="207"/>
    </row>
    <row r="110" spans="2:9" ht="12">
      <c r="B110" s="20"/>
      <c r="C110" s="256"/>
      <c r="D110" s="256"/>
      <c r="E110" s="256"/>
      <c r="F110" s="256"/>
      <c r="G110" s="256"/>
      <c r="H110" s="256"/>
      <c r="I110" s="207"/>
    </row>
    <row r="111" spans="2:9" ht="12.75">
      <c r="B111" s="259" t="s">
        <v>10</v>
      </c>
      <c r="C111" s="256"/>
      <c r="D111" s="256"/>
      <c r="E111" s="257" t="str">
        <f>E9</f>
        <v>k. ú. Nové Heřminovy</v>
      </c>
      <c r="F111" s="256"/>
      <c r="G111" s="256"/>
      <c r="H111" s="217" t="s">
        <v>12</v>
      </c>
      <c r="I111" s="247">
        <f>IF(I9="","",I9)</f>
        <v>0</v>
      </c>
    </row>
    <row r="112" spans="2:9" ht="12">
      <c r="B112" s="20"/>
      <c r="C112" s="256"/>
      <c r="D112" s="256"/>
      <c r="E112" s="256"/>
      <c r="F112" s="256"/>
      <c r="G112" s="256"/>
      <c r="H112" s="256"/>
      <c r="I112" s="207"/>
    </row>
    <row r="113" spans="2:9" ht="25.5">
      <c r="B113" s="259" t="s">
        <v>13</v>
      </c>
      <c r="C113" s="256"/>
      <c r="D113" s="256"/>
      <c r="E113" s="257" t="str">
        <f>D12</f>
        <v>Povodí Odry, státní podnik</v>
      </c>
      <c r="F113" s="256"/>
      <c r="G113" s="256"/>
      <c r="H113" s="217" t="s">
        <v>20</v>
      </c>
      <c r="I113" s="260" t="str">
        <f>D18</f>
        <v>MORAVIA PROJEKT s.r.o.</v>
      </c>
    </row>
    <row r="114" spans="2:9" ht="12.75">
      <c r="B114" s="259" t="s">
        <v>19</v>
      </c>
      <c r="C114" s="256"/>
      <c r="D114" s="256"/>
      <c r="E114" s="257" t="str">
        <f>IF(D15="","",D15)</f>
        <v>Zhotovitel:</v>
      </c>
      <c r="F114" s="256"/>
      <c r="G114" s="256"/>
      <c r="H114" s="217" t="s">
        <v>24</v>
      </c>
      <c r="I114" s="260" t="str">
        <f>D21</f>
        <v>Zpracovatel:</v>
      </c>
    </row>
    <row r="115" spans="2:9" ht="12">
      <c r="B115" s="20"/>
      <c r="C115" s="256"/>
      <c r="D115" s="256"/>
      <c r="E115" s="256"/>
      <c r="F115" s="256"/>
      <c r="G115" s="256"/>
      <c r="H115" s="256"/>
      <c r="I115" s="207"/>
    </row>
    <row r="116" spans="2:9" ht="12">
      <c r="B116" s="266" t="s">
        <v>57</v>
      </c>
      <c r="C116" s="65" t="s">
        <v>42</v>
      </c>
      <c r="D116" s="65" t="s">
        <v>40</v>
      </c>
      <c r="E116" s="65" t="s">
        <v>41</v>
      </c>
      <c r="F116" s="65" t="s">
        <v>58</v>
      </c>
      <c r="G116" s="65" t="s">
        <v>59</v>
      </c>
      <c r="H116" s="65" t="s">
        <v>60</v>
      </c>
      <c r="I116" s="267" t="s">
        <v>50</v>
      </c>
    </row>
    <row r="117" spans="2:9" ht="15.75">
      <c r="B117" s="268" t="s">
        <v>67</v>
      </c>
      <c r="C117" s="256"/>
      <c r="D117" s="256"/>
      <c r="E117" s="256"/>
      <c r="F117" s="256"/>
      <c r="G117" s="256"/>
      <c r="H117" s="256"/>
      <c r="I117" s="269">
        <f>I118</f>
        <v>0</v>
      </c>
    </row>
    <row r="118" spans="2:9" ht="15">
      <c r="B118" s="71"/>
      <c r="C118" s="233" t="s">
        <v>44</v>
      </c>
      <c r="D118" s="234" t="s">
        <v>68</v>
      </c>
      <c r="E118" s="234" t="s">
        <v>69</v>
      </c>
      <c r="F118" s="130"/>
      <c r="G118" s="130"/>
      <c r="H118" s="130"/>
      <c r="I118" s="270">
        <f>I119++I138+I147+I150+I152</f>
        <v>0</v>
      </c>
    </row>
    <row r="119" spans="2:9" ht="12.75">
      <c r="B119" s="71"/>
      <c r="C119" s="233" t="s">
        <v>44</v>
      </c>
      <c r="D119" s="235" t="s">
        <v>46</v>
      </c>
      <c r="E119" s="235" t="s">
        <v>71</v>
      </c>
      <c r="F119" s="130"/>
      <c r="G119" s="130"/>
      <c r="H119" s="130"/>
      <c r="I119" s="271">
        <f>I120+I123+I124+I127+I129+I131+I132+I134+I135+I137</f>
        <v>0</v>
      </c>
    </row>
    <row r="120" spans="2:9" ht="24">
      <c r="B120" s="272" t="s">
        <v>46</v>
      </c>
      <c r="C120" s="84" t="s">
        <v>72</v>
      </c>
      <c r="D120" s="85" t="s">
        <v>237</v>
      </c>
      <c r="E120" s="86" t="s">
        <v>238</v>
      </c>
      <c r="F120" s="87" t="s">
        <v>75</v>
      </c>
      <c r="G120" s="88">
        <v>32.136</v>
      </c>
      <c r="H120" s="426">
        <v>0</v>
      </c>
      <c r="I120" s="273">
        <f>ROUND(H120*G120,2)</f>
        <v>0</v>
      </c>
    </row>
    <row r="121" spans="2:9" ht="12">
      <c r="B121" s="103"/>
      <c r="C121" s="237" t="s">
        <v>79</v>
      </c>
      <c r="D121" s="238" t="s">
        <v>0</v>
      </c>
      <c r="E121" s="203" t="s">
        <v>239</v>
      </c>
      <c r="F121" s="236"/>
      <c r="G121" s="239">
        <v>32.136</v>
      </c>
      <c r="H121" s="236"/>
      <c r="I121" s="274"/>
    </row>
    <row r="122" spans="2:9" ht="12">
      <c r="B122" s="110"/>
      <c r="C122" s="237" t="s">
        <v>79</v>
      </c>
      <c r="D122" s="240" t="s">
        <v>0</v>
      </c>
      <c r="E122" s="241" t="s">
        <v>83</v>
      </c>
      <c r="F122" s="133"/>
      <c r="G122" s="242">
        <v>32.136</v>
      </c>
      <c r="H122" s="133"/>
      <c r="I122" s="275"/>
    </row>
    <row r="123" spans="2:9" ht="24">
      <c r="B123" s="272" t="s">
        <v>77</v>
      </c>
      <c r="C123" s="84" t="s">
        <v>72</v>
      </c>
      <c r="D123" s="85" t="s">
        <v>240</v>
      </c>
      <c r="E123" s="86" t="s">
        <v>241</v>
      </c>
      <c r="F123" s="87" t="s">
        <v>75</v>
      </c>
      <c r="G123" s="88">
        <v>32.136</v>
      </c>
      <c r="H123" s="426">
        <v>0</v>
      </c>
      <c r="I123" s="273">
        <f>ROUND(H123*G123,2)</f>
        <v>0</v>
      </c>
    </row>
    <row r="124" spans="2:9" ht="24">
      <c r="B124" s="272" t="s">
        <v>87</v>
      </c>
      <c r="C124" s="84" t="s">
        <v>72</v>
      </c>
      <c r="D124" s="85" t="s">
        <v>84</v>
      </c>
      <c r="E124" s="86" t="s">
        <v>242</v>
      </c>
      <c r="F124" s="87" t="s">
        <v>75</v>
      </c>
      <c r="G124" s="88">
        <v>181.483</v>
      </c>
      <c r="H124" s="426">
        <v>0</v>
      </c>
      <c r="I124" s="273">
        <f>ROUND(H124*G124,2)</f>
        <v>0</v>
      </c>
    </row>
    <row r="125" spans="2:9" ht="12">
      <c r="B125" s="103"/>
      <c r="C125" s="237" t="s">
        <v>79</v>
      </c>
      <c r="D125" s="238" t="s">
        <v>0</v>
      </c>
      <c r="E125" s="203" t="s">
        <v>243</v>
      </c>
      <c r="F125" s="236"/>
      <c r="G125" s="239">
        <v>181.483</v>
      </c>
      <c r="H125" s="236"/>
      <c r="I125" s="274"/>
    </row>
    <row r="126" spans="2:9" ht="12">
      <c r="B126" s="110"/>
      <c r="C126" s="237" t="s">
        <v>79</v>
      </c>
      <c r="D126" s="240" t="s">
        <v>0</v>
      </c>
      <c r="E126" s="241" t="s">
        <v>83</v>
      </c>
      <c r="F126" s="133"/>
      <c r="G126" s="242">
        <v>181.483</v>
      </c>
      <c r="H126" s="133"/>
      <c r="I126" s="275"/>
    </row>
    <row r="127" spans="2:9" ht="12">
      <c r="B127" s="276" t="s">
        <v>76</v>
      </c>
      <c r="C127" s="117" t="s">
        <v>94</v>
      </c>
      <c r="D127" s="118" t="s">
        <v>244</v>
      </c>
      <c r="E127" s="119" t="s">
        <v>245</v>
      </c>
      <c r="F127" s="120" t="s">
        <v>97</v>
      </c>
      <c r="G127" s="121">
        <v>261.336</v>
      </c>
      <c r="H127" s="427">
        <v>0</v>
      </c>
      <c r="I127" s="277">
        <f>ROUND(H127*G127,2)</f>
        <v>0</v>
      </c>
    </row>
    <row r="128" spans="2:9" ht="12">
      <c r="B128" s="103"/>
      <c r="C128" s="237" t="s">
        <v>79</v>
      </c>
      <c r="D128" s="238" t="s">
        <v>0</v>
      </c>
      <c r="E128" s="203" t="s">
        <v>246</v>
      </c>
      <c r="F128" s="236"/>
      <c r="G128" s="239">
        <v>261.336</v>
      </c>
      <c r="H128" s="236"/>
      <c r="I128" s="274"/>
    </row>
    <row r="129" spans="2:9" ht="12">
      <c r="B129" s="276" t="s">
        <v>101</v>
      </c>
      <c r="C129" s="117" t="s">
        <v>94</v>
      </c>
      <c r="D129" s="118" t="s">
        <v>109</v>
      </c>
      <c r="E129" s="119" t="s">
        <v>110</v>
      </c>
      <c r="F129" s="120" t="s">
        <v>97</v>
      </c>
      <c r="G129" s="121">
        <v>65.334</v>
      </c>
      <c r="H129" s="427">
        <v>0</v>
      </c>
      <c r="I129" s="277">
        <f>ROUND(H129*G129,2)</f>
        <v>0</v>
      </c>
    </row>
    <row r="130" spans="2:9" ht="12">
      <c r="B130" s="103"/>
      <c r="C130" s="237" t="s">
        <v>79</v>
      </c>
      <c r="D130" s="238" t="s">
        <v>0</v>
      </c>
      <c r="E130" s="203" t="s">
        <v>247</v>
      </c>
      <c r="F130" s="236"/>
      <c r="G130" s="239">
        <v>65.334</v>
      </c>
      <c r="H130" s="236"/>
      <c r="I130" s="274"/>
    </row>
    <row r="131" spans="2:9" ht="24">
      <c r="B131" s="272" t="s">
        <v>108</v>
      </c>
      <c r="C131" s="84" t="s">
        <v>72</v>
      </c>
      <c r="D131" s="85" t="s">
        <v>248</v>
      </c>
      <c r="E131" s="86" t="s">
        <v>249</v>
      </c>
      <c r="F131" s="87" t="s">
        <v>104</v>
      </c>
      <c r="G131" s="88">
        <v>175</v>
      </c>
      <c r="H131" s="426">
        <v>0</v>
      </c>
      <c r="I131" s="273">
        <f>ROUND(H131*G131,2)</f>
        <v>0</v>
      </c>
    </row>
    <row r="132" spans="2:9" ht="12">
      <c r="B132" s="276" t="s">
        <v>113</v>
      </c>
      <c r="C132" s="117" t="s">
        <v>94</v>
      </c>
      <c r="D132" s="118" t="s">
        <v>250</v>
      </c>
      <c r="E132" s="119" t="s">
        <v>251</v>
      </c>
      <c r="F132" s="120" t="s">
        <v>97</v>
      </c>
      <c r="G132" s="121">
        <v>36</v>
      </c>
      <c r="H132" s="427">
        <v>0</v>
      </c>
      <c r="I132" s="277">
        <f>ROUND(H132*G132,2)</f>
        <v>0</v>
      </c>
    </row>
    <row r="133" spans="2:9" ht="12">
      <c r="B133" s="103"/>
      <c r="C133" s="237" t="s">
        <v>79</v>
      </c>
      <c r="D133" s="238" t="s">
        <v>0</v>
      </c>
      <c r="E133" s="203" t="s">
        <v>252</v>
      </c>
      <c r="F133" s="236"/>
      <c r="G133" s="239">
        <v>36</v>
      </c>
      <c r="H133" s="236"/>
      <c r="I133" s="274"/>
    </row>
    <row r="134" spans="2:9" ht="24">
      <c r="B134" s="272" t="s">
        <v>98</v>
      </c>
      <c r="C134" s="84" t="s">
        <v>72</v>
      </c>
      <c r="D134" s="85" t="s">
        <v>195</v>
      </c>
      <c r="E134" s="86" t="s">
        <v>253</v>
      </c>
      <c r="F134" s="87" t="s">
        <v>104</v>
      </c>
      <c r="G134" s="88">
        <v>175</v>
      </c>
      <c r="H134" s="426">
        <v>0</v>
      </c>
      <c r="I134" s="273">
        <f>ROUND(H134*G134,2)</f>
        <v>0</v>
      </c>
    </row>
    <row r="135" spans="2:9" ht="12">
      <c r="B135" s="276" t="s">
        <v>122</v>
      </c>
      <c r="C135" s="117" t="s">
        <v>94</v>
      </c>
      <c r="D135" s="118" t="s">
        <v>254</v>
      </c>
      <c r="E135" s="119" t="s">
        <v>255</v>
      </c>
      <c r="F135" s="120" t="s">
        <v>119</v>
      </c>
      <c r="G135" s="121">
        <v>4.375</v>
      </c>
      <c r="H135" s="427">
        <v>0</v>
      </c>
      <c r="I135" s="277">
        <f>ROUND(H135*G135,2)</f>
        <v>0</v>
      </c>
    </row>
    <row r="136" spans="2:9" ht="12">
      <c r="B136" s="103"/>
      <c r="C136" s="237" t="s">
        <v>79</v>
      </c>
      <c r="D136" s="236"/>
      <c r="E136" s="203" t="s">
        <v>256</v>
      </c>
      <c r="F136" s="236"/>
      <c r="G136" s="239">
        <v>4.375</v>
      </c>
      <c r="H136" s="236"/>
      <c r="I136" s="274"/>
    </row>
    <row r="137" spans="2:9" ht="12">
      <c r="B137" s="272" t="s">
        <v>128</v>
      </c>
      <c r="C137" s="84" t="s">
        <v>72</v>
      </c>
      <c r="D137" s="85" t="s">
        <v>197</v>
      </c>
      <c r="E137" s="86" t="s">
        <v>257</v>
      </c>
      <c r="F137" s="87" t="s">
        <v>104</v>
      </c>
      <c r="G137" s="88">
        <v>175</v>
      </c>
      <c r="H137" s="426">
        <v>0</v>
      </c>
      <c r="I137" s="273">
        <f>ROUND(H137*G137,2)</f>
        <v>0</v>
      </c>
    </row>
    <row r="138" spans="2:9" ht="12.75">
      <c r="B138" s="71"/>
      <c r="C138" s="233" t="s">
        <v>44</v>
      </c>
      <c r="D138" s="235" t="s">
        <v>77</v>
      </c>
      <c r="E138" s="235" t="s">
        <v>258</v>
      </c>
      <c r="F138" s="130"/>
      <c r="G138" s="130"/>
      <c r="H138" s="130"/>
      <c r="I138" s="271">
        <f>I139+I141+I143+I144</f>
        <v>0</v>
      </c>
    </row>
    <row r="139" spans="2:9" ht="24">
      <c r="B139" s="272" t="s">
        <v>134</v>
      </c>
      <c r="C139" s="84" t="s">
        <v>72</v>
      </c>
      <c r="D139" s="85" t="s">
        <v>259</v>
      </c>
      <c r="E139" s="86" t="s">
        <v>260</v>
      </c>
      <c r="F139" s="87" t="s">
        <v>104</v>
      </c>
      <c r="G139" s="88">
        <v>35</v>
      </c>
      <c r="H139" s="426">
        <v>0</v>
      </c>
      <c r="I139" s="273">
        <f>ROUND(H139*G139,2)</f>
        <v>0</v>
      </c>
    </row>
    <row r="140" spans="2:9" ht="12">
      <c r="B140" s="103"/>
      <c r="C140" s="237" t="s">
        <v>79</v>
      </c>
      <c r="D140" s="238" t="s">
        <v>0</v>
      </c>
      <c r="E140" s="203" t="s">
        <v>261</v>
      </c>
      <c r="F140" s="236"/>
      <c r="G140" s="239">
        <v>35</v>
      </c>
      <c r="H140" s="236"/>
      <c r="I140" s="274"/>
    </row>
    <row r="141" spans="2:9" ht="24">
      <c r="B141" s="272" t="s">
        <v>140</v>
      </c>
      <c r="C141" s="84" t="s">
        <v>72</v>
      </c>
      <c r="D141" s="85" t="s">
        <v>262</v>
      </c>
      <c r="E141" s="86" t="s">
        <v>263</v>
      </c>
      <c r="F141" s="87" t="s">
        <v>75</v>
      </c>
      <c r="G141" s="88">
        <v>12.25</v>
      </c>
      <c r="H141" s="426">
        <v>0</v>
      </c>
      <c r="I141" s="273">
        <f>ROUND(H141*G141,2)</f>
        <v>0</v>
      </c>
    </row>
    <row r="142" spans="2:9" ht="12">
      <c r="B142" s="103"/>
      <c r="C142" s="237" t="s">
        <v>79</v>
      </c>
      <c r="D142" s="238" t="s">
        <v>0</v>
      </c>
      <c r="E142" s="203" t="s">
        <v>264</v>
      </c>
      <c r="F142" s="236"/>
      <c r="G142" s="239">
        <v>12.25</v>
      </c>
      <c r="H142" s="236"/>
      <c r="I142" s="274"/>
    </row>
    <row r="143" spans="2:9" ht="24">
      <c r="B143" s="272" t="s">
        <v>147</v>
      </c>
      <c r="C143" s="84" t="s">
        <v>72</v>
      </c>
      <c r="D143" s="85" t="s">
        <v>265</v>
      </c>
      <c r="E143" s="86" t="s">
        <v>266</v>
      </c>
      <c r="F143" s="87" t="s">
        <v>104</v>
      </c>
      <c r="G143" s="88">
        <v>35</v>
      </c>
      <c r="H143" s="426">
        <v>0</v>
      </c>
      <c r="I143" s="273">
        <f>ROUND(H143*G143,2)</f>
        <v>0</v>
      </c>
    </row>
    <row r="144" spans="2:9" ht="12">
      <c r="B144" s="276" t="s">
        <v>151</v>
      </c>
      <c r="C144" s="117" t="s">
        <v>94</v>
      </c>
      <c r="D144" s="118" t="s">
        <v>267</v>
      </c>
      <c r="E144" s="119" t="s">
        <v>268</v>
      </c>
      <c r="F144" s="120" t="s">
        <v>269</v>
      </c>
      <c r="G144" s="121">
        <v>10</v>
      </c>
      <c r="H144" s="427">
        <v>0</v>
      </c>
      <c r="I144" s="277">
        <f>ROUND(H144*G144,2)</f>
        <v>0</v>
      </c>
    </row>
    <row r="145" spans="2:9" ht="12">
      <c r="B145" s="96"/>
      <c r="C145" s="237" t="s">
        <v>79</v>
      </c>
      <c r="D145" s="244" t="s">
        <v>0</v>
      </c>
      <c r="E145" s="245" t="s">
        <v>270</v>
      </c>
      <c r="F145" s="243"/>
      <c r="G145" s="244" t="s">
        <v>0</v>
      </c>
      <c r="H145" s="243"/>
      <c r="I145" s="278"/>
    </row>
    <row r="146" spans="2:9" ht="12">
      <c r="B146" s="103"/>
      <c r="C146" s="237" t="s">
        <v>79</v>
      </c>
      <c r="D146" s="238" t="s">
        <v>0</v>
      </c>
      <c r="E146" s="203" t="s">
        <v>128</v>
      </c>
      <c r="F146" s="236"/>
      <c r="G146" s="239">
        <v>10</v>
      </c>
      <c r="H146" s="236"/>
      <c r="I146" s="274"/>
    </row>
    <row r="147" spans="2:9" ht="12.75">
      <c r="B147" s="71"/>
      <c r="C147" s="233" t="s">
        <v>44</v>
      </c>
      <c r="D147" s="235" t="s">
        <v>76</v>
      </c>
      <c r="E147" s="235" t="s">
        <v>271</v>
      </c>
      <c r="F147" s="130"/>
      <c r="G147" s="130"/>
      <c r="H147" s="130"/>
      <c r="I147" s="271">
        <f>I148</f>
        <v>0</v>
      </c>
    </row>
    <row r="148" spans="2:9" ht="24">
      <c r="B148" s="272" t="s">
        <v>4</v>
      </c>
      <c r="C148" s="84" t="s">
        <v>72</v>
      </c>
      <c r="D148" s="85" t="s">
        <v>272</v>
      </c>
      <c r="E148" s="86" t="s">
        <v>273</v>
      </c>
      <c r="F148" s="87" t="s">
        <v>75</v>
      </c>
      <c r="G148" s="88">
        <v>8.4</v>
      </c>
      <c r="H148" s="426">
        <v>0</v>
      </c>
      <c r="I148" s="273">
        <f>ROUND(H148*G148,2)</f>
        <v>0</v>
      </c>
    </row>
    <row r="149" spans="2:9" ht="12">
      <c r="B149" s="103"/>
      <c r="C149" s="237" t="s">
        <v>79</v>
      </c>
      <c r="D149" s="238" t="s">
        <v>0</v>
      </c>
      <c r="E149" s="203" t="s">
        <v>274</v>
      </c>
      <c r="F149" s="236"/>
      <c r="G149" s="239">
        <v>8.4</v>
      </c>
      <c r="H149" s="236"/>
      <c r="I149" s="274"/>
    </row>
    <row r="150" spans="2:9" ht="12.75">
      <c r="B150" s="71"/>
      <c r="C150" s="233" t="s">
        <v>44</v>
      </c>
      <c r="D150" s="235" t="s">
        <v>122</v>
      </c>
      <c r="E150" s="235" t="s">
        <v>123</v>
      </c>
      <c r="F150" s="130"/>
      <c r="G150" s="130"/>
      <c r="H150" s="130"/>
      <c r="I150" s="271">
        <f>I151</f>
        <v>0</v>
      </c>
    </row>
    <row r="151" spans="2:9" ht="24">
      <c r="B151" s="272" t="s">
        <v>212</v>
      </c>
      <c r="C151" s="84" t="s">
        <v>72</v>
      </c>
      <c r="D151" s="85" t="s">
        <v>275</v>
      </c>
      <c r="E151" s="86" t="s">
        <v>276</v>
      </c>
      <c r="F151" s="87" t="s">
        <v>75</v>
      </c>
      <c r="G151" s="88">
        <v>932.54</v>
      </c>
      <c r="H151" s="426">
        <v>0</v>
      </c>
      <c r="I151" s="273">
        <f>ROUND(H151*G151,2)</f>
        <v>0</v>
      </c>
    </row>
    <row r="152" spans="2:9" ht="12.75">
      <c r="B152" s="71"/>
      <c r="C152" s="233" t="s">
        <v>44</v>
      </c>
      <c r="D152" s="235" t="s">
        <v>145</v>
      </c>
      <c r="E152" s="235" t="s">
        <v>146</v>
      </c>
      <c r="F152" s="130"/>
      <c r="G152" s="130"/>
      <c r="H152" s="130"/>
      <c r="I152" s="271">
        <f>I153+I154+I156</f>
        <v>0</v>
      </c>
    </row>
    <row r="153" spans="2:9" ht="24">
      <c r="B153" s="272" t="s">
        <v>216</v>
      </c>
      <c r="C153" s="84" t="s">
        <v>72</v>
      </c>
      <c r="D153" s="85" t="s">
        <v>148</v>
      </c>
      <c r="E153" s="86" t="s">
        <v>277</v>
      </c>
      <c r="F153" s="87" t="s">
        <v>97</v>
      </c>
      <c r="G153" s="88">
        <v>233.135</v>
      </c>
      <c r="H153" s="426">
        <v>0</v>
      </c>
      <c r="I153" s="273">
        <f>ROUND(H153*G153,2)</f>
        <v>0</v>
      </c>
    </row>
    <row r="154" spans="2:9" ht="24">
      <c r="B154" s="272" t="s">
        <v>217</v>
      </c>
      <c r="C154" s="84" t="s">
        <v>72</v>
      </c>
      <c r="D154" s="85" t="s">
        <v>152</v>
      </c>
      <c r="E154" s="86" t="s">
        <v>278</v>
      </c>
      <c r="F154" s="87" t="s">
        <v>97</v>
      </c>
      <c r="G154" s="88">
        <v>3963.295</v>
      </c>
      <c r="H154" s="426">
        <v>0</v>
      </c>
      <c r="I154" s="273">
        <f>ROUND(H154*G154,2)</f>
        <v>0</v>
      </c>
    </row>
    <row r="155" spans="2:9" ht="12">
      <c r="B155" s="103"/>
      <c r="C155" s="237" t="s">
        <v>79</v>
      </c>
      <c r="D155" s="236"/>
      <c r="E155" s="203" t="s">
        <v>279</v>
      </c>
      <c r="F155" s="236"/>
      <c r="G155" s="239">
        <v>3963.295</v>
      </c>
      <c r="H155" s="236"/>
      <c r="I155" s="274"/>
    </row>
    <row r="156" spans="2:9" ht="24">
      <c r="B156" s="272" t="s">
        <v>219</v>
      </c>
      <c r="C156" s="84" t="s">
        <v>72</v>
      </c>
      <c r="D156" s="85" t="s">
        <v>280</v>
      </c>
      <c r="E156" s="86" t="s">
        <v>281</v>
      </c>
      <c r="F156" s="87" t="s">
        <v>97</v>
      </c>
      <c r="G156" s="88">
        <v>233.135</v>
      </c>
      <c r="H156" s="426">
        <v>0</v>
      </c>
      <c r="I156" s="273">
        <f>ROUND(H156*G156,2)</f>
        <v>0</v>
      </c>
    </row>
    <row r="157" spans="2:9" ht="12">
      <c r="B157" s="22"/>
      <c r="C157" s="23"/>
      <c r="D157" s="23"/>
      <c r="E157" s="23"/>
      <c r="F157" s="23"/>
      <c r="G157" s="23"/>
      <c r="H157" s="23"/>
      <c r="I157" s="210"/>
    </row>
  </sheetData>
  <mergeCells count="5">
    <mergeCell ref="D6:G6"/>
    <mergeCell ref="D15:G15"/>
    <mergeCell ref="D24:G24"/>
    <mergeCell ref="D84:G84"/>
    <mergeCell ref="D109:G10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J196"/>
  <sheetViews>
    <sheetView showGridLines="0" workbookViewId="0" topLeftCell="A88">
      <selection activeCell="N187" sqref="N187"/>
    </sheetView>
  </sheetViews>
  <sheetFormatPr defaultColWidth="9.140625" defaultRowHeight="12"/>
  <cols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</cols>
  <sheetData>
    <row r="3" spans="2:10" ht="12">
      <c r="B3" s="12"/>
      <c r="C3" s="13"/>
      <c r="D3" s="13"/>
      <c r="E3" s="13"/>
      <c r="F3" s="13"/>
      <c r="G3" s="13"/>
      <c r="H3" s="13"/>
      <c r="I3" s="13"/>
      <c r="J3" s="205"/>
    </row>
    <row r="4" spans="2:10" ht="18">
      <c r="B4" s="14"/>
      <c r="C4" s="145"/>
      <c r="D4" s="216" t="s">
        <v>47</v>
      </c>
      <c r="E4" s="145"/>
      <c r="F4" s="145"/>
      <c r="G4" s="145"/>
      <c r="H4" s="145"/>
      <c r="I4" s="145"/>
      <c r="J4" s="206"/>
    </row>
    <row r="5" spans="2:10" ht="12">
      <c r="B5" s="14"/>
      <c r="C5" s="145"/>
      <c r="D5" s="145"/>
      <c r="E5" s="145"/>
      <c r="F5" s="145"/>
      <c r="G5" s="145"/>
      <c r="H5" s="145"/>
      <c r="I5" s="145"/>
      <c r="J5" s="206"/>
    </row>
    <row r="6" spans="2:10" ht="12.75">
      <c r="B6" s="20"/>
      <c r="C6" s="256"/>
      <c r="D6" s="217" t="s">
        <v>6</v>
      </c>
      <c r="E6" s="256"/>
      <c r="F6" s="256"/>
      <c r="G6" s="256"/>
      <c r="H6" s="256"/>
      <c r="I6" s="256"/>
      <c r="J6" s="207"/>
    </row>
    <row r="7" spans="2:10" ht="14.25" customHeight="1">
      <c r="B7" s="20"/>
      <c r="C7" s="256"/>
      <c r="D7" s="256"/>
      <c r="E7" s="461" t="s">
        <v>657</v>
      </c>
      <c r="F7" s="458"/>
      <c r="G7" s="458"/>
      <c r="H7" s="458"/>
      <c r="I7" s="256"/>
      <c r="J7" s="207"/>
    </row>
    <row r="8" spans="2:10" ht="12">
      <c r="B8" s="20"/>
      <c r="C8" s="256"/>
      <c r="D8" s="256"/>
      <c r="E8" s="256"/>
      <c r="F8" s="256"/>
      <c r="G8" s="256"/>
      <c r="H8" s="256"/>
      <c r="I8" s="256"/>
      <c r="J8" s="207"/>
    </row>
    <row r="9" spans="2:10" ht="12.75">
      <c r="B9" s="20"/>
      <c r="C9" s="256"/>
      <c r="D9" s="217" t="s">
        <v>8</v>
      </c>
      <c r="E9" s="256"/>
      <c r="F9" s="257" t="s">
        <v>0</v>
      </c>
      <c r="G9" s="256"/>
      <c r="H9" s="256"/>
      <c r="I9" s="217" t="s">
        <v>9</v>
      </c>
      <c r="J9" s="246" t="s">
        <v>0</v>
      </c>
    </row>
    <row r="10" spans="2:10" ht="12.75">
      <c r="B10" s="20"/>
      <c r="C10" s="256"/>
      <c r="D10" s="217" t="s">
        <v>10</v>
      </c>
      <c r="E10" s="256"/>
      <c r="F10" s="257" t="s">
        <v>227</v>
      </c>
      <c r="G10" s="256"/>
      <c r="H10" s="256"/>
      <c r="I10" s="217" t="s">
        <v>12</v>
      </c>
      <c r="J10" s="247" t="str">
        <f>'[3]Rekapitulace stavby'!AN8</f>
        <v>30. 9. 2019</v>
      </c>
    </row>
    <row r="11" spans="2:10" ht="12">
      <c r="B11" s="20"/>
      <c r="C11" s="256"/>
      <c r="D11" s="256"/>
      <c r="E11" s="256"/>
      <c r="F11" s="256"/>
      <c r="G11" s="256"/>
      <c r="H11" s="256"/>
      <c r="I11" s="256"/>
      <c r="J11" s="207"/>
    </row>
    <row r="12" spans="2:10" ht="12.75">
      <c r="B12" s="20"/>
      <c r="C12" s="256"/>
      <c r="D12" s="217" t="s">
        <v>13</v>
      </c>
      <c r="E12" s="256"/>
      <c r="F12" s="256"/>
      <c r="G12" s="256"/>
      <c r="H12" s="256"/>
      <c r="I12" s="217" t="s">
        <v>14</v>
      </c>
      <c r="J12" s="246" t="s">
        <v>0</v>
      </c>
    </row>
    <row r="13" spans="2:10" ht="12.75">
      <c r="B13" s="20"/>
      <c r="C13" s="256"/>
      <c r="D13" s="256"/>
      <c r="E13" s="257" t="s">
        <v>16</v>
      </c>
      <c r="F13" s="256"/>
      <c r="G13" s="256"/>
      <c r="H13" s="256"/>
      <c r="I13" s="217" t="s">
        <v>17</v>
      </c>
      <c r="J13" s="246" t="s">
        <v>0</v>
      </c>
    </row>
    <row r="14" spans="2:10" ht="12">
      <c r="B14" s="20"/>
      <c r="C14" s="256"/>
      <c r="D14" s="256"/>
      <c r="E14" s="256"/>
      <c r="F14" s="256"/>
      <c r="G14" s="256"/>
      <c r="H14" s="256"/>
      <c r="I14" s="256"/>
      <c r="J14" s="207"/>
    </row>
    <row r="15" spans="2:10" ht="12.75">
      <c r="B15" s="20"/>
      <c r="C15" s="256"/>
      <c r="D15" s="217" t="s">
        <v>19</v>
      </c>
      <c r="E15" s="256"/>
      <c r="F15" s="256"/>
      <c r="G15" s="256"/>
      <c r="H15" s="256"/>
      <c r="I15" s="217" t="s">
        <v>14</v>
      </c>
      <c r="J15" s="246" t="str">
        <f>'[3]Rekapitulace stavby'!AN13</f>
        <v/>
      </c>
    </row>
    <row r="16" spans="2:10" ht="12.75">
      <c r="B16" s="20"/>
      <c r="C16" s="256"/>
      <c r="D16" s="256"/>
      <c r="E16" s="462" t="str">
        <f>'[3]Rekapitulace stavby'!E14</f>
        <v xml:space="preserve"> </v>
      </c>
      <c r="F16" s="462"/>
      <c r="G16" s="462"/>
      <c r="H16" s="462"/>
      <c r="I16" s="217" t="s">
        <v>17</v>
      </c>
      <c r="J16" s="246" t="str">
        <f>'[3]Rekapitulace stavby'!AN14</f>
        <v/>
      </c>
    </row>
    <row r="17" spans="2:10" ht="12">
      <c r="B17" s="20"/>
      <c r="C17" s="256"/>
      <c r="D17" s="256"/>
      <c r="E17" s="256"/>
      <c r="F17" s="256"/>
      <c r="G17" s="256"/>
      <c r="H17" s="256"/>
      <c r="I17" s="256"/>
      <c r="J17" s="207"/>
    </row>
    <row r="18" spans="2:10" ht="12.75">
      <c r="B18" s="20"/>
      <c r="C18" s="256"/>
      <c r="D18" s="217" t="s">
        <v>20</v>
      </c>
      <c r="E18" s="256"/>
      <c r="F18" s="256"/>
      <c r="G18" s="256"/>
      <c r="H18" s="256"/>
      <c r="I18" s="217" t="s">
        <v>14</v>
      </c>
      <c r="J18" s="246" t="s">
        <v>0</v>
      </c>
    </row>
    <row r="19" spans="2:10" ht="12.75">
      <c r="B19" s="20"/>
      <c r="C19" s="256"/>
      <c r="D19" s="256"/>
      <c r="E19" s="257" t="s">
        <v>228</v>
      </c>
      <c r="F19" s="256"/>
      <c r="G19" s="256"/>
      <c r="H19" s="256"/>
      <c r="I19" s="217" t="s">
        <v>17</v>
      </c>
      <c r="J19" s="246" t="s">
        <v>0</v>
      </c>
    </row>
    <row r="20" spans="2:10" ht="12">
      <c r="B20" s="20"/>
      <c r="C20" s="256"/>
      <c r="D20" s="256"/>
      <c r="E20" s="256"/>
      <c r="F20" s="256"/>
      <c r="G20" s="256"/>
      <c r="H20" s="256"/>
      <c r="I20" s="256"/>
      <c r="J20" s="207"/>
    </row>
    <row r="21" spans="2:10" ht="12.75">
      <c r="B21" s="20"/>
      <c r="C21" s="256"/>
      <c r="D21" s="217" t="s">
        <v>24</v>
      </c>
      <c r="E21" s="256"/>
      <c r="F21" s="256"/>
      <c r="G21" s="256"/>
      <c r="H21" s="256"/>
      <c r="I21" s="217" t="s">
        <v>14</v>
      </c>
      <c r="J21" s="246" t="str">
        <f>IF('[3]Rekapitulace stavby'!AN19="","",'[3]Rekapitulace stavby'!AN19)</f>
        <v/>
      </c>
    </row>
    <row r="22" spans="2:10" ht="12.75">
      <c r="B22" s="20"/>
      <c r="C22" s="256"/>
      <c r="D22" s="256"/>
      <c r="E22" s="257" t="str">
        <f>IF('[3]Rekapitulace stavby'!E20="","",'[3]Rekapitulace stavby'!E20)</f>
        <v xml:space="preserve"> </v>
      </c>
      <c r="F22" s="256"/>
      <c r="G22" s="256"/>
      <c r="H22" s="256"/>
      <c r="I22" s="217" t="s">
        <v>17</v>
      </c>
      <c r="J22" s="246" t="str">
        <f>IF('[3]Rekapitulace stavby'!AN20="","",'[3]Rekapitulace stavby'!AN20)</f>
        <v/>
      </c>
    </row>
    <row r="23" spans="2:10" ht="12">
      <c r="B23" s="20"/>
      <c r="C23" s="256"/>
      <c r="D23" s="256"/>
      <c r="E23" s="256"/>
      <c r="F23" s="256"/>
      <c r="G23" s="256"/>
      <c r="H23" s="256"/>
      <c r="I23" s="256"/>
      <c r="J23" s="207"/>
    </row>
    <row r="24" spans="2:10" ht="12.75">
      <c r="B24" s="20"/>
      <c r="C24" s="256"/>
      <c r="D24" s="217" t="s">
        <v>25</v>
      </c>
      <c r="E24" s="256"/>
      <c r="F24" s="256"/>
      <c r="G24" s="256"/>
      <c r="H24" s="256"/>
      <c r="I24" s="256"/>
      <c r="J24" s="207"/>
    </row>
    <row r="25" spans="2:10" ht="12.75">
      <c r="B25" s="40"/>
      <c r="C25" s="150"/>
      <c r="D25" s="150"/>
      <c r="E25" s="463" t="s">
        <v>0</v>
      </c>
      <c r="F25" s="463"/>
      <c r="G25" s="463"/>
      <c r="H25" s="463"/>
      <c r="I25" s="150"/>
      <c r="J25" s="208"/>
    </row>
    <row r="26" spans="2:10" ht="12">
      <c r="B26" s="20"/>
      <c r="C26" s="256"/>
      <c r="D26" s="256"/>
      <c r="E26" s="256"/>
      <c r="F26" s="256"/>
      <c r="G26" s="256"/>
      <c r="H26" s="256"/>
      <c r="I26" s="256"/>
      <c r="J26" s="207"/>
    </row>
    <row r="27" spans="2:10" ht="12">
      <c r="B27" s="20"/>
      <c r="C27" s="256"/>
      <c r="D27" s="33"/>
      <c r="E27" s="33"/>
      <c r="F27" s="33"/>
      <c r="G27" s="33"/>
      <c r="H27" s="33"/>
      <c r="I27" s="33"/>
      <c r="J27" s="209"/>
    </row>
    <row r="28" spans="2:10" ht="15.75">
      <c r="B28" s="20"/>
      <c r="C28" s="256"/>
      <c r="D28" s="219" t="s">
        <v>27</v>
      </c>
      <c r="E28" s="256"/>
      <c r="F28" s="256"/>
      <c r="G28" s="256"/>
      <c r="H28" s="256"/>
      <c r="I28" s="256"/>
      <c r="J28" s="248">
        <f>ROUND(J119,2)</f>
        <v>0</v>
      </c>
    </row>
    <row r="29" spans="2:10" ht="12">
      <c r="B29" s="20"/>
      <c r="C29" s="256"/>
      <c r="D29" s="33"/>
      <c r="E29" s="33"/>
      <c r="F29" s="33"/>
      <c r="G29" s="33"/>
      <c r="H29" s="33"/>
      <c r="I29" s="33"/>
      <c r="J29" s="209"/>
    </row>
    <row r="30" spans="2:10" ht="12.75">
      <c r="B30" s="20"/>
      <c r="C30" s="256"/>
      <c r="D30" s="256"/>
      <c r="E30" s="256"/>
      <c r="F30" s="220" t="s">
        <v>29</v>
      </c>
      <c r="G30" s="256"/>
      <c r="H30" s="256"/>
      <c r="I30" s="220" t="s">
        <v>28</v>
      </c>
      <c r="J30" s="249" t="s">
        <v>30</v>
      </c>
    </row>
    <row r="31" spans="2:10" ht="12.75">
      <c r="B31" s="20"/>
      <c r="C31" s="256"/>
      <c r="D31" s="221" t="s">
        <v>31</v>
      </c>
      <c r="E31" s="217" t="s">
        <v>32</v>
      </c>
      <c r="F31" s="222">
        <f>ROUND((SUM(BE119:BE194)),2)</f>
        <v>0</v>
      </c>
      <c r="G31" s="256"/>
      <c r="H31" s="256"/>
      <c r="I31" s="223">
        <v>0.21</v>
      </c>
      <c r="J31" s="250">
        <f>ROUND(((SUM(BE119:BE194))*I31),2)</f>
        <v>0</v>
      </c>
    </row>
    <row r="32" spans="2:10" ht="12.75">
      <c r="B32" s="20"/>
      <c r="C32" s="256"/>
      <c r="D32" s="256"/>
      <c r="E32" s="217" t="s">
        <v>33</v>
      </c>
      <c r="F32" s="222">
        <f>ROUND((SUM(BF119:BF194)),2)</f>
        <v>0</v>
      </c>
      <c r="G32" s="256"/>
      <c r="H32" s="256"/>
      <c r="I32" s="223">
        <v>0.15</v>
      </c>
      <c r="J32" s="250">
        <f>ROUND(((SUM(BF119:BF194))*I32),2)</f>
        <v>0</v>
      </c>
    </row>
    <row r="33" spans="2:10" ht="12.75">
      <c r="B33" s="20"/>
      <c r="C33" s="256"/>
      <c r="D33" s="256"/>
      <c r="E33" s="217" t="s">
        <v>34</v>
      </c>
      <c r="F33" s="222">
        <f>ROUND((SUM(BG119:BG194)),2)</f>
        <v>0</v>
      </c>
      <c r="G33" s="256"/>
      <c r="H33" s="256"/>
      <c r="I33" s="223">
        <v>0.21</v>
      </c>
      <c r="J33" s="250">
        <f>0</f>
        <v>0</v>
      </c>
    </row>
    <row r="34" spans="2:10" ht="12.75">
      <c r="B34" s="20"/>
      <c r="C34" s="256"/>
      <c r="D34" s="256"/>
      <c r="E34" s="217" t="s">
        <v>35</v>
      </c>
      <c r="F34" s="222">
        <f>ROUND((SUM(BH119:BH194)),2)</f>
        <v>0</v>
      </c>
      <c r="G34" s="256"/>
      <c r="H34" s="256"/>
      <c r="I34" s="223">
        <v>0.15</v>
      </c>
      <c r="J34" s="250">
        <f>0</f>
        <v>0</v>
      </c>
    </row>
    <row r="35" spans="2:10" ht="12.75">
      <c r="B35" s="20"/>
      <c r="C35" s="256"/>
      <c r="D35" s="256"/>
      <c r="E35" s="217" t="s">
        <v>36</v>
      </c>
      <c r="F35" s="222">
        <f>ROUND((SUM(BI119:BI194)),2)</f>
        <v>0</v>
      </c>
      <c r="G35" s="256"/>
      <c r="H35" s="256"/>
      <c r="I35" s="223">
        <v>0</v>
      </c>
      <c r="J35" s="250">
        <f>0</f>
        <v>0</v>
      </c>
    </row>
    <row r="36" spans="2:10" ht="12">
      <c r="B36" s="20"/>
      <c r="C36" s="256"/>
      <c r="D36" s="256"/>
      <c r="E36" s="256"/>
      <c r="F36" s="256"/>
      <c r="G36" s="256"/>
      <c r="H36" s="256"/>
      <c r="I36" s="256"/>
      <c r="J36" s="207"/>
    </row>
    <row r="37" spans="2:10" ht="15.75">
      <c r="B37" s="20"/>
      <c r="C37" s="156"/>
      <c r="D37" s="47" t="s">
        <v>37</v>
      </c>
      <c r="E37" s="28"/>
      <c r="F37" s="28"/>
      <c r="G37" s="48" t="s">
        <v>38</v>
      </c>
      <c r="H37" s="49" t="s">
        <v>39</v>
      </c>
      <c r="I37" s="28"/>
      <c r="J37" s="252">
        <f>SUM(J28:J35)</f>
        <v>0</v>
      </c>
    </row>
    <row r="38" spans="2:10" ht="12">
      <c r="B38" s="20"/>
      <c r="C38" s="256"/>
      <c r="D38" s="256"/>
      <c r="E38" s="256"/>
      <c r="F38" s="256"/>
      <c r="G38" s="256"/>
      <c r="H38" s="256"/>
      <c r="I38" s="256"/>
      <c r="J38" s="207"/>
    </row>
    <row r="39" spans="2:10" ht="12">
      <c r="B39" s="14"/>
      <c r="C39" s="145"/>
      <c r="D39" s="145"/>
      <c r="E39" s="145"/>
      <c r="F39" s="145"/>
      <c r="G39" s="145"/>
      <c r="H39" s="145"/>
      <c r="I39" s="145"/>
      <c r="J39" s="206"/>
    </row>
    <row r="40" spans="2:10" ht="12">
      <c r="B40" s="14"/>
      <c r="C40" s="145"/>
      <c r="D40" s="145"/>
      <c r="E40" s="145"/>
      <c r="F40" s="145"/>
      <c r="G40" s="145"/>
      <c r="H40" s="145"/>
      <c r="I40" s="145"/>
      <c r="J40" s="206"/>
    </row>
    <row r="41" spans="2:10" ht="12">
      <c r="B41" s="14"/>
      <c r="C41" s="145"/>
      <c r="D41" s="145"/>
      <c r="E41" s="145"/>
      <c r="F41" s="145"/>
      <c r="G41" s="145"/>
      <c r="H41" s="145"/>
      <c r="I41" s="145"/>
      <c r="J41" s="206"/>
    </row>
    <row r="42" spans="2:10" ht="12">
      <c r="B42" s="14"/>
      <c r="C42" s="145"/>
      <c r="D42" s="145"/>
      <c r="E42" s="145"/>
      <c r="F42" s="145"/>
      <c r="G42" s="145"/>
      <c r="H42" s="145"/>
      <c r="I42" s="145"/>
      <c r="J42" s="206"/>
    </row>
    <row r="43" spans="2:10" ht="12">
      <c r="B43" s="14"/>
      <c r="C43" s="145"/>
      <c r="D43" s="145"/>
      <c r="E43" s="145"/>
      <c r="F43" s="145"/>
      <c r="G43" s="145"/>
      <c r="H43" s="145"/>
      <c r="I43" s="145"/>
      <c r="J43" s="206"/>
    </row>
    <row r="44" spans="2:10" ht="12">
      <c r="B44" s="14"/>
      <c r="C44" s="145"/>
      <c r="D44" s="145"/>
      <c r="E44" s="145"/>
      <c r="F44" s="145"/>
      <c r="G44" s="145"/>
      <c r="H44" s="145"/>
      <c r="I44" s="145"/>
      <c r="J44" s="206"/>
    </row>
    <row r="45" spans="2:10" ht="12">
      <c r="B45" s="14"/>
      <c r="C45" s="145"/>
      <c r="D45" s="145"/>
      <c r="E45" s="145"/>
      <c r="F45" s="145"/>
      <c r="G45" s="145"/>
      <c r="H45" s="145"/>
      <c r="I45" s="145"/>
      <c r="J45" s="206"/>
    </row>
    <row r="46" spans="2:10" ht="12">
      <c r="B46" s="14"/>
      <c r="C46" s="145"/>
      <c r="D46" s="145"/>
      <c r="E46" s="145"/>
      <c r="F46" s="145"/>
      <c r="G46" s="145"/>
      <c r="H46" s="145"/>
      <c r="I46" s="145"/>
      <c r="J46" s="206"/>
    </row>
    <row r="47" spans="2:10" ht="12">
      <c r="B47" s="14"/>
      <c r="C47" s="145"/>
      <c r="D47" s="145"/>
      <c r="E47" s="145"/>
      <c r="F47" s="145"/>
      <c r="G47" s="145"/>
      <c r="H47" s="145"/>
      <c r="I47" s="145"/>
      <c r="J47" s="206"/>
    </row>
    <row r="48" spans="2:10" ht="12">
      <c r="B48" s="14"/>
      <c r="C48" s="145"/>
      <c r="D48" s="145"/>
      <c r="E48" s="145"/>
      <c r="F48" s="145"/>
      <c r="G48" s="145"/>
      <c r="H48" s="145"/>
      <c r="I48" s="145"/>
      <c r="J48" s="206"/>
    </row>
    <row r="49" spans="2:10" ht="12">
      <c r="B49" s="14"/>
      <c r="C49" s="145"/>
      <c r="D49" s="145"/>
      <c r="E49" s="145"/>
      <c r="F49" s="145"/>
      <c r="G49" s="145"/>
      <c r="H49" s="145"/>
      <c r="I49" s="145"/>
      <c r="J49" s="206"/>
    </row>
    <row r="50" spans="2:10" ht="12.75">
      <c r="B50" s="38"/>
      <c r="C50" s="279"/>
      <c r="D50" s="224" t="s">
        <v>158</v>
      </c>
      <c r="E50" s="280"/>
      <c r="F50" s="280"/>
      <c r="G50" s="224" t="s">
        <v>229</v>
      </c>
      <c r="H50" s="280"/>
      <c r="I50" s="280"/>
      <c r="J50" s="287"/>
    </row>
    <row r="51" spans="2:10" ht="12">
      <c r="B51" s="14"/>
      <c r="C51" s="145"/>
      <c r="D51" s="145"/>
      <c r="E51" s="145"/>
      <c r="F51" s="145"/>
      <c r="G51" s="145"/>
      <c r="H51" s="145"/>
      <c r="I51" s="145"/>
      <c r="J51" s="206"/>
    </row>
    <row r="52" spans="2:10" ht="12">
      <c r="B52" s="14"/>
      <c r="C52" s="145"/>
      <c r="D52" s="145"/>
      <c r="E52" s="145"/>
      <c r="F52" s="145"/>
      <c r="G52" s="145"/>
      <c r="H52" s="145"/>
      <c r="I52" s="145"/>
      <c r="J52" s="206"/>
    </row>
    <row r="53" spans="2:10" ht="12">
      <c r="B53" s="14"/>
      <c r="C53" s="145"/>
      <c r="D53" s="145"/>
      <c r="E53" s="145"/>
      <c r="F53" s="145"/>
      <c r="G53" s="145"/>
      <c r="H53" s="145"/>
      <c r="I53" s="145"/>
      <c r="J53" s="206"/>
    </row>
    <row r="54" spans="2:10" ht="12">
      <c r="B54" s="14"/>
      <c r="C54" s="145"/>
      <c r="D54" s="145"/>
      <c r="E54" s="145"/>
      <c r="F54" s="145"/>
      <c r="G54" s="145"/>
      <c r="H54" s="145"/>
      <c r="I54" s="145"/>
      <c r="J54" s="206"/>
    </row>
    <row r="55" spans="2:10" ht="12">
      <c r="B55" s="14"/>
      <c r="C55" s="145"/>
      <c r="D55" s="145"/>
      <c r="E55" s="145"/>
      <c r="F55" s="145"/>
      <c r="G55" s="145"/>
      <c r="H55" s="145"/>
      <c r="I55" s="145"/>
      <c r="J55" s="206"/>
    </row>
    <row r="56" spans="2:10" ht="12">
      <c r="B56" s="14"/>
      <c r="C56" s="145"/>
      <c r="D56" s="145"/>
      <c r="E56" s="145"/>
      <c r="F56" s="145"/>
      <c r="G56" s="145"/>
      <c r="H56" s="145"/>
      <c r="I56" s="145"/>
      <c r="J56" s="206"/>
    </row>
    <row r="57" spans="2:10" ht="12">
      <c r="B57" s="14"/>
      <c r="C57" s="145"/>
      <c r="D57" s="145"/>
      <c r="E57" s="145"/>
      <c r="F57" s="145"/>
      <c r="G57" s="145"/>
      <c r="H57" s="145"/>
      <c r="I57" s="145"/>
      <c r="J57" s="206"/>
    </row>
    <row r="58" spans="2:10" ht="12">
      <c r="B58" s="14"/>
      <c r="C58" s="145"/>
      <c r="D58" s="145"/>
      <c r="E58" s="145"/>
      <c r="F58" s="145"/>
      <c r="G58" s="145"/>
      <c r="H58" s="145"/>
      <c r="I58" s="145"/>
      <c r="J58" s="206"/>
    </row>
    <row r="59" spans="2:10" ht="12">
      <c r="B59" s="14"/>
      <c r="C59" s="145"/>
      <c r="D59" s="145"/>
      <c r="E59" s="145"/>
      <c r="F59" s="145"/>
      <c r="G59" s="145"/>
      <c r="H59" s="145"/>
      <c r="I59" s="145"/>
      <c r="J59" s="206"/>
    </row>
    <row r="60" spans="2:10" ht="12">
      <c r="B60" s="14"/>
      <c r="C60" s="145"/>
      <c r="D60" s="145"/>
      <c r="E60" s="145"/>
      <c r="F60" s="145"/>
      <c r="G60" s="145"/>
      <c r="H60" s="145"/>
      <c r="I60" s="145"/>
      <c r="J60" s="206"/>
    </row>
    <row r="61" spans="2:10" ht="12.75">
      <c r="B61" s="20"/>
      <c r="C61" s="256"/>
      <c r="D61" s="226" t="s">
        <v>230</v>
      </c>
      <c r="E61" s="144"/>
      <c r="F61" s="227" t="s">
        <v>231</v>
      </c>
      <c r="G61" s="226" t="s">
        <v>230</v>
      </c>
      <c r="H61" s="144"/>
      <c r="I61" s="144"/>
      <c r="J61" s="254" t="s">
        <v>231</v>
      </c>
    </row>
    <row r="62" spans="2:10" ht="12">
      <c r="B62" s="14"/>
      <c r="C62" s="145"/>
      <c r="D62" s="145"/>
      <c r="E62" s="145"/>
      <c r="F62" s="145"/>
      <c r="G62" s="145"/>
      <c r="H62" s="145"/>
      <c r="I62" s="145"/>
      <c r="J62" s="206"/>
    </row>
    <row r="63" spans="2:10" ht="12">
      <c r="B63" s="14"/>
      <c r="C63" s="145"/>
      <c r="D63" s="145"/>
      <c r="E63" s="145"/>
      <c r="F63" s="145"/>
      <c r="G63" s="145"/>
      <c r="H63" s="145"/>
      <c r="I63" s="145"/>
      <c r="J63" s="206"/>
    </row>
    <row r="64" spans="2:10" ht="12">
      <c r="B64" s="14"/>
      <c r="C64" s="145"/>
      <c r="D64" s="145"/>
      <c r="E64" s="145"/>
      <c r="F64" s="145"/>
      <c r="G64" s="145"/>
      <c r="H64" s="145"/>
      <c r="I64" s="145"/>
      <c r="J64" s="206"/>
    </row>
    <row r="65" spans="2:10" ht="12.75">
      <c r="B65" s="20"/>
      <c r="C65" s="256"/>
      <c r="D65" s="224" t="s">
        <v>232</v>
      </c>
      <c r="E65" s="225"/>
      <c r="F65" s="225"/>
      <c r="G65" s="224" t="s">
        <v>233</v>
      </c>
      <c r="H65" s="225"/>
      <c r="I65" s="225"/>
      <c r="J65" s="253"/>
    </row>
    <row r="66" spans="2:10" ht="12">
      <c r="B66" s="14"/>
      <c r="C66" s="145"/>
      <c r="D66" s="145"/>
      <c r="E66" s="145"/>
      <c r="F66" s="145"/>
      <c r="G66" s="145"/>
      <c r="H66" s="145"/>
      <c r="I66" s="145"/>
      <c r="J66" s="206"/>
    </row>
    <row r="67" spans="2:10" ht="12">
      <c r="B67" s="14"/>
      <c r="C67" s="145"/>
      <c r="D67" s="145"/>
      <c r="E67" s="145"/>
      <c r="F67" s="145"/>
      <c r="G67" s="145"/>
      <c r="H67" s="145"/>
      <c r="I67" s="145"/>
      <c r="J67" s="206"/>
    </row>
    <row r="68" spans="2:10" ht="12">
      <c r="B68" s="14"/>
      <c r="C68" s="145"/>
      <c r="D68" s="145"/>
      <c r="E68" s="145"/>
      <c r="F68" s="145"/>
      <c r="G68" s="145"/>
      <c r="H68" s="145"/>
      <c r="I68" s="145"/>
      <c r="J68" s="206"/>
    </row>
    <row r="69" spans="2:10" ht="12">
      <c r="B69" s="14"/>
      <c r="C69" s="145"/>
      <c r="D69" s="145"/>
      <c r="E69" s="145"/>
      <c r="F69" s="145"/>
      <c r="G69" s="145"/>
      <c r="H69" s="145"/>
      <c r="I69" s="145"/>
      <c r="J69" s="206"/>
    </row>
    <row r="70" spans="2:10" ht="12">
      <c r="B70" s="14"/>
      <c r="C70" s="145"/>
      <c r="D70" s="145"/>
      <c r="E70" s="145"/>
      <c r="F70" s="145"/>
      <c r="G70" s="145"/>
      <c r="H70" s="145"/>
      <c r="I70" s="145"/>
      <c r="J70" s="206"/>
    </row>
    <row r="71" spans="2:10" ht="12">
      <c r="B71" s="14"/>
      <c r="C71" s="145"/>
      <c r="D71" s="145"/>
      <c r="E71" s="145"/>
      <c r="F71" s="145"/>
      <c r="G71" s="145"/>
      <c r="H71" s="145"/>
      <c r="I71" s="145"/>
      <c r="J71" s="206"/>
    </row>
    <row r="72" spans="2:10" ht="12">
      <c r="B72" s="14"/>
      <c r="C72" s="145"/>
      <c r="D72" s="145"/>
      <c r="E72" s="145"/>
      <c r="F72" s="145"/>
      <c r="G72" s="145"/>
      <c r="H72" s="145"/>
      <c r="I72" s="145"/>
      <c r="J72" s="206"/>
    </row>
    <row r="73" spans="2:10" ht="12">
      <c r="B73" s="14"/>
      <c r="C73" s="145"/>
      <c r="D73" s="145"/>
      <c r="E73" s="145"/>
      <c r="F73" s="145"/>
      <c r="G73" s="145"/>
      <c r="H73" s="145"/>
      <c r="I73" s="145"/>
      <c r="J73" s="206"/>
    </row>
    <row r="74" spans="2:10" ht="12">
      <c r="B74" s="14"/>
      <c r="C74" s="145"/>
      <c r="D74" s="145"/>
      <c r="E74" s="145"/>
      <c r="F74" s="145"/>
      <c r="G74" s="145"/>
      <c r="H74" s="145"/>
      <c r="I74" s="145"/>
      <c r="J74" s="206"/>
    </row>
    <row r="75" spans="2:10" ht="12">
      <c r="B75" s="14"/>
      <c r="C75" s="145"/>
      <c r="D75" s="145"/>
      <c r="E75" s="145"/>
      <c r="F75" s="145"/>
      <c r="G75" s="145"/>
      <c r="H75" s="145"/>
      <c r="I75" s="145"/>
      <c r="J75" s="206"/>
    </row>
    <row r="76" spans="2:10" ht="12.75">
      <c r="B76" s="20"/>
      <c r="C76" s="256"/>
      <c r="D76" s="226" t="s">
        <v>230</v>
      </c>
      <c r="E76" s="144"/>
      <c r="F76" s="227" t="s">
        <v>231</v>
      </c>
      <c r="G76" s="226" t="s">
        <v>230</v>
      </c>
      <c r="H76" s="144"/>
      <c r="I76" s="144"/>
      <c r="J76" s="254" t="s">
        <v>231</v>
      </c>
    </row>
    <row r="77" spans="2:10" ht="12">
      <c r="B77" s="22"/>
      <c r="C77" s="23"/>
      <c r="D77" s="23"/>
      <c r="E77" s="23"/>
      <c r="F77" s="23"/>
      <c r="G77" s="23"/>
      <c r="H77" s="23"/>
      <c r="I77" s="23"/>
      <c r="J77" s="210"/>
    </row>
    <row r="78" spans="2:10" ht="12">
      <c r="B78" s="145"/>
      <c r="C78" s="145"/>
      <c r="D78" s="145"/>
      <c r="E78" s="145"/>
      <c r="F78" s="145"/>
      <c r="G78" s="145"/>
      <c r="H78" s="145"/>
      <c r="I78" s="145"/>
      <c r="J78" s="145"/>
    </row>
    <row r="79" spans="2:10" ht="12">
      <c r="B79" s="145"/>
      <c r="C79" s="145"/>
      <c r="D79" s="145"/>
      <c r="E79" s="145"/>
      <c r="F79" s="145"/>
      <c r="G79" s="145"/>
      <c r="H79" s="145"/>
      <c r="I79" s="145"/>
      <c r="J79" s="145"/>
    </row>
    <row r="80" spans="2:10" ht="12">
      <c r="B80" s="145"/>
      <c r="C80" s="145"/>
      <c r="D80" s="145"/>
      <c r="E80" s="145"/>
      <c r="F80" s="145"/>
      <c r="G80" s="145"/>
      <c r="H80" s="145"/>
      <c r="I80" s="145"/>
      <c r="J80" s="145"/>
    </row>
    <row r="81" spans="2:10" ht="12">
      <c r="B81" s="24"/>
      <c r="C81" s="25"/>
      <c r="D81" s="25"/>
      <c r="E81" s="25"/>
      <c r="F81" s="25"/>
      <c r="G81" s="25"/>
      <c r="H81" s="25"/>
      <c r="I81" s="25"/>
      <c r="J81" s="211"/>
    </row>
    <row r="82" spans="2:10" ht="18">
      <c r="B82" s="20"/>
      <c r="C82" s="216" t="s">
        <v>48</v>
      </c>
      <c r="D82" s="256"/>
      <c r="E82" s="256"/>
      <c r="F82" s="256"/>
      <c r="G82" s="256"/>
      <c r="H82" s="256"/>
      <c r="I82" s="256"/>
      <c r="J82" s="207"/>
    </row>
    <row r="83" spans="2:10" ht="12">
      <c r="B83" s="20"/>
      <c r="C83" s="256"/>
      <c r="D83" s="256"/>
      <c r="E83" s="256"/>
      <c r="F83" s="256"/>
      <c r="G83" s="256"/>
      <c r="H83" s="256"/>
      <c r="I83" s="256"/>
      <c r="J83" s="207"/>
    </row>
    <row r="84" spans="2:10" ht="12.75">
      <c r="B84" s="20"/>
      <c r="C84" s="217" t="s">
        <v>6</v>
      </c>
      <c r="D84" s="256"/>
      <c r="E84" s="256"/>
      <c r="F84" s="256"/>
      <c r="G84" s="256"/>
      <c r="H84" s="256"/>
      <c r="I84" s="256"/>
      <c r="J84" s="207"/>
    </row>
    <row r="85" spans="2:10" ht="13.5" customHeight="1">
      <c r="B85" s="20"/>
      <c r="C85" s="256"/>
      <c r="D85" s="256"/>
      <c r="E85" s="461" t="str">
        <f>E7</f>
        <v>Demolice RD č.p. 172, VD NH, demolice, stavba č. 4339</v>
      </c>
      <c r="F85" s="458"/>
      <c r="G85" s="458"/>
      <c r="H85" s="458"/>
      <c r="I85" s="256"/>
      <c r="J85" s="207"/>
    </row>
    <row r="86" spans="2:10" ht="12">
      <c r="B86" s="20"/>
      <c r="C86" s="256"/>
      <c r="D86" s="256"/>
      <c r="E86" s="256"/>
      <c r="F86" s="256"/>
      <c r="G86" s="256"/>
      <c r="H86" s="256"/>
      <c r="I86" s="256"/>
      <c r="J86" s="207"/>
    </row>
    <row r="87" spans="2:10" ht="12.75">
      <c r="B87" s="20"/>
      <c r="C87" s="217" t="s">
        <v>10</v>
      </c>
      <c r="D87" s="256"/>
      <c r="E87" s="256"/>
      <c r="F87" s="257" t="str">
        <f>F10</f>
        <v>k. ú. Nové Heřminovy</v>
      </c>
      <c r="G87" s="256"/>
      <c r="H87" s="256"/>
      <c r="I87" s="217" t="s">
        <v>12</v>
      </c>
      <c r="J87" s="247" t="str">
        <f>IF(J10="","",J10)</f>
        <v>30. 9. 2019</v>
      </c>
    </row>
    <row r="88" spans="2:10" ht="12">
      <c r="B88" s="20"/>
      <c r="C88" s="256"/>
      <c r="D88" s="256"/>
      <c r="E88" s="256"/>
      <c r="F88" s="256"/>
      <c r="G88" s="256"/>
      <c r="H88" s="256"/>
      <c r="I88" s="256"/>
      <c r="J88" s="207"/>
    </row>
    <row r="89" spans="2:10" ht="25.5">
      <c r="B89" s="20"/>
      <c r="C89" s="217" t="s">
        <v>13</v>
      </c>
      <c r="D89" s="256"/>
      <c r="E89" s="256"/>
      <c r="F89" s="257" t="str">
        <f>E13</f>
        <v>Povodí Odry, státní podnik</v>
      </c>
      <c r="G89" s="256"/>
      <c r="H89" s="256"/>
      <c r="I89" s="217" t="s">
        <v>20</v>
      </c>
      <c r="J89" s="260" t="str">
        <f>E19</f>
        <v>MORAVIA PROJEKT s.r.o.</v>
      </c>
    </row>
    <row r="90" spans="2:10" ht="12.75">
      <c r="B90" s="20"/>
      <c r="C90" s="217" t="s">
        <v>19</v>
      </c>
      <c r="D90" s="256"/>
      <c r="E90" s="256"/>
      <c r="F90" s="257" t="str">
        <f>IF(E16="","",E16)</f>
        <v xml:space="preserve"> </v>
      </c>
      <c r="G90" s="256"/>
      <c r="H90" s="256"/>
      <c r="I90" s="217" t="s">
        <v>24</v>
      </c>
      <c r="J90" s="260" t="str">
        <f>E22</f>
        <v xml:space="preserve"> </v>
      </c>
    </row>
    <row r="91" spans="2:10" ht="12">
      <c r="B91" s="20"/>
      <c r="C91" s="256"/>
      <c r="D91" s="256"/>
      <c r="E91" s="256"/>
      <c r="F91" s="256"/>
      <c r="G91" s="256"/>
      <c r="H91" s="256"/>
      <c r="I91" s="256"/>
      <c r="J91" s="207"/>
    </row>
    <row r="92" spans="2:10" ht="12">
      <c r="B92" s="20"/>
      <c r="C92" s="228" t="s">
        <v>49</v>
      </c>
      <c r="D92" s="156"/>
      <c r="E92" s="156"/>
      <c r="F92" s="156"/>
      <c r="G92" s="156"/>
      <c r="H92" s="156"/>
      <c r="I92" s="156"/>
      <c r="J92" s="262" t="s">
        <v>50</v>
      </c>
    </row>
    <row r="93" spans="2:10" ht="12">
      <c r="B93" s="20"/>
      <c r="C93" s="256"/>
      <c r="D93" s="256"/>
      <c r="E93" s="256"/>
      <c r="F93" s="256"/>
      <c r="G93" s="256"/>
      <c r="H93" s="256"/>
      <c r="I93" s="256"/>
      <c r="J93" s="207"/>
    </row>
    <row r="94" spans="2:10" ht="15.75">
      <c r="B94" s="20"/>
      <c r="C94" s="229" t="s">
        <v>234</v>
      </c>
      <c r="D94" s="256"/>
      <c r="E94" s="256"/>
      <c r="F94" s="256"/>
      <c r="G94" s="256"/>
      <c r="H94" s="256"/>
      <c r="I94" s="256"/>
      <c r="J94" s="248">
        <f>J119</f>
        <v>0</v>
      </c>
    </row>
    <row r="95" spans="2:10" ht="15">
      <c r="B95" s="54"/>
      <c r="C95" s="230"/>
      <c r="D95" s="55" t="s">
        <v>52</v>
      </c>
      <c r="E95" s="56"/>
      <c r="F95" s="56"/>
      <c r="G95" s="56"/>
      <c r="H95" s="56"/>
      <c r="I95" s="56"/>
      <c r="J95" s="264">
        <f>J120</f>
        <v>0</v>
      </c>
    </row>
    <row r="96" spans="2:10" ht="12.75">
      <c r="B96" s="58"/>
      <c r="C96" s="231"/>
      <c r="D96" s="59" t="s">
        <v>53</v>
      </c>
      <c r="E96" s="60"/>
      <c r="F96" s="60"/>
      <c r="G96" s="60"/>
      <c r="H96" s="60"/>
      <c r="I96" s="60"/>
      <c r="J96" s="265">
        <f>J121</f>
        <v>0</v>
      </c>
    </row>
    <row r="97" spans="2:10" ht="12.75">
      <c r="B97" s="58"/>
      <c r="C97" s="231"/>
      <c r="D97" s="59" t="s">
        <v>235</v>
      </c>
      <c r="E97" s="60"/>
      <c r="F97" s="60"/>
      <c r="G97" s="60"/>
      <c r="H97" s="60"/>
      <c r="I97" s="60"/>
      <c r="J97" s="265">
        <f>J156</f>
        <v>0</v>
      </c>
    </row>
    <row r="98" spans="2:10" ht="12.75">
      <c r="B98" s="58"/>
      <c r="C98" s="231"/>
      <c r="D98" s="59" t="s">
        <v>54</v>
      </c>
      <c r="E98" s="60"/>
      <c r="F98" s="60"/>
      <c r="G98" s="60"/>
      <c r="H98" s="60"/>
      <c r="I98" s="60"/>
      <c r="J98" s="265">
        <f>J161</f>
        <v>0</v>
      </c>
    </row>
    <row r="99" spans="2:10" ht="12.75">
      <c r="B99" s="58"/>
      <c r="C99" s="231"/>
      <c r="D99" s="59" t="s">
        <v>55</v>
      </c>
      <c r="E99" s="60"/>
      <c r="F99" s="60"/>
      <c r="G99" s="60"/>
      <c r="H99" s="60"/>
      <c r="I99" s="60"/>
      <c r="J99" s="265">
        <f>J182</f>
        <v>0</v>
      </c>
    </row>
    <row r="100" spans="2:10" ht="15">
      <c r="B100" s="54"/>
      <c r="C100" s="230"/>
      <c r="D100" s="55" t="s">
        <v>282</v>
      </c>
      <c r="E100" s="56"/>
      <c r="F100" s="56"/>
      <c r="G100" s="56"/>
      <c r="H100" s="56"/>
      <c r="I100" s="56"/>
      <c r="J100" s="264">
        <f>J189</f>
        <v>0</v>
      </c>
    </row>
    <row r="101" spans="2:10" ht="12.75">
      <c r="B101" s="58"/>
      <c r="C101" s="231"/>
      <c r="D101" s="59" t="s">
        <v>283</v>
      </c>
      <c r="E101" s="60"/>
      <c r="F101" s="60"/>
      <c r="G101" s="60"/>
      <c r="H101" s="60"/>
      <c r="I101" s="60"/>
      <c r="J101" s="265">
        <f>J190</f>
        <v>0</v>
      </c>
    </row>
    <row r="102" spans="2:10" ht="12">
      <c r="B102" s="20"/>
      <c r="C102" s="256"/>
      <c r="D102" s="256"/>
      <c r="E102" s="256"/>
      <c r="F102" s="256"/>
      <c r="G102" s="256"/>
      <c r="H102" s="256"/>
      <c r="I102" s="256"/>
      <c r="J102" s="207"/>
    </row>
    <row r="103" spans="2:10" ht="12">
      <c r="B103" s="22"/>
      <c r="C103" s="23"/>
      <c r="D103" s="23"/>
      <c r="E103" s="23"/>
      <c r="F103" s="23"/>
      <c r="G103" s="23"/>
      <c r="H103" s="23"/>
      <c r="I103" s="23"/>
      <c r="J103" s="210"/>
    </row>
    <row r="104" spans="2:10" ht="12">
      <c r="B104" s="145"/>
      <c r="C104" s="145"/>
      <c r="D104" s="145"/>
      <c r="E104" s="145"/>
      <c r="F104" s="145"/>
      <c r="G104" s="145"/>
      <c r="H104" s="145"/>
      <c r="I104" s="145"/>
      <c r="J104" s="145"/>
    </row>
    <row r="105" spans="2:10" ht="12">
      <c r="B105" s="145"/>
      <c r="C105" s="145"/>
      <c r="D105" s="145"/>
      <c r="E105" s="145"/>
      <c r="F105" s="145"/>
      <c r="G105" s="145"/>
      <c r="H105" s="145"/>
      <c r="I105" s="145"/>
      <c r="J105" s="145"/>
    </row>
    <row r="106" spans="2:10" ht="12">
      <c r="B106" s="145"/>
      <c r="C106" s="145"/>
      <c r="D106" s="145"/>
      <c r="E106" s="145"/>
      <c r="F106" s="145"/>
      <c r="G106" s="145"/>
      <c r="H106" s="145"/>
      <c r="I106" s="145"/>
      <c r="J106" s="145"/>
    </row>
    <row r="107" spans="2:10" ht="12">
      <c r="B107" s="24"/>
      <c r="C107" s="25"/>
      <c r="D107" s="25"/>
      <c r="E107" s="25"/>
      <c r="F107" s="25"/>
      <c r="G107" s="25"/>
      <c r="H107" s="25"/>
      <c r="I107" s="25"/>
      <c r="J107" s="211"/>
    </row>
    <row r="108" spans="2:10" ht="18">
      <c r="B108" s="20"/>
      <c r="C108" s="216" t="s">
        <v>56</v>
      </c>
      <c r="D108" s="256"/>
      <c r="E108" s="256"/>
      <c r="F108" s="256"/>
      <c r="G108" s="256"/>
      <c r="H108" s="256"/>
      <c r="I108" s="256"/>
      <c r="J108" s="207"/>
    </row>
    <row r="109" spans="2:10" ht="12">
      <c r="B109" s="20"/>
      <c r="C109" s="256"/>
      <c r="D109" s="256"/>
      <c r="E109" s="256"/>
      <c r="F109" s="256"/>
      <c r="G109" s="256"/>
      <c r="H109" s="256"/>
      <c r="I109" s="256"/>
      <c r="J109" s="207"/>
    </row>
    <row r="110" spans="2:10" ht="12.75">
      <c r="B110" s="20"/>
      <c r="C110" s="217" t="s">
        <v>6</v>
      </c>
      <c r="D110" s="256"/>
      <c r="E110" s="256"/>
      <c r="F110" s="256"/>
      <c r="G110" s="256"/>
      <c r="H110" s="256"/>
      <c r="I110" s="256"/>
      <c r="J110" s="207"/>
    </row>
    <row r="111" spans="2:10" ht="14.25" customHeight="1">
      <c r="B111" s="20"/>
      <c r="C111" s="256"/>
      <c r="D111" s="256"/>
      <c r="E111" s="461" t="str">
        <f>E7</f>
        <v>Demolice RD č.p. 172, VD NH, demolice, stavba č. 4339</v>
      </c>
      <c r="F111" s="458"/>
      <c r="G111" s="458"/>
      <c r="H111" s="458"/>
      <c r="I111" s="256"/>
      <c r="J111" s="207"/>
    </row>
    <row r="112" spans="2:10" ht="12">
      <c r="B112" s="20"/>
      <c r="C112" s="256"/>
      <c r="D112" s="256"/>
      <c r="E112" s="256"/>
      <c r="F112" s="256"/>
      <c r="G112" s="256"/>
      <c r="H112" s="256"/>
      <c r="I112" s="256"/>
      <c r="J112" s="207"/>
    </row>
    <row r="113" spans="2:10" ht="12.75">
      <c r="B113" s="20"/>
      <c r="C113" s="217" t="s">
        <v>10</v>
      </c>
      <c r="D113" s="256"/>
      <c r="E113" s="256"/>
      <c r="F113" s="257" t="str">
        <f>F10</f>
        <v>k. ú. Nové Heřminovy</v>
      </c>
      <c r="G113" s="256"/>
      <c r="H113" s="256"/>
      <c r="I113" s="217" t="s">
        <v>12</v>
      </c>
      <c r="J113" s="247" t="str">
        <f>IF(J10="","",J10)</f>
        <v>30. 9. 2019</v>
      </c>
    </row>
    <row r="114" spans="2:10" ht="12">
      <c r="B114" s="20"/>
      <c r="C114" s="256"/>
      <c r="D114" s="256"/>
      <c r="E114" s="256"/>
      <c r="F114" s="256"/>
      <c r="G114" s="256"/>
      <c r="H114" s="256"/>
      <c r="I114" s="256"/>
      <c r="J114" s="207"/>
    </row>
    <row r="115" spans="2:10" ht="25.5">
      <c r="B115" s="20"/>
      <c r="C115" s="217" t="s">
        <v>13</v>
      </c>
      <c r="D115" s="256"/>
      <c r="E115" s="256"/>
      <c r="F115" s="257" t="str">
        <f>E13</f>
        <v>Povodí Odry, státní podnik</v>
      </c>
      <c r="G115" s="256"/>
      <c r="H115" s="256"/>
      <c r="I115" s="217" t="s">
        <v>20</v>
      </c>
      <c r="J115" s="260" t="str">
        <f>E19</f>
        <v>MORAVIA PROJEKT s.r.o.</v>
      </c>
    </row>
    <row r="116" spans="2:10" ht="12.75">
      <c r="B116" s="20"/>
      <c r="C116" s="217" t="s">
        <v>19</v>
      </c>
      <c r="D116" s="256"/>
      <c r="E116" s="256"/>
      <c r="F116" s="257" t="str">
        <f>IF(E16="","",E16)</f>
        <v xml:space="preserve"> </v>
      </c>
      <c r="G116" s="256"/>
      <c r="H116" s="256"/>
      <c r="I116" s="217" t="s">
        <v>24</v>
      </c>
      <c r="J116" s="260" t="str">
        <f>E22</f>
        <v xml:space="preserve"> </v>
      </c>
    </row>
    <row r="117" spans="2:10" ht="12">
      <c r="B117" s="20"/>
      <c r="C117" s="256"/>
      <c r="D117" s="256"/>
      <c r="E117" s="256"/>
      <c r="F117" s="256"/>
      <c r="G117" s="256"/>
      <c r="H117" s="256"/>
      <c r="I117" s="256"/>
      <c r="J117" s="207"/>
    </row>
    <row r="118" spans="2:10" ht="12">
      <c r="B118" s="63"/>
      <c r="C118" s="64" t="s">
        <v>57</v>
      </c>
      <c r="D118" s="65" t="s">
        <v>42</v>
      </c>
      <c r="E118" s="65" t="s">
        <v>40</v>
      </c>
      <c r="F118" s="65" t="s">
        <v>41</v>
      </c>
      <c r="G118" s="65" t="s">
        <v>58</v>
      </c>
      <c r="H118" s="65" t="s">
        <v>59</v>
      </c>
      <c r="I118" s="65" t="s">
        <v>60</v>
      </c>
      <c r="J118" s="267" t="s">
        <v>50</v>
      </c>
    </row>
    <row r="119" spans="2:10" ht="15.75">
      <c r="B119" s="20"/>
      <c r="C119" s="232" t="s">
        <v>67</v>
      </c>
      <c r="D119" s="256"/>
      <c r="E119" s="256"/>
      <c r="F119" s="256"/>
      <c r="G119" s="256"/>
      <c r="H119" s="256"/>
      <c r="I119" s="256"/>
      <c r="J119" s="269">
        <f>J120+J189</f>
        <v>0</v>
      </c>
    </row>
    <row r="120" spans="2:10" ht="15">
      <c r="B120" s="71"/>
      <c r="C120" s="130"/>
      <c r="D120" s="233" t="s">
        <v>44</v>
      </c>
      <c r="E120" s="234" t="s">
        <v>68</v>
      </c>
      <c r="F120" s="234" t="s">
        <v>69</v>
      </c>
      <c r="G120" s="130"/>
      <c r="H120" s="130"/>
      <c r="I120" s="130"/>
      <c r="J120" s="270">
        <f>J121+J156+J161+J182</f>
        <v>0</v>
      </c>
    </row>
    <row r="121" spans="2:10" ht="12.75">
      <c r="B121" s="71"/>
      <c r="C121" s="130"/>
      <c r="D121" s="233" t="s">
        <v>44</v>
      </c>
      <c r="E121" s="235" t="s">
        <v>46</v>
      </c>
      <c r="F121" s="235" t="s">
        <v>71</v>
      </c>
      <c r="G121" s="130"/>
      <c r="H121" s="130"/>
      <c r="I121" s="130"/>
      <c r="J121" s="271">
        <f>J122+J123+J124+J126+J133+J134+J145+J147+J149+J150+J152+J153+J155</f>
        <v>0</v>
      </c>
    </row>
    <row r="122" spans="2:10" ht="24">
      <c r="B122" s="83"/>
      <c r="C122" s="84" t="s">
        <v>46</v>
      </c>
      <c r="D122" s="84" t="s">
        <v>72</v>
      </c>
      <c r="E122" s="85" t="s">
        <v>284</v>
      </c>
      <c r="F122" s="86" t="s">
        <v>285</v>
      </c>
      <c r="G122" s="87" t="s">
        <v>104</v>
      </c>
      <c r="H122" s="88">
        <v>55</v>
      </c>
      <c r="I122" s="426">
        <v>0</v>
      </c>
      <c r="J122" s="273">
        <f>ROUND(I122*H122,2)</f>
        <v>0</v>
      </c>
    </row>
    <row r="123" spans="2:10" ht="24">
      <c r="B123" s="83"/>
      <c r="C123" s="84" t="s">
        <v>77</v>
      </c>
      <c r="D123" s="84" t="s">
        <v>72</v>
      </c>
      <c r="E123" s="85" t="s">
        <v>286</v>
      </c>
      <c r="F123" s="86" t="s">
        <v>287</v>
      </c>
      <c r="G123" s="87" t="s">
        <v>104</v>
      </c>
      <c r="H123" s="88">
        <v>55</v>
      </c>
      <c r="I123" s="426">
        <v>0</v>
      </c>
      <c r="J123" s="273">
        <f>ROUND(I123*H123,2)</f>
        <v>0</v>
      </c>
    </row>
    <row r="124" spans="2:10" ht="24">
      <c r="B124" s="83"/>
      <c r="C124" s="84" t="s">
        <v>87</v>
      </c>
      <c r="D124" s="84" t="s">
        <v>72</v>
      </c>
      <c r="E124" s="85" t="s">
        <v>288</v>
      </c>
      <c r="F124" s="86" t="s">
        <v>289</v>
      </c>
      <c r="G124" s="87" t="s">
        <v>75</v>
      </c>
      <c r="H124" s="88">
        <v>37</v>
      </c>
      <c r="I124" s="426">
        <v>0</v>
      </c>
      <c r="J124" s="273">
        <f>ROUND(I124*H124,2)</f>
        <v>0</v>
      </c>
    </row>
    <row r="125" spans="2:10" ht="12">
      <c r="B125" s="103"/>
      <c r="C125" s="236"/>
      <c r="D125" s="237" t="s">
        <v>79</v>
      </c>
      <c r="E125" s="238" t="s">
        <v>0</v>
      </c>
      <c r="F125" s="203" t="s">
        <v>290</v>
      </c>
      <c r="G125" s="236"/>
      <c r="H125" s="239">
        <v>37</v>
      </c>
      <c r="I125" s="236"/>
      <c r="J125" s="274"/>
    </row>
    <row r="126" spans="2:10" ht="24">
      <c r="B126" s="83"/>
      <c r="C126" s="84" t="s">
        <v>76</v>
      </c>
      <c r="D126" s="84" t="s">
        <v>72</v>
      </c>
      <c r="E126" s="85" t="s">
        <v>237</v>
      </c>
      <c r="F126" s="86" t="s">
        <v>238</v>
      </c>
      <c r="G126" s="87" t="s">
        <v>75</v>
      </c>
      <c r="H126" s="88">
        <v>70.02</v>
      </c>
      <c r="I126" s="426">
        <v>0</v>
      </c>
      <c r="J126" s="273">
        <f>ROUND(I126*H126,2)</f>
        <v>0</v>
      </c>
    </row>
    <row r="127" spans="2:10" ht="12">
      <c r="B127" s="103"/>
      <c r="C127" s="236"/>
      <c r="D127" s="237" t="s">
        <v>79</v>
      </c>
      <c r="E127" s="238" t="s">
        <v>0</v>
      </c>
      <c r="F127" s="203" t="s">
        <v>291</v>
      </c>
      <c r="G127" s="236"/>
      <c r="H127" s="239">
        <v>34.2</v>
      </c>
      <c r="I127" s="236"/>
      <c r="J127" s="274"/>
    </row>
    <row r="128" spans="2:10" ht="12">
      <c r="B128" s="103"/>
      <c r="C128" s="236"/>
      <c r="D128" s="237" t="s">
        <v>79</v>
      </c>
      <c r="E128" s="238" t="s">
        <v>0</v>
      </c>
      <c r="F128" s="203" t="s">
        <v>292</v>
      </c>
      <c r="G128" s="236"/>
      <c r="H128" s="239">
        <v>17.16</v>
      </c>
      <c r="I128" s="236"/>
      <c r="J128" s="274"/>
    </row>
    <row r="129" spans="2:10" ht="12">
      <c r="B129" s="103"/>
      <c r="C129" s="236"/>
      <c r="D129" s="237" t="s">
        <v>79</v>
      </c>
      <c r="E129" s="238" t="s">
        <v>0</v>
      </c>
      <c r="F129" s="203" t="s">
        <v>293</v>
      </c>
      <c r="G129" s="236"/>
      <c r="H129" s="239">
        <v>15.36</v>
      </c>
      <c r="I129" s="236"/>
      <c r="J129" s="274"/>
    </row>
    <row r="130" spans="2:10" ht="12">
      <c r="B130" s="103"/>
      <c r="C130" s="236"/>
      <c r="D130" s="237" t="s">
        <v>79</v>
      </c>
      <c r="E130" s="238" t="s">
        <v>0</v>
      </c>
      <c r="F130" s="203" t="s">
        <v>294</v>
      </c>
      <c r="G130" s="236"/>
      <c r="H130" s="239">
        <v>2.7</v>
      </c>
      <c r="I130" s="236"/>
      <c r="J130" s="274"/>
    </row>
    <row r="131" spans="2:10" ht="12">
      <c r="B131" s="103"/>
      <c r="C131" s="236"/>
      <c r="D131" s="237" t="s">
        <v>79</v>
      </c>
      <c r="E131" s="238" t="s">
        <v>0</v>
      </c>
      <c r="F131" s="203" t="s">
        <v>295</v>
      </c>
      <c r="G131" s="236"/>
      <c r="H131" s="239">
        <v>0.6</v>
      </c>
      <c r="I131" s="236"/>
      <c r="J131" s="274"/>
    </row>
    <row r="132" spans="2:10" ht="12">
      <c r="B132" s="110"/>
      <c r="C132" s="133"/>
      <c r="D132" s="237" t="s">
        <v>79</v>
      </c>
      <c r="E132" s="240" t="s">
        <v>0</v>
      </c>
      <c r="F132" s="241" t="s">
        <v>83</v>
      </c>
      <c r="G132" s="133"/>
      <c r="H132" s="242">
        <v>70.02</v>
      </c>
      <c r="I132" s="133"/>
      <c r="J132" s="275"/>
    </row>
    <row r="133" spans="2:10" ht="24">
      <c r="B133" s="83"/>
      <c r="C133" s="84" t="s">
        <v>101</v>
      </c>
      <c r="D133" s="84" t="s">
        <v>72</v>
      </c>
      <c r="E133" s="85" t="s">
        <v>240</v>
      </c>
      <c r="F133" s="86" t="s">
        <v>241</v>
      </c>
      <c r="G133" s="87" t="s">
        <v>75</v>
      </c>
      <c r="H133" s="88">
        <v>70.02</v>
      </c>
      <c r="I133" s="426">
        <v>0</v>
      </c>
      <c r="J133" s="273">
        <f>ROUND(I133*H133,2)</f>
        <v>0</v>
      </c>
    </row>
    <row r="134" spans="2:10" ht="24">
      <c r="B134" s="83"/>
      <c r="C134" s="84" t="s">
        <v>108</v>
      </c>
      <c r="D134" s="84" t="s">
        <v>72</v>
      </c>
      <c r="E134" s="85" t="s">
        <v>84</v>
      </c>
      <c r="F134" s="86" t="s">
        <v>242</v>
      </c>
      <c r="G134" s="87" t="s">
        <v>75</v>
      </c>
      <c r="H134" s="88">
        <v>296.97</v>
      </c>
      <c r="I134" s="426">
        <v>0</v>
      </c>
      <c r="J134" s="273">
        <f>ROUND(I134*H134,2)</f>
        <v>0</v>
      </c>
    </row>
    <row r="135" spans="2:10" ht="12">
      <c r="B135" s="103"/>
      <c r="C135" s="236"/>
      <c r="D135" s="237" t="s">
        <v>79</v>
      </c>
      <c r="E135" s="238" t="s">
        <v>0</v>
      </c>
      <c r="F135" s="203" t="s">
        <v>296</v>
      </c>
      <c r="G135" s="236"/>
      <c r="H135" s="239">
        <v>138.5</v>
      </c>
      <c r="I135" s="236"/>
      <c r="J135" s="274"/>
    </row>
    <row r="136" spans="2:10" ht="12">
      <c r="B136" s="103"/>
      <c r="C136" s="236"/>
      <c r="D136" s="237" t="s">
        <v>79</v>
      </c>
      <c r="E136" s="238" t="s">
        <v>0</v>
      </c>
      <c r="F136" s="203" t="s">
        <v>297</v>
      </c>
      <c r="G136" s="236"/>
      <c r="H136" s="239">
        <v>27.9</v>
      </c>
      <c r="I136" s="236"/>
      <c r="J136" s="274"/>
    </row>
    <row r="137" spans="2:10" ht="12">
      <c r="B137" s="103"/>
      <c r="C137" s="236"/>
      <c r="D137" s="237" t="s">
        <v>79</v>
      </c>
      <c r="E137" s="238" t="s">
        <v>0</v>
      </c>
      <c r="F137" s="203" t="s">
        <v>298</v>
      </c>
      <c r="G137" s="236"/>
      <c r="H137" s="239">
        <v>2.56</v>
      </c>
      <c r="I137" s="236"/>
      <c r="J137" s="274"/>
    </row>
    <row r="138" spans="2:10" ht="12">
      <c r="B138" s="103"/>
      <c r="C138" s="236"/>
      <c r="D138" s="237" t="s">
        <v>79</v>
      </c>
      <c r="E138" s="238" t="s">
        <v>0</v>
      </c>
      <c r="F138" s="203" t="s">
        <v>299</v>
      </c>
      <c r="G138" s="236"/>
      <c r="H138" s="239">
        <v>6.24</v>
      </c>
      <c r="I138" s="236"/>
      <c r="J138" s="274"/>
    </row>
    <row r="139" spans="2:10" ht="12">
      <c r="B139" s="103"/>
      <c r="C139" s="236"/>
      <c r="D139" s="237" t="s">
        <v>79</v>
      </c>
      <c r="E139" s="238" t="s">
        <v>0</v>
      </c>
      <c r="F139" s="203" t="s">
        <v>300</v>
      </c>
      <c r="G139" s="236"/>
      <c r="H139" s="239">
        <v>13.75</v>
      </c>
      <c r="I139" s="236"/>
      <c r="J139" s="274"/>
    </row>
    <row r="140" spans="2:10" ht="12">
      <c r="B140" s="103"/>
      <c r="C140" s="236"/>
      <c r="D140" s="237" t="s">
        <v>79</v>
      </c>
      <c r="E140" s="238" t="s">
        <v>0</v>
      </c>
      <c r="F140" s="203" t="s">
        <v>290</v>
      </c>
      <c r="G140" s="236"/>
      <c r="H140" s="239">
        <v>37</v>
      </c>
      <c r="I140" s="236"/>
      <c r="J140" s="274"/>
    </row>
    <row r="141" spans="2:10" ht="12">
      <c r="B141" s="103"/>
      <c r="C141" s="236"/>
      <c r="D141" s="237" t="s">
        <v>79</v>
      </c>
      <c r="E141" s="238" t="s">
        <v>0</v>
      </c>
      <c r="F141" s="203" t="s">
        <v>301</v>
      </c>
      <c r="G141" s="236"/>
      <c r="H141" s="239">
        <v>1</v>
      </c>
      <c r="I141" s="236"/>
      <c r="J141" s="274"/>
    </row>
    <row r="142" spans="2:10" ht="12">
      <c r="B142" s="281"/>
      <c r="C142" s="282"/>
      <c r="D142" s="237" t="s">
        <v>79</v>
      </c>
      <c r="E142" s="283" t="s">
        <v>0</v>
      </c>
      <c r="F142" s="284" t="s">
        <v>302</v>
      </c>
      <c r="G142" s="282"/>
      <c r="H142" s="285">
        <v>226.95</v>
      </c>
      <c r="I142" s="282"/>
      <c r="J142" s="286"/>
    </row>
    <row r="143" spans="2:10" ht="12">
      <c r="B143" s="103"/>
      <c r="C143" s="236"/>
      <c r="D143" s="237" t="s">
        <v>79</v>
      </c>
      <c r="E143" s="238" t="s">
        <v>0</v>
      </c>
      <c r="F143" s="203" t="s">
        <v>303</v>
      </c>
      <c r="G143" s="236"/>
      <c r="H143" s="239">
        <v>70.02</v>
      </c>
      <c r="I143" s="236"/>
      <c r="J143" s="274"/>
    </row>
    <row r="144" spans="2:10" ht="12">
      <c r="B144" s="110"/>
      <c r="C144" s="133"/>
      <c r="D144" s="237" t="s">
        <v>79</v>
      </c>
      <c r="E144" s="240" t="s">
        <v>0</v>
      </c>
      <c r="F144" s="241" t="s">
        <v>83</v>
      </c>
      <c r="G144" s="133"/>
      <c r="H144" s="242">
        <v>296.97</v>
      </c>
      <c r="I144" s="133"/>
      <c r="J144" s="275"/>
    </row>
    <row r="145" spans="2:10" ht="12">
      <c r="B145" s="83"/>
      <c r="C145" s="117" t="s">
        <v>113</v>
      </c>
      <c r="D145" s="117" t="s">
        <v>94</v>
      </c>
      <c r="E145" s="118" t="s">
        <v>244</v>
      </c>
      <c r="F145" s="119" t="s">
        <v>245</v>
      </c>
      <c r="G145" s="120" t="s">
        <v>97</v>
      </c>
      <c r="H145" s="121">
        <v>427.637</v>
      </c>
      <c r="I145" s="427">
        <v>0</v>
      </c>
      <c r="J145" s="277">
        <f>ROUND(I145*H145,2)</f>
        <v>0</v>
      </c>
    </row>
    <row r="146" spans="2:10" ht="12">
      <c r="B146" s="103"/>
      <c r="C146" s="236"/>
      <c r="D146" s="237" t="s">
        <v>79</v>
      </c>
      <c r="E146" s="238" t="s">
        <v>0</v>
      </c>
      <c r="F146" s="203" t="s">
        <v>304</v>
      </c>
      <c r="G146" s="236"/>
      <c r="H146" s="239">
        <v>427.637</v>
      </c>
      <c r="I146" s="236"/>
      <c r="J146" s="274"/>
    </row>
    <row r="147" spans="2:10" ht="12">
      <c r="B147" s="83"/>
      <c r="C147" s="117" t="s">
        <v>98</v>
      </c>
      <c r="D147" s="117" t="s">
        <v>94</v>
      </c>
      <c r="E147" s="118" t="s">
        <v>109</v>
      </c>
      <c r="F147" s="119" t="s">
        <v>110</v>
      </c>
      <c r="G147" s="120" t="s">
        <v>97</v>
      </c>
      <c r="H147" s="121">
        <v>106.909</v>
      </c>
      <c r="I147" s="427">
        <v>0</v>
      </c>
      <c r="J147" s="277">
        <f>ROUND(I147*H147,2)</f>
        <v>0</v>
      </c>
    </row>
    <row r="148" spans="2:10" ht="12">
      <c r="B148" s="103"/>
      <c r="C148" s="236"/>
      <c r="D148" s="237" t="s">
        <v>79</v>
      </c>
      <c r="E148" s="238" t="s">
        <v>0</v>
      </c>
      <c r="F148" s="203" t="s">
        <v>305</v>
      </c>
      <c r="G148" s="236"/>
      <c r="H148" s="239">
        <v>106.909</v>
      </c>
      <c r="I148" s="236"/>
      <c r="J148" s="274"/>
    </row>
    <row r="149" spans="2:10" ht="24">
      <c r="B149" s="83"/>
      <c r="C149" s="84" t="s">
        <v>122</v>
      </c>
      <c r="D149" s="84" t="s">
        <v>72</v>
      </c>
      <c r="E149" s="85" t="s">
        <v>248</v>
      </c>
      <c r="F149" s="86" t="s">
        <v>249</v>
      </c>
      <c r="G149" s="87" t="s">
        <v>104</v>
      </c>
      <c r="H149" s="88">
        <v>350</v>
      </c>
      <c r="I149" s="426">
        <v>0</v>
      </c>
      <c r="J149" s="273">
        <f>ROUND(I149*H149,2)</f>
        <v>0</v>
      </c>
    </row>
    <row r="150" spans="2:10" ht="12">
      <c r="B150" s="83"/>
      <c r="C150" s="117" t="s">
        <v>128</v>
      </c>
      <c r="D150" s="117" t="s">
        <v>94</v>
      </c>
      <c r="E150" s="118" t="s">
        <v>250</v>
      </c>
      <c r="F150" s="119" t="s">
        <v>251</v>
      </c>
      <c r="G150" s="120" t="s">
        <v>97</v>
      </c>
      <c r="H150" s="121">
        <v>126</v>
      </c>
      <c r="I150" s="427">
        <v>0</v>
      </c>
      <c r="J150" s="277">
        <f>ROUND(I150*H150,2)</f>
        <v>0</v>
      </c>
    </row>
    <row r="151" spans="2:10" ht="12">
      <c r="B151" s="103"/>
      <c r="C151" s="236"/>
      <c r="D151" s="237" t="s">
        <v>79</v>
      </c>
      <c r="E151" s="238" t="s">
        <v>0</v>
      </c>
      <c r="F151" s="203" t="s">
        <v>306</v>
      </c>
      <c r="G151" s="236"/>
      <c r="H151" s="239">
        <v>126</v>
      </c>
      <c r="I151" s="236"/>
      <c r="J151" s="274"/>
    </row>
    <row r="152" spans="2:10" ht="24">
      <c r="B152" s="83"/>
      <c r="C152" s="84" t="s">
        <v>134</v>
      </c>
      <c r="D152" s="84" t="s">
        <v>72</v>
      </c>
      <c r="E152" s="85" t="s">
        <v>195</v>
      </c>
      <c r="F152" s="86" t="s">
        <v>253</v>
      </c>
      <c r="G152" s="87" t="s">
        <v>104</v>
      </c>
      <c r="H152" s="88">
        <v>350</v>
      </c>
      <c r="I152" s="426">
        <v>0</v>
      </c>
      <c r="J152" s="273">
        <f>ROUND(I152*H152,2)</f>
        <v>0</v>
      </c>
    </row>
    <row r="153" spans="2:10" ht="12">
      <c r="B153" s="83"/>
      <c r="C153" s="117" t="s">
        <v>140</v>
      </c>
      <c r="D153" s="117" t="s">
        <v>94</v>
      </c>
      <c r="E153" s="118" t="s">
        <v>254</v>
      </c>
      <c r="F153" s="119" t="s">
        <v>255</v>
      </c>
      <c r="G153" s="120" t="s">
        <v>119</v>
      </c>
      <c r="H153" s="121">
        <v>8.75</v>
      </c>
      <c r="I153" s="427">
        <v>0</v>
      </c>
      <c r="J153" s="277">
        <f>ROUND(I153*H153,2)</f>
        <v>0</v>
      </c>
    </row>
    <row r="154" spans="2:10" ht="12">
      <c r="B154" s="103"/>
      <c r="C154" s="236"/>
      <c r="D154" s="237" t="s">
        <v>79</v>
      </c>
      <c r="E154" s="236"/>
      <c r="F154" s="203" t="s">
        <v>307</v>
      </c>
      <c r="G154" s="236"/>
      <c r="H154" s="239">
        <v>8.75</v>
      </c>
      <c r="I154" s="236"/>
      <c r="J154" s="274"/>
    </row>
    <row r="155" spans="2:10" ht="12">
      <c r="B155" s="83"/>
      <c r="C155" s="84" t="s">
        <v>147</v>
      </c>
      <c r="D155" s="84" t="s">
        <v>72</v>
      </c>
      <c r="E155" s="85" t="s">
        <v>197</v>
      </c>
      <c r="F155" s="86" t="s">
        <v>257</v>
      </c>
      <c r="G155" s="87" t="s">
        <v>104</v>
      </c>
      <c r="H155" s="88">
        <v>350</v>
      </c>
      <c r="I155" s="426">
        <v>0</v>
      </c>
      <c r="J155" s="273">
        <f>ROUND(I155*H155,2)</f>
        <v>0</v>
      </c>
    </row>
    <row r="156" spans="2:10" ht="12.75">
      <c r="B156" s="71"/>
      <c r="C156" s="130"/>
      <c r="D156" s="233" t="s">
        <v>44</v>
      </c>
      <c r="E156" s="235" t="s">
        <v>77</v>
      </c>
      <c r="F156" s="235" t="s">
        <v>258</v>
      </c>
      <c r="G156" s="130"/>
      <c r="H156" s="130"/>
      <c r="I156" s="130"/>
      <c r="J156" s="271">
        <f>J157+J158</f>
        <v>0</v>
      </c>
    </row>
    <row r="157" spans="2:10" ht="24">
      <c r="B157" s="83"/>
      <c r="C157" s="84" t="s">
        <v>151</v>
      </c>
      <c r="D157" s="84" t="s">
        <v>72</v>
      </c>
      <c r="E157" s="85" t="s">
        <v>265</v>
      </c>
      <c r="F157" s="86" t="s">
        <v>266</v>
      </c>
      <c r="G157" s="87" t="s">
        <v>104</v>
      </c>
      <c r="H157" s="88">
        <v>9</v>
      </c>
      <c r="I157" s="426">
        <v>0</v>
      </c>
      <c r="J157" s="273">
        <f>ROUND(I157*H157,2)</f>
        <v>0</v>
      </c>
    </row>
    <row r="158" spans="2:10" ht="12">
      <c r="B158" s="83"/>
      <c r="C158" s="117" t="s">
        <v>4</v>
      </c>
      <c r="D158" s="117" t="s">
        <v>94</v>
      </c>
      <c r="E158" s="118" t="s">
        <v>267</v>
      </c>
      <c r="F158" s="119" t="s">
        <v>268</v>
      </c>
      <c r="G158" s="120" t="s">
        <v>269</v>
      </c>
      <c r="H158" s="121">
        <v>3</v>
      </c>
      <c r="I158" s="427">
        <v>0</v>
      </c>
      <c r="J158" s="277">
        <f>ROUND(I158*H158,2)</f>
        <v>0</v>
      </c>
    </row>
    <row r="159" spans="2:10" ht="12">
      <c r="B159" s="96"/>
      <c r="C159" s="243"/>
      <c r="D159" s="237" t="s">
        <v>79</v>
      </c>
      <c r="E159" s="244" t="s">
        <v>0</v>
      </c>
      <c r="F159" s="245" t="s">
        <v>270</v>
      </c>
      <c r="G159" s="243"/>
      <c r="H159" s="244" t="s">
        <v>0</v>
      </c>
      <c r="I159" s="243"/>
      <c r="J159" s="278"/>
    </row>
    <row r="160" spans="2:10" ht="12">
      <c r="B160" s="103"/>
      <c r="C160" s="236"/>
      <c r="D160" s="237" t="s">
        <v>79</v>
      </c>
      <c r="E160" s="238" t="s">
        <v>0</v>
      </c>
      <c r="F160" s="203" t="s">
        <v>87</v>
      </c>
      <c r="G160" s="236"/>
      <c r="H160" s="239">
        <v>3</v>
      </c>
      <c r="I160" s="236"/>
      <c r="J160" s="274"/>
    </row>
    <row r="161" spans="2:10" ht="12.75">
      <c r="B161" s="71"/>
      <c r="C161" s="130"/>
      <c r="D161" s="233" t="s">
        <v>44</v>
      </c>
      <c r="E161" s="235" t="s">
        <v>122</v>
      </c>
      <c r="F161" s="235" t="s">
        <v>123</v>
      </c>
      <c r="G161" s="130"/>
      <c r="H161" s="130"/>
      <c r="I161" s="130"/>
      <c r="J161" s="271">
        <f>J162+J163+J164+J167+J169+J172+J174+J175+J180</f>
        <v>0</v>
      </c>
    </row>
    <row r="162" spans="2:10" ht="36">
      <c r="B162" s="83"/>
      <c r="C162" s="84" t="s">
        <v>212</v>
      </c>
      <c r="D162" s="84" t="s">
        <v>72</v>
      </c>
      <c r="E162" s="85" t="s">
        <v>308</v>
      </c>
      <c r="F162" s="86" t="s">
        <v>309</v>
      </c>
      <c r="G162" s="87" t="s">
        <v>168</v>
      </c>
      <c r="H162" s="88">
        <v>1</v>
      </c>
      <c r="I162" s="426">
        <v>0</v>
      </c>
      <c r="J162" s="273">
        <f>ROUND(I162*H162,2)</f>
        <v>0</v>
      </c>
    </row>
    <row r="163" spans="2:10" ht="24">
      <c r="B163" s="83"/>
      <c r="C163" s="84" t="s">
        <v>216</v>
      </c>
      <c r="D163" s="84" t="s">
        <v>72</v>
      </c>
      <c r="E163" s="85" t="s">
        <v>310</v>
      </c>
      <c r="F163" s="86" t="s">
        <v>311</v>
      </c>
      <c r="G163" s="87" t="s">
        <v>163</v>
      </c>
      <c r="H163" s="88">
        <v>100</v>
      </c>
      <c r="I163" s="426">
        <v>0</v>
      </c>
      <c r="J163" s="273">
        <f>ROUND(I163*H163,2)</f>
        <v>0</v>
      </c>
    </row>
    <row r="164" spans="2:10" ht="24">
      <c r="B164" s="83"/>
      <c r="C164" s="84" t="s">
        <v>217</v>
      </c>
      <c r="D164" s="84" t="s">
        <v>72</v>
      </c>
      <c r="E164" s="85" t="s">
        <v>312</v>
      </c>
      <c r="F164" s="86" t="s">
        <v>313</v>
      </c>
      <c r="G164" s="87" t="s">
        <v>75</v>
      </c>
      <c r="H164" s="88">
        <v>51.03</v>
      </c>
      <c r="I164" s="426">
        <v>0</v>
      </c>
      <c r="J164" s="273">
        <f>ROUND(I164*H164,2)</f>
        <v>0</v>
      </c>
    </row>
    <row r="165" spans="2:10" ht="12">
      <c r="B165" s="103"/>
      <c r="C165" s="236"/>
      <c r="D165" s="237" t="s">
        <v>79</v>
      </c>
      <c r="E165" s="238" t="s">
        <v>0</v>
      </c>
      <c r="F165" s="203" t="s">
        <v>314</v>
      </c>
      <c r="G165" s="236"/>
      <c r="H165" s="239">
        <v>51.03</v>
      </c>
      <c r="I165" s="236"/>
      <c r="J165" s="274"/>
    </row>
    <row r="166" spans="2:10" ht="12">
      <c r="B166" s="110"/>
      <c r="C166" s="133"/>
      <c r="D166" s="237" t="s">
        <v>79</v>
      </c>
      <c r="E166" s="240" t="s">
        <v>0</v>
      </c>
      <c r="F166" s="241" t="s">
        <v>83</v>
      </c>
      <c r="G166" s="133"/>
      <c r="H166" s="242">
        <v>51.03</v>
      </c>
      <c r="I166" s="133"/>
      <c r="J166" s="275"/>
    </row>
    <row r="167" spans="2:10" ht="24">
      <c r="B167" s="83"/>
      <c r="C167" s="84" t="s">
        <v>219</v>
      </c>
      <c r="D167" s="84" t="s">
        <v>72</v>
      </c>
      <c r="E167" s="85" t="s">
        <v>124</v>
      </c>
      <c r="F167" s="86" t="s">
        <v>315</v>
      </c>
      <c r="G167" s="87" t="s">
        <v>75</v>
      </c>
      <c r="H167" s="88">
        <v>70.06</v>
      </c>
      <c r="I167" s="426">
        <v>0</v>
      </c>
      <c r="J167" s="273">
        <f>ROUND(I167*H167,2)</f>
        <v>0</v>
      </c>
    </row>
    <row r="168" spans="2:10" ht="12">
      <c r="B168" s="103"/>
      <c r="C168" s="236"/>
      <c r="D168" s="237" t="s">
        <v>79</v>
      </c>
      <c r="E168" s="238" t="s">
        <v>0</v>
      </c>
      <c r="F168" s="203" t="s">
        <v>316</v>
      </c>
      <c r="G168" s="236"/>
      <c r="H168" s="239">
        <v>70.06</v>
      </c>
      <c r="I168" s="236"/>
      <c r="J168" s="274"/>
    </row>
    <row r="169" spans="2:10" ht="24">
      <c r="B169" s="83"/>
      <c r="C169" s="84" t="s">
        <v>223</v>
      </c>
      <c r="D169" s="84" t="s">
        <v>72</v>
      </c>
      <c r="E169" s="85" t="s">
        <v>209</v>
      </c>
      <c r="F169" s="86" t="s">
        <v>317</v>
      </c>
      <c r="G169" s="87" t="s">
        <v>75</v>
      </c>
      <c r="H169" s="88">
        <v>1496.761</v>
      </c>
      <c r="I169" s="426">
        <v>0</v>
      </c>
      <c r="J169" s="273">
        <f>ROUND(I169*H169,2)</f>
        <v>0</v>
      </c>
    </row>
    <row r="170" spans="2:10" ht="12">
      <c r="B170" s="96"/>
      <c r="C170" s="243"/>
      <c r="D170" s="237" t="s">
        <v>79</v>
      </c>
      <c r="E170" s="244" t="s">
        <v>0</v>
      </c>
      <c r="F170" s="245" t="s">
        <v>318</v>
      </c>
      <c r="G170" s="243"/>
      <c r="H170" s="244" t="s">
        <v>0</v>
      </c>
      <c r="I170" s="243"/>
      <c r="J170" s="278"/>
    </row>
    <row r="171" spans="2:10" ht="12">
      <c r="B171" s="103"/>
      <c r="C171" s="236"/>
      <c r="D171" s="237" t="s">
        <v>79</v>
      </c>
      <c r="E171" s="238" t="s">
        <v>0</v>
      </c>
      <c r="F171" s="203" t="s">
        <v>319</v>
      </c>
      <c r="G171" s="236"/>
      <c r="H171" s="239">
        <v>1496.761</v>
      </c>
      <c r="I171" s="236"/>
      <c r="J171" s="274"/>
    </row>
    <row r="172" spans="2:10" ht="24">
      <c r="B172" s="83"/>
      <c r="C172" s="84" t="s">
        <v>320</v>
      </c>
      <c r="D172" s="84" t="s">
        <v>72</v>
      </c>
      <c r="E172" s="85" t="s">
        <v>321</v>
      </c>
      <c r="F172" s="86" t="s">
        <v>322</v>
      </c>
      <c r="G172" s="87" t="s">
        <v>75</v>
      </c>
      <c r="H172" s="88">
        <v>3.12</v>
      </c>
      <c r="I172" s="426">
        <v>0</v>
      </c>
      <c r="J172" s="273">
        <f>ROUND(I172*H172,2)</f>
        <v>0</v>
      </c>
    </row>
    <row r="173" spans="2:10" ht="12">
      <c r="B173" s="103"/>
      <c r="C173" s="236"/>
      <c r="D173" s="237" t="s">
        <v>79</v>
      </c>
      <c r="E173" s="238" t="s">
        <v>0</v>
      </c>
      <c r="F173" s="203" t="s">
        <v>323</v>
      </c>
      <c r="G173" s="236"/>
      <c r="H173" s="239">
        <v>3.12</v>
      </c>
      <c r="I173" s="236"/>
      <c r="J173" s="274"/>
    </row>
    <row r="174" spans="2:10" ht="24">
      <c r="B174" s="83"/>
      <c r="C174" s="84" t="s">
        <v>324</v>
      </c>
      <c r="D174" s="84" t="s">
        <v>72</v>
      </c>
      <c r="E174" s="85" t="s">
        <v>325</v>
      </c>
      <c r="F174" s="86" t="s">
        <v>326</v>
      </c>
      <c r="G174" s="87" t="s">
        <v>97</v>
      </c>
      <c r="H174" s="88">
        <v>1.2</v>
      </c>
      <c r="I174" s="426">
        <v>0</v>
      </c>
      <c r="J174" s="273">
        <f>ROUND(I174*H174,2)</f>
        <v>0</v>
      </c>
    </row>
    <row r="175" spans="2:10" ht="24">
      <c r="B175" s="83"/>
      <c r="C175" s="84" t="s">
        <v>327</v>
      </c>
      <c r="D175" s="84" t="s">
        <v>72</v>
      </c>
      <c r="E175" s="85" t="s">
        <v>328</v>
      </c>
      <c r="F175" s="86" t="s">
        <v>214</v>
      </c>
      <c r="G175" s="87" t="s">
        <v>75</v>
      </c>
      <c r="H175" s="88">
        <v>8.385</v>
      </c>
      <c r="I175" s="426">
        <v>0</v>
      </c>
      <c r="J175" s="273">
        <f>ROUND(I175*H175,2)</f>
        <v>0</v>
      </c>
    </row>
    <row r="176" spans="2:10" ht="12">
      <c r="B176" s="96"/>
      <c r="C176" s="243"/>
      <c r="D176" s="237" t="s">
        <v>79</v>
      </c>
      <c r="E176" s="244" t="s">
        <v>0</v>
      </c>
      <c r="F176" s="245" t="s">
        <v>329</v>
      </c>
      <c r="G176" s="243"/>
      <c r="H176" s="244" t="s">
        <v>0</v>
      </c>
      <c r="I176" s="243"/>
      <c r="J176" s="278"/>
    </row>
    <row r="177" spans="2:10" ht="12">
      <c r="B177" s="103"/>
      <c r="C177" s="236"/>
      <c r="D177" s="237" t="s">
        <v>79</v>
      </c>
      <c r="E177" s="238" t="s">
        <v>0</v>
      </c>
      <c r="F177" s="203" t="s">
        <v>330</v>
      </c>
      <c r="G177" s="236"/>
      <c r="H177" s="239">
        <v>2.625</v>
      </c>
      <c r="I177" s="236"/>
      <c r="J177" s="274"/>
    </row>
    <row r="178" spans="2:10" ht="12">
      <c r="B178" s="103"/>
      <c r="C178" s="236"/>
      <c r="D178" s="237" t="s">
        <v>79</v>
      </c>
      <c r="E178" s="238" t="s">
        <v>0</v>
      </c>
      <c r="F178" s="203" t="s">
        <v>331</v>
      </c>
      <c r="G178" s="236"/>
      <c r="H178" s="239">
        <v>5.76</v>
      </c>
      <c r="I178" s="236"/>
      <c r="J178" s="274"/>
    </row>
    <row r="179" spans="2:10" ht="12">
      <c r="B179" s="110"/>
      <c r="C179" s="133"/>
      <c r="D179" s="237" t="s">
        <v>79</v>
      </c>
      <c r="E179" s="240" t="s">
        <v>0</v>
      </c>
      <c r="F179" s="241" t="s">
        <v>83</v>
      </c>
      <c r="G179" s="133"/>
      <c r="H179" s="242">
        <v>8.385</v>
      </c>
      <c r="I179" s="133"/>
      <c r="J179" s="275"/>
    </row>
    <row r="180" spans="2:10" ht="24">
      <c r="B180" s="83"/>
      <c r="C180" s="84" t="s">
        <v>332</v>
      </c>
      <c r="D180" s="84" t="s">
        <v>72</v>
      </c>
      <c r="E180" s="85" t="s">
        <v>333</v>
      </c>
      <c r="F180" s="86" t="s">
        <v>334</v>
      </c>
      <c r="G180" s="87" t="s">
        <v>75</v>
      </c>
      <c r="H180" s="88">
        <v>2.808</v>
      </c>
      <c r="I180" s="426">
        <v>0</v>
      </c>
      <c r="J180" s="273">
        <f>ROUND(I180*H180,2)</f>
        <v>0</v>
      </c>
    </row>
    <row r="181" spans="2:10" ht="22.5">
      <c r="B181" s="103"/>
      <c r="C181" s="236"/>
      <c r="D181" s="237" t="s">
        <v>79</v>
      </c>
      <c r="E181" s="238" t="s">
        <v>0</v>
      </c>
      <c r="F181" s="203" t="s">
        <v>335</v>
      </c>
      <c r="G181" s="236"/>
      <c r="H181" s="239">
        <v>2.808</v>
      </c>
      <c r="I181" s="236"/>
      <c r="J181" s="274"/>
    </row>
    <row r="182" spans="2:10" ht="12.75">
      <c r="B182" s="71"/>
      <c r="C182" s="130"/>
      <c r="D182" s="233" t="s">
        <v>44</v>
      </c>
      <c r="E182" s="235" t="s">
        <v>145</v>
      </c>
      <c r="F182" s="235" t="s">
        <v>146</v>
      </c>
      <c r="G182" s="130"/>
      <c r="H182" s="130"/>
      <c r="I182" s="130"/>
      <c r="J182" s="271">
        <f>J183+J184+J186+J187</f>
        <v>0</v>
      </c>
    </row>
    <row r="183" spans="2:10" ht="24">
      <c r="B183" s="83"/>
      <c r="C183" s="84" t="s">
        <v>336</v>
      </c>
      <c r="D183" s="84" t="s">
        <v>72</v>
      </c>
      <c r="E183" s="85" t="s">
        <v>148</v>
      </c>
      <c r="F183" s="86" t="s">
        <v>277</v>
      </c>
      <c r="G183" s="87" t="s">
        <v>97</v>
      </c>
      <c r="H183" s="88">
        <v>764.27</v>
      </c>
      <c r="I183" s="426">
        <v>0</v>
      </c>
      <c r="J183" s="273">
        <f>ROUND(I183*H183,2)</f>
        <v>0</v>
      </c>
    </row>
    <row r="184" spans="2:10" ht="24">
      <c r="B184" s="83"/>
      <c r="C184" s="84" t="s">
        <v>337</v>
      </c>
      <c r="D184" s="84" t="s">
        <v>72</v>
      </c>
      <c r="E184" s="85" t="s">
        <v>152</v>
      </c>
      <c r="F184" s="86" t="s">
        <v>278</v>
      </c>
      <c r="G184" s="87" t="s">
        <v>97</v>
      </c>
      <c r="H184" s="88">
        <v>12992.59</v>
      </c>
      <c r="I184" s="426">
        <v>0</v>
      </c>
      <c r="J184" s="273">
        <f>ROUND(I184*H184,2)</f>
        <v>0</v>
      </c>
    </row>
    <row r="185" spans="2:10" ht="12">
      <c r="B185" s="103"/>
      <c r="C185" s="236"/>
      <c r="D185" s="237" t="s">
        <v>79</v>
      </c>
      <c r="E185" s="236"/>
      <c r="F185" s="203" t="s">
        <v>338</v>
      </c>
      <c r="G185" s="236"/>
      <c r="H185" s="239">
        <v>12992.59</v>
      </c>
      <c r="I185" s="236"/>
      <c r="J185" s="274"/>
    </row>
    <row r="186" spans="2:10" ht="36">
      <c r="B186" s="83"/>
      <c r="C186" s="84" t="s">
        <v>339</v>
      </c>
      <c r="D186" s="84" t="s">
        <v>72</v>
      </c>
      <c r="E186" s="85" t="s">
        <v>340</v>
      </c>
      <c r="F186" s="86" t="s">
        <v>341</v>
      </c>
      <c r="G186" s="87" t="s">
        <v>97</v>
      </c>
      <c r="H186" s="88">
        <v>0.506</v>
      </c>
      <c r="I186" s="426">
        <v>0</v>
      </c>
      <c r="J186" s="273">
        <f>ROUND(I186*H186,2)</f>
        <v>0</v>
      </c>
    </row>
    <row r="187" spans="2:10" ht="24">
      <c r="B187" s="83"/>
      <c r="C187" s="84" t="s">
        <v>342</v>
      </c>
      <c r="D187" s="84" t="s">
        <v>72</v>
      </c>
      <c r="E187" s="85" t="s">
        <v>280</v>
      </c>
      <c r="F187" s="86" t="s">
        <v>281</v>
      </c>
      <c r="G187" s="87" t="s">
        <v>97</v>
      </c>
      <c r="H187" s="88">
        <v>763.764</v>
      </c>
      <c r="I187" s="426">
        <v>0</v>
      </c>
      <c r="J187" s="273">
        <f>ROUND(I187*H187,2)</f>
        <v>0</v>
      </c>
    </row>
    <row r="188" spans="2:10" ht="12">
      <c r="B188" s="103"/>
      <c r="C188" s="236"/>
      <c r="D188" s="237" t="s">
        <v>79</v>
      </c>
      <c r="E188" s="238" t="s">
        <v>0</v>
      </c>
      <c r="F188" s="203" t="s">
        <v>343</v>
      </c>
      <c r="G188" s="236"/>
      <c r="H188" s="239">
        <v>763.764</v>
      </c>
      <c r="I188" s="236"/>
      <c r="J188" s="274"/>
    </row>
    <row r="189" spans="2:10" ht="15">
      <c r="B189" s="71"/>
      <c r="C189" s="130"/>
      <c r="D189" s="233" t="s">
        <v>44</v>
      </c>
      <c r="E189" s="234" t="s">
        <v>344</v>
      </c>
      <c r="F189" s="234" t="s">
        <v>345</v>
      </c>
      <c r="G189" s="130"/>
      <c r="H189" s="130"/>
      <c r="I189" s="130"/>
      <c r="J189" s="270">
        <f>J190</f>
        <v>0</v>
      </c>
    </row>
    <row r="190" spans="2:10" ht="12.75">
      <c r="B190" s="71"/>
      <c r="C190" s="130"/>
      <c r="D190" s="233" t="s">
        <v>44</v>
      </c>
      <c r="E190" s="235" t="s">
        <v>346</v>
      </c>
      <c r="F190" s="235" t="s">
        <v>347</v>
      </c>
      <c r="G190" s="130"/>
      <c r="H190" s="130"/>
      <c r="I190" s="130"/>
      <c r="J190" s="271">
        <f>J191+J193+J194</f>
        <v>0</v>
      </c>
    </row>
    <row r="191" spans="2:10" ht="24">
      <c r="B191" s="83"/>
      <c r="C191" s="84" t="s">
        <v>348</v>
      </c>
      <c r="D191" s="84" t="s">
        <v>72</v>
      </c>
      <c r="E191" s="85" t="s">
        <v>349</v>
      </c>
      <c r="F191" s="86" t="s">
        <v>350</v>
      </c>
      <c r="G191" s="87" t="s">
        <v>104</v>
      </c>
      <c r="H191" s="88">
        <v>32.98</v>
      </c>
      <c r="I191" s="426">
        <v>0</v>
      </c>
      <c r="J191" s="273">
        <f>ROUND(I191*H191,2)</f>
        <v>0</v>
      </c>
    </row>
    <row r="192" spans="2:10" ht="12">
      <c r="B192" s="103"/>
      <c r="C192" s="236"/>
      <c r="D192" s="237" t="s">
        <v>79</v>
      </c>
      <c r="E192" s="238" t="s">
        <v>0</v>
      </c>
      <c r="F192" s="203" t="s">
        <v>351</v>
      </c>
      <c r="G192" s="236"/>
      <c r="H192" s="239">
        <v>32.98</v>
      </c>
      <c r="I192" s="236"/>
      <c r="J192" s="274"/>
    </row>
    <row r="193" spans="2:10" ht="36">
      <c r="B193" s="83"/>
      <c r="C193" s="84" t="s">
        <v>352</v>
      </c>
      <c r="D193" s="84" t="s">
        <v>72</v>
      </c>
      <c r="E193" s="85" t="s">
        <v>353</v>
      </c>
      <c r="F193" s="86" t="s">
        <v>354</v>
      </c>
      <c r="G193" s="87" t="s">
        <v>104</v>
      </c>
      <c r="H193" s="88">
        <v>32.98</v>
      </c>
      <c r="I193" s="426">
        <v>0</v>
      </c>
      <c r="J193" s="273">
        <f>ROUND(I193*H193,2)</f>
        <v>0</v>
      </c>
    </row>
    <row r="194" spans="2:10" ht="24">
      <c r="B194" s="83"/>
      <c r="C194" s="84" t="s">
        <v>355</v>
      </c>
      <c r="D194" s="84" t="s">
        <v>72</v>
      </c>
      <c r="E194" s="85" t="s">
        <v>356</v>
      </c>
      <c r="F194" s="86" t="s">
        <v>357</v>
      </c>
      <c r="G194" s="87" t="s">
        <v>104</v>
      </c>
      <c r="H194" s="88">
        <v>32.98</v>
      </c>
      <c r="I194" s="426">
        <v>0</v>
      </c>
      <c r="J194" s="273">
        <f>ROUND(I194*H194,2)</f>
        <v>0</v>
      </c>
    </row>
    <row r="195" spans="2:10" ht="12">
      <c r="B195" s="22"/>
      <c r="C195" s="23"/>
      <c r="D195" s="23"/>
      <c r="E195" s="23"/>
      <c r="F195" s="23"/>
      <c r="G195" s="23"/>
      <c r="H195" s="23"/>
      <c r="I195" s="23"/>
      <c r="J195" s="210"/>
    </row>
    <row r="196" spans="2:10" ht="12">
      <c r="B196" s="145"/>
      <c r="C196" s="145"/>
      <c r="D196" s="145"/>
      <c r="E196" s="145"/>
      <c r="F196" s="145"/>
      <c r="G196" s="145"/>
      <c r="H196" s="145"/>
      <c r="I196" s="145"/>
      <c r="J196" s="145"/>
    </row>
  </sheetData>
  <mergeCells count="5">
    <mergeCell ref="E7:H7"/>
    <mergeCell ref="E16:H16"/>
    <mergeCell ref="E25:H25"/>
    <mergeCell ref="E85:H85"/>
    <mergeCell ref="E111:H11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J162"/>
  <sheetViews>
    <sheetView showGridLines="0" workbookViewId="0" topLeftCell="A90">
      <selection activeCell="S74" sqref="S74"/>
    </sheetView>
  </sheetViews>
  <sheetFormatPr defaultColWidth="9.140625" defaultRowHeight="12"/>
  <cols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</cols>
  <sheetData>
    <row r="3" spans="2:10" ht="12">
      <c r="B3" s="12"/>
      <c r="C3" s="13"/>
      <c r="D3" s="13"/>
      <c r="E3" s="13"/>
      <c r="F3" s="13"/>
      <c r="G3" s="13"/>
      <c r="H3" s="13"/>
      <c r="I3" s="13"/>
      <c r="J3" s="205"/>
    </row>
    <row r="4" spans="2:10" ht="18">
      <c r="B4" s="14"/>
      <c r="C4" s="145"/>
      <c r="D4" s="216" t="s">
        <v>47</v>
      </c>
      <c r="E4" s="145"/>
      <c r="F4" s="145"/>
      <c r="G4" s="145"/>
      <c r="H4" s="145"/>
      <c r="I4" s="145"/>
      <c r="J4" s="206"/>
    </row>
    <row r="5" spans="2:10" ht="12">
      <c r="B5" s="14"/>
      <c r="C5" s="145"/>
      <c r="D5" s="145"/>
      <c r="E5" s="145"/>
      <c r="F5" s="145"/>
      <c r="G5" s="145"/>
      <c r="H5" s="145"/>
      <c r="I5" s="145"/>
      <c r="J5" s="206"/>
    </row>
    <row r="6" spans="2:10" ht="12.75">
      <c r="B6" s="14"/>
      <c r="C6" s="145"/>
      <c r="D6" s="217" t="s">
        <v>6</v>
      </c>
      <c r="E6" s="145"/>
      <c r="F6" s="145"/>
      <c r="G6" s="145"/>
      <c r="H6" s="145"/>
      <c r="I6" s="145"/>
      <c r="J6" s="206"/>
    </row>
    <row r="7" spans="2:10" ht="12.75">
      <c r="B7" s="14"/>
      <c r="C7" s="145"/>
      <c r="D7" s="145"/>
      <c r="E7" s="464" t="s">
        <v>657</v>
      </c>
      <c r="F7" s="465"/>
      <c r="G7" s="465"/>
      <c r="H7" s="465"/>
      <c r="I7" s="145"/>
      <c r="J7" s="206"/>
    </row>
    <row r="8" spans="2:10" ht="12.75">
      <c r="B8" s="20"/>
      <c r="C8" s="256"/>
      <c r="D8" s="217" t="s">
        <v>358</v>
      </c>
      <c r="E8" s="256"/>
      <c r="F8" s="256"/>
      <c r="G8" s="256"/>
      <c r="H8" s="256"/>
      <c r="I8" s="256"/>
      <c r="J8" s="207"/>
    </row>
    <row r="9" spans="2:10" ht="14.25" customHeight="1">
      <c r="B9" s="20"/>
      <c r="C9" s="256"/>
      <c r="D9" s="256"/>
      <c r="E9" s="461" t="s">
        <v>359</v>
      </c>
      <c r="F9" s="458"/>
      <c r="G9" s="458"/>
      <c r="H9" s="458"/>
      <c r="I9" s="256"/>
      <c r="J9" s="207"/>
    </row>
    <row r="10" spans="2:10" ht="12">
      <c r="B10" s="20"/>
      <c r="C10" s="256"/>
      <c r="D10" s="256"/>
      <c r="E10" s="256"/>
      <c r="F10" s="256"/>
      <c r="G10" s="256"/>
      <c r="H10" s="256"/>
      <c r="I10" s="256"/>
      <c r="J10" s="207"/>
    </row>
    <row r="11" spans="2:10" ht="12.75">
      <c r="B11" s="20"/>
      <c r="C11" s="256"/>
      <c r="D11" s="217" t="s">
        <v>8</v>
      </c>
      <c r="E11" s="256"/>
      <c r="F11" s="257" t="s">
        <v>0</v>
      </c>
      <c r="G11" s="256"/>
      <c r="H11" s="256"/>
      <c r="I11" s="217" t="s">
        <v>9</v>
      </c>
      <c r="J11" s="246" t="s">
        <v>0</v>
      </c>
    </row>
    <row r="12" spans="2:10" ht="12.75">
      <c r="B12" s="20"/>
      <c r="C12" s="256"/>
      <c r="D12" s="217" t="s">
        <v>10</v>
      </c>
      <c r="E12" s="256"/>
      <c r="F12" s="257" t="s">
        <v>227</v>
      </c>
      <c r="G12" s="256"/>
      <c r="H12" s="256"/>
      <c r="I12" s="217" t="s">
        <v>12</v>
      </c>
      <c r="J12" s="247" t="str">
        <f>'[3]Rekapitulace stavby'!AN8</f>
        <v>30. 9. 2019</v>
      </c>
    </row>
    <row r="13" spans="2:10" ht="12">
      <c r="B13" s="20"/>
      <c r="C13" s="256"/>
      <c r="D13" s="256"/>
      <c r="E13" s="256"/>
      <c r="F13" s="256"/>
      <c r="G13" s="256"/>
      <c r="H13" s="256"/>
      <c r="I13" s="256"/>
      <c r="J13" s="207"/>
    </row>
    <row r="14" spans="2:10" ht="12.75">
      <c r="B14" s="20"/>
      <c r="C14" s="256"/>
      <c r="D14" s="217" t="s">
        <v>13</v>
      </c>
      <c r="E14" s="256"/>
      <c r="F14" s="256"/>
      <c r="G14" s="256"/>
      <c r="H14" s="256"/>
      <c r="I14" s="217" t="s">
        <v>14</v>
      </c>
      <c r="J14" s="246" t="s">
        <v>0</v>
      </c>
    </row>
    <row r="15" spans="2:10" ht="12.75">
      <c r="B15" s="20"/>
      <c r="C15" s="256"/>
      <c r="D15" s="256"/>
      <c r="E15" s="257" t="s">
        <v>16</v>
      </c>
      <c r="F15" s="256"/>
      <c r="G15" s="256"/>
      <c r="H15" s="256"/>
      <c r="I15" s="217" t="s">
        <v>17</v>
      </c>
      <c r="J15" s="246" t="s">
        <v>0</v>
      </c>
    </row>
    <row r="16" spans="2:10" ht="12">
      <c r="B16" s="20"/>
      <c r="C16" s="256"/>
      <c r="D16" s="256"/>
      <c r="E16" s="256"/>
      <c r="F16" s="256"/>
      <c r="G16" s="256"/>
      <c r="H16" s="256"/>
      <c r="I16" s="256"/>
      <c r="J16" s="207"/>
    </row>
    <row r="17" spans="2:10" ht="12.75">
      <c r="B17" s="20"/>
      <c r="C17" s="256"/>
      <c r="D17" s="217" t="s">
        <v>19</v>
      </c>
      <c r="E17" s="256"/>
      <c r="F17" s="256"/>
      <c r="G17" s="256"/>
      <c r="H17" s="256"/>
      <c r="I17" s="217" t="s">
        <v>14</v>
      </c>
      <c r="J17" s="246" t="str">
        <f>'[3]Rekapitulace stavby'!AN13</f>
        <v/>
      </c>
    </row>
    <row r="18" spans="2:10" ht="12.75">
      <c r="B18" s="20"/>
      <c r="C18" s="256"/>
      <c r="D18" s="256"/>
      <c r="E18" s="462" t="str">
        <f>'[3]Rekapitulace stavby'!E14</f>
        <v xml:space="preserve"> </v>
      </c>
      <c r="F18" s="462"/>
      <c r="G18" s="462"/>
      <c r="H18" s="462"/>
      <c r="I18" s="217" t="s">
        <v>17</v>
      </c>
      <c r="J18" s="246" t="str">
        <f>'[3]Rekapitulace stavby'!AN14</f>
        <v/>
      </c>
    </row>
    <row r="19" spans="2:10" ht="12">
      <c r="B19" s="20"/>
      <c r="C19" s="256"/>
      <c r="D19" s="256"/>
      <c r="E19" s="256"/>
      <c r="F19" s="256"/>
      <c r="G19" s="256"/>
      <c r="H19" s="256"/>
      <c r="I19" s="256"/>
      <c r="J19" s="207"/>
    </row>
    <row r="20" spans="2:10" ht="12.75">
      <c r="B20" s="20"/>
      <c r="C20" s="256"/>
      <c r="D20" s="217" t="s">
        <v>20</v>
      </c>
      <c r="E20" s="256"/>
      <c r="F20" s="256"/>
      <c r="G20" s="256"/>
      <c r="H20" s="256"/>
      <c r="I20" s="217" t="s">
        <v>14</v>
      </c>
      <c r="J20" s="246" t="s">
        <v>0</v>
      </c>
    </row>
    <row r="21" spans="2:10" ht="12.75">
      <c r="B21" s="20"/>
      <c r="C21" s="256"/>
      <c r="D21" s="256"/>
      <c r="E21" s="257" t="s">
        <v>228</v>
      </c>
      <c r="F21" s="256"/>
      <c r="G21" s="256"/>
      <c r="H21" s="256"/>
      <c r="I21" s="217" t="s">
        <v>17</v>
      </c>
      <c r="J21" s="246" t="s">
        <v>0</v>
      </c>
    </row>
    <row r="22" spans="2:10" ht="12">
      <c r="B22" s="20"/>
      <c r="C22" s="256"/>
      <c r="D22" s="256"/>
      <c r="E22" s="256"/>
      <c r="F22" s="256"/>
      <c r="G22" s="256"/>
      <c r="H22" s="256"/>
      <c r="I22" s="256"/>
      <c r="J22" s="207"/>
    </row>
    <row r="23" spans="2:10" ht="12.75">
      <c r="B23" s="20"/>
      <c r="C23" s="256"/>
      <c r="D23" s="217" t="s">
        <v>24</v>
      </c>
      <c r="E23" s="256"/>
      <c r="F23" s="256"/>
      <c r="G23" s="256"/>
      <c r="H23" s="256"/>
      <c r="I23" s="217" t="s">
        <v>14</v>
      </c>
      <c r="J23" s="246" t="str">
        <f>IF('[3]Rekapitulace stavby'!AN19="","",'[3]Rekapitulace stavby'!AN19)</f>
        <v/>
      </c>
    </row>
    <row r="24" spans="2:10" ht="12.75">
      <c r="B24" s="20"/>
      <c r="C24" s="256"/>
      <c r="D24" s="256"/>
      <c r="E24" s="257" t="str">
        <f>IF('[3]Rekapitulace stavby'!E20="","",'[3]Rekapitulace stavby'!E20)</f>
        <v xml:space="preserve"> </v>
      </c>
      <c r="F24" s="256"/>
      <c r="G24" s="256"/>
      <c r="H24" s="256"/>
      <c r="I24" s="217" t="s">
        <v>17</v>
      </c>
      <c r="J24" s="246" t="str">
        <f>IF('[3]Rekapitulace stavby'!AN20="","",'[3]Rekapitulace stavby'!AN20)</f>
        <v/>
      </c>
    </row>
    <row r="25" spans="2:10" ht="12">
      <c r="B25" s="20"/>
      <c r="C25" s="256"/>
      <c r="D25" s="256"/>
      <c r="E25" s="256"/>
      <c r="F25" s="256"/>
      <c r="G25" s="256"/>
      <c r="H25" s="256"/>
      <c r="I25" s="256"/>
      <c r="J25" s="207"/>
    </row>
    <row r="26" spans="2:10" ht="12.75">
      <c r="B26" s="20"/>
      <c r="C26" s="256"/>
      <c r="D26" s="217" t="s">
        <v>25</v>
      </c>
      <c r="E26" s="256"/>
      <c r="F26" s="256"/>
      <c r="G26" s="256"/>
      <c r="H26" s="256"/>
      <c r="I26" s="256"/>
      <c r="J26" s="207"/>
    </row>
    <row r="27" spans="2:10" ht="12.75">
      <c r="B27" s="40"/>
      <c r="C27" s="150"/>
      <c r="D27" s="150"/>
      <c r="E27" s="463" t="s">
        <v>0</v>
      </c>
      <c r="F27" s="463"/>
      <c r="G27" s="463"/>
      <c r="H27" s="463"/>
      <c r="I27" s="150"/>
      <c r="J27" s="208"/>
    </row>
    <row r="28" spans="2:10" ht="12">
      <c r="B28" s="20"/>
      <c r="C28" s="256"/>
      <c r="D28" s="256"/>
      <c r="E28" s="256"/>
      <c r="F28" s="256"/>
      <c r="G28" s="256"/>
      <c r="H28" s="256"/>
      <c r="I28" s="256"/>
      <c r="J28" s="207"/>
    </row>
    <row r="29" spans="2:10" ht="12">
      <c r="B29" s="20"/>
      <c r="C29" s="256"/>
      <c r="D29" s="33"/>
      <c r="E29" s="33"/>
      <c r="F29" s="33"/>
      <c r="G29" s="33"/>
      <c r="H29" s="33"/>
      <c r="I29" s="33"/>
      <c r="J29" s="209"/>
    </row>
    <row r="30" spans="2:10" ht="15.75">
      <c r="B30" s="20"/>
      <c r="C30" s="256"/>
      <c r="D30" s="219" t="s">
        <v>27</v>
      </c>
      <c r="E30" s="256"/>
      <c r="F30" s="256"/>
      <c r="G30" s="256"/>
      <c r="H30" s="256"/>
      <c r="I30" s="256"/>
      <c r="J30" s="248">
        <f>ROUND(J120,2)</f>
        <v>0</v>
      </c>
    </row>
    <row r="31" spans="2:10" ht="12">
      <c r="B31" s="20"/>
      <c r="C31" s="256"/>
      <c r="D31" s="33"/>
      <c r="E31" s="33"/>
      <c r="F31" s="33"/>
      <c r="G31" s="33"/>
      <c r="H31" s="33"/>
      <c r="I31" s="33"/>
      <c r="J31" s="209"/>
    </row>
    <row r="32" spans="2:10" ht="12.75">
      <c r="B32" s="20"/>
      <c r="C32" s="256"/>
      <c r="D32" s="256"/>
      <c r="E32" s="256"/>
      <c r="F32" s="220" t="s">
        <v>29</v>
      </c>
      <c r="G32" s="256"/>
      <c r="H32" s="256"/>
      <c r="I32" s="220" t="s">
        <v>28</v>
      </c>
      <c r="J32" s="249" t="s">
        <v>30</v>
      </c>
    </row>
    <row r="33" spans="2:10" ht="12.75">
      <c r="B33" s="20"/>
      <c r="C33" s="256"/>
      <c r="D33" s="221" t="s">
        <v>31</v>
      </c>
      <c r="E33" s="217" t="s">
        <v>32</v>
      </c>
      <c r="F33" s="222">
        <f>ROUND((SUM(BE120:BE160)),2)</f>
        <v>0</v>
      </c>
      <c r="G33" s="256"/>
      <c r="H33" s="256"/>
      <c r="I33" s="223">
        <v>0.21</v>
      </c>
      <c r="J33" s="250">
        <f>ROUND(((SUM(BE120:BE160))*I33),2)</f>
        <v>0</v>
      </c>
    </row>
    <row r="34" spans="2:10" ht="12.75">
      <c r="B34" s="20"/>
      <c r="C34" s="256"/>
      <c r="D34" s="256"/>
      <c r="E34" s="217" t="s">
        <v>33</v>
      </c>
      <c r="F34" s="222">
        <f>ROUND((SUM(BF120:BF160)),2)</f>
        <v>0</v>
      </c>
      <c r="G34" s="256"/>
      <c r="H34" s="256"/>
      <c r="I34" s="223">
        <v>0.15</v>
      </c>
      <c r="J34" s="250">
        <f>ROUND(((SUM(BF120:BF160))*I34),2)</f>
        <v>0</v>
      </c>
    </row>
    <row r="35" spans="2:10" ht="12.75">
      <c r="B35" s="20"/>
      <c r="C35" s="256"/>
      <c r="D35" s="256"/>
      <c r="E35" s="217" t="s">
        <v>34</v>
      </c>
      <c r="F35" s="222">
        <f>ROUND((SUM(BG120:BG160)),2)</f>
        <v>0</v>
      </c>
      <c r="G35" s="256"/>
      <c r="H35" s="256"/>
      <c r="I35" s="223">
        <v>0.21</v>
      </c>
      <c r="J35" s="250">
        <f>0</f>
        <v>0</v>
      </c>
    </row>
    <row r="36" spans="2:10" ht="12.75">
      <c r="B36" s="20"/>
      <c r="C36" s="256"/>
      <c r="D36" s="256"/>
      <c r="E36" s="217" t="s">
        <v>35</v>
      </c>
      <c r="F36" s="222">
        <f>ROUND((SUM(BH120:BH160)),2)</f>
        <v>0</v>
      </c>
      <c r="G36" s="256"/>
      <c r="H36" s="256"/>
      <c r="I36" s="223">
        <v>0.15</v>
      </c>
      <c r="J36" s="250">
        <f>0</f>
        <v>0</v>
      </c>
    </row>
    <row r="37" spans="2:10" ht="12.75">
      <c r="B37" s="20"/>
      <c r="C37" s="256"/>
      <c r="D37" s="256"/>
      <c r="E37" s="217" t="s">
        <v>36</v>
      </c>
      <c r="F37" s="222">
        <f>ROUND((SUM(BI120:BI160)),2)</f>
        <v>0</v>
      </c>
      <c r="G37" s="256"/>
      <c r="H37" s="256"/>
      <c r="I37" s="223">
        <v>0</v>
      </c>
      <c r="J37" s="250">
        <f>0</f>
        <v>0</v>
      </c>
    </row>
    <row r="38" spans="2:10" ht="12">
      <c r="B38" s="20"/>
      <c r="C38" s="256"/>
      <c r="D38" s="256"/>
      <c r="E38" s="256"/>
      <c r="F38" s="256"/>
      <c r="G38" s="256"/>
      <c r="H38" s="256"/>
      <c r="I38" s="256"/>
      <c r="J38" s="207"/>
    </row>
    <row r="39" spans="2:10" ht="15.75">
      <c r="B39" s="20"/>
      <c r="C39" s="156"/>
      <c r="D39" s="47" t="s">
        <v>37</v>
      </c>
      <c r="E39" s="28"/>
      <c r="F39" s="28"/>
      <c r="G39" s="48" t="s">
        <v>38</v>
      </c>
      <c r="H39" s="49" t="s">
        <v>39</v>
      </c>
      <c r="I39" s="28"/>
      <c r="J39" s="252">
        <f>SUM(J30:J37)</f>
        <v>0</v>
      </c>
    </row>
    <row r="40" spans="2:10" ht="12">
      <c r="B40" s="20"/>
      <c r="C40" s="256"/>
      <c r="D40" s="256"/>
      <c r="E40" s="256"/>
      <c r="F40" s="256"/>
      <c r="G40" s="256"/>
      <c r="H40" s="256"/>
      <c r="I40" s="256"/>
      <c r="J40" s="207"/>
    </row>
    <row r="41" spans="2:10" ht="12">
      <c r="B41" s="14"/>
      <c r="C41" s="145"/>
      <c r="D41" s="145"/>
      <c r="E41" s="145"/>
      <c r="F41" s="145"/>
      <c r="G41" s="145"/>
      <c r="H41" s="145"/>
      <c r="I41" s="145"/>
      <c r="J41" s="206"/>
    </row>
    <row r="42" spans="2:10" ht="12">
      <c r="B42" s="14"/>
      <c r="C42" s="145"/>
      <c r="D42" s="145"/>
      <c r="E42" s="145"/>
      <c r="F42" s="145"/>
      <c r="G42" s="145"/>
      <c r="H42" s="145"/>
      <c r="I42" s="145"/>
      <c r="J42" s="206"/>
    </row>
    <row r="43" spans="2:10" ht="12">
      <c r="B43" s="14"/>
      <c r="C43" s="145"/>
      <c r="D43" s="145"/>
      <c r="E43" s="145"/>
      <c r="F43" s="145"/>
      <c r="G43" s="145"/>
      <c r="H43" s="145"/>
      <c r="I43" s="145"/>
      <c r="J43" s="206"/>
    </row>
    <row r="44" spans="2:10" ht="12">
      <c r="B44" s="14"/>
      <c r="C44" s="145"/>
      <c r="D44" s="145"/>
      <c r="E44" s="145"/>
      <c r="F44" s="145"/>
      <c r="G44" s="145"/>
      <c r="H44" s="145"/>
      <c r="I44" s="145"/>
      <c r="J44" s="206"/>
    </row>
    <row r="45" spans="2:10" ht="12">
      <c r="B45" s="14"/>
      <c r="C45" s="145"/>
      <c r="D45" s="145"/>
      <c r="E45" s="145"/>
      <c r="F45" s="145"/>
      <c r="G45" s="145"/>
      <c r="H45" s="145"/>
      <c r="I45" s="145"/>
      <c r="J45" s="206"/>
    </row>
    <row r="46" spans="2:10" ht="12">
      <c r="B46" s="14"/>
      <c r="C46" s="145"/>
      <c r="D46" s="145"/>
      <c r="E46" s="145"/>
      <c r="F46" s="145"/>
      <c r="G46" s="145"/>
      <c r="H46" s="145"/>
      <c r="I46" s="145"/>
      <c r="J46" s="206"/>
    </row>
    <row r="47" spans="2:10" ht="12">
      <c r="B47" s="14"/>
      <c r="C47" s="145"/>
      <c r="D47" s="145"/>
      <c r="E47" s="145"/>
      <c r="F47" s="145"/>
      <c r="G47" s="145"/>
      <c r="H47" s="145"/>
      <c r="I47" s="145"/>
      <c r="J47" s="206"/>
    </row>
    <row r="48" spans="2:10" ht="12">
      <c r="B48" s="14"/>
      <c r="C48" s="145"/>
      <c r="D48" s="145"/>
      <c r="E48" s="145"/>
      <c r="F48" s="145"/>
      <c r="G48" s="145"/>
      <c r="H48" s="145"/>
      <c r="I48" s="145"/>
      <c r="J48" s="206"/>
    </row>
    <row r="49" spans="2:10" ht="12">
      <c r="B49" s="14"/>
      <c r="C49" s="145"/>
      <c r="D49" s="145"/>
      <c r="E49" s="145"/>
      <c r="F49" s="145"/>
      <c r="G49" s="145"/>
      <c r="H49" s="145"/>
      <c r="I49" s="145"/>
      <c r="J49" s="206"/>
    </row>
    <row r="50" spans="2:10" ht="12.75">
      <c r="B50" s="38"/>
      <c r="C50" s="279"/>
      <c r="D50" s="224" t="s">
        <v>158</v>
      </c>
      <c r="E50" s="280"/>
      <c r="F50" s="280"/>
      <c r="G50" s="224" t="s">
        <v>229</v>
      </c>
      <c r="H50" s="280"/>
      <c r="I50" s="280"/>
      <c r="J50" s="287"/>
    </row>
    <row r="51" spans="2:10" ht="12">
      <c r="B51" s="14"/>
      <c r="C51" s="145"/>
      <c r="D51" s="145"/>
      <c r="E51" s="145"/>
      <c r="F51" s="145"/>
      <c r="G51" s="145"/>
      <c r="H51" s="145"/>
      <c r="I51" s="145"/>
      <c r="J51" s="206"/>
    </row>
    <row r="52" spans="2:10" ht="12">
      <c r="B52" s="14"/>
      <c r="C52" s="145"/>
      <c r="D52" s="145"/>
      <c r="E52" s="145"/>
      <c r="F52" s="145"/>
      <c r="G52" s="145"/>
      <c r="H52" s="145"/>
      <c r="I52" s="145"/>
      <c r="J52" s="206"/>
    </row>
    <row r="53" spans="2:10" ht="12">
      <c r="B53" s="14"/>
      <c r="C53" s="145"/>
      <c r="D53" s="145"/>
      <c r="E53" s="145"/>
      <c r="F53" s="145"/>
      <c r="G53" s="145"/>
      <c r="H53" s="145"/>
      <c r="I53" s="145"/>
      <c r="J53" s="206"/>
    </row>
    <row r="54" spans="2:10" ht="12">
      <c r="B54" s="14"/>
      <c r="C54" s="145"/>
      <c r="D54" s="145"/>
      <c r="E54" s="145"/>
      <c r="F54" s="145"/>
      <c r="G54" s="145"/>
      <c r="H54" s="145"/>
      <c r="I54" s="145"/>
      <c r="J54" s="206"/>
    </row>
    <row r="55" spans="2:10" ht="12">
      <c r="B55" s="14"/>
      <c r="C55" s="145"/>
      <c r="D55" s="145"/>
      <c r="E55" s="145"/>
      <c r="F55" s="145"/>
      <c r="G55" s="145"/>
      <c r="H55" s="145"/>
      <c r="I55" s="145"/>
      <c r="J55" s="206"/>
    </row>
    <row r="56" spans="2:10" ht="12">
      <c r="B56" s="14"/>
      <c r="C56" s="145"/>
      <c r="D56" s="145"/>
      <c r="E56" s="145"/>
      <c r="F56" s="145"/>
      <c r="G56" s="145"/>
      <c r="H56" s="145"/>
      <c r="I56" s="145"/>
      <c r="J56" s="206"/>
    </row>
    <row r="57" spans="2:10" ht="12">
      <c r="B57" s="14"/>
      <c r="C57" s="145"/>
      <c r="D57" s="145"/>
      <c r="E57" s="145"/>
      <c r="F57" s="145"/>
      <c r="G57" s="145"/>
      <c r="H57" s="145"/>
      <c r="I57" s="145"/>
      <c r="J57" s="206"/>
    </row>
    <row r="58" spans="2:10" ht="12">
      <c r="B58" s="14"/>
      <c r="C58" s="145"/>
      <c r="D58" s="145"/>
      <c r="E58" s="145"/>
      <c r="F58" s="145"/>
      <c r="G58" s="145"/>
      <c r="H58" s="145"/>
      <c r="I58" s="145"/>
      <c r="J58" s="206"/>
    </row>
    <row r="59" spans="2:10" ht="12">
      <c r="B59" s="14"/>
      <c r="C59" s="145"/>
      <c r="D59" s="145"/>
      <c r="E59" s="145"/>
      <c r="F59" s="145"/>
      <c r="G59" s="145"/>
      <c r="H59" s="145"/>
      <c r="I59" s="145"/>
      <c r="J59" s="206"/>
    </row>
    <row r="60" spans="2:10" ht="12">
      <c r="B60" s="14"/>
      <c r="C60" s="145"/>
      <c r="D60" s="145"/>
      <c r="E60" s="145"/>
      <c r="F60" s="145"/>
      <c r="G60" s="145"/>
      <c r="H60" s="145"/>
      <c r="I60" s="145"/>
      <c r="J60" s="206"/>
    </row>
    <row r="61" spans="2:10" ht="12.75">
      <c r="B61" s="20"/>
      <c r="C61" s="256"/>
      <c r="D61" s="226" t="s">
        <v>230</v>
      </c>
      <c r="E61" s="144"/>
      <c r="F61" s="227" t="s">
        <v>231</v>
      </c>
      <c r="G61" s="226" t="s">
        <v>230</v>
      </c>
      <c r="H61" s="144"/>
      <c r="I61" s="144"/>
      <c r="J61" s="254" t="s">
        <v>231</v>
      </c>
    </row>
    <row r="62" spans="2:10" ht="12">
      <c r="B62" s="14"/>
      <c r="C62" s="145"/>
      <c r="D62" s="145"/>
      <c r="E62" s="145"/>
      <c r="F62" s="145"/>
      <c r="G62" s="145"/>
      <c r="H62" s="145"/>
      <c r="I62" s="145"/>
      <c r="J62" s="206"/>
    </row>
    <row r="63" spans="2:10" ht="12">
      <c r="B63" s="14"/>
      <c r="C63" s="145"/>
      <c r="D63" s="145"/>
      <c r="E63" s="145"/>
      <c r="F63" s="145"/>
      <c r="G63" s="145"/>
      <c r="H63" s="145"/>
      <c r="I63" s="145"/>
      <c r="J63" s="206"/>
    </row>
    <row r="64" spans="2:10" ht="12">
      <c r="B64" s="14"/>
      <c r="C64" s="145"/>
      <c r="D64" s="145"/>
      <c r="E64" s="145"/>
      <c r="F64" s="145"/>
      <c r="G64" s="145"/>
      <c r="H64" s="145"/>
      <c r="I64" s="145"/>
      <c r="J64" s="206"/>
    </row>
    <row r="65" spans="2:10" ht="12.75">
      <c r="B65" s="20"/>
      <c r="C65" s="256"/>
      <c r="D65" s="224" t="s">
        <v>232</v>
      </c>
      <c r="E65" s="225"/>
      <c r="F65" s="225"/>
      <c r="G65" s="224" t="s">
        <v>233</v>
      </c>
      <c r="H65" s="225"/>
      <c r="I65" s="225"/>
      <c r="J65" s="253"/>
    </row>
    <row r="66" spans="2:10" ht="12">
      <c r="B66" s="14"/>
      <c r="C66" s="145"/>
      <c r="D66" s="145"/>
      <c r="E66" s="145"/>
      <c r="F66" s="145"/>
      <c r="G66" s="145"/>
      <c r="H66" s="145"/>
      <c r="I66" s="145"/>
      <c r="J66" s="206"/>
    </row>
    <row r="67" spans="2:10" ht="12">
      <c r="B67" s="14"/>
      <c r="C67" s="145"/>
      <c r="D67" s="145"/>
      <c r="E67" s="145"/>
      <c r="F67" s="145"/>
      <c r="G67" s="145"/>
      <c r="H67" s="145"/>
      <c r="I67" s="145"/>
      <c r="J67" s="206"/>
    </row>
    <row r="68" spans="2:10" ht="12">
      <c r="B68" s="14"/>
      <c r="C68" s="145"/>
      <c r="D68" s="145"/>
      <c r="E68" s="145"/>
      <c r="F68" s="145"/>
      <c r="G68" s="145"/>
      <c r="H68" s="145"/>
      <c r="I68" s="145"/>
      <c r="J68" s="206"/>
    </row>
    <row r="69" spans="2:10" ht="12">
      <c r="B69" s="14"/>
      <c r="C69" s="145"/>
      <c r="D69" s="145"/>
      <c r="E69" s="145"/>
      <c r="F69" s="145"/>
      <c r="G69" s="145"/>
      <c r="H69" s="145"/>
      <c r="I69" s="145"/>
      <c r="J69" s="206"/>
    </row>
    <row r="70" spans="2:10" ht="12">
      <c r="B70" s="14"/>
      <c r="C70" s="145"/>
      <c r="D70" s="145"/>
      <c r="E70" s="145"/>
      <c r="F70" s="145"/>
      <c r="G70" s="145"/>
      <c r="H70" s="145"/>
      <c r="I70" s="145"/>
      <c r="J70" s="206"/>
    </row>
    <row r="71" spans="2:10" ht="12">
      <c r="B71" s="14"/>
      <c r="C71" s="145"/>
      <c r="D71" s="145"/>
      <c r="E71" s="145"/>
      <c r="F71" s="145"/>
      <c r="G71" s="145"/>
      <c r="H71" s="145"/>
      <c r="I71" s="145"/>
      <c r="J71" s="206"/>
    </row>
    <row r="72" spans="2:10" ht="12">
      <c r="B72" s="14"/>
      <c r="C72" s="145"/>
      <c r="D72" s="145"/>
      <c r="E72" s="145"/>
      <c r="F72" s="145"/>
      <c r="G72" s="145"/>
      <c r="H72" s="145"/>
      <c r="I72" s="145"/>
      <c r="J72" s="206"/>
    </row>
    <row r="73" spans="2:10" ht="12">
      <c r="B73" s="14"/>
      <c r="C73" s="145"/>
      <c r="D73" s="145"/>
      <c r="E73" s="145"/>
      <c r="F73" s="145"/>
      <c r="G73" s="145"/>
      <c r="H73" s="145"/>
      <c r="I73" s="145"/>
      <c r="J73" s="206"/>
    </row>
    <row r="74" spans="2:10" ht="12">
      <c r="B74" s="14"/>
      <c r="C74" s="145"/>
      <c r="D74" s="145"/>
      <c r="E74" s="145"/>
      <c r="F74" s="145"/>
      <c r="G74" s="145"/>
      <c r="H74" s="145"/>
      <c r="I74" s="145"/>
      <c r="J74" s="206"/>
    </row>
    <row r="75" spans="2:10" ht="12">
      <c r="B75" s="14"/>
      <c r="C75" s="145"/>
      <c r="D75" s="145"/>
      <c r="E75" s="145"/>
      <c r="F75" s="145"/>
      <c r="G75" s="145"/>
      <c r="H75" s="145"/>
      <c r="I75" s="145"/>
      <c r="J75" s="206"/>
    </row>
    <row r="76" spans="2:10" ht="12.75">
      <c r="B76" s="20"/>
      <c r="C76" s="256"/>
      <c r="D76" s="226" t="s">
        <v>230</v>
      </c>
      <c r="E76" s="144"/>
      <c r="F76" s="227" t="s">
        <v>231</v>
      </c>
      <c r="G76" s="226" t="s">
        <v>230</v>
      </c>
      <c r="H76" s="144"/>
      <c r="I76" s="144"/>
      <c r="J76" s="254" t="s">
        <v>231</v>
      </c>
    </row>
    <row r="77" spans="2:10" ht="12">
      <c r="B77" s="22"/>
      <c r="C77" s="23"/>
      <c r="D77" s="23"/>
      <c r="E77" s="23"/>
      <c r="F77" s="23"/>
      <c r="G77" s="23"/>
      <c r="H77" s="23"/>
      <c r="I77" s="23"/>
      <c r="J77" s="210"/>
    </row>
    <row r="78" spans="2:10" ht="12">
      <c r="B78" s="145"/>
      <c r="C78" s="145"/>
      <c r="D78" s="145"/>
      <c r="E78" s="145"/>
      <c r="F78" s="145"/>
      <c r="G78" s="145"/>
      <c r="H78" s="145"/>
      <c r="I78" s="145"/>
      <c r="J78" s="145"/>
    </row>
    <row r="79" spans="2:10" ht="12">
      <c r="B79" s="145"/>
      <c r="C79" s="145"/>
      <c r="D79" s="145"/>
      <c r="E79" s="145"/>
      <c r="F79" s="145"/>
      <c r="G79" s="145"/>
      <c r="H79" s="145"/>
      <c r="I79" s="145"/>
      <c r="J79" s="145"/>
    </row>
    <row r="80" spans="2:10" ht="12">
      <c r="B80" s="145"/>
      <c r="C80" s="145"/>
      <c r="D80" s="145"/>
      <c r="E80" s="145"/>
      <c r="F80" s="145"/>
      <c r="G80" s="145"/>
      <c r="H80" s="145"/>
      <c r="I80" s="145"/>
      <c r="J80" s="145"/>
    </row>
    <row r="81" spans="2:10" ht="12">
      <c r="B81" s="24"/>
      <c r="C81" s="25"/>
      <c r="D81" s="25"/>
      <c r="E81" s="25"/>
      <c r="F81" s="25"/>
      <c r="G81" s="25"/>
      <c r="H81" s="25"/>
      <c r="I81" s="25"/>
      <c r="J81" s="211"/>
    </row>
    <row r="82" spans="2:10" ht="18">
      <c r="B82" s="20"/>
      <c r="C82" s="216" t="s">
        <v>48</v>
      </c>
      <c r="D82" s="256"/>
      <c r="E82" s="256"/>
      <c r="F82" s="256"/>
      <c r="G82" s="256"/>
      <c r="H82" s="256"/>
      <c r="I82" s="256"/>
      <c r="J82" s="207"/>
    </row>
    <row r="83" spans="2:10" ht="12">
      <c r="B83" s="20"/>
      <c r="C83" s="256"/>
      <c r="D83" s="256"/>
      <c r="E83" s="256"/>
      <c r="F83" s="256"/>
      <c r="G83" s="256"/>
      <c r="H83" s="256"/>
      <c r="I83" s="256"/>
      <c r="J83" s="207"/>
    </row>
    <row r="84" spans="2:10" ht="12.75">
      <c r="B84" s="20"/>
      <c r="C84" s="217" t="s">
        <v>6</v>
      </c>
      <c r="D84" s="256"/>
      <c r="E84" s="256"/>
      <c r="F84" s="256"/>
      <c r="G84" s="256"/>
      <c r="H84" s="256"/>
      <c r="I84" s="256"/>
      <c r="J84" s="207"/>
    </row>
    <row r="85" spans="2:10" ht="12.75">
      <c r="B85" s="20"/>
      <c r="C85" s="256"/>
      <c r="D85" s="256"/>
      <c r="E85" s="464" t="str">
        <f>E7</f>
        <v>Demolice RD č.p. 172, VD NH, demolice, stavba č. 4339</v>
      </c>
      <c r="F85" s="465"/>
      <c r="G85" s="465"/>
      <c r="H85" s="465"/>
      <c r="I85" s="256"/>
      <c r="J85" s="207"/>
    </row>
    <row r="86" spans="2:10" ht="12.75">
      <c r="B86" s="20"/>
      <c r="C86" s="217" t="s">
        <v>358</v>
      </c>
      <c r="D86" s="256"/>
      <c r="E86" s="256"/>
      <c r="F86" s="256"/>
      <c r="G86" s="256"/>
      <c r="H86" s="256"/>
      <c r="I86" s="256"/>
      <c r="J86" s="207"/>
    </row>
    <row r="87" spans="2:10" ht="14.25" customHeight="1">
      <c r="B87" s="20"/>
      <c r="C87" s="256"/>
      <c r="D87" s="256"/>
      <c r="E87" s="461" t="str">
        <f>E9</f>
        <v>01 - Studna</v>
      </c>
      <c r="F87" s="458"/>
      <c r="G87" s="458"/>
      <c r="H87" s="458"/>
      <c r="I87" s="256"/>
      <c r="J87" s="207"/>
    </row>
    <row r="88" spans="2:10" ht="12">
      <c r="B88" s="20"/>
      <c r="C88" s="256"/>
      <c r="D88" s="256"/>
      <c r="E88" s="256"/>
      <c r="F88" s="256"/>
      <c r="G88" s="256"/>
      <c r="H88" s="256"/>
      <c r="I88" s="256"/>
      <c r="J88" s="207"/>
    </row>
    <row r="89" spans="2:10" ht="12.75">
      <c r="B89" s="20"/>
      <c r="C89" s="217" t="s">
        <v>10</v>
      </c>
      <c r="D89" s="256"/>
      <c r="E89" s="256"/>
      <c r="F89" s="257" t="str">
        <f>F12</f>
        <v>k. ú. Nové Heřminovy</v>
      </c>
      <c r="G89" s="256"/>
      <c r="H89" s="256"/>
      <c r="I89" s="217" t="s">
        <v>12</v>
      </c>
      <c r="J89" s="247" t="str">
        <f>IF(J12="","",J12)</f>
        <v>30. 9. 2019</v>
      </c>
    </row>
    <row r="90" spans="2:10" ht="12">
      <c r="B90" s="20"/>
      <c r="C90" s="256"/>
      <c r="D90" s="256"/>
      <c r="E90" s="256"/>
      <c r="F90" s="256"/>
      <c r="G90" s="256"/>
      <c r="H90" s="256"/>
      <c r="I90" s="256"/>
      <c r="J90" s="207"/>
    </row>
    <row r="91" spans="2:10" ht="25.5">
      <c r="B91" s="20"/>
      <c r="C91" s="217" t="s">
        <v>13</v>
      </c>
      <c r="D91" s="256"/>
      <c r="E91" s="256"/>
      <c r="F91" s="257" t="str">
        <f>E15</f>
        <v>Povodí Odry, státní podnik</v>
      </c>
      <c r="G91" s="256"/>
      <c r="H91" s="256"/>
      <c r="I91" s="217" t="s">
        <v>20</v>
      </c>
      <c r="J91" s="260" t="str">
        <f>E21</f>
        <v>MORAVIA PROJEKT s.r.o.</v>
      </c>
    </row>
    <row r="92" spans="2:10" ht="12.75">
      <c r="B92" s="20"/>
      <c r="C92" s="217" t="s">
        <v>19</v>
      </c>
      <c r="D92" s="256"/>
      <c r="E92" s="256"/>
      <c r="F92" s="257" t="str">
        <f>IF(E18="","",E18)</f>
        <v xml:space="preserve"> </v>
      </c>
      <c r="G92" s="256"/>
      <c r="H92" s="256"/>
      <c r="I92" s="217" t="s">
        <v>24</v>
      </c>
      <c r="J92" s="260" t="str">
        <f>E24</f>
        <v xml:space="preserve"> </v>
      </c>
    </row>
    <row r="93" spans="2:10" ht="12">
      <c r="B93" s="20"/>
      <c r="C93" s="256"/>
      <c r="D93" s="256"/>
      <c r="E93" s="256"/>
      <c r="F93" s="256"/>
      <c r="G93" s="256"/>
      <c r="H93" s="256"/>
      <c r="I93" s="256"/>
      <c r="J93" s="207"/>
    </row>
    <row r="94" spans="2:10" ht="12">
      <c r="B94" s="20"/>
      <c r="C94" s="228" t="s">
        <v>49</v>
      </c>
      <c r="D94" s="156"/>
      <c r="E94" s="156"/>
      <c r="F94" s="156"/>
      <c r="G94" s="156"/>
      <c r="H94" s="156"/>
      <c r="I94" s="156"/>
      <c r="J94" s="262" t="s">
        <v>50</v>
      </c>
    </row>
    <row r="95" spans="2:10" ht="12">
      <c r="B95" s="20"/>
      <c r="C95" s="256"/>
      <c r="D95" s="256"/>
      <c r="E95" s="256"/>
      <c r="F95" s="256"/>
      <c r="G95" s="256"/>
      <c r="H95" s="256"/>
      <c r="I95" s="256"/>
      <c r="J95" s="207"/>
    </row>
    <row r="96" spans="2:10" ht="15.75">
      <c r="B96" s="20"/>
      <c r="C96" s="229" t="s">
        <v>234</v>
      </c>
      <c r="D96" s="256"/>
      <c r="E96" s="256"/>
      <c r="F96" s="256"/>
      <c r="G96" s="256"/>
      <c r="H96" s="256"/>
      <c r="I96" s="256"/>
      <c r="J96" s="248">
        <f>J120</f>
        <v>0</v>
      </c>
    </row>
    <row r="97" spans="2:10" ht="15">
      <c r="B97" s="54"/>
      <c r="C97" s="230"/>
      <c r="D97" s="55" t="s">
        <v>52</v>
      </c>
      <c r="E97" s="56"/>
      <c r="F97" s="56"/>
      <c r="G97" s="56"/>
      <c r="H97" s="56"/>
      <c r="I97" s="56"/>
      <c r="J97" s="264">
        <f>J121</f>
        <v>0</v>
      </c>
    </row>
    <row r="98" spans="2:10" ht="12.75">
      <c r="B98" s="58"/>
      <c r="C98" s="231"/>
      <c r="D98" s="59" t="s">
        <v>53</v>
      </c>
      <c r="E98" s="60"/>
      <c r="F98" s="60"/>
      <c r="G98" s="60"/>
      <c r="H98" s="60"/>
      <c r="I98" s="60"/>
      <c r="J98" s="265">
        <f>J122</f>
        <v>0</v>
      </c>
    </row>
    <row r="99" spans="2:10" ht="12.75">
      <c r="B99" s="58"/>
      <c r="C99" s="231"/>
      <c r="D99" s="59" t="s">
        <v>54</v>
      </c>
      <c r="E99" s="60"/>
      <c r="F99" s="60"/>
      <c r="G99" s="60"/>
      <c r="H99" s="60"/>
      <c r="I99" s="60"/>
      <c r="J99" s="265">
        <f>J150</f>
        <v>0</v>
      </c>
    </row>
    <row r="100" spans="2:10" ht="12.75">
      <c r="B100" s="58"/>
      <c r="C100" s="231"/>
      <c r="D100" s="59" t="s">
        <v>55</v>
      </c>
      <c r="E100" s="60"/>
      <c r="F100" s="60"/>
      <c r="G100" s="60"/>
      <c r="H100" s="60"/>
      <c r="I100" s="60"/>
      <c r="J100" s="265">
        <f>J156</f>
        <v>0</v>
      </c>
    </row>
    <row r="101" spans="2:10" ht="12">
      <c r="B101" s="20"/>
      <c r="C101" s="256"/>
      <c r="D101" s="256"/>
      <c r="E101" s="256"/>
      <c r="F101" s="256"/>
      <c r="G101" s="256"/>
      <c r="H101" s="256"/>
      <c r="I101" s="256"/>
      <c r="J101" s="207"/>
    </row>
    <row r="102" spans="2:10" ht="12">
      <c r="B102" s="22"/>
      <c r="C102" s="23"/>
      <c r="D102" s="23"/>
      <c r="E102" s="23"/>
      <c r="F102" s="23"/>
      <c r="G102" s="23"/>
      <c r="H102" s="23"/>
      <c r="I102" s="23"/>
      <c r="J102" s="210"/>
    </row>
    <row r="103" spans="2:10" ht="12">
      <c r="B103" s="145"/>
      <c r="C103" s="145"/>
      <c r="D103" s="145"/>
      <c r="E103" s="145"/>
      <c r="F103" s="145"/>
      <c r="G103" s="145"/>
      <c r="H103" s="145"/>
      <c r="I103" s="145"/>
      <c r="J103" s="145"/>
    </row>
    <row r="104" spans="2:10" ht="12">
      <c r="B104" s="145"/>
      <c r="C104" s="145"/>
      <c r="D104" s="145"/>
      <c r="E104" s="145"/>
      <c r="F104" s="145"/>
      <c r="G104" s="145"/>
      <c r="H104" s="145"/>
      <c r="I104" s="145"/>
      <c r="J104" s="145"/>
    </row>
    <row r="105" spans="2:10" ht="12">
      <c r="B105" s="145"/>
      <c r="C105" s="145"/>
      <c r="D105" s="145"/>
      <c r="E105" s="145"/>
      <c r="F105" s="145"/>
      <c r="G105" s="145"/>
      <c r="H105" s="145"/>
      <c r="I105" s="145"/>
      <c r="J105" s="145"/>
    </row>
    <row r="106" spans="2:10" ht="12">
      <c r="B106" s="24"/>
      <c r="C106" s="25"/>
      <c r="D106" s="25"/>
      <c r="E106" s="25"/>
      <c r="F106" s="25"/>
      <c r="G106" s="25"/>
      <c r="H106" s="25"/>
      <c r="I106" s="25"/>
      <c r="J106" s="211"/>
    </row>
    <row r="107" spans="2:10" ht="18">
      <c r="B107" s="20"/>
      <c r="C107" s="216" t="s">
        <v>56</v>
      </c>
      <c r="D107" s="256"/>
      <c r="E107" s="256"/>
      <c r="F107" s="256"/>
      <c r="G107" s="256"/>
      <c r="H107" s="256"/>
      <c r="I107" s="256"/>
      <c r="J107" s="207"/>
    </row>
    <row r="108" spans="2:10" ht="12">
      <c r="B108" s="20"/>
      <c r="C108" s="256"/>
      <c r="D108" s="256"/>
      <c r="E108" s="256"/>
      <c r="F108" s="256"/>
      <c r="G108" s="256"/>
      <c r="H108" s="256"/>
      <c r="I108" s="256"/>
      <c r="J108" s="207"/>
    </row>
    <row r="109" spans="2:10" ht="12.75">
      <c r="B109" s="20"/>
      <c r="C109" s="217" t="s">
        <v>6</v>
      </c>
      <c r="D109" s="256"/>
      <c r="E109" s="256"/>
      <c r="F109" s="256"/>
      <c r="G109" s="256"/>
      <c r="H109" s="256"/>
      <c r="I109" s="256"/>
      <c r="J109" s="207"/>
    </row>
    <row r="110" spans="2:10" ht="12.75">
      <c r="B110" s="20"/>
      <c r="C110" s="256"/>
      <c r="D110" s="256"/>
      <c r="E110" s="464" t="str">
        <f>E7</f>
        <v>Demolice RD č.p. 172, VD NH, demolice, stavba č. 4339</v>
      </c>
      <c r="F110" s="465"/>
      <c r="G110" s="465"/>
      <c r="H110" s="465"/>
      <c r="I110" s="256"/>
      <c r="J110" s="207"/>
    </row>
    <row r="111" spans="2:10" ht="12.75">
      <c r="B111" s="20"/>
      <c r="C111" s="217" t="s">
        <v>358</v>
      </c>
      <c r="D111" s="256"/>
      <c r="E111" s="256"/>
      <c r="F111" s="256"/>
      <c r="G111" s="256"/>
      <c r="H111" s="256"/>
      <c r="I111" s="256"/>
      <c r="J111" s="207"/>
    </row>
    <row r="112" spans="2:10" ht="14.25" customHeight="1">
      <c r="B112" s="20"/>
      <c r="C112" s="256"/>
      <c r="D112" s="256"/>
      <c r="E112" s="461" t="str">
        <f>E9</f>
        <v>01 - Studna</v>
      </c>
      <c r="F112" s="458"/>
      <c r="G112" s="458"/>
      <c r="H112" s="458"/>
      <c r="I112" s="256"/>
      <c r="J112" s="207"/>
    </row>
    <row r="113" spans="2:10" ht="12">
      <c r="B113" s="20"/>
      <c r="C113" s="256"/>
      <c r="D113" s="256"/>
      <c r="E113" s="256"/>
      <c r="F113" s="256"/>
      <c r="G113" s="256"/>
      <c r="H113" s="256"/>
      <c r="I113" s="256"/>
      <c r="J113" s="207"/>
    </row>
    <row r="114" spans="2:10" ht="12.75">
      <c r="B114" s="20"/>
      <c r="C114" s="217" t="s">
        <v>10</v>
      </c>
      <c r="D114" s="256"/>
      <c r="E114" s="256"/>
      <c r="F114" s="257" t="str">
        <f>F12</f>
        <v>k. ú. Nové Heřminovy</v>
      </c>
      <c r="G114" s="256"/>
      <c r="H114" s="256"/>
      <c r="I114" s="217" t="s">
        <v>12</v>
      </c>
      <c r="J114" s="247" t="str">
        <f>IF(J12="","",J12)</f>
        <v>30. 9. 2019</v>
      </c>
    </row>
    <row r="115" spans="2:10" ht="12">
      <c r="B115" s="20"/>
      <c r="C115" s="256"/>
      <c r="D115" s="256"/>
      <c r="E115" s="256"/>
      <c r="F115" s="256"/>
      <c r="G115" s="256"/>
      <c r="H115" s="256"/>
      <c r="I115" s="256"/>
      <c r="J115" s="207"/>
    </row>
    <row r="116" spans="2:10" ht="25.5">
      <c r="B116" s="20"/>
      <c r="C116" s="217" t="s">
        <v>13</v>
      </c>
      <c r="D116" s="256"/>
      <c r="E116" s="256"/>
      <c r="F116" s="257" t="str">
        <f>E15</f>
        <v>Povodí Odry, státní podnik</v>
      </c>
      <c r="G116" s="256"/>
      <c r="H116" s="256"/>
      <c r="I116" s="217" t="s">
        <v>20</v>
      </c>
      <c r="J116" s="260" t="str">
        <f>E21</f>
        <v>MORAVIA PROJEKT s.r.o.</v>
      </c>
    </row>
    <row r="117" spans="2:10" ht="12.75">
      <c r="B117" s="20"/>
      <c r="C117" s="217" t="s">
        <v>19</v>
      </c>
      <c r="D117" s="256"/>
      <c r="E117" s="256"/>
      <c r="F117" s="257" t="str">
        <f>IF(E18="","",E18)</f>
        <v xml:space="preserve"> </v>
      </c>
      <c r="G117" s="256"/>
      <c r="H117" s="256"/>
      <c r="I117" s="217" t="s">
        <v>24</v>
      </c>
      <c r="J117" s="260" t="str">
        <f>E24</f>
        <v xml:space="preserve"> </v>
      </c>
    </row>
    <row r="118" spans="2:10" ht="12">
      <c r="B118" s="20"/>
      <c r="C118" s="256"/>
      <c r="D118" s="256"/>
      <c r="E118" s="256"/>
      <c r="F118" s="256"/>
      <c r="G118" s="256"/>
      <c r="H118" s="256"/>
      <c r="I118" s="256"/>
      <c r="J118" s="207"/>
    </row>
    <row r="119" spans="2:10" ht="12">
      <c r="B119" s="63"/>
      <c r="C119" s="64" t="s">
        <v>57</v>
      </c>
      <c r="D119" s="65" t="s">
        <v>42</v>
      </c>
      <c r="E119" s="65" t="s">
        <v>40</v>
      </c>
      <c r="F119" s="65" t="s">
        <v>41</v>
      </c>
      <c r="G119" s="65" t="s">
        <v>58</v>
      </c>
      <c r="H119" s="65" t="s">
        <v>59</v>
      </c>
      <c r="I119" s="65" t="s">
        <v>60</v>
      </c>
      <c r="J119" s="267" t="s">
        <v>50</v>
      </c>
    </row>
    <row r="120" spans="2:10" ht="15.75">
      <c r="B120" s="20"/>
      <c r="C120" s="232" t="s">
        <v>67</v>
      </c>
      <c r="D120" s="256"/>
      <c r="E120" s="256"/>
      <c r="F120" s="256"/>
      <c r="G120" s="256"/>
      <c r="H120" s="256"/>
      <c r="I120" s="256"/>
      <c r="J120" s="269">
        <f>J121</f>
        <v>0</v>
      </c>
    </row>
    <row r="121" spans="2:10" ht="15">
      <c r="B121" s="71"/>
      <c r="C121" s="130"/>
      <c r="D121" s="233" t="s">
        <v>44</v>
      </c>
      <c r="E121" s="234" t="s">
        <v>68</v>
      </c>
      <c r="F121" s="234" t="s">
        <v>69</v>
      </c>
      <c r="G121" s="130"/>
      <c r="H121" s="130"/>
      <c r="I121" s="130"/>
      <c r="J121" s="270">
        <f>J122+J150+J156</f>
        <v>0</v>
      </c>
    </row>
    <row r="122" spans="2:10" ht="12.75">
      <c r="B122" s="71"/>
      <c r="C122" s="130"/>
      <c r="D122" s="233" t="s">
        <v>44</v>
      </c>
      <c r="E122" s="235" t="s">
        <v>46</v>
      </c>
      <c r="F122" s="235" t="s">
        <v>71</v>
      </c>
      <c r="G122" s="130"/>
      <c r="H122" s="130"/>
      <c r="I122" s="130"/>
      <c r="J122" s="271">
        <f>J123+J125+J126+J128+J131+J133+J136+J139+J142+J144+J146+J147+J149</f>
        <v>0</v>
      </c>
    </row>
    <row r="123" spans="2:10" ht="24">
      <c r="B123" s="83"/>
      <c r="C123" s="84" t="s">
        <v>46</v>
      </c>
      <c r="D123" s="84" t="s">
        <v>72</v>
      </c>
      <c r="E123" s="85" t="s">
        <v>237</v>
      </c>
      <c r="F123" s="86" t="s">
        <v>238</v>
      </c>
      <c r="G123" s="87" t="s">
        <v>75</v>
      </c>
      <c r="H123" s="88">
        <v>1.884</v>
      </c>
      <c r="I123" s="426">
        <v>0</v>
      </c>
      <c r="J123" s="273">
        <f>ROUND(I123*H123,2)</f>
        <v>0</v>
      </c>
    </row>
    <row r="124" spans="2:10" ht="12">
      <c r="B124" s="103"/>
      <c r="C124" s="236"/>
      <c r="D124" s="237" t="s">
        <v>79</v>
      </c>
      <c r="E124" s="238" t="s">
        <v>0</v>
      </c>
      <c r="F124" s="203" t="s">
        <v>360</v>
      </c>
      <c r="G124" s="236"/>
      <c r="H124" s="239">
        <v>1.884</v>
      </c>
      <c r="I124" s="236"/>
      <c r="J124" s="274"/>
    </row>
    <row r="125" spans="2:10" ht="24">
      <c r="B125" s="83"/>
      <c r="C125" s="84" t="s">
        <v>77</v>
      </c>
      <c r="D125" s="84" t="s">
        <v>72</v>
      </c>
      <c r="E125" s="85" t="s">
        <v>240</v>
      </c>
      <c r="F125" s="86" t="s">
        <v>241</v>
      </c>
      <c r="G125" s="87" t="s">
        <v>75</v>
      </c>
      <c r="H125" s="88">
        <v>1.884</v>
      </c>
      <c r="I125" s="426">
        <v>0</v>
      </c>
      <c r="J125" s="273">
        <f>ROUND(I125*H125,2)</f>
        <v>0</v>
      </c>
    </row>
    <row r="126" spans="2:10" ht="24">
      <c r="B126" s="83"/>
      <c r="C126" s="84" t="s">
        <v>87</v>
      </c>
      <c r="D126" s="84" t="s">
        <v>72</v>
      </c>
      <c r="E126" s="85" t="s">
        <v>84</v>
      </c>
      <c r="F126" s="86" t="s">
        <v>242</v>
      </c>
      <c r="G126" s="87" t="s">
        <v>75</v>
      </c>
      <c r="H126" s="88">
        <v>2.826</v>
      </c>
      <c r="I126" s="426">
        <v>0</v>
      </c>
      <c r="J126" s="273">
        <f>ROUND(I126*H126,2)</f>
        <v>0</v>
      </c>
    </row>
    <row r="127" spans="2:10" ht="12">
      <c r="B127" s="103"/>
      <c r="C127" s="236"/>
      <c r="D127" s="237" t="s">
        <v>79</v>
      </c>
      <c r="E127" s="238" t="s">
        <v>0</v>
      </c>
      <c r="F127" s="203" t="s">
        <v>361</v>
      </c>
      <c r="G127" s="236"/>
      <c r="H127" s="239">
        <v>2.826</v>
      </c>
      <c r="I127" s="236"/>
      <c r="J127" s="274"/>
    </row>
    <row r="128" spans="2:10" ht="12">
      <c r="B128" s="83"/>
      <c r="C128" s="117" t="s">
        <v>76</v>
      </c>
      <c r="D128" s="117" t="s">
        <v>94</v>
      </c>
      <c r="E128" s="118" t="s">
        <v>109</v>
      </c>
      <c r="F128" s="119" t="s">
        <v>110</v>
      </c>
      <c r="G128" s="120" t="s">
        <v>97</v>
      </c>
      <c r="H128" s="121">
        <v>5.087</v>
      </c>
      <c r="I128" s="427">
        <v>0</v>
      </c>
      <c r="J128" s="277">
        <f>ROUND(I128*H128,2)</f>
        <v>0</v>
      </c>
    </row>
    <row r="129" spans="2:10" ht="12">
      <c r="B129" s="103"/>
      <c r="C129" s="236"/>
      <c r="D129" s="237" t="s">
        <v>79</v>
      </c>
      <c r="E129" s="238" t="s">
        <v>0</v>
      </c>
      <c r="F129" s="203" t="s">
        <v>361</v>
      </c>
      <c r="G129" s="236"/>
      <c r="H129" s="239">
        <v>2.826</v>
      </c>
      <c r="I129" s="236"/>
      <c r="J129" s="274"/>
    </row>
    <row r="130" spans="2:10" ht="12">
      <c r="B130" s="103"/>
      <c r="C130" s="236"/>
      <c r="D130" s="237" t="s">
        <v>79</v>
      </c>
      <c r="E130" s="236"/>
      <c r="F130" s="203" t="s">
        <v>362</v>
      </c>
      <c r="G130" s="236"/>
      <c r="H130" s="239">
        <v>5.087</v>
      </c>
      <c r="I130" s="236"/>
      <c r="J130" s="274"/>
    </row>
    <row r="131" spans="2:10" ht="24">
      <c r="B131" s="83"/>
      <c r="C131" s="84" t="s">
        <v>101</v>
      </c>
      <c r="D131" s="84" t="s">
        <v>72</v>
      </c>
      <c r="E131" s="85" t="s">
        <v>363</v>
      </c>
      <c r="F131" s="86" t="s">
        <v>364</v>
      </c>
      <c r="G131" s="87" t="s">
        <v>75</v>
      </c>
      <c r="H131" s="88">
        <v>2.669</v>
      </c>
      <c r="I131" s="426">
        <v>0</v>
      </c>
      <c r="J131" s="273">
        <f>ROUND(I131*H131,2)</f>
        <v>0</v>
      </c>
    </row>
    <row r="132" spans="2:10" ht="12">
      <c r="B132" s="103"/>
      <c r="C132" s="236"/>
      <c r="D132" s="237" t="s">
        <v>79</v>
      </c>
      <c r="E132" s="238" t="s">
        <v>0</v>
      </c>
      <c r="F132" s="203" t="s">
        <v>365</v>
      </c>
      <c r="G132" s="236"/>
      <c r="H132" s="239">
        <v>2.669</v>
      </c>
      <c r="I132" s="236"/>
      <c r="J132" s="274"/>
    </row>
    <row r="133" spans="2:10" ht="12">
      <c r="B133" s="83"/>
      <c r="C133" s="117" t="s">
        <v>108</v>
      </c>
      <c r="D133" s="117" t="s">
        <v>94</v>
      </c>
      <c r="E133" s="118" t="s">
        <v>366</v>
      </c>
      <c r="F133" s="119" t="s">
        <v>367</v>
      </c>
      <c r="G133" s="120" t="s">
        <v>97</v>
      </c>
      <c r="H133" s="121">
        <v>2.968</v>
      </c>
      <c r="I133" s="427">
        <v>0</v>
      </c>
      <c r="J133" s="277">
        <f>ROUND(I133*H133,2)</f>
        <v>0</v>
      </c>
    </row>
    <row r="134" spans="2:10" ht="12">
      <c r="B134" s="103"/>
      <c r="C134" s="236"/>
      <c r="D134" s="237" t="s">
        <v>79</v>
      </c>
      <c r="E134" s="238" t="s">
        <v>0</v>
      </c>
      <c r="F134" s="203" t="s">
        <v>368</v>
      </c>
      <c r="G134" s="236"/>
      <c r="H134" s="239">
        <v>1.649</v>
      </c>
      <c r="I134" s="236"/>
      <c r="J134" s="274"/>
    </row>
    <row r="135" spans="2:10" ht="12">
      <c r="B135" s="103"/>
      <c r="C135" s="236"/>
      <c r="D135" s="237" t="s">
        <v>79</v>
      </c>
      <c r="E135" s="236"/>
      <c r="F135" s="203" t="s">
        <v>369</v>
      </c>
      <c r="G135" s="236"/>
      <c r="H135" s="239">
        <v>2.968</v>
      </c>
      <c r="I135" s="236"/>
      <c r="J135" s="274"/>
    </row>
    <row r="136" spans="2:10" ht="12">
      <c r="B136" s="83"/>
      <c r="C136" s="117" t="s">
        <v>113</v>
      </c>
      <c r="D136" s="117" t="s">
        <v>94</v>
      </c>
      <c r="E136" s="118" t="s">
        <v>370</v>
      </c>
      <c r="F136" s="119" t="s">
        <v>371</v>
      </c>
      <c r="G136" s="120" t="s">
        <v>97</v>
      </c>
      <c r="H136" s="121">
        <v>0.212</v>
      </c>
      <c r="I136" s="427">
        <v>0</v>
      </c>
      <c r="J136" s="277">
        <f>ROUND(I136*H136,2)</f>
        <v>0</v>
      </c>
    </row>
    <row r="137" spans="2:10" ht="12">
      <c r="B137" s="103"/>
      <c r="C137" s="236"/>
      <c r="D137" s="237" t="s">
        <v>79</v>
      </c>
      <c r="E137" s="238" t="s">
        <v>0</v>
      </c>
      <c r="F137" s="203" t="s">
        <v>372</v>
      </c>
      <c r="G137" s="236"/>
      <c r="H137" s="239">
        <v>0.118</v>
      </c>
      <c r="I137" s="236"/>
      <c r="J137" s="274"/>
    </row>
    <row r="138" spans="2:10" ht="12">
      <c r="B138" s="103"/>
      <c r="C138" s="236"/>
      <c r="D138" s="237" t="s">
        <v>79</v>
      </c>
      <c r="E138" s="236"/>
      <c r="F138" s="203" t="s">
        <v>373</v>
      </c>
      <c r="G138" s="236"/>
      <c r="H138" s="239">
        <v>0.212</v>
      </c>
      <c r="I138" s="236"/>
      <c r="J138" s="274"/>
    </row>
    <row r="139" spans="2:10" ht="12">
      <c r="B139" s="83"/>
      <c r="C139" s="117" t="s">
        <v>98</v>
      </c>
      <c r="D139" s="117" t="s">
        <v>94</v>
      </c>
      <c r="E139" s="118" t="s">
        <v>244</v>
      </c>
      <c r="F139" s="119" t="s">
        <v>245</v>
      </c>
      <c r="G139" s="120" t="s">
        <v>97</v>
      </c>
      <c r="H139" s="121">
        <v>1.625</v>
      </c>
      <c r="I139" s="427">
        <v>0</v>
      </c>
      <c r="J139" s="277">
        <f>ROUND(I139*H139,2)</f>
        <v>0</v>
      </c>
    </row>
    <row r="140" spans="2:10" ht="12">
      <c r="B140" s="103"/>
      <c r="C140" s="236"/>
      <c r="D140" s="237" t="s">
        <v>79</v>
      </c>
      <c r="E140" s="238" t="s">
        <v>0</v>
      </c>
      <c r="F140" s="203" t="s">
        <v>374</v>
      </c>
      <c r="G140" s="236"/>
      <c r="H140" s="239">
        <v>0.903</v>
      </c>
      <c r="I140" s="236"/>
      <c r="J140" s="274"/>
    </row>
    <row r="141" spans="2:10" ht="12">
      <c r="B141" s="103"/>
      <c r="C141" s="236"/>
      <c r="D141" s="237" t="s">
        <v>79</v>
      </c>
      <c r="E141" s="236"/>
      <c r="F141" s="203" t="s">
        <v>375</v>
      </c>
      <c r="G141" s="236"/>
      <c r="H141" s="239">
        <v>1.625</v>
      </c>
      <c r="I141" s="236"/>
      <c r="J141" s="274"/>
    </row>
    <row r="142" spans="2:10" ht="24">
      <c r="B142" s="83"/>
      <c r="C142" s="84" t="s">
        <v>122</v>
      </c>
      <c r="D142" s="84" t="s">
        <v>72</v>
      </c>
      <c r="E142" s="85" t="s">
        <v>248</v>
      </c>
      <c r="F142" s="86" t="s">
        <v>249</v>
      </c>
      <c r="G142" s="87" t="s">
        <v>104</v>
      </c>
      <c r="H142" s="88">
        <v>7.065</v>
      </c>
      <c r="I142" s="426">
        <v>0</v>
      </c>
      <c r="J142" s="273">
        <f>ROUND(I142*H142,2)</f>
        <v>0</v>
      </c>
    </row>
    <row r="143" spans="2:10" ht="12">
      <c r="B143" s="103"/>
      <c r="C143" s="236"/>
      <c r="D143" s="237" t="s">
        <v>79</v>
      </c>
      <c r="E143" s="238" t="s">
        <v>0</v>
      </c>
      <c r="F143" s="203" t="s">
        <v>376</v>
      </c>
      <c r="G143" s="236"/>
      <c r="H143" s="239">
        <v>7.065</v>
      </c>
      <c r="I143" s="236"/>
      <c r="J143" s="274"/>
    </row>
    <row r="144" spans="2:10" ht="12">
      <c r="B144" s="83"/>
      <c r="C144" s="117" t="s">
        <v>128</v>
      </c>
      <c r="D144" s="117" t="s">
        <v>94</v>
      </c>
      <c r="E144" s="118" t="s">
        <v>250</v>
      </c>
      <c r="F144" s="119" t="s">
        <v>251</v>
      </c>
      <c r="G144" s="120" t="s">
        <v>97</v>
      </c>
      <c r="H144" s="121">
        <v>1.413</v>
      </c>
      <c r="I144" s="427">
        <v>0</v>
      </c>
      <c r="J144" s="277">
        <f>ROUND(I144*H144,2)</f>
        <v>0</v>
      </c>
    </row>
    <row r="145" spans="2:10" ht="12">
      <c r="B145" s="103"/>
      <c r="C145" s="236"/>
      <c r="D145" s="237" t="s">
        <v>79</v>
      </c>
      <c r="E145" s="238" t="s">
        <v>0</v>
      </c>
      <c r="F145" s="203" t="s">
        <v>377</v>
      </c>
      <c r="G145" s="236"/>
      <c r="H145" s="239">
        <v>1.413</v>
      </c>
      <c r="I145" s="236"/>
      <c r="J145" s="274"/>
    </row>
    <row r="146" spans="2:10" ht="24">
      <c r="B146" s="83"/>
      <c r="C146" s="84" t="s">
        <v>134</v>
      </c>
      <c r="D146" s="84" t="s">
        <v>72</v>
      </c>
      <c r="E146" s="85" t="s">
        <v>195</v>
      </c>
      <c r="F146" s="86" t="s">
        <v>253</v>
      </c>
      <c r="G146" s="87" t="s">
        <v>104</v>
      </c>
      <c r="H146" s="88">
        <v>7.065</v>
      </c>
      <c r="I146" s="426">
        <v>0</v>
      </c>
      <c r="J146" s="273">
        <f>ROUND(I146*H146,2)</f>
        <v>0</v>
      </c>
    </row>
    <row r="147" spans="2:10" ht="12">
      <c r="B147" s="83"/>
      <c r="C147" s="117" t="s">
        <v>140</v>
      </c>
      <c r="D147" s="117" t="s">
        <v>94</v>
      </c>
      <c r="E147" s="118" t="s">
        <v>254</v>
      </c>
      <c r="F147" s="119" t="s">
        <v>255</v>
      </c>
      <c r="G147" s="120" t="s">
        <v>119</v>
      </c>
      <c r="H147" s="121">
        <v>0.177</v>
      </c>
      <c r="I147" s="427">
        <v>0</v>
      </c>
      <c r="J147" s="277">
        <f>ROUND(I147*H147,2)</f>
        <v>0</v>
      </c>
    </row>
    <row r="148" spans="2:10" ht="12">
      <c r="B148" s="103"/>
      <c r="C148" s="236"/>
      <c r="D148" s="237" t="s">
        <v>79</v>
      </c>
      <c r="E148" s="236"/>
      <c r="F148" s="203" t="s">
        <v>378</v>
      </c>
      <c r="G148" s="236"/>
      <c r="H148" s="239">
        <v>0.177</v>
      </c>
      <c r="I148" s="236"/>
      <c r="J148" s="274"/>
    </row>
    <row r="149" spans="2:10" ht="12">
      <c r="B149" s="83"/>
      <c r="C149" s="84" t="s">
        <v>147</v>
      </c>
      <c r="D149" s="84" t="s">
        <v>72</v>
      </c>
      <c r="E149" s="85" t="s">
        <v>197</v>
      </c>
      <c r="F149" s="86" t="s">
        <v>257</v>
      </c>
      <c r="G149" s="87" t="s">
        <v>104</v>
      </c>
      <c r="H149" s="88">
        <v>7.065</v>
      </c>
      <c r="I149" s="426">
        <v>0</v>
      </c>
      <c r="J149" s="273">
        <f>ROUND(I149*H149,2)</f>
        <v>0</v>
      </c>
    </row>
    <row r="150" spans="2:10" ht="12.75">
      <c r="B150" s="71"/>
      <c r="C150" s="130"/>
      <c r="D150" s="233" t="s">
        <v>44</v>
      </c>
      <c r="E150" s="235" t="s">
        <v>122</v>
      </c>
      <c r="F150" s="235" t="s">
        <v>123</v>
      </c>
      <c r="G150" s="130"/>
      <c r="H150" s="130"/>
      <c r="I150" s="130"/>
      <c r="J150" s="271">
        <f>J151</f>
        <v>0</v>
      </c>
    </row>
    <row r="151" spans="2:10" ht="24">
      <c r="B151" s="83"/>
      <c r="C151" s="84" t="s">
        <v>151</v>
      </c>
      <c r="D151" s="84" t="s">
        <v>72</v>
      </c>
      <c r="E151" s="85" t="s">
        <v>328</v>
      </c>
      <c r="F151" s="86" t="s">
        <v>214</v>
      </c>
      <c r="G151" s="87" t="s">
        <v>75</v>
      </c>
      <c r="H151" s="88">
        <v>0.513</v>
      </c>
      <c r="I151" s="426">
        <v>0</v>
      </c>
      <c r="J151" s="273">
        <f>ROUND(I151*H151,2)</f>
        <v>0</v>
      </c>
    </row>
    <row r="152" spans="2:10" ht="12">
      <c r="B152" s="96"/>
      <c r="C152" s="243"/>
      <c r="D152" s="237" t="s">
        <v>79</v>
      </c>
      <c r="E152" s="244" t="s">
        <v>0</v>
      </c>
      <c r="F152" s="245" t="s">
        <v>379</v>
      </c>
      <c r="G152" s="243"/>
      <c r="H152" s="244" t="s">
        <v>0</v>
      </c>
      <c r="I152" s="432"/>
      <c r="J152" s="278"/>
    </row>
    <row r="153" spans="2:10" ht="12">
      <c r="B153" s="103"/>
      <c r="C153" s="236"/>
      <c r="D153" s="237" t="s">
        <v>79</v>
      </c>
      <c r="E153" s="238" t="s">
        <v>0</v>
      </c>
      <c r="F153" s="203" t="s">
        <v>380</v>
      </c>
      <c r="G153" s="236"/>
      <c r="H153" s="239">
        <v>0.133</v>
      </c>
      <c r="I153" s="236"/>
      <c r="J153" s="274"/>
    </row>
    <row r="154" spans="2:10" ht="12">
      <c r="B154" s="103"/>
      <c r="C154" s="236"/>
      <c r="D154" s="237" t="s">
        <v>79</v>
      </c>
      <c r="E154" s="238" t="s">
        <v>0</v>
      </c>
      <c r="F154" s="203" t="s">
        <v>381</v>
      </c>
      <c r="G154" s="236"/>
      <c r="H154" s="239">
        <v>0.38</v>
      </c>
      <c r="I154" s="236"/>
      <c r="J154" s="274"/>
    </row>
    <row r="155" spans="2:10" ht="12">
      <c r="B155" s="110"/>
      <c r="C155" s="133"/>
      <c r="D155" s="237" t="s">
        <v>79</v>
      </c>
      <c r="E155" s="240" t="s">
        <v>0</v>
      </c>
      <c r="F155" s="241" t="s">
        <v>83</v>
      </c>
      <c r="G155" s="133"/>
      <c r="H155" s="242">
        <v>0.513</v>
      </c>
      <c r="I155" s="133"/>
      <c r="J155" s="275"/>
    </row>
    <row r="156" spans="2:10" ht="12.75">
      <c r="B156" s="71"/>
      <c r="C156" s="130"/>
      <c r="D156" s="233" t="s">
        <v>44</v>
      </c>
      <c r="E156" s="235" t="s">
        <v>145</v>
      </c>
      <c r="F156" s="235" t="s">
        <v>146</v>
      </c>
      <c r="G156" s="130"/>
      <c r="H156" s="130"/>
      <c r="I156" s="130"/>
      <c r="J156" s="271">
        <f>J157+J158+J160</f>
        <v>0</v>
      </c>
    </row>
    <row r="157" spans="2:10" ht="24">
      <c r="B157" s="83"/>
      <c r="C157" s="84" t="s">
        <v>4</v>
      </c>
      <c r="D157" s="84" t="s">
        <v>72</v>
      </c>
      <c r="E157" s="85" t="s">
        <v>148</v>
      </c>
      <c r="F157" s="86" t="s">
        <v>277</v>
      </c>
      <c r="G157" s="87" t="s">
        <v>97</v>
      </c>
      <c r="H157" s="88">
        <v>1.236</v>
      </c>
      <c r="I157" s="426">
        <v>0</v>
      </c>
      <c r="J157" s="273">
        <f>ROUND(I157*H157,2)</f>
        <v>0</v>
      </c>
    </row>
    <row r="158" spans="2:10" ht="24">
      <c r="B158" s="83"/>
      <c r="C158" s="84" t="s">
        <v>212</v>
      </c>
      <c r="D158" s="84" t="s">
        <v>72</v>
      </c>
      <c r="E158" s="85" t="s">
        <v>152</v>
      </c>
      <c r="F158" s="86" t="s">
        <v>278</v>
      </c>
      <c r="G158" s="87" t="s">
        <v>97</v>
      </c>
      <c r="H158" s="88">
        <v>17.304</v>
      </c>
      <c r="I158" s="426">
        <v>0</v>
      </c>
      <c r="J158" s="273">
        <f>ROUND(I158*H158,2)</f>
        <v>0</v>
      </c>
    </row>
    <row r="159" spans="2:10" ht="12">
      <c r="B159" s="103"/>
      <c r="C159" s="236"/>
      <c r="D159" s="237" t="s">
        <v>79</v>
      </c>
      <c r="E159" s="236"/>
      <c r="F159" s="203" t="s">
        <v>382</v>
      </c>
      <c r="G159" s="236"/>
      <c r="H159" s="239">
        <v>17.304</v>
      </c>
      <c r="I159" s="236"/>
      <c r="J159" s="274"/>
    </row>
    <row r="160" spans="2:10" ht="24">
      <c r="B160" s="83"/>
      <c r="C160" s="84" t="s">
        <v>216</v>
      </c>
      <c r="D160" s="84" t="s">
        <v>72</v>
      </c>
      <c r="E160" s="85" t="s">
        <v>280</v>
      </c>
      <c r="F160" s="86" t="s">
        <v>281</v>
      </c>
      <c r="G160" s="87" t="s">
        <v>97</v>
      </c>
      <c r="H160" s="88">
        <v>1.236</v>
      </c>
      <c r="I160" s="426">
        <v>0</v>
      </c>
      <c r="J160" s="273">
        <f>ROUND(I160*H160,2)</f>
        <v>0</v>
      </c>
    </row>
    <row r="161" spans="2:10" ht="12">
      <c r="B161" s="22"/>
      <c r="C161" s="23"/>
      <c r="D161" s="23"/>
      <c r="E161" s="23"/>
      <c r="F161" s="23"/>
      <c r="G161" s="23"/>
      <c r="H161" s="23"/>
      <c r="I161" s="23"/>
      <c r="J161" s="210"/>
    </row>
    <row r="162" spans="2:10" ht="12">
      <c r="B162" s="145"/>
      <c r="C162" s="145"/>
      <c r="D162" s="145"/>
      <c r="E162" s="145"/>
      <c r="F162" s="145"/>
      <c r="G162" s="145"/>
      <c r="H162" s="145"/>
      <c r="I162" s="145"/>
      <c r="J162" s="145"/>
    </row>
  </sheetData>
  <mergeCells count="8">
    <mergeCell ref="E110:H110"/>
    <mergeCell ref="E112:H112"/>
    <mergeCell ref="E7:H7"/>
    <mergeCell ref="E9:H9"/>
    <mergeCell ref="E18:H18"/>
    <mergeCell ref="E27:H27"/>
    <mergeCell ref="E85:H85"/>
    <mergeCell ref="E87:H87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J249"/>
  <sheetViews>
    <sheetView showGridLines="0" workbookViewId="0" topLeftCell="A91">
      <selection activeCell="R247" sqref="R247"/>
    </sheetView>
  </sheetViews>
  <sheetFormatPr defaultColWidth="9.140625" defaultRowHeight="12"/>
  <cols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</cols>
  <sheetData>
    <row r="3" spans="2:10" ht="12">
      <c r="B3" s="12"/>
      <c r="C3" s="13"/>
      <c r="D3" s="13"/>
      <c r="E3" s="13"/>
      <c r="F3" s="13"/>
      <c r="G3" s="13"/>
      <c r="H3" s="13"/>
      <c r="I3" s="13"/>
      <c r="J3" s="205"/>
    </row>
    <row r="4" spans="2:10" ht="18">
      <c r="B4" s="14"/>
      <c r="C4" s="145"/>
      <c r="D4" s="216" t="s">
        <v>47</v>
      </c>
      <c r="E4" s="145"/>
      <c r="F4" s="145"/>
      <c r="G4" s="145"/>
      <c r="H4" s="145"/>
      <c r="I4" s="145"/>
      <c r="J4" s="206"/>
    </row>
    <row r="5" spans="2:10" ht="12">
      <c r="B5" s="14"/>
      <c r="C5" s="145"/>
      <c r="D5" s="145"/>
      <c r="E5" s="145"/>
      <c r="F5" s="145"/>
      <c r="G5" s="145"/>
      <c r="H5" s="145"/>
      <c r="I5" s="145"/>
      <c r="J5" s="206"/>
    </row>
    <row r="6" spans="2:10" ht="12.75">
      <c r="B6" s="20"/>
      <c r="C6" s="256"/>
      <c r="D6" s="217" t="s">
        <v>6</v>
      </c>
      <c r="E6" s="256"/>
      <c r="F6" s="256"/>
      <c r="G6" s="256"/>
      <c r="H6" s="256"/>
      <c r="I6" s="256"/>
      <c r="J6" s="207"/>
    </row>
    <row r="7" spans="2:10" ht="18" customHeight="1">
      <c r="B7" s="20"/>
      <c r="C7" s="256"/>
      <c r="D7" s="256"/>
      <c r="E7" s="461" t="s">
        <v>658</v>
      </c>
      <c r="F7" s="458"/>
      <c r="G7" s="458"/>
      <c r="H7" s="458"/>
      <c r="I7" s="256"/>
      <c r="J7" s="207"/>
    </row>
    <row r="8" spans="2:10" ht="12">
      <c r="B8" s="20"/>
      <c r="C8" s="256"/>
      <c r="D8" s="256"/>
      <c r="E8" s="256"/>
      <c r="F8" s="256"/>
      <c r="G8" s="256"/>
      <c r="H8" s="256"/>
      <c r="I8" s="256"/>
      <c r="J8" s="207"/>
    </row>
    <row r="9" spans="2:10" ht="12.75">
      <c r="B9" s="20"/>
      <c r="C9" s="256"/>
      <c r="D9" s="217" t="s">
        <v>8</v>
      </c>
      <c r="E9" s="256"/>
      <c r="F9" s="257" t="s">
        <v>0</v>
      </c>
      <c r="G9" s="256"/>
      <c r="H9" s="256"/>
      <c r="I9" s="217" t="s">
        <v>9</v>
      </c>
      <c r="J9" s="246" t="s">
        <v>0</v>
      </c>
    </row>
    <row r="10" spans="2:10" ht="12.75">
      <c r="B10" s="20"/>
      <c r="C10" s="256"/>
      <c r="D10" s="217" t="s">
        <v>10</v>
      </c>
      <c r="E10" s="256"/>
      <c r="F10" s="257" t="s">
        <v>227</v>
      </c>
      <c r="G10" s="256"/>
      <c r="H10" s="256"/>
      <c r="I10" s="217" t="s">
        <v>12</v>
      </c>
      <c r="J10" s="247" t="str">
        <f>'[4]Rekapitulace stavby'!AN8</f>
        <v>24. 3. 2020</v>
      </c>
    </row>
    <row r="11" spans="2:10" ht="12">
      <c r="B11" s="20"/>
      <c r="C11" s="256"/>
      <c r="D11" s="256"/>
      <c r="E11" s="256"/>
      <c r="F11" s="256"/>
      <c r="G11" s="256"/>
      <c r="H11" s="256"/>
      <c r="I11" s="256"/>
      <c r="J11" s="207"/>
    </row>
    <row r="12" spans="2:10" ht="12.75">
      <c r="B12" s="20"/>
      <c r="C12" s="256"/>
      <c r="D12" s="217" t="s">
        <v>13</v>
      </c>
      <c r="E12" s="256"/>
      <c r="F12" s="256"/>
      <c r="G12" s="256"/>
      <c r="H12" s="256"/>
      <c r="I12" s="217" t="s">
        <v>14</v>
      </c>
      <c r="J12" s="246" t="s">
        <v>0</v>
      </c>
    </row>
    <row r="13" spans="2:10" ht="12.75">
      <c r="B13" s="20"/>
      <c r="C13" s="256"/>
      <c r="D13" s="256"/>
      <c r="E13" s="257" t="s">
        <v>16</v>
      </c>
      <c r="F13" s="256"/>
      <c r="G13" s="256"/>
      <c r="H13" s="256"/>
      <c r="I13" s="217" t="s">
        <v>17</v>
      </c>
      <c r="J13" s="246" t="s">
        <v>0</v>
      </c>
    </row>
    <row r="14" spans="2:10" ht="12">
      <c r="B14" s="20"/>
      <c r="C14" s="256"/>
      <c r="D14" s="256"/>
      <c r="E14" s="256"/>
      <c r="F14" s="256"/>
      <c r="G14" s="256"/>
      <c r="H14" s="256"/>
      <c r="I14" s="256"/>
      <c r="J14" s="207"/>
    </row>
    <row r="15" spans="2:10" ht="12.75">
      <c r="B15" s="20"/>
      <c r="C15" s="256"/>
      <c r="D15" s="217" t="s">
        <v>19</v>
      </c>
      <c r="E15" s="256"/>
      <c r="F15" s="256"/>
      <c r="G15" s="256"/>
      <c r="H15" s="256"/>
      <c r="I15" s="217" t="s">
        <v>14</v>
      </c>
      <c r="J15" s="246" t="str">
        <f>'[4]Rekapitulace stavby'!AN13</f>
        <v/>
      </c>
    </row>
    <row r="16" spans="2:10" ht="12.75">
      <c r="B16" s="20"/>
      <c r="C16" s="256"/>
      <c r="D16" s="256"/>
      <c r="E16" s="462" t="str">
        <f>'[4]Rekapitulace stavby'!E14</f>
        <v xml:space="preserve"> </v>
      </c>
      <c r="F16" s="462"/>
      <c r="G16" s="462"/>
      <c r="H16" s="462"/>
      <c r="I16" s="217" t="s">
        <v>17</v>
      </c>
      <c r="J16" s="246" t="str">
        <f>'[4]Rekapitulace stavby'!AN14</f>
        <v/>
      </c>
    </row>
    <row r="17" spans="2:10" ht="12">
      <c r="B17" s="20"/>
      <c r="C17" s="256"/>
      <c r="D17" s="256"/>
      <c r="E17" s="256"/>
      <c r="F17" s="256"/>
      <c r="G17" s="256"/>
      <c r="H17" s="256"/>
      <c r="I17" s="256"/>
      <c r="J17" s="207"/>
    </row>
    <row r="18" spans="2:10" ht="12.75">
      <c r="B18" s="20"/>
      <c r="C18" s="256"/>
      <c r="D18" s="217" t="s">
        <v>20</v>
      </c>
      <c r="E18" s="256"/>
      <c r="F18" s="256"/>
      <c r="G18" s="256"/>
      <c r="H18" s="256"/>
      <c r="I18" s="217" t="s">
        <v>14</v>
      </c>
      <c r="J18" s="246" t="s">
        <v>0</v>
      </c>
    </row>
    <row r="19" spans="2:10" ht="12.75">
      <c r="B19" s="20"/>
      <c r="C19" s="256"/>
      <c r="D19" s="256"/>
      <c r="E19" s="257" t="s">
        <v>228</v>
      </c>
      <c r="F19" s="256"/>
      <c r="G19" s="256"/>
      <c r="H19" s="256"/>
      <c r="I19" s="217" t="s">
        <v>17</v>
      </c>
      <c r="J19" s="246" t="s">
        <v>0</v>
      </c>
    </row>
    <row r="20" spans="2:10" ht="12">
      <c r="B20" s="20"/>
      <c r="C20" s="256"/>
      <c r="D20" s="256"/>
      <c r="E20" s="256"/>
      <c r="F20" s="256"/>
      <c r="G20" s="256"/>
      <c r="H20" s="256"/>
      <c r="I20" s="256"/>
      <c r="J20" s="207"/>
    </row>
    <row r="21" spans="2:10" ht="12.75">
      <c r="B21" s="20"/>
      <c r="C21" s="256"/>
      <c r="D21" s="217" t="s">
        <v>24</v>
      </c>
      <c r="E21" s="256"/>
      <c r="F21" s="256"/>
      <c r="G21" s="256"/>
      <c r="H21" s="256"/>
      <c r="I21" s="217" t="s">
        <v>14</v>
      </c>
      <c r="J21" s="246" t="str">
        <f>IF('[4]Rekapitulace stavby'!AN19="","",'[4]Rekapitulace stavby'!AN19)</f>
        <v/>
      </c>
    </row>
    <row r="22" spans="2:10" ht="12.75">
      <c r="B22" s="20"/>
      <c r="C22" s="256"/>
      <c r="D22" s="256"/>
      <c r="E22" s="257" t="str">
        <f>IF('[4]Rekapitulace stavby'!E20="","",'[4]Rekapitulace stavby'!E20)</f>
        <v xml:space="preserve"> </v>
      </c>
      <c r="F22" s="256"/>
      <c r="G22" s="256"/>
      <c r="H22" s="256"/>
      <c r="I22" s="217" t="s">
        <v>17</v>
      </c>
      <c r="J22" s="246" t="str">
        <f>IF('[4]Rekapitulace stavby'!AN20="","",'[4]Rekapitulace stavby'!AN20)</f>
        <v/>
      </c>
    </row>
    <row r="23" spans="2:10" ht="12">
      <c r="B23" s="20"/>
      <c r="C23" s="256"/>
      <c r="D23" s="256"/>
      <c r="E23" s="256"/>
      <c r="F23" s="256"/>
      <c r="G23" s="256"/>
      <c r="H23" s="256"/>
      <c r="I23" s="256"/>
      <c r="J23" s="207"/>
    </row>
    <row r="24" spans="2:10" ht="12.75">
      <c r="B24" s="20"/>
      <c r="C24" s="256"/>
      <c r="D24" s="217" t="s">
        <v>25</v>
      </c>
      <c r="E24" s="256"/>
      <c r="F24" s="256"/>
      <c r="G24" s="256"/>
      <c r="H24" s="256"/>
      <c r="I24" s="256"/>
      <c r="J24" s="207"/>
    </row>
    <row r="25" spans="2:10" ht="12.75">
      <c r="B25" s="40"/>
      <c r="C25" s="150"/>
      <c r="D25" s="150"/>
      <c r="E25" s="463" t="s">
        <v>0</v>
      </c>
      <c r="F25" s="463"/>
      <c r="G25" s="463"/>
      <c r="H25" s="463"/>
      <c r="I25" s="150"/>
      <c r="J25" s="208"/>
    </row>
    <row r="26" spans="2:10" ht="12">
      <c r="B26" s="20"/>
      <c r="C26" s="256"/>
      <c r="D26" s="256"/>
      <c r="E26" s="256"/>
      <c r="F26" s="256"/>
      <c r="G26" s="256"/>
      <c r="H26" s="256"/>
      <c r="I26" s="256"/>
      <c r="J26" s="207"/>
    </row>
    <row r="27" spans="2:10" ht="12">
      <c r="B27" s="20"/>
      <c r="C27" s="256"/>
      <c r="D27" s="33"/>
      <c r="E27" s="33"/>
      <c r="F27" s="33"/>
      <c r="G27" s="33"/>
      <c r="H27" s="33"/>
      <c r="I27" s="33"/>
      <c r="J27" s="209"/>
    </row>
    <row r="28" spans="2:10" ht="15.75">
      <c r="B28" s="20"/>
      <c r="C28" s="256"/>
      <c r="D28" s="219" t="s">
        <v>27</v>
      </c>
      <c r="E28" s="256"/>
      <c r="F28" s="256"/>
      <c r="G28" s="256"/>
      <c r="H28" s="256"/>
      <c r="I28" s="256"/>
      <c r="J28" s="248">
        <f>ROUND(J118,2)</f>
        <v>0</v>
      </c>
    </row>
    <row r="29" spans="2:10" ht="12">
      <c r="B29" s="20"/>
      <c r="C29" s="256"/>
      <c r="D29" s="33"/>
      <c r="E29" s="33"/>
      <c r="F29" s="33"/>
      <c r="G29" s="33"/>
      <c r="H29" s="33"/>
      <c r="I29" s="33"/>
      <c r="J29" s="209"/>
    </row>
    <row r="30" spans="2:10" ht="12.75">
      <c r="B30" s="20"/>
      <c r="C30" s="256"/>
      <c r="D30" s="256"/>
      <c r="E30" s="256"/>
      <c r="F30" s="220" t="s">
        <v>29</v>
      </c>
      <c r="G30" s="256"/>
      <c r="H30" s="256"/>
      <c r="I30" s="220" t="s">
        <v>28</v>
      </c>
      <c r="J30" s="249" t="s">
        <v>30</v>
      </c>
    </row>
    <row r="31" spans="2:10" ht="12.75">
      <c r="B31" s="20"/>
      <c r="C31" s="256"/>
      <c r="D31" s="221" t="s">
        <v>31</v>
      </c>
      <c r="E31" s="217" t="s">
        <v>32</v>
      </c>
      <c r="F31" s="222">
        <f>ROUND((SUM(BE118:BE248)),2)</f>
        <v>0</v>
      </c>
      <c r="G31" s="256"/>
      <c r="H31" s="256"/>
      <c r="I31" s="223">
        <v>0.21</v>
      </c>
      <c r="J31" s="250">
        <f>ROUND(((SUM(BE118:BE248))*I31),2)</f>
        <v>0</v>
      </c>
    </row>
    <row r="32" spans="2:10" ht="12.75">
      <c r="B32" s="20"/>
      <c r="C32" s="256"/>
      <c r="D32" s="256"/>
      <c r="E32" s="217" t="s">
        <v>33</v>
      </c>
      <c r="F32" s="222">
        <f>ROUND((SUM(BF118:BF248)),2)</f>
        <v>0</v>
      </c>
      <c r="G32" s="256"/>
      <c r="H32" s="256"/>
      <c r="I32" s="223">
        <v>0.15</v>
      </c>
      <c r="J32" s="250">
        <f>ROUND(((SUM(BF118:BF248))*I32),2)</f>
        <v>0</v>
      </c>
    </row>
    <row r="33" spans="2:10" ht="12.75">
      <c r="B33" s="20"/>
      <c r="C33" s="256"/>
      <c r="D33" s="256"/>
      <c r="E33" s="217" t="s">
        <v>34</v>
      </c>
      <c r="F33" s="222">
        <f>ROUND((SUM(BG118:BG248)),2)</f>
        <v>0</v>
      </c>
      <c r="G33" s="256"/>
      <c r="H33" s="256"/>
      <c r="I33" s="223">
        <v>0.21</v>
      </c>
      <c r="J33" s="250">
        <f>0</f>
        <v>0</v>
      </c>
    </row>
    <row r="34" spans="2:10" ht="12.75">
      <c r="B34" s="20"/>
      <c r="C34" s="256"/>
      <c r="D34" s="256"/>
      <c r="E34" s="217" t="s">
        <v>35</v>
      </c>
      <c r="F34" s="222">
        <f>ROUND((SUM(BH118:BH248)),2)</f>
        <v>0</v>
      </c>
      <c r="G34" s="256"/>
      <c r="H34" s="256"/>
      <c r="I34" s="223">
        <v>0.15</v>
      </c>
      <c r="J34" s="250">
        <f>0</f>
        <v>0</v>
      </c>
    </row>
    <row r="35" spans="2:10" ht="12.75">
      <c r="B35" s="20"/>
      <c r="C35" s="256"/>
      <c r="D35" s="256"/>
      <c r="E35" s="217" t="s">
        <v>36</v>
      </c>
      <c r="F35" s="222">
        <f>ROUND((SUM(BI118:BI248)),2)</f>
        <v>0</v>
      </c>
      <c r="G35" s="256"/>
      <c r="H35" s="256"/>
      <c r="I35" s="223">
        <v>0</v>
      </c>
      <c r="J35" s="250">
        <f>0</f>
        <v>0</v>
      </c>
    </row>
    <row r="36" spans="2:10" ht="12">
      <c r="B36" s="20"/>
      <c r="C36" s="256"/>
      <c r="D36" s="256"/>
      <c r="E36" s="256"/>
      <c r="F36" s="256"/>
      <c r="G36" s="256"/>
      <c r="H36" s="256"/>
      <c r="I36" s="256"/>
      <c r="J36" s="207"/>
    </row>
    <row r="37" spans="2:10" ht="15.75">
      <c r="B37" s="20"/>
      <c r="C37" s="156"/>
      <c r="D37" s="47" t="s">
        <v>37</v>
      </c>
      <c r="E37" s="28"/>
      <c r="F37" s="28"/>
      <c r="G37" s="48" t="s">
        <v>38</v>
      </c>
      <c r="H37" s="49" t="s">
        <v>39</v>
      </c>
      <c r="I37" s="28"/>
      <c r="J37" s="252">
        <f>SUM(J28:J35)</f>
        <v>0</v>
      </c>
    </row>
    <row r="38" spans="2:10" ht="12">
      <c r="B38" s="20"/>
      <c r="C38" s="256"/>
      <c r="D38" s="256"/>
      <c r="E38" s="256"/>
      <c r="F38" s="256"/>
      <c r="G38" s="256"/>
      <c r="H38" s="256"/>
      <c r="I38" s="256"/>
      <c r="J38" s="207"/>
    </row>
    <row r="39" spans="2:10" ht="12">
      <c r="B39" s="14"/>
      <c r="C39" s="145"/>
      <c r="D39" s="145"/>
      <c r="E39" s="145"/>
      <c r="F39" s="145"/>
      <c r="G39" s="145"/>
      <c r="H39" s="145"/>
      <c r="I39" s="145"/>
      <c r="J39" s="206"/>
    </row>
    <row r="40" spans="2:10" ht="12">
      <c r="B40" s="14"/>
      <c r="C40" s="145"/>
      <c r="D40" s="145"/>
      <c r="E40" s="145"/>
      <c r="F40" s="145"/>
      <c r="G40" s="145"/>
      <c r="H40" s="145"/>
      <c r="I40" s="145"/>
      <c r="J40" s="206"/>
    </row>
    <row r="41" spans="2:10" ht="12">
      <c r="B41" s="14"/>
      <c r="C41" s="145"/>
      <c r="D41" s="145"/>
      <c r="E41" s="145"/>
      <c r="F41" s="145"/>
      <c r="G41" s="145"/>
      <c r="H41" s="145"/>
      <c r="I41" s="145"/>
      <c r="J41" s="206"/>
    </row>
    <row r="42" spans="2:10" ht="12">
      <c r="B42" s="14"/>
      <c r="C42" s="145"/>
      <c r="D42" s="145"/>
      <c r="E42" s="145"/>
      <c r="F42" s="145"/>
      <c r="G42" s="145"/>
      <c r="H42" s="145"/>
      <c r="I42" s="145"/>
      <c r="J42" s="206"/>
    </row>
    <row r="43" spans="2:10" ht="12">
      <c r="B43" s="14"/>
      <c r="C43" s="145"/>
      <c r="D43" s="145"/>
      <c r="E43" s="145"/>
      <c r="F43" s="145"/>
      <c r="G43" s="145"/>
      <c r="H43" s="145"/>
      <c r="I43" s="145"/>
      <c r="J43" s="206"/>
    </row>
    <row r="44" spans="2:10" ht="12">
      <c r="B44" s="14"/>
      <c r="C44" s="145"/>
      <c r="D44" s="145"/>
      <c r="E44" s="145"/>
      <c r="F44" s="145"/>
      <c r="G44" s="145"/>
      <c r="H44" s="145"/>
      <c r="I44" s="145"/>
      <c r="J44" s="206"/>
    </row>
    <row r="45" spans="2:10" ht="12">
      <c r="B45" s="14"/>
      <c r="C45" s="145"/>
      <c r="D45" s="145"/>
      <c r="E45" s="145"/>
      <c r="F45" s="145"/>
      <c r="G45" s="145"/>
      <c r="H45" s="145"/>
      <c r="I45" s="145"/>
      <c r="J45" s="206"/>
    </row>
    <row r="46" spans="2:10" ht="12">
      <c r="B46" s="14"/>
      <c r="C46" s="145"/>
      <c r="D46" s="145"/>
      <c r="E46" s="145"/>
      <c r="F46" s="145"/>
      <c r="G46" s="145"/>
      <c r="H46" s="145"/>
      <c r="I46" s="145"/>
      <c r="J46" s="206"/>
    </row>
    <row r="47" spans="2:10" ht="12">
      <c r="B47" s="14"/>
      <c r="C47" s="145"/>
      <c r="D47" s="145"/>
      <c r="E47" s="145"/>
      <c r="F47" s="145"/>
      <c r="G47" s="145"/>
      <c r="H47" s="145"/>
      <c r="I47" s="145"/>
      <c r="J47" s="206"/>
    </row>
    <row r="48" spans="2:10" ht="12">
      <c r="B48" s="14"/>
      <c r="C48" s="145"/>
      <c r="D48" s="145"/>
      <c r="E48" s="145"/>
      <c r="F48" s="145"/>
      <c r="G48" s="145"/>
      <c r="H48" s="145"/>
      <c r="I48" s="145"/>
      <c r="J48" s="206"/>
    </row>
    <row r="49" spans="2:10" ht="12">
      <c r="B49" s="14"/>
      <c r="C49" s="145"/>
      <c r="D49" s="145"/>
      <c r="E49" s="145"/>
      <c r="F49" s="145"/>
      <c r="G49" s="145"/>
      <c r="H49" s="145"/>
      <c r="I49" s="145"/>
      <c r="J49" s="206"/>
    </row>
    <row r="50" spans="2:10" ht="12.75">
      <c r="B50" s="38"/>
      <c r="C50" s="279"/>
      <c r="D50" s="224" t="s">
        <v>158</v>
      </c>
      <c r="E50" s="280"/>
      <c r="F50" s="280"/>
      <c r="G50" s="224" t="s">
        <v>229</v>
      </c>
      <c r="H50" s="280"/>
      <c r="I50" s="280"/>
      <c r="J50" s="287"/>
    </row>
    <row r="51" spans="2:10" ht="12">
      <c r="B51" s="14"/>
      <c r="C51" s="145"/>
      <c r="D51" s="145"/>
      <c r="E51" s="145"/>
      <c r="F51" s="145"/>
      <c r="G51" s="145"/>
      <c r="H51" s="145"/>
      <c r="I51" s="145"/>
      <c r="J51" s="206"/>
    </row>
    <row r="52" spans="2:10" ht="12">
      <c r="B52" s="14"/>
      <c r="C52" s="145"/>
      <c r="D52" s="145"/>
      <c r="E52" s="145"/>
      <c r="F52" s="145"/>
      <c r="G52" s="145"/>
      <c r="H52" s="145"/>
      <c r="I52" s="145"/>
      <c r="J52" s="206"/>
    </row>
    <row r="53" spans="2:10" ht="12">
      <c r="B53" s="14"/>
      <c r="C53" s="145"/>
      <c r="D53" s="145"/>
      <c r="E53" s="145"/>
      <c r="F53" s="145"/>
      <c r="G53" s="145"/>
      <c r="H53" s="145"/>
      <c r="I53" s="145"/>
      <c r="J53" s="206"/>
    </row>
    <row r="54" spans="2:10" ht="12">
      <c r="B54" s="14"/>
      <c r="C54" s="145"/>
      <c r="D54" s="145"/>
      <c r="E54" s="145"/>
      <c r="F54" s="145"/>
      <c r="G54" s="145"/>
      <c r="H54" s="145"/>
      <c r="I54" s="145"/>
      <c r="J54" s="206"/>
    </row>
    <row r="55" spans="2:10" ht="12">
      <c r="B55" s="14"/>
      <c r="C55" s="145"/>
      <c r="D55" s="145"/>
      <c r="E55" s="145"/>
      <c r="F55" s="145"/>
      <c r="G55" s="145"/>
      <c r="H55" s="145"/>
      <c r="I55" s="145"/>
      <c r="J55" s="206"/>
    </row>
    <row r="56" spans="2:10" ht="12">
      <c r="B56" s="14"/>
      <c r="C56" s="145"/>
      <c r="D56" s="145"/>
      <c r="E56" s="145"/>
      <c r="F56" s="145"/>
      <c r="G56" s="145"/>
      <c r="H56" s="145"/>
      <c r="I56" s="145"/>
      <c r="J56" s="206"/>
    </row>
    <row r="57" spans="2:10" ht="12">
      <c r="B57" s="14"/>
      <c r="C57" s="145"/>
      <c r="D57" s="145"/>
      <c r="E57" s="145"/>
      <c r="F57" s="145"/>
      <c r="G57" s="145"/>
      <c r="H57" s="145"/>
      <c r="I57" s="145"/>
      <c r="J57" s="206"/>
    </row>
    <row r="58" spans="2:10" ht="12">
      <c r="B58" s="14"/>
      <c r="C58" s="145"/>
      <c r="D58" s="145"/>
      <c r="E58" s="145"/>
      <c r="F58" s="145"/>
      <c r="G58" s="145"/>
      <c r="H58" s="145"/>
      <c r="I58" s="145"/>
      <c r="J58" s="206"/>
    </row>
    <row r="59" spans="2:10" ht="12">
      <c r="B59" s="14"/>
      <c r="C59" s="145"/>
      <c r="D59" s="145"/>
      <c r="E59" s="145"/>
      <c r="F59" s="145"/>
      <c r="G59" s="145"/>
      <c r="H59" s="145"/>
      <c r="I59" s="145"/>
      <c r="J59" s="206"/>
    </row>
    <row r="60" spans="2:10" ht="12">
      <c r="B60" s="14"/>
      <c r="C60" s="145"/>
      <c r="D60" s="145"/>
      <c r="E60" s="145"/>
      <c r="F60" s="145"/>
      <c r="G60" s="145"/>
      <c r="H60" s="145"/>
      <c r="I60" s="145"/>
      <c r="J60" s="206"/>
    </row>
    <row r="61" spans="2:10" ht="12.75">
      <c r="B61" s="20"/>
      <c r="C61" s="256"/>
      <c r="D61" s="226" t="s">
        <v>230</v>
      </c>
      <c r="E61" s="144"/>
      <c r="F61" s="227" t="s">
        <v>231</v>
      </c>
      <c r="G61" s="226" t="s">
        <v>230</v>
      </c>
      <c r="H61" s="144"/>
      <c r="I61" s="144"/>
      <c r="J61" s="254" t="s">
        <v>231</v>
      </c>
    </row>
    <row r="62" spans="2:10" ht="12">
      <c r="B62" s="14"/>
      <c r="C62" s="145"/>
      <c r="D62" s="145"/>
      <c r="E62" s="145"/>
      <c r="F62" s="145"/>
      <c r="G62" s="145"/>
      <c r="H62" s="145"/>
      <c r="I62" s="145"/>
      <c r="J62" s="206"/>
    </row>
    <row r="63" spans="2:10" ht="12">
      <c r="B63" s="14"/>
      <c r="C63" s="145"/>
      <c r="D63" s="145"/>
      <c r="E63" s="145"/>
      <c r="F63" s="145"/>
      <c r="G63" s="145"/>
      <c r="H63" s="145"/>
      <c r="I63" s="145"/>
      <c r="J63" s="206"/>
    </row>
    <row r="64" spans="2:10" ht="12">
      <c r="B64" s="14"/>
      <c r="C64" s="145"/>
      <c r="D64" s="145"/>
      <c r="E64" s="145"/>
      <c r="F64" s="145"/>
      <c r="G64" s="145"/>
      <c r="H64" s="145"/>
      <c r="I64" s="145"/>
      <c r="J64" s="206"/>
    </row>
    <row r="65" spans="2:10" ht="12.75">
      <c r="B65" s="20"/>
      <c r="C65" s="256"/>
      <c r="D65" s="224" t="s">
        <v>232</v>
      </c>
      <c r="E65" s="225"/>
      <c r="F65" s="225"/>
      <c r="G65" s="224" t="s">
        <v>233</v>
      </c>
      <c r="H65" s="225"/>
      <c r="I65" s="225"/>
      <c r="J65" s="253"/>
    </row>
    <row r="66" spans="2:10" ht="12">
      <c r="B66" s="14"/>
      <c r="C66" s="145"/>
      <c r="D66" s="145"/>
      <c r="E66" s="145"/>
      <c r="F66" s="145"/>
      <c r="G66" s="145"/>
      <c r="H66" s="145"/>
      <c r="I66" s="145"/>
      <c r="J66" s="206"/>
    </row>
    <row r="67" spans="2:10" ht="12">
      <c r="B67" s="14"/>
      <c r="C67" s="145"/>
      <c r="D67" s="145"/>
      <c r="E67" s="145"/>
      <c r="F67" s="145"/>
      <c r="G67" s="145"/>
      <c r="H67" s="145"/>
      <c r="I67" s="145"/>
      <c r="J67" s="206"/>
    </row>
    <row r="68" spans="2:10" ht="12">
      <c r="B68" s="14"/>
      <c r="C68" s="145"/>
      <c r="D68" s="145"/>
      <c r="E68" s="145"/>
      <c r="F68" s="145"/>
      <c r="G68" s="145"/>
      <c r="H68" s="145"/>
      <c r="I68" s="145"/>
      <c r="J68" s="206"/>
    </row>
    <row r="69" spans="2:10" ht="12">
      <c r="B69" s="14"/>
      <c r="C69" s="145"/>
      <c r="D69" s="145"/>
      <c r="E69" s="145"/>
      <c r="F69" s="145"/>
      <c r="G69" s="145"/>
      <c r="H69" s="145"/>
      <c r="I69" s="145"/>
      <c r="J69" s="206"/>
    </row>
    <row r="70" spans="2:10" ht="12">
      <c r="B70" s="14"/>
      <c r="C70" s="145"/>
      <c r="D70" s="145"/>
      <c r="E70" s="145"/>
      <c r="F70" s="145"/>
      <c r="G70" s="145"/>
      <c r="H70" s="145"/>
      <c r="I70" s="145"/>
      <c r="J70" s="206"/>
    </row>
    <row r="71" spans="2:10" ht="12">
      <c r="B71" s="14"/>
      <c r="C71" s="145"/>
      <c r="D71" s="145"/>
      <c r="E71" s="145"/>
      <c r="F71" s="145"/>
      <c r="G71" s="145"/>
      <c r="H71" s="145"/>
      <c r="I71" s="145"/>
      <c r="J71" s="206"/>
    </row>
    <row r="72" spans="2:10" ht="12">
      <c r="B72" s="14"/>
      <c r="C72" s="145"/>
      <c r="D72" s="145"/>
      <c r="E72" s="145"/>
      <c r="F72" s="145"/>
      <c r="G72" s="145"/>
      <c r="H72" s="145"/>
      <c r="I72" s="145"/>
      <c r="J72" s="206"/>
    </row>
    <row r="73" spans="2:10" ht="12">
      <c r="B73" s="14"/>
      <c r="C73" s="145"/>
      <c r="D73" s="145"/>
      <c r="E73" s="145"/>
      <c r="F73" s="145"/>
      <c r="G73" s="145"/>
      <c r="H73" s="145"/>
      <c r="I73" s="145"/>
      <c r="J73" s="206"/>
    </row>
    <row r="74" spans="2:10" ht="12">
      <c r="B74" s="14"/>
      <c r="C74" s="145"/>
      <c r="D74" s="145"/>
      <c r="E74" s="145"/>
      <c r="F74" s="145"/>
      <c r="G74" s="145"/>
      <c r="H74" s="145"/>
      <c r="I74" s="145"/>
      <c r="J74" s="206"/>
    </row>
    <row r="75" spans="2:10" ht="12">
      <c r="B75" s="14"/>
      <c r="C75" s="145"/>
      <c r="D75" s="145"/>
      <c r="E75" s="145"/>
      <c r="F75" s="145"/>
      <c r="G75" s="145"/>
      <c r="H75" s="145"/>
      <c r="I75" s="145"/>
      <c r="J75" s="206"/>
    </row>
    <row r="76" spans="2:10" ht="12.75">
      <c r="B76" s="20"/>
      <c r="C76" s="256"/>
      <c r="D76" s="226" t="s">
        <v>230</v>
      </c>
      <c r="E76" s="144"/>
      <c r="F76" s="227" t="s">
        <v>231</v>
      </c>
      <c r="G76" s="226" t="s">
        <v>230</v>
      </c>
      <c r="H76" s="144"/>
      <c r="I76" s="144"/>
      <c r="J76" s="254" t="s">
        <v>231</v>
      </c>
    </row>
    <row r="77" spans="2:10" ht="12">
      <c r="B77" s="22"/>
      <c r="C77" s="23"/>
      <c r="D77" s="23"/>
      <c r="E77" s="23"/>
      <c r="F77" s="23"/>
      <c r="G77" s="23"/>
      <c r="H77" s="23"/>
      <c r="I77" s="23"/>
      <c r="J77" s="210"/>
    </row>
    <row r="78" spans="2:10" ht="12">
      <c r="B78" s="145"/>
      <c r="C78" s="145"/>
      <c r="D78" s="145"/>
      <c r="E78" s="145"/>
      <c r="F78" s="145"/>
      <c r="G78" s="145"/>
      <c r="H78" s="145"/>
      <c r="I78" s="145"/>
      <c r="J78" s="145"/>
    </row>
    <row r="79" spans="2:10" ht="12">
      <c r="B79" s="145"/>
      <c r="C79" s="145"/>
      <c r="D79" s="145"/>
      <c r="E79" s="145"/>
      <c r="F79" s="145"/>
      <c r="G79" s="145"/>
      <c r="H79" s="145"/>
      <c r="I79" s="145"/>
      <c r="J79" s="145"/>
    </row>
    <row r="80" spans="2:10" ht="12">
      <c r="B80" s="145"/>
      <c r="C80" s="145"/>
      <c r="D80" s="145"/>
      <c r="E80" s="145"/>
      <c r="F80" s="145"/>
      <c r="G80" s="145"/>
      <c r="H80" s="145"/>
      <c r="I80" s="145"/>
      <c r="J80" s="145"/>
    </row>
    <row r="81" spans="2:10" ht="12">
      <c r="B81" s="24"/>
      <c r="C81" s="25"/>
      <c r="D81" s="25"/>
      <c r="E81" s="25"/>
      <c r="F81" s="25"/>
      <c r="G81" s="25"/>
      <c r="H81" s="25"/>
      <c r="I81" s="25"/>
      <c r="J81" s="211"/>
    </row>
    <row r="82" spans="2:10" ht="18">
      <c r="B82" s="20"/>
      <c r="C82" s="216" t="s">
        <v>48</v>
      </c>
      <c r="D82" s="256"/>
      <c r="E82" s="256"/>
      <c r="F82" s="256"/>
      <c r="G82" s="256"/>
      <c r="H82" s="256"/>
      <c r="I82" s="256"/>
      <c r="J82" s="207"/>
    </row>
    <row r="83" spans="2:10" ht="12">
      <c r="B83" s="20"/>
      <c r="C83" s="256"/>
      <c r="D83" s="256"/>
      <c r="E83" s="256"/>
      <c r="F83" s="256"/>
      <c r="G83" s="256"/>
      <c r="H83" s="256"/>
      <c r="I83" s="256"/>
      <c r="J83" s="207"/>
    </row>
    <row r="84" spans="2:10" ht="12.75">
      <c r="B84" s="20"/>
      <c r="C84" s="217" t="s">
        <v>6</v>
      </c>
      <c r="D84" s="256"/>
      <c r="E84" s="256"/>
      <c r="F84" s="256"/>
      <c r="G84" s="256"/>
      <c r="H84" s="256"/>
      <c r="I84" s="256"/>
      <c r="J84" s="207"/>
    </row>
    <row r="85" spans="2:10" ht="14.25" customHeight="1">
      <c r="B85" s="20"/>
      <c r="C85" s="256"/>
      <c r="D85" s="256"/>
      <c r="E85" s="461" t="str">
        <f>E7</f>
        <v>Demolice RD č.p. 9, 01.011 VD NH, demolice, OHO, stavba č. 4339</v>
      </c>
      <c r="F85" s="458"/>
      <c r="G85" s="458"/>
      <c r="H85" s="458"/>
      <c r="I85" s="256"/>
      <c r="J85" s="207"/>
    </row>
    <row r="86" spans="2:10" ht="12">
      <c r="B86" s="20"/>
      <c r="C86" s="256"/>
      <c r="D86" s="256"/>
      <c r="E86" s="256"/>
      <c r="F86" s="256"/>
      <c r="G86" s="256"/>
      <c r="H86" s="256"/>
      <c r="I86" s="256"/>
      <c r="J86" s="207"/>
    </row>
    <row r="87" spans="2:10" ht="12.75">
      <c r="B87" s="20"/>
      <c r="C87" s="217" t="s">
        <v>10</v>
      </c>
      <c r="D87" s="256"/>
      <c r="E87" s="256"/>
      <c r="F87" s="257" t="str">
        <f>F10</f>
        <v>k. ú. Nové Heřminovy</v>
      </c>
      <c r="G87" s="256"/>
      <c r="H87" s="256"/>
      <c r="I87" s="217" t="s">
        <v>12</v>
      </c>
      <c r="J87" s="247" t="str">
        <f>IF(J10="","",J10)</f>
        <v>24. 3. 2020</v>
      </c>
    </row>
    <row r="88" spans="2:10" ht="12">
      <c r="B88" s="20"/>
      <c r="C88" s="256"/>
      <c r="D88" s="256"/>
      <c r="E88" s="256"/>
      <c r="F88" s="256"/>
      <c r="G88" s="256"/>
      <c r="H88" s="256"/>
      <c r="I88" s="256"/>
      <c r="J88" s="207"/>
    </row>
    <row r="89" spans="2:10" ht="25.5">
      <c r="B89" s="20"/>
      <c r="C89" s="217" t="s">
        <v>13</v>
      </c>
      <c r="D89" s="256"/>
      <c r="E89" s="256"/>
      <c r="F89" s="257" t="str">
        <f>E13</f>
        <v>Povodí Odry, státní podnik</v>
      </c>
      <c r="G89" s="256"/>
      <c r="H89" s="256"/>
      <c r="I89" s="217" t="s">
        <v>20</v>
      </c>
      <c r="J89" s="260" t="str">
        <f>E19</f>
        <v>MORAVIA PROJEKT s.r.o.</v>
      </c>
    </row>
    <row r="90" spans="2:10" ht="12.75">
      <c r="B90" s="20"/>
      <c r="C90" s="217" t="s">
        <v>19</v>
      </c>
      <c r="D90" s="256"/>
      <c r="E90" s="256"/>
      <c r="F90" s="257" t="str">
        <f>IF(E16="","",E16)</f>
        <v xml:space="preserve"> </v>
      </c>
      <c r="G90" s="256"/>
      <c r="H90" s="256"/>
      <c r="I90" s="217" t="s">
        <v>24</v>
      </c>
      <c r="J90" s="260" t="str">
        <f>E22</f>
        <v xml:space="preserve"> </v>
      </c>
    </row>
    <row r="91" spans="2:10" ht="12">
      <c r="B91" s="20"/>
      <c r="C91" s="256"/>
      <c r="D91" s="256"/>
      <c r="E91" s="256"/>
      <c r="F91" s="256"/>
      <c r="G91" s="256"/>
      <c r="H91" s="256"/>
      <c r="I91" s="256"/>
      <c r="J91" s="207"/>
    </row>
    <row r="92" spans="2:10" ht="12">
      <c r="B92" s="20"/>
      <c r="C92" s="228" t="s">
        <v>49</v>
      </c>
      <c r="D92" s="156"/>
      <c r="E92" s="156"/>
      <c r="F92" s="156"/>
      <c r="G92" s="156"/>
      <c r="H92" s="156"/>
      <c r="I92" s="156"/>
      <c r="J92" s="262" t="s">
        <v>50</v>
      </c>
    </row>
    <row r="93" spans="2:10" ht="12">
      <c r="B93" s="20"/>
      <c r="C93" s="256"/>
      <c r="D93" s="256"/>
      <c r="E93" s="256"/>
      <c r="F93" s="256"/>
      <c r="G93" s="256"/>
      <c r="H93" s="256"/>
      <c r="I93" s="256"/>
      <c r="J93" s="207"/>
    </row>
    <row r="94" spans="2:10" ht="15.75">
      <c r="B94" s="20"/>
      <c r="C94" s="229" t="s">
        <v>234</v>
      </c>
      <c r="D94" s="256"/>
      <c r="E94" s="256"/>
      <c r="F94" s="256"/>
      <c r="G94" s="256"/>
      <c r="H94" s="256"/>
      <c r="I94" s="256"/>
      <c r="J94" s="248">
        <f>J118</f>
        <v>0</v>
      </c>
    </row>
    <row r="95" spans="2:10" ht="15">
      <c r="B95" s="54"/>
      <c r="C95" s="230"/>
      <c r="D95" s="55" t="s">
        <v>52</v>
      </c>
      <c r="E95" s="56"/>
      <c r="F95" s="56"/>
      <c r="G95" s="56"/>
      <c r="H95" s="56"/>
      <c r="I95" s="56"/>
      <c r="J95" s="264">
        <f>J119</f>
        <v>0</v>
      </c>
    </row>
    <row r="96" spans="2:10" ht="12.75">
      <c r="B96" s="58"/>
      <c r="C96" s="231"/>
      <c r="D96" s="59" t="s">
        <v>53</v>
      </c>
      <c r="E96" s="60"/>
      <c r="F96" s="60"/>
      <c r="G96" s="60"/>
      <c r="H96" s="60"/>
      <c r="I96" s="60"/>
      <c r="J96" s="265">
        <f>J120</f>
        <v>0</v>
      </c>
    </row>
    <row r="97" spans="2:10" ht="12.75">
      <c r="B97" s="58"/>
      <c r="C97" s="231"/>
      <c r="D97" s="59" t="s">
        <v>54</v>
      </c>
      <c r="E97" s="60"/>
      <c r="F97" s="60"/>
      <c r="G97" s="60"/>
      <c r="H97" s="60"/>
      <c r="I97" s="60"/>
      <c r="J97" s="265">
        <f>J182</f>
        <v>0</v>
      </c>
    </row>
    <row r="98" spans="2:10" ht="12.75">
      <c r="B98" s="58"/>
      <c r="C98" s="231"/>
      <c r="D98" s="59" t="s">
        <v>55</v>
      </c>
      <c r="E98" s="60"/>
      <c r="F98" s="60"/>
      <c r="G98" s="60"/>
      <c r="H98" s="60"/>
      <c r="I98" s="60"/>
      <c r="J98" s="265">
        <f>J231</f>
        <v>0</v>
      </c>
    </row>
    <row r="99" spans="2:10" ht="15">
      <c r="B99" s="54"/>
      <c r="C99" s="230"/>
      <c r="D99" s="55" t="s">
        <v>282</v>
      </c>
      <c r="E99" s="56"/>
      <c r="F99" s="56"/>
      <c r="G99" s="56"/>
      <c r="H99" s="56"/>
      <c r="I99" s="56"/>
      <c r="J99" s="264">
        <f>J239</f>
        <v>0</v>
      </c>
    </row>
    <row r="100" spans="2:10" ht="12.75">
      <c r="B100" s="58"/>
      <c r="C100" s="231"/>
      <c r="D100" s="59" t="s">
        <v>283</v>
      </c>
      <c r="E100" s="60"/>
      <c r="F100" s="60"/>
      <c r="G100" s="60"/>
      <c r="H100" s="60"/>
      <c r="I100" s="60"/>
      <c r="J100" s="265">
        <f>J240</f>
        <v>0</v>
      </c>
    </row>
    <row r="101" spans="2:10" ht="12">
      <c r="B101" s="20"/>
      <c r="C101" s="256"/>
      <c r="D101" s="256"/>
      <c r="E101" s="256"/>
      <c r="F101" s="256"/>
      <c r="G101" s="256"/>
      <c r="H101" s="256"/>
      <c r="I101" s="256"/>
      <c r="J101" s="207"/>
    </row>
    <row r="102" spans="2:10" ht="12">
      <c r="B102" s="22"/>
      <c r="C102" s="23"/>
      <c r="D102" s="23"/>
      <c r="E102" s="23"/>
      <c r="F102" s="23"/>
      <c r="G102" s="23"/>
      <c r="H102" s="23"/>
      <c r="I102" s="23"/>
      <c r="J102" s="210"/>
    </row>
    <row r="103" spans="2:10" ht="12">
      <c r="B103" s="145"/>
      <c r="C103" s="145"/>
      <c r="D103" s="145"/>
      <c r="E103" s="145"/>
      <c r="F103" s="145"/>
      <c r="G103" s="145"/>
      <c r="H103" s="145"/>
      <c r="I103" s="145"/>
      <c r="J103" s="145"/>
    </row>
    <row r="104" spans="2:10" ht="12">
      <c r="B104" s="145"/>
      <c r="C104" s="145"/>
      <c r="D104" s="145"/>
      <c r="E104" s="145"/>
      <c r="F104" s="145"/>
      <c r="G104" s="145"/>
      <c r="H104" s="145"/>
      <c r="I104" s="145"/>
      <c r="J104" s="145"/>
    </row>
    <row r="105" spans="2:10" ht="12">
      <c r="B105" s="145"/>
      <c r="C105" s="145"/>
      <c r="D105" s="145"/>
      <c r="E105" s="145"/>
      <c r="F105" s="145"/>
      <c r="G105" s="145"/>
      <c r="H105" s="145"/>
      <c r="I105" s="145"/>
      <c r="J105" s="145"/>
    </row>
    <row r="106" spans="2:10" ht="12">
      <c r="B106" s="24"/>
      <c r="C106" s="25"/>
      <c r="D106" s="25"/>
      <c r="E106" s="25"/>
      <c r="F106" s="25"/>
      <c r="G106" s="25"/>
      <c r="H106" s="25"/>
      <c r="I106" s="25"/>
      <c r="J106" s="211"/>
    </row>
    <row r="107" spans="2:10" ht="18">
      <c r="B107" s="20"/>
      <c r="C107" s="216" t="s">
        <v>56</v>
      </c>
      <c r="D107" s="256"/>
      <c r="E107" s="256"/>
      <c r="F107" s="256"/>
      <c r="G107" s="256"/>
      <c r="H107" s="256"/>
      <c r="I107" s="256"/>
      <c r="J107" s="207"/>
    </row>
    <row r="108" spans="2:10" ht="12">
      <c r="B108" s="20"/>
      <c r="C108" s="256"/>
      <c r="D108" s="256"/>
      <c r="E108" s="256"/>
      <c r="F108" s="256"/>
      <c r="G108" s="256"/>
      <c r="H108" s="256"/>
      <c r="I108" s="256"/>
      <c r="J108" s="207"/>
    </row>
    <row r="109" spans="2:10" ht="12.75">
      <c r="B109" s="20"/>
      <c r="C109" s="217" t="s">
        <v>6</v>
      </c>
      <c r="D109" s="256"/>
      <c r="E109" s="256"/>
      <c r="F109" s="256"/>
      <c r="G109" s="256"/>
      <c r="H109" s="256"/>
      <c r="I109" s="256"/>
      <c r="J109" s="207"/>
    </row>
    <row r="110" spans="2:10" ht="15" customHeight="1">
      <c r="B110" s="20"/>
      <c r="C110" s="256"/>
      <c r="D110" s="256"/>
      <c r="E110" s="461" t="str">
        <f>E7</f>
        <v>Demolice RD č.p. 9, 01.011 VD NH, demolice, OHO, stavba č. 4339</v>
      </c>
      <c r="F110" s="458"/>
      <c r="G110" s="458"/>
      <c r="H110" s="458"/>
      <c r="I110" s="256"/>
      <c r="J110" s="207"/>
    </row>
    <row r="111" spans="2:10" ht="12">
      <c r="B111" s="20"/>
      <c r="C111" s="256"/>
      <c r="D111" s="256"/>
      <c r="E111" s="256"/>
      <c r="F111" s="256"/>
      <c r="G111" s="256"/>
      <c r="H111" s="256"/>
      <c r="I111" s="256"/>
      <c r="J111" s="207"/>
    </row>
    <row r="112" spans="2:10" ht="12.75">
      <c r="B112" s="20"/>
      <c r="C112" s="217" t="s">
        <v>10</v>
      </c>
      <c r="D112" s="256"/>
      <c r="E112" s="256"/>
      <c r="F112" s="257" t="str">
        <f>F10</f>
        <v>k. ú. Nové Heřminovy</v>
      </c>
      <c r="G112" s="256"/>
      <c r="H112" s="256"/>
      <c r="I112" s="217" t="s">
        <v>12</v>
      </c>
      <c r="J112" s="247" t="str">
        <f>IF(J10="","",J10)</f>
        <v>24. 3. 2020</v>
      </c>
    </row>
    <row r="113" spans="2:10" ht="12">
      <c r="B113" s="20"/>
      <c r="C113" s="256"/>
      <c r="D113" s="256"/>
      <c r="E113" s="256"/>
      <c r="F113" s="256"/>
      <c r="G113" s="256"/>
      <c r="H113" s="256"/>
      <c r="I113" s="256"/>
      <c r="J113" s="207"/>
    </row>
    <row r="114" spans="2:10" ht="25.5">
      <c r="B114" s="20"/>
      <c r="C114" s="217" t="s">
        <v>13</v>
      </c>
      <c r="D114" s="256"/>
      <c r="E114" s="256"/>
      <c r="F114" s="257" t="str">
        <f>E13</f>
        <v>Povodí Odry, státní podnik</v>
      </c>
      <c r="G114" s="256"/>
      <c r="H114" s="256"/>
      <c r="I114" s="217" t="s">
        <v>20</v>
      </c>
      <c r="J114" s="260" t="str">
        <f>E19</f>
        <v>MORAVIA PROJEKT s.r.o.</v>
      </c>
    </row>
    <row r="115" spans="2:10" ht="12.75">
      <c r="B115" s="20"/>
      <c r="C115" s="217" t="s">
        <v>19</v>
      </c>
      <c r="D115" s="256"/>
      <c r="E115" s="256"/>
      <c r="F115" s="257" t="str">
        <f>IF(E16="","",E16)</f>
        <v xml:space="preserve"> </v>
      </c>
      <c r="G115" s="256"/>
      <c r="H115" s="256"/>
      <c r="I115" s="217" t="s">
        <v>24</v>
      </c>
      <c r="J115" s="260" t="str">
        <f>E22</f>
        <v xml:space="preserve"> </v>
      </c>
    </row>
    <row r="116" spans="2:10" ht="12">
      <c r="B116" s="20"/>
      <c r="C116" s="256"/>
      <c r="D116" s="256"/>
      <c r="E116" s="256"/>
      <c r="F116" s="256"/>
      <c r="G116" s="256"/>
      <c r="H116" s="256"/>
      <c r="I116" s="256"/>
      <c r="J116" s="207"/>
    </row>
    <row r="117" spans="2:10" ht="12">
      <c r="B117" s="63"/>
      <c r="C117" s="64" t="s">
        <v>57</v>
      </c>
      <c r="D117" s="65" t="s">
        <v>42</v>
      </c>
      <c r="E117" s="65" t="s">
        <v>40</v>
      </c>
      <c r="F117" s="65" t="s">
        <v>41</v>
      </c>
      <c r="G117" s="65" t="s">
        <v>58</v>
      </c>
      <c r="H117" s="65" t="s">
        <v>59</v>
      </c>
      <c r="I117" s="65" t="s">
        <v>60</v>
      </c>
      <c r="J117" s="267" t="s">
        <v>50</v>
      </c>
    </row>
    <row r="118" spans="2:10" ht="15.75">
      <c r="B118" s="20"/>
      <c r="C118" s="232" t="s">
        <v>67</v>
      </c>
      <c r="D118" s="256"/>
      <c r="E118" s="256"/>
      <c r="F118" s="256"/>
      <c r="G118" s="256"/>
      <c r="H118" s="256"/>
      <c r="I118" s="256"/>
      <c r="J118" s="269">
        <f>J119+J239</f>
        <v>0</v>
      </c>
    </row>
    <row r="119" spans="2:10" ht="15">
      <c r="B119" s="71"/>
      <c r="C119" s="130"/>
      <c r="D119" s="233" t="s">
        <v>44</v>
      </c>
      <c r="E119" s="234" t="s">
        <v>68</v>
      </c>
      <c r="F119" s="234" t="s">
        <v>69</v>
      </c>
      <c r="G119" s="130"/>
      <c r="H119" s="130"/>
      <c r="I119" s="130"/>
      <c r="J119" s="270">
        <f>J120+J182+J231</f>
        <v>0</v>
      </c>
    </row>
    <row r="120" spans="2:10" ht="12.75">
      <c r="B120" s="71"/>
      <c r="C120" s="130"/>
      <c r="D120" s="233" t="s">
        <v>44</v>
      </c>
      <c r="E120" s="235" t="s">
        <v>46</v>
      </c>
      <c r="F120" s="235" t="s">
        <v>71</v>
      </c>
      <c r="G120" s="130"/>
      <c r="H120" s="130"/>
      <c r="I120" s="130"/>
      <c r="J120" s="271">
        <f>J121+J122+J123+J125+J126+J132+J149+J169+J171+J173+J175+J177+J179+J181</f>
        <v>0</v>
      </c>
    </row>
    <row r="121" spans="2:10" ht="24">
      <c r="B121" s="83"/>
      <c r="C121" s="84" t="s">
        <v>46</v>
      </c>
      <c r="D121" s="84" t="s">
        <v>72</v>
      </c>
      <c r="E121" s="85" t="s">
        <v>383</v>
      </c>
      <c r="F121" s="86" t="s">
        <v>384</v>
      </c>
      <c r="G121" s="87" t="s">
        <v>104</v>
      </c>
      <c r="H121" s="88">
        <v>53</v>
      </c>
      <c r="I121" s="426">
        <v>0</v>
      </c>
      <c r="J121" s="273">
        <f>ROUND(I121*H121,2)</f>
        <v>0</v>
      </c>
    </row>
    <row r="122" spans="2:10" ht="24">
      <c r="B122" s="83"/>
      <c r="C122" s="84" t="s">
        <v>77</v>
      </c>
      <c r="D122" s="84" t="s">
        <v>72</v>
      </c>
      <c r="E122" s="85" t="s">
        <v>385</v>
      </c>
      <c r="F122" s="86" t="s">
        <v>386</v>
      </c>
      <c r="G122" s="87" t="s">
        <v>104</v>
      </c>
      <c r="H122" s="88">
        <v>90</v>
      </c>
      <c r="I122" s="426">
        <v>0</v>
      </c>
      <c r="J122" s="273">
        <f>ROUND(I122*H122,2)</f>
        <v>0</v>
      </c>
    </row>
    <row r="123" spans="2:10" ht="24">
      <c r="B123" s="83"/>
      <c r="C123" s="84" t="s">
        <v>87</v>
      </c>
      <c r="D123" s="84" t="s">
        <v>72</v>
      </c>
      <c r="E123" s="85" t="s">
        <v>387</v>
      </c>
      <c r="F123" s="86" t="s">
        <v>388</v>
      </c>
      <c r="G123" s="87" t="s">
        <v>104</v>
      </c>
      <c r="H123" s="88">
        <v>430</v>
      </c>
      <c r="I123" s="426">
        <v>0</v>
      </c>
      <c r="J123" s="273">
        <f>ROUND(I123*H123,2)</f>
        <v>0</v>
      </c>
    </row>
    <row r="124" spans="2:10" ht="12">
      <c r="B124" s="103"/>
      <c r="C124" s="236"/>
      <c r="D124" s="237" t="s">
        <v>79</v>
      </c>
      <c r="E124" s="238" t="s">
        <v>0</v>
      </c>
      <c r="F124" s="203" t="s">
        <v>389</v>
      </c>
      <c r="G124" s="236"/>
      <c r="H124" s="239">
        <v>430</v>
      </c>
      <c r="I124" s="236"/>
      <c r="J124" s="274"/>
    </row>
    <row r="125" spans="2:10" ht="12">
      <c r="B125" s="83"/>
      <c r="C125" s="84" t="s">
        <v>76</v>
      </c>
      <c r="D125" s="84" t="s">
        <v>72</v>
      </c>
      <c r="E125" s="85" t="s">
        <v>390</v>
      </c>
      <c r="F125" s="86" t="s">
        <v>391</v>
      </c>
      <c r="G125" s="87" t="s">
        <v>104</v>
      </c>
      <c r="H125" s="88">
        <v>198</v>
      </c>
      <c r="I125" s="426">
        <v>0</v>
      </c>
      <c r="J125" s="273">
        <f>ROUND(I125*H125,2)</f>
        <v>0</v>
      </c>
    </row>
    <row r="126" spans="2:10" ht="24">
      <c r="B126" s="83"/>
      <c r="C126" s="84" t="s">
        <v>101</v>
      </c>
      <c r="D126" s="84" t="s">
        <v>72</v>
      </c>
      <c r="E126" s="85" t="s">
        <v>392</v>
      </c>
      <c r="F126" s="86" t="s">
        <v>393</v>
      </c>
      <c r="G126" s="87" t="s">
        <v>75</v>
      </c>
      <c r="H126" s="88">
        <v>289.375</v>
      </c>
      <c r="I126" s="426">
        <v>0</v>
      </c>
      <c r="J126" s="273">
        <f>ROUND(I126*H126,2)</f>
        <v>0</v>
      </c>
    </row>
    <row r="127" spans="2:10" ht="12">
      <c r="B127" s="103"/>
      <c r="C127" s="236"/>
      <c r="D127" s="237" t="s">
        <v>79</v>
      </c>
      <c r="E127" s="238" t="s">
        <v>0</v>
      </c>
      <c r="F127" s="203" t="s">
        <v>394</v>
      </c>
      <c r="G127" s="236"/>
      <c r="H127" s="239">
        <v>49.5</v>
      </c>
      <c r="I127" s="236"/>
      <c r="J127" s="274"/>
    </row>
    <row r="128" spans="2:10" ht="12">
      <c r="B128" s="103"/>
      <c r="C128" s="236"/>
      <c r="D128" s="237" t="s">
        <v>79</v>
      </c>
      <c r="E128" s="238" t="s">
        <v>0</v>
      </c>
      <c r="F128" s="203" t="s">
        <v>395</v>
      </c>
      <c r="G128" s="236"/>
      <c r="H128" s="239">
        <v>107.5</v>
      </c>
      <c r="I128" s="236"/>
      <c r="J128" s="274"/>
    </row>
    <row r="129" spans="2:10" ht="12">
      <c r="B129" s="103"/>
      <c r="C129" s="236"/>
      <c r="D129" s="237" t="s">
        <v>79</v>
      </c>
      <c r="E129" s="238" t="s">
        <v>0</v>
      </c>
      <c r="F129" s="203" t="s">
        <v>396</v>
      </c>
      <c r="G129" s="236"/>
      <c r="H129" s="239">
        <v>22.5</v>
      </c>
      <c r="I129" s="236"/>
      <c r="J129" s="274"/>
    </row>
    <row r="130" spans="2:10" ht="12">
      <c r="B130" s="103"/>
      <c r="C130" s="236"/>
      <c r="D130" s="237" t="s">
        <v>79</v>
      </c>
      <c r="E130" s="238" t="s">
        <v>0</v>
      </c>
      <c r="F130" s="203" t="s">
        <v>397</v>
      </c>
      <c r="G130" s="236"/>
      <c r="H130" s="239">
        <v>109.875</v>
      </c>
      <c r="I130" s="236"/>
      <c r="J130" s="274"/>
    </row>
    <row r="131" spans="2:10" ht="12">
      <c r="B131" s="110"/>
      <c r="C131" s="133"/>
      <c r="D131" s="237" t="s">
        <v>79</v>
      </c>
      <c r="E131" s="240" t="s">
        <v>0</v>
      </c>
      <c r="F131" s="241" t="s">
        <v>83</v>
      </c>
      <c r="G131" s="133"/>
      <c r="H131" s="242">
        <v>289.375</v>
      </c>
      <c r="I131" s="133"/>
      <c r="J131" s="275"/>
    </row>
    <row r="132" spans="2:10" ht="24">
      <c r="B132" s="83"/>
      <c r="C132" s="84" t="s">
        <v>108</v>
      </c>
      <c r="D132" s="84" t="s">
        <v>72</v>
      </c>
      <c r="E132" s="85" t="s">
        <v>398</v>
      </c>
      <c r="F132" s="86" t="s">
        <v>399</v>
      </c>
      <c r="G132" s="87" t="s">
        <v>75</v>
      </c>
      <c r="H132" s="88">
        <v>284.994</v>
      </c>
      <c r="I132" s="426">
        <v>0</v>
      </c>
      <c r="J132" s="273">
        <f>ROUND(I132*H132,2)</f>
        <v>0</v>
      </c>
    </row>
    <row r="133" spans="2:10" ht="12">
      <c r="B133" s="103"/>
      <c r="C133" s="236"/>
      <c r="D133" s="237" t="s">
        <v>79</v>
      </c>
      <c r="E133" s="238" t="s">
        <v>0</v>
      </c>
      <c r="F133" s="203" t="s">
        <v>400</v>
      </c>
      <c r="G133" s="236"/>
      <c r="H133" s="239">
        <v>24.48</v>
      </c>
      <c r="I133" s="236"/>
      <c r="J133" s="274"/>
    </row>
    <row r="134" spans="2:10" ht="12">
      <c r="B134" s="103"/>
      <c r="C134" s="236"/>
      <c r="D134" s="237" t="s">
        <v>79</v>
      </c>
      <c r="E134" s="238" t="s">
        <v>0</v>
      </c>
      <c r="F134" s="203" t="s">
        <v>401</v>
      </c>
      <c r="G134" s="236"/>
      <c r="H134" s="239">
        <v>48.066</v>
      </c>
      <c r="I134" s="236"/>
      <c r="J134" s="274"/>
    </row>
    <row r="135" spans="2:10" ht="12">
      <c r="B135" s="103"/>
      <c r="C135" s="236"/>
      <c r="D135" s="237" t="s">
        <v>79</v>
      </c>
      <c r="E135" s="238" t="s">
        <v>0</v>
      </c>
      <c r="F135" s="203" t="s">
        <v>402</v>
      </c>
      <c r="G135" s="236"/>
      <c r="H135" s="239">
        <v>17.46</v>
      </c>
      <c r="I135" s="236"/>
      <c r="J135" s="274"/>
    </row>
    <row r="136" spans="2:10" ht="12">
      <c r="B136" s="103"/>
      <c r="C136" s="236"/>
      <c r="D136" s="237" t="s">
        <v>79</v>
      </c>
      <c r="E136" s="238" t="s">
        <v>0</v>
      </c>
      <c r="F136" s="203" t="s">
        <v>403</v>
      </c>
      <c r="G136" s="236"/>
      <c r="H136" s="239">
        <v>12.648</v>
      </c>
      <c r="I136" s="236"/>
      <c r="J136" s="274"/>
    </row>
    <row r="137" spans="2:10" ht="12">
      <c r="B137" s="103"/>
      <c r="C137" s="236"/>
      <c r="D137" s="237" t="s">
        <v>79</v>
      </c>
      <c r="E137" s="238" t="s">
        <v>0</v>
      </c>
      <c r="F137" s="203" t="s">
        <v>404</v>
      </c>
      <c r="G137" s="236"/>
      <c r="H137" s="239">
        <v>16.356</v>
      </c>
      <c r="I137" s="236"/>
      <c r="J137" s="274"/>
    </row>
    <row r="138" spans="2:10" ht="12">
      <c r="B138" s="103"/>
      <c r="C138" s="236"/>
      <c r="D138" s="237" t="s">
        <v>79</v>
      </c>
      <c r="E138" s="238" t="s">
        <v>0</v>
      </c>
      <c r="F138" s="203" t="s">
        <v>405</v>
      </c>
      <c r="G138" s="236"/>
      <c r="H138" s="239">
        <v>10.272</v>
      </c>
      <c r="I138" s="236"/>
      <c r="J138" s="274"/>
    </row>
    <row r="139" spans="2:10" ht="12">
      <c r="B139" s="103"/>
      <c r="C139" s="236"/>
      <c r="D139" s="237" t="s">
        <v>79</v>
      </c>
      <c r="E139" s="238" t="s">
        <v>0</v>
      </c>
      <c r="F139" s="203" t="s">
        <v>406</v>
      </c>
      <c r="G139" s="236"/>
      <c r="H139" s="239">
        <v>7.056</v>
      </c>
      <c r="I139" s="236"/>
      <c r="J139" s="274"/>
    </row>
    <row r="140" spans="2:10" ht="12">
      <c r="B140" s="103"/>
      <c r="C140" s="236"/>
      <c r="D140" s="237" t="s">
        <v>79</v>
      </c>
      <c r="E140" s="238" t="s">
        <v>0</v>
      </c>
      <c r="F140" s="203" t="s">
        <v>407</v>
      </c>
      <c r="G140" s="236"/>
      <c r="H140" s="239">
        <v>7.776</v>
      </c>
      <c r="I140" s="236"/>
      <c r="J140" s="274"/>
    </row>
    <row r="141" spans="2:10" ht="12">
      <c r="B141" s="103"/>
      <c r="C141" s="236"/>
      <c r="D141" s="237" t="s">
        <v>79</v>
      </c>
      <c r="E141" s="238" t="s">
        <v>0</v>
      </c>
      <c r="F141" s="203" t="s">
        <v>408</v>
      </c>
      <c r="G141" s="236"/>
      <c r="H141" s="239">
        <v>27.78</v>
      </c>
      <c r="I141" s="236"/>
      <c r="J141" s="274"/>
    </row>
    <row r="142" spans="2:10" ht="12">
      <c r="B142" s="103"/>
      <c r="C142" s="236"/>
      <c r="D142" s="237" t="s">
        <v>79</v>
      </c>
      <c r="E142" s="238" t="s">
        <v>0</v>
      </c>
      <c r="F142" s="203" t="s">
        <v>409</v>
      </c>
      <c r="G142" s="236"/>
      <c r="H142" s="239">
        <v>11.832</v>
      </c>
      <c r="I142" s="236"/>
      <c r="J142" s="274"/>
    </row>
    <row r="143" spans="2:10" ht="12">
      <c r="B143" s="103"/>
      <c r="C143" s="236"/>
      <c r="D143" s="237" t="s">
        <v>79</v>
      </c>
      <c r="E143" s="238" t="s">
        <v>0</v>
      </c>
      <c r="F143" s="203" t="s">
        <v>410</v>
      </c>
      <c r="G143" s="236"/>
      <c r="H143" s="239">
        <v>13.08</v>
      </c>
      <c r="I143" s="236"/>
      <c r="J143" s="274"/>
    </row>
    <row r="144" spans="2:10" ht="12">
      <c r="B144" s="103"/>
      <c r="C144" s="236"/>
      <c r="D144" s="237" t="s">
        <v>79</v>
      </c>
      <c r="E144" s="238" t="s">
        <v>0</v>
      </c>
      <c r="F144" s="203" t="s">
        <v>411</v>
      </c>
      <c r="G144" s="236"/>
      <c r="H144" s="239">
        <v>23.268</v>
      </c>
      <c r="I144" s="236"/>
      <c r="J144" s="274"/>
    </row>
    <row r="145" spans="2:10" ht="12">
      <c r="B145" s="103"/>
      <c r="C145" s="236"/>
      <c r="D145" s="237" t="s">
        <v>79</v>
      </c>
      <c r="E145" s="238" t="s">
        <v>0</v>
      </c>
      <c r="F145" s="203" t="s">
        <v>412</v>
      </c>
      <c r="G145" s="236"/>
      <c r="H145" s="239">
        <v>27.84</v>
      </c>
      <c r="I145" s="236"/>
      <c r="J145" s="274"/>
    </row>
    <row r="146" spans="2:10" ht="12">
      <c r="B146" s="103"/>
      <c r="C146" s="236"/>
      <c r="D146" s="237" t="s">
        <v>79</v>
      </c>
      <c r="E146" s="238" t="s">
        <v>0</v>
      </c>
      <c r="F146" s="203" t="s">
        <v>413</v>
      </c>
      <c r="G146" s="236"/>
      <c r="H146" s="239">
        <v>10.68</v>
      </c>
      <c r="I146" s="236"/>
      <c r="J146" s="274"/>
    </row>
    <row r="147" spans="2:10" ht="12">
      <c r="B147" s="103"/>
      <c r="C147" s="236"/>
      <c r="D147" s="237" t="s">
        <v>79</v>
      </c>
      <c r="E147" s="238" t="s">
        <v>0</v>
      </c>
      <c r="F147" s="203" t="s">
        <v>414</v>
      </c>
      <c r="G147" s="236"/>
      <c r="H147" s="239">
        <v>26.4</v>
      </c>
      <c r="I147" s="236"/>
      <c r="J147" s="274"/>
    </row>
    <row r="148" spans="2:10" ht="12">
      <c r="B148" s="110"/>
      <c r="C148" s="133"/>
      <c r="D148" s="237" t="s">
        <v>79</v>
      </c>
      <c r="E148" s="240" t="s">
        <v>0</v>
      </c>
      <c r="F148" s="241" t="s">
        <v>83</v>
      </c>
      <c r="G148" s="133"/>
      <c r="H148" s="242">
        <v>284.994</v>
      </c>
      <c r="I148" s="133"/>
      <c r="J148" s="275"/>
    </row>
    <row r="149" spans="2:10" ht="24">
      <c r="B149" s="83"/>
      <c r="C149" s="84" t="s">
        <v>113</v>
      </c>
      <c r="D149" s="84" t="s">
        <v>72</v>
      </c>
      <c r="E149" s="85" t="s">
        <v>84</v>
      </c>
      <c r="F149" s="86" t="s">
        <v>242</v>
      </c>
      <c r="G149" s="87" t="s">
        <v>75</v>
      </c>
      <c r="H149" s="88">
        <v>1134.405</v>
      </c>
      <c r="I149" s="426">
        <v>0</v>
      </c>
      <c r="J149" s="273">
        <f>ROUND(I149*H149,2)</f>
        <v>0</v>
      </c>
    </row>
    <row r="150" spans="2:10" ht="12">
      <c r="B150" s="103"/>
      <c r="C150" s="236"/>
      <c r="D150" s="237" t="s">
        <v>79</v>
      </c>
      <c r="E150" s="238" t="s">
        <v>0</v>
      </c>
      <c r="F150" s="203" t="s">
        <v>415</v>
      </c>
      <c r="G150" s="236"/>
      <c r="H150" s="239">
        <v>81.27</v>
      </c>
      <c r="I150" s="236"/>
      <c r="J150" s="274"/>
    </row>
    <row r="151" spans="2:10" ht="12">
      <c r="B151" s="103"/>
      <c r="C151" s="236"/>
      <c r="D151" s="237" t="s">
        <v>79</v>
      </c>
      <c r="E151" s="238" t="s">
        <v>0</v>
      </c>
      <c r="F151" s="203" t="s">
        <v>416</v>
      </c>
      <c r="G151" s="236"/>
      <c r="H151" s="239">
        <v>179.248</v>
      </c>
      <c r="I151" s="236"/>
      <c r="J151" s="274"/>
    </row>
    <row r="152" spans="2:10" ht="12">
      <c r="B152" s="103"/>
      <c r="C152" s="236"/>
      <c r="D152" s="237" t="s">
        <v>79</v>
      </c>
      <c r="E152" s="238" t="s">
        <v>0</v>
      </c>
      <c r="F152" s="203" t="s">
        <v>417</v>
      </c>
      <c r="G152" s="236"/>
      <c r="H152" s="239">
        <v>38.129</v>
      </c>
      <c r="I152" s="236"/>
      <c r="J152" s="274"/>
    </row>
    <row r="153" spans="2:10" ht="12">
      <c r="B153" s="103"/>
      <c r="C153" s="236"/>
      <c r="D153" s="237" t="s">
        <v>79</v>
      </c>
      <c r="E153" s="238" t="s">
        <v>0</v>
      </c>
      <c r="F153" s="203" t="s">
        <v>418</v>
      </c>
      <c r="G153" s="236"/>
      <c r="H153" s="239">
        <v>20.196</v>
      </c>
      <c r="I153" s="236"/>
      <c r="J153" s="274"/>
    </row>
    <row r="154" spans="2:10" ht="12">
      <c r="B154" s="103"/>
      <c r="C154" s="236"/>
      <c r="D154" s="237" t="s">
        <v>79</v>
      </c>
      <c r="E154" s="238" t="s">
        <v>0</v>
      </c>
      <c r="F154" s="203" t="s">
        <v>419</v>
      </c>
      <c r="G154" s="236"/>
      <c r="H154" s="239">
        <v>35.072</v>
      </c>
      <c r="I154" s="236"/>
      <c r="J154" s="274"/>
    </row>
    <row r="155" spans="2:10" ht="12">
      <c r="B155" s="103"/>
      <c r="C155" s="236"/>
      <c r="D155" s="237" t="s">
        <v>79</v>
      </c>
      <c r="E155" s="238" t="s">
        <v>0</v>
      </c>
      <c r="F155" s="203" t="s">
        <v>420</v>
      </c>
      <c r="G155" s="236"/>
      <c r="H155" s="239">
        <v>13.282</v>
      </c>
      <c r="I155" s="236"/>
      <c r="J155" s="274"/>
    </row>
    <row r="156" spans="2:10" ht="12">
      <c r="B156" s="103"/>
      <c r="C156" s="236"/>
      <c r="D156" s="237" t="s">
        <v>79</v>
      </c>
      <c r="E156" s="238" t="s">
        <v>0</v>
      </c>
      <c r="F156" s="203" t="s">
        <v>421</v>
      </c>
      <c r="G156" s="236"/>
      <c r="H156" s="239">
        <v>5.427</v>
      </c>
      <c r="I156" s="236"/>
      <c r="J156" s="274"/>
    </row>
    <row r="157" spans="2:10" ht="12">
      <c r="B157" s="103"/>
      <c r="C157" s="236"/>
      <c r="D157" s="237" t="s">
        <v>79</v>
      </c>
      <c r="E157" s="238" t="s">
        <v>0</v>
      </c>
      <c r="F157" s="203" t="s">
        <v>422</v>
      </c>
      <c r="G157" s="236"/>
      <c r="H157" s="239">
        <v>6.854</v>
      </c>
      <c r="I157" s="236"/>
      <c r="J157" s="274"/>
    </row>
    <row r="158" spans="2:10" ht="12">
      <c r="B158" s="103"/>
      <c r="C158" s="236"/>
      <c r="D158" s="237" t="s">
        <v>79</v>
      </c>
      <c r="E158" s="238" t="s">
        <v>0</v>
      </c>
      <c r="F158" s="203" t="s">
        <v>423</v>
      </c>
      <c r="G158" s="236"/>
      <c r="H158" s="239">
        <v>21.95</v>
      </c>
      <c r="I158" s="236"/>
      <c r="J158" s="274"/>
    </row>
    <row r="159" spans="2:10" ht="12">
      <c r="B159" s="103"/>
      <c r="C159" s="236"/>
      <c r="D159" s="237" t="s">
        <v>79</v>
      </c>
      <c r="E159" s="238" t="s">
        <v>0</v>
      </c>
      <c r="F159" s="203" t="s">
        <v>424</v>
      </c>
      <c r="G159" s="236"/>
      <c r="H159" s="239">
        <v>15.101</v>
      </c>
      <c r="I159" s="236"/>
      <c r="J159" s="274"/>
    </row>
    <row r="160" spans="2:10" ht="12">
      <c r="B160" s="103"/>
      <c r="C160" s="236"/>
      <c r="D160" s="237" t="s">
        <v>79</v>
      </c>
      <c r="E160" s="238" t="s">
        <v>0</v>
      </c>
      <c r="F160" s="203" t="s">
        <v>425</v>
      </c>
      <c r="G160" s="236"/>
      <c r="H160" s="239">
        <v>31.712</v>
      </c>
      <c r="I160" s="236"/>
      <c r="J160" s="274"/>
    </row>
    <row r="161" spans="2:10" ht="12">
      <c r="B161" s="103"/>
      <c r="C161" s="236"/>
      <c r="D161" s="237" t="s">
        <v>79</v>
      </c>
      <c r="E161" s="238" t="s">
        <v>0</v>
      </c>
      <c r="F161" s="203" t="s">
        <v>426</v>
      </c>
      <c r="G161" s="236"/>
      <c r="H161" s="239">
        <v>72.059</v>
      </c>
      <c r="I161" s="236"/>
      <c r="J161" s="274"/>
    </row>
    <row r="162" spans="2:10" ht="12">
      <c r="B162" s="103"/>
      <c r="C162" s="236"/>
      <c r="D162" s="237" t="s">
        <v>79</v>
      </c>
      <c r="E162" s="238" t="s">
        <v>0</v>
      </c>
      <c r="F162" s="203" t="s">
        <v>427</v>
      </c>
      <c r="G162" s="236"/>
      <c r="H162" s="239">
        <v>25.056</v>
      </c>
      <c r="I162" s="236"/>
      <c r="J162" s="274"/>
    </row>
    <row r="163" spans="2:10" ht="12">
      <c r="B163" s="103"/>
      <c r="C163" s="236"/>
      <c r="D163" s="237" t="s">
        <v>79</v>
      </c>
      <c r="E163" s="238" t="s">
        <v>0</v>
      </c>
      <c r="F163" s="203" t="s">
        <v>428</v>
      </c>
      <c r="G163" s="236"/>
      <c r="H163" s="239">
        <v>11.8</v>
      </c>
      <c r="I163" s="236"/>
      <c r="J163" s="274"/>
    </row>
    <row r="164" spans="2:10" ht="12">
      <c r="B164" s="103"/>
      <c r="C164" s="236"/>
      <c r="D164" s="237" t="s">
        <v>79</v>
      </c>
      <c r="E164" s="238" t="s">
        <v>0</v>
      </c>
      <c r="F164" s="203" t="s">
        <v>429</v>
      </c>
      <c r="G164" s="236"/>
      <c r="H164" s="239">
        <v>2.88</v>
      </c>
      <c r="I164" s="236"/>
      <c r="J164" s="274"/>
    </row>
    <row r="165" spans="2:10" ht="12">
      <c r="B165" s="103"/>
      <c r="C165" s="236"/>
      <c r="D165" s="237" t="s">
        <v>79</v>
      </c>
      <c r="E165" s="238" t="s">
        <v>0</v>
      </c>
      <c r="F165" s="203" t="s">
        <v>430</v>
      </c>
      <c r="G165" s="236"/>
      <c r="H165" s="239">
        <v>289.375</v>
      </c>
      <c r="I165" s="236"/>
      <c r="J165" s="274"/>
    </row>
    <row r="166" spans="2:10" ht="12">
      <c r="B166" s="281"/>
      <c r="C166" s="282"/>
      <c r="D166" s="237" t="s">
        <v>79</v>
      </c>
      <c r="E166" s="283" t="s">
        <v>0</v>
      </c>
      <c r="F166" s="284" t="s">
        <v>302</v>
      </c>
      <c r="G166" s="282"/>
      <c r="H166" s="285">
        <v>849.411</v>
      </c>
      <c r="I166" s="282"/>
      <c r="J166" s="286"/>
    </row>
    <row r="167" spans="2:10" ht="12">
      <c r="B167" s="103"/>
      <c r="C167" s="236"/>
      <c r="D167" s="237" t="s">
        <v>79</v>
      </c>
      <c r="E167" s="238" t="s">
        <v>0</v>
      </c>
      <c r="F167" s="203" t="s">
        <v>431</v>
      </c>
      <c r="G167" s="236"/>
      <c r="H167" s="239">
        <v>284.994</v>
      </c>
      <c r="I167" s="236"/>
      <c r="J167" s="274"/>
    </row>
    <row r="168" spans="2:10" ht="12">
      <c r="B168" s="110"/>
      <c r="C168" s="133"/>
      <c r="D168" s="237" t="s">
        <v>79</v>
      </c>
      <c r="E168" s="240" t="s">
        <v>0</v>
      </c>
      <c r="F168" s="241" t="s">
        <v>83</v>
      </c>
      <c r="G168" s="133"/>
      <c r="H168" s="242">
        <v>1134.405</v>
      </c>
      <c r="I168" s="133"/>
      <c r="J168" s="275"/>
    </row>
    <row r="169" spans="2:10" ht="12">
      <c r="B169" s="83"/>
      <c r="C169" s="117" t="s">
        <v>98</v>
      </c>
      <c r="D169" s="117" t="s">
        <v>94</v>
      </c>
      <c r="E169" s="118" t="s">
        <v>244</v>
      </c>
      <c r="F169" s="119" t="s">
        <v>245</v>
      </c>
      <c r="G169" s="120" t="s">
        <v>97</v>
      </c>
      <c r="H169" s="121">
        <v>1633.543</v>
      </c>
      <c r="I169" s="427">
        <v>0</v>
      </c>
      <c r="J169" s="277">
        <f>ROUND(I169*H169,2)</f>
        <v>0</v>
      </c>
    </row>
    <row r="170" spans="2:10" ht="12">
      <c r="B170" s="103"/>
      <c r="C170" s="236"/>
      <c r="D170" s="237" t="s">
        <v>79</v>
      </c>
      <c r="E170" s="238" t="s">
        <v>0</v>
      </c>
      <c r="F170" s="203" t="s">
        <v>432</v>
      </c>
      <c r="G170" s="236"/>
      <c r="H170" s="239">
        <v>1633.543</v>
      </c>
      <c r="I170" s="236"/>
      <c r="J170" s="274"/>
    </row>
    <row r="171" spans="2:10" ht="12">
      <c r="B171" s="83"/>
      <c r="C171" s="117" t="s">
        <v>122</v>
      </c>
      <c r="D171" s="117" t="s">
        <v>94</v>
      </c>
      <c r="E171" s="118" t="s">
        <v>109</v>
      </c>
      <c r="F171" s="119" t="s">
        <v>110</v>
      </c>
      <c r="G171" s="120" t="s">
        <v>97</v>
      </c>
      <c r="H171" s="121">
        <v>408.386</v>
      </c>
      <c r="I171" s="427">
        <v>0</v>
      </c>
      <c r="J171" s="277">
        <f>ROUND(I171*H171,2)</f>
        <v>0</v>
      </c>
    </row>
    <row r="172" spans="2:10" ht="12">
      <c r="B172" s="103"/>
      <c r="C172" s="236"/>
      <c r="D172" s="237" t="s">
        <v>79</v>
      </c>
      <c r="E172" s="238" t="s">
        <v>0</v>
      </c>
      <c r="F172" s="203" t="s">
        <v>433</v>
      </c>
      <c r="G172" s="236"/>
      <c r="H172" s="239">
        <v>408.386</v>
      </c>
      <c r="I172" s="236"/>
      <c r="J172" s="274"/>
    </row>
    <row r="173" spans="2:10" ht="24">
      <c r="B173" s="83"/>
      <c r="C173" s="84" t="s">
        <v>128</v>
      </c>
      <c r="D173" s="84" t="s">
        <v>72</v>
      </c>
      <c r="E173" s="85" t="s">
        <v>434</v>
      </c>
      <c r="F173" s="86" t="s">
        <v>435</v>
      </c>
      <c r="G173" s="87" t="s">
        <v>104</v>
      </c>
      <c r="H173" s="88">
        <v>1916.87</v>
      </c>
      <c r="I173" s="426">
        <v>0</v>
      </c>
      <c r="J173" s="273">
        <f>ROUND(I173*H173,2)</f>
        <v>0</v>
      </c>
    </row>
    <row r="174" spans="2:10" ht="12">
      <c r="B174" s="103"/>
      <c r="C174" s="236"/>
      <c r="D174" s="237" t="s">
        <v>79</v>
      </c>
      <c r="E174" s="238" t="s">
        <v>0</v>
      </c>
      <c r="F174" s="203" t="s">
        <v>436</v>
      </c>
      <c r="G174" s="236"/>
      <c r="H174" s="239">
        <v>1916.87</v>
      </c>
      <c r="I174" s="236"/>
      <c r="J174" s="274"/>
    </row>
    <row r="175" spans="2:10" ht="12">
      <c r="B175" s="83"/>
      <c r="C175" s="117" t="s">
        <v>134</v>
      </c>
      <c r="D175" s="117" t="s">
        <v>94</v>
      </c>
      <c r="E175" s="118" t="s">
        <v>250</v>
      </c>
      <c r="F175" s="119" t="s">
        <v>251</v>
      </c>
      <c r="G175" s="120" t="s">
        <v>97</v>
      </c>
      <c r="H175" s="121">
        <v>690.073</v>
      </c>
      <c r="I175" s="427">
        <v>0</v>
      </c>
      <c r="J175" s="277">
        <f>ROUND(I175*H175,2)</f>
        <v>0</v>
      </c>
    </row>
    <row r="176" spans="2:10" ht="12">
      <c r="B176" s="103"/>
      <c r="C176" s="236"/>
      <c r="D176" s="237" t="s">
        <v>79</v>
      </c>
      <c r="E176" s="238" t="s">
        <v>0</v>
      </c>
      <c r="F176" s="203" t="s">
        <v>437</v>
      </c>
      <c r="G176" s="236"/>
      <c r="H176" s="239">
        <v>690.073</v>
      </c>
      <c r="I176" s="236"/>
      <c r="J176" s="274"/>
    </row>
    <row r="177" spans="2:10" ht="24">
      <c r="B177" s="83"/>
      <c r="C177" s="84" t="s">
        <v>140</v>
      </c>
      <c r="D177" s="84" t="s">
        <v>72</v>
      </c>
      <c r="E177" s="85" t="s">
        <v>195</v>
      </c>
      <c r="F177" s="86" t="s">
        <v>253</v>
      </c>
      <c r="G177" s="87" t="s">
        <v>104</v>
      </c>
      <c r="H177" s="88">
        <v>2108.557</v>
      </c>
      <c r="I177" s="426">
        <v>0</v>
      </c>
      <c r="J177" s="273">
        <f>ROUND(I177*H177,2)</f>
        <v>0</v>
      </c>
    </row>
    <row r="178" spans="2:10" ht="12">
      <c r="B178" s="103"/>
      <c r="C178" s="236"/>
      <c r="D178" s="237" t="s">
        <v>79</v>
      </c>
      <c r="E178" s="238" t="s">
        <v>0</v>
      </c>
      <c r="F178" s="203" t="s">
        <v>438</v>
      </c>
      <c r="G178" s="236"/>
      <c r="H178" s="239">
        <v>2108.557</v>
      </c>
      <c r="I178" s="236"/>
      <c r="J178" s="274"/>
    </row>
    <row r="179" spans="2:10" ht="12">
      <c r="B179" s="83"/>
      <c r="C179" s="117" t="s">
        <v>147</v>
      </c>
      <c r="D179" s="117" t="s">
        <v>94</v>
      </c>
      <c r="E179" s="118" t="s">
        <v>254</v>
      </c>
      <c r="F179" s="119" t="s">
        <v>255</v>
      </c>
      <c r="G179" s="120" t="s">
        <v>119</v>
      </c>
      <c r="H179" s="121">
        <v>52.714</v>
      </c>
      <c r="I179" s="427">
        <v>0</v>
      </c>
      <c r="J179" s="277">
        <f>ROUND(I179*H179,2)</f>
        <v>0</v>
      </c>
    </row>
    <row r="180" spans="2:10" ht="12">
      <c r="B180" s="103"/>
      <c r="C180" s="236"/>
      <c r="D180" s="237" t="s">
        <v>79</v>
      </c>
      <c r="E180" s="236"/>
      <c r="F180" s="203" t="s">
        <v>439</v>
      </c>
      <c r="G180" s="236"/>
      <c r="H180" s="239">
        <v>52.714</v>
      </c>
      <c r="I180" s="236"/>
      <c r="J180" s="274"/>
    </row>
    <row r="181" spans="2:10" ht="24">
      <c r="B181" s="83"/>
      <c r="C181" s="84" t="s">
        <v>151</v>
      </c>
      <c r="D181" s="84" t="s">
        <v>72</v>
      </c>
      <c r="E181" s="85" t="s">
        <v>440</v>
      </c>
      <c r="F181" s="86" t="s">
        <v>441</v>
      </c>
      <c r="G181" s="87" t="s">
        <v>104</v>
      </c>
      <c r="H181" s="88">
        <v>1916.87</v>
      </c>
      <c r="I181" s="426">
        <v>0</v>
      </c>
      <c r="J181" s="273">
        <f>ROUND(I181*H181,2)</f>
        <v>0</v>
      </c>
    </row>
    <row r="182" spans="2:10" ht="12.75">
      <c r="B182" s="71"/>
      <c r="C182" s="130"/>
      <c r="D182" s="233" t="s">
        <v>44</v>
      </c>
      <c r="E182" s="235" t="s">
        <v>122</v>
      </c>
      <c r="F182" s="235" t="s">
        <v>123</v>
      </c>
      <c r="G182" s="130"/>
      <c r="H182" s="130"/>
      <c r="I182" s="130"/>
      <c r="J182" s="271">
        <f>J183+J184+J185+J186+J190+J191+J192+J200+J202+J207+J209+J213+J215+J220+J229</f>
        <v>0</v>
      </c>
    </row>
    <row r="183" spans="2:10" ht="12">
      <c r="B183" s="83"/>
      <c r="C183" s="84" t="s">
        <v>4</v>
      </c>
      <c r="D183" s="84" t="s">
        <v>72</v>
      </c>
      <c r="E183" s="85" t="s">
        <v>442</v>
      </c>
      <c r="F183" s="86" t="s">
        <v>443</v>
      </c>
      <c r="G183" s="87" t="s">
        <v>75</v>
      </c>
      <c r="H183" s="88">
        <v>15</v>
      </c>
      <c r="I183" s="426">
        <v>0</v>
      </c>
      <c r="J183" s="273">
        <f>ROUND(I183*H183,2)</f>
        <v>0</v>
      </c>
    </row>
    <row r="184" spans="2:10" ht="24">
      <c r="B184" s="83"/>
      <c r="C184" s="84" t="s">
        <v>212</v>
      </c>
      <c r="D184" s="84" t="s">
        <v>72</v>
      </c>
      <c r="E184" s="85" t="s">
        <v>308</v>
      </c>
      <c r="F184" s="86" t="s">
        <v>444</v>
      </c>
      <c r="G184" s="87" t="s">
        <v>168</v>
      </c>
      <c r="H184" s="88">
        <v>1</v>
      </c>
      <c r="I184" s="426">
        <v>0</v>
      </c>
      <c r="J184" s="273">
        <f>ROUND(I184*H184,2)</f>
        <v>0</v>
      </c>
    </row>
    <row r="185" spans="2:10" ht="24">
      <c r="B185" s="83"/>
      <c r="C185" s="84" t="s">
        <v>216</v>
      </c>
      <c r="D185" s="84" t="s">
        <v>72</v>
      </c>
      <c r="E185" s="85" t="s">
        <v>445</v>
      </c>
      <c r="F185" s="86" t="s">
        <v>446</v>
      </c>
      <c r="G185" s="87" t="s">
        <v>168</v>
      </c>
      <c r="H185" s="88">
        <v>1</v>
      </c>
      <c r="I185" s="426">
        <v>0</v>
      </c>
      <c r="J185" s="273">
        <f>ROUND(I185*H185,2)</f>
        <v>0</v>
      </c>
    </row>
    <row r="186" spans="2:10" ht="12">
      <c r="B186" s="83"/>
      <c r="C186" s="84" t="s">
        <v>217</v>
      </c>
      <c r="D186" s="84" t="s">
        <v>72</v>
      </c>
      <c r="E186" s="85" t="s">
        <v>447</v>
      </c>
      <c r="F186" s="86" t="s">
        <v>448</v>
      </c>
      <c r="G186" s="87" t="s">
        <v>168</v>
      </c>
      <c r="H186" s="88">
        <v>1</v>
      </c>
      <c r="I186" s="426">
        <v>0</v>
      </c>
      <c r="J186" s="273">
        <f>ROUND(I186*H186,2)</f>
        <v>0</v>
      </c>
    </row>
    <row r="187" spans="2:10" ht="12">
      <c r="B187" s="96"/>
      <c r="C187" s="243"/>
      <c r="D187" s="237" t="s">
        <v>79</v>
      </c>
      <c r="E187" s="244" t="s">
        <v>0</v>
      </c>
      <c r="F187" s="245" t="s">
        <v>449</v>
      </c>
      <c r="G187" s="243"/>
      <c r="H187" s="244" t="s">
        <v>0</v>
      </c>
      <c r="I187" s="243"/>
      <c r="J187" s="278"/>
    </row>
    <row r="188" spans="2:10" ht="33.75">
      <c r="B188" s="96"/>
      <c r="C188" s="243"/>
      <c r="D188" s="237" t="s">
        <v>79</v>
      </c>
      <c r="E188" s="244" t="s">
        <v>0</v>
      </c>
      <c r="F188" s="245" t="s">
        <v>450</v>
      </c>
      <c r="G188" s="243"/>
      <c r="H188" s="244" t="s">
        <v>0</v>
      </c>
      <c r="I188" s="243"/>
      <c r="J188" s="278"/>
    </row>
    <row r="189" spans="2:10" ht="12">
      <c r="B189" s="103"/>
      <c r="C189" s="236"/>
      <c r="D189" s="237" t="s">
        <v>79</v>
      </c>
      <c r="E189" s="238" t="s">
        <v>0</v>
      </c>
      <c r="F189" s="203" t="s">
        <v>46</v>
      </c>
      <c r="G189" s="236"/>
      <c r="H189" s="239">
        <v>1</v>
      </c>
      <c r="I189" s="236"/>
      <c r="J189" s="274"/>
    </row>
    <row r="190" spans="2:10" ht="24">
      <c r="B190" s="83"/>
      <c r="C190" s="84" t="s">
        <v>219</v>
      </c>
      <c r="D190" s="84" t="s">
        <v>72</v>
      </c>
      <c r="E190" s="85" t="s">
        <v>451</v>
      </c>
      <c r="F190" s="86" t="s">
        <v>452</v>
      </c>
      <c r="G190" s="87" t="s">
        <v>269</v>
      </c>
      <c r="H190" s="88">
        <v>275</v>
      </c>
      <c r="I190" s="426">
        <v>0</v>
      </c>
      <c r="J190" s="273">
        <f>ROUND(I190*H190,2)</f>
        <v>0</v>
      </c>
    </row>
    <row r="191" spans="2:10" ht="24">
      <c r="B191" s="83"/>
      <c r="C191" s="84" t="s">
        <v>223</v>
      </c>
      <c r="D191" s="84" t="s">
        <v>72</v>
      </c>
      <c r="E191" s="85" t="s">
        <v>453</v>
      </c>
      <c r="F191" s="86" t="s">
        <v>454</v>
      </c>
      <c r="G191" s="87" t="s">
        <v>163</v>
      </c>
      <c r="H191" s="88">
        <v>787.52</v>
      </c>
      <c r="I191" s="426">
        <v>0</v>
      </c>
      <c r="J191" s="273">
        <f>ROUND(I191*H191,2)</f>
        <v>0</v>
      </c>
    </row>
    <row r="192" spans="2:10" ht="24">
      <c r="B192" s="83"/>
      <c r="C192" s="84" t="s">
        <v>320</v>
      </c>
      <c r="D192" s="84" t="s">
        <v>72</v>
      </c>
      <c r="E192" s="85" t="s">
        <v>312</v>
      </c>
      <c r="F192" s="86" t="s">
        <v>313</v>
      </c>
      <c r="G192" s="87" t="s">
        <v>75</v>
      </c>
      <c r="H192" s="88">
        <v>770.496</v>
      </c>
      <c r="I192" s="426">
        <v>0</v>
      </c>
      <c r="J192" s="273">
        <f>ROUND(I192*H192,2)</f>
        <v>0</v>
      </c>
    </row>
    <row r="193" spans="2:10" ht="12">
      <c r="B193" s="103"/>
      <c r="C193" s="236"/>
      <c r="D193" s="237" t="s">
        <v>79</v>
      </c>
      <c r="E193" s="238" t="s">
        <v>0</v>
      </c>
      <c r="F193" s="203" t="s">
        <v>455</v>
      </c>
      <c r="G193" s="236"/>
      <c r="H193" s="239">
        <v>55.93</v>
      </c>
      <c r="I193" s="236"/>
      <c r="J193" s="274"/>
    </row>
    <row r="194" spans="2:10" ht="12">
      <c r="B194" s="103"/>
      <c r="C194" s="236"/>
      <c r="D194" s="237" t="s">
        <v>79</v>
      </c>
      <c r="E194" s="238" t="s">
        <v>0</v>
      </c>
      <c r="F194" s="203" t="s">
        <v>456</v>
      </c>
      <c r="G194" s="236"/>
      <c r="H194" s="239">
        <v>33.44</v>
      </c>
      <c r="I194" s="236"/>
      <c r="J194" s="274"/>
    </row>
    <row r="195" spans="2:10" ht="12">
      <c r="B195" s="103"/>
      <c r="C195" s="236"/>
      <c r="D195" s="237" t="s">
        <v>79</v>
      </c>
      <c r="E195" s="238" t="s">
        <v>0</v>
      </c>
      <c r="F195" s="203" t="s">
        <v>457</v>
      </c>
      <c r="G195" s="236"/>
      <c r="H195" s="239">
        <v>11.52</v>
      </c>
      <c r="I195" s="236"/>
      <c r="J195" s="274"/>
    </row>
    <row r="196" spans="2:10" ht="12">
      <c r="B196" s="103"/>
      <c r="C196" s="236"/>
      <c r="D196" s="237" t="s">
        <v>79</v>
      </c>
      <c r="E196" s="238" t="s">
        <v>0</v>
      </c>
      <c r="F196" s="203" t="s">
        <v>458</v>
      </c>
      <c r="G196" s="236"/>
      <c r="H196" s="239">
        <v>433.92</v>
      </c>
      <c r="I196" s="236"/>
      <c r="J196" s="274"/>
    </row>
    <row r="197" spans="2:10" ht="12">
      <c r="B197" s="103"/>
      <c r="C197" s="236"/>
      <c r="D197" s="237" t="s">
        <v>79</v>
      </c>
      <c r="E197" s="238" t="s">
        <v>0</v>
      </c>
      <c r="F197" s="203" t="s">
        <v>459</v>
      </c>
      <c r="G197" s="236"/>
      <c r="H197" s="239">
        <v>229.03</v>
      </c>
      <c r="I197" s="236"/>
      <c r="J197" s="274"/>
    </row>
    <row r="198" spans="2:10" ht="12">
      <c r="B198" s="103"/>
      <c r="C198" s="236"/>
      <c r="D198" s="237" t="s">
        <v>79</v>
      </c>
      <c r="E198" s="238" t="s">
        <v>0</v>
      </c>
      <c r="F198" s="203" t="s">
        <v>460</v>
      </c>
      <c r="G198" s="236"/>
      <c r="H198" s="239">
        <v>6.656</v>
      </c>
      <c r="I198" s="236"/>
      <c r="J198" s="274"/>
    </row>
    <row r="199" spans="2:10" ht="12">
      <c r="B199" s="110"/>
      <c r="C199" s="133"/>
      <c r="D199" s="237" t="s">
        <v>79</v>
      </c>
      <c r="E199" s="240" t="s">
        <v>0</v>
      </c>
      <c r="F199" s="241" t="s">
        <v>83</v>
      </c>
      <c r="G199" s="133"/>
      <c r="H199" s="242">
        <v>770.496</v>
      </c>
      <c r="I199" s="133"/>
      <c r="J199" s="275"/>
    </row>
    <row r="200" spans="2:10" ht="24">
      <c r="B200" s="83"/>
      <c r="C200" s="84" t="s">
        <v>324</v>
      </c>
      <c r="D200" s="84" t="s">
        <v>72</v>
      </c>
      <c r="E200" s="85" t="s">
        <v>124</v>
      </c>
      <c r="F200" s="86" t="s">
        <v>315</v>
      </c>
      <c r="G200" s="87" t="s">
        <v>75</v>
      </c>
      <c r="H200" s="88">
        <v>1118.28</v>
      </c>
      <c r="I200" s="426">
        <v>0</v>
      </c>
      <c r="J200" s="273">
        <f>ROUND(I200*H200,2)</f>
        <v>0</v>
      </c>
    </row>
    <row r="201" spans="2:10" ht="12">
      <c r="B201" s="103"/>
      <c r="C201" s="236"/>
      <c r="D201" s="237" t="s">
        <v>79</v>
      </c>
      <c r="E201" s="238" t="s">
        <v>0</v>
      </c>
      <c r="F201" s="203" t="s">
        <v>461</v>
      </c>
      <c r="G201" s="236"/>
      <c r="H201" s="239">
        <v>1118.28</v>
      </c>
      <c r="I201" s="236"/>
      <c r="J201" s="274"/>
    </row>
    <row r="202" spans="2:10" ht="24">
      <c r="B202" s="83"/>
      <c r="C202" s="84" t="s">
        <v>327</v>
      </c>
      <c r="D202" s="84" t="s">
        <v>72</v>
      </c>
      <c r="E202" s="85" t="s">
        <v>462</v>
      </c>
      <c r="F202" s="86" t="s">
        <v>463</v>
      </c>
      <c r="G202" s="87" t="s">
        <v>75</v>
      </c>
      <c r="H202" s="88">
        <v>857.82</v>
      </c>
      <c r="I202" s="426">
        <v>0</v>
      </c>
      <c r="J202" s="273">
        <f>ROUND(I202*H202,2)</f>
        <v>0</v>
      </c>
    </row>
    <row r="203" spans="2:10" ht="12">
      <c r="B203" s="103"/>
      <c r="C203" s="236"/>
      <c r="D203" s="237" t="s">
        <v>79</v>
      </c>
      <c r="E203" s="238" t="s">
        <v>0</v>
      </c>
      <c r="F203" s="203" t="s">
        <v>464</v>
      </c>
      <c r="G203" s="236"/>
      <c r="H203" s="239">
        <v>551.09</v>
      </c>
      <c r="I203" s="236"/>
      <c r="J203" s="274"/>
    </row>
    <row r="204" spans="2:10" ht="12">
      <c r="B204" s="103"/>
      <c r="C204" s="236"/>
      <c r="D204" s="237" t="s">
        <v>79</v>
      </c>
      <c r="E204" s="238" t="s">
        <v>0</v>
      </c>
      <c r="F204" s="203" t="s">
        <v>465</v>
      </c>
      <c r="G204" s="236"/>
      <c r="H204" s="239">
        <v>231.17</v>
      </c>
      <c r="I204" s="236"/>
      <c r="J204" s="274"/>
    </row>
    <row r="205" spans="2:10" ht="12">
      <c r="B205" s="103"/>
      <c r="C205" s="236"/>
      <c r="D205" s="237" t="s">
        <v>79</v>
      </c>
      <c r="E205" s="238" t="s">
        <v>0</v>
      </c>
      <c r="F205" s="203" t="s">
        <v>466</v>
      </c>
      <c r="G205" s="236"/>
      <c r="H205" s="239">
        <v>75.56</v>
      </c>
      <c r="I205" s="236"/>
      <c r="J205" s="274"/>
    </row>
    <row r="206" spans="2:10" ht="12">
      <c r="B206" s="110"/>
      <c r="C206" s="133"/>
      <c r="D206" s="237" t="s">
        <v>79</v>
      </c>
      <c r="E206" s="240" t="s">
        <v>0</v>
      </c>
      <c r="F206" s="241" t="s">
        <v>83</v>
      </c>
      <c r="G206" s="133"/>
      <c r="H206" s="242">
        <v>857.82</v>
      </c>
      <c r="I206" s="133"/>
      <c r="J206" s="275"/>
    </row>
    <row r="207" spans="2:10" ht="24">
      <c r="B207" s="83"/>
      <c r="C207" s="84" t="s">
        <v>332</v>
      </c>
      <c r="D207" s="84" t="s">
        <v>72</v>
      </c>
      <c r="E207" s="85" t="s">
        <v>467</v>
      </c>
      <c r="F207" s="86" t="s">
        <v>468</v>
      </c>
      <c r="G207" s="87" t="s">
        <v>75</v>
      </c>
      <c r="H207" s="88">
        <v>180</v>
      </c>
      <c r="I207" s="426">
        <v>0</v>
      </c>
      <c r="J207" s="273">
        <f>ROUND(I207*H207,2)</f>
        <v>0</v>
      </c>
    </row>
    <row r="208" spans="2:10" ht="12">
      <c r="B208" s="103"/>
      <c r="C208" s="236"/>
      <c r="D208" s="237" t="s">
        <v>79</v>
      </c>
      <c r="E208" s="238" t="s">
        <v>0</v>
      </c>
      <c r="F208" s="203" t="s">
        <v>469</v>
      </c>
      <c r="G208" s="236"/>
      <c r="H208" s="239">
        <v>180</v>
      </c>
      <c r="I208" s="236"/>
      <c r="J208" s="274"/>
    </row>
    <row r="209" spans="2:10" ht="24">
      <c r="B209" s="83"/>
      <c r="C209" s="84" t="s">
        <v>336</v>
      </c>
      <c r="D209" s="84" t="s">
        <v>72</v>
      </c>
      <c r="E209" s="85" t="s">
        <v>470</v>
      </c>
      <c r="F209" s="86" t="s">
        <v>471</v>
      </c>
      <c r="G209" s="87" t="s">
        <v>75</v>
      </c>
      <c r="H209" s="88">
        <v>37.613</v>
      </c>
      <c r="I209" s="426">
        <v>0</v>
      </c>
      <c r="J209" s="273">
        <f>ROUND(I209*H209,2)</f>
        <v>0</v>
      </c>
    </row>
    <row r="210" spans="2:10" ht="12">
      <c r="B210" s="103"/>
      <c r="C210" s="236"/>
      <c r="D210" s="237" t="s">
        <v>79</v>
      </c>
      <c r="E210" s="238" t="s">
        <v>0</v>
      </c>
      <c r="F210" s="203" t="s">
        <v>472</v>
      </c>
      <c r="G210" s="236"/>
      <c r="H210" s="239">
        <v>12.75</v>
      </c>
      <c r="I210" s="236"/>
      <c r="J210" s="274"/>
    </row>
    <row r="211" spans="2:10" ht="12">
      <c r="B211" s="103"/>
      <c r="C211" s="236"/>
      <c r="D211" s="237" t="s">
        <v>79</v>
      </c>
      <c r="E211" s="238" t="s">
        <v>0</v>
      </c>
      <c r="F211" s="203" t="s">
        <v>473</v>
      </c>
      <c r="G211" s="236"/>
      <c r="H211" s="239">
        <v>24.863</v>
      </c>
      <c r="I211" s="236"/>
      <c r="J211" s="274"/>
    </row>
    <row r="212" spans="2:10" ht="12">
      <c r="B212" s="110"/>
      <c r="C212" s="133"/>
      <c r="D212" s="237" t="s">
        <v>79</v>
      </c>
      <c r="E212" s="240" t="s">
        <v>0</v>
      </c>
      <c r="F212" s="241" t="s">
        <v>83</v>
      </c>
      <c r="G212" s="133"/>
      <c r="H212" s="242">
        <v>37.613</v>
      </c>
      <c r="I212" s="133"/>
      <c r="J212" s="275"/>
    </row>
    <row r="213" spans="2:10" ht="24">
      <c r="B213" s="83"/>
      <c r="C213" s="84" t="s">
        <v>337</v>
      </c>
      <c r="D213" s="84" t="s">
        <v>72</v>
      </c>
      <c r="E213" s="85" t="s">
        <v>474</v>
      </c>
      <c r="F213" s="86" t="s">
        <v>475</v>
      </c>
      <c r="G213" s="87" t="s">
        <v>269</v>
      </c>
      <c r="H213" s="88">
        <v>3</v>
      </c>
      <c r="I213" s="426">
        <v>0</v>
      </c>
      <c r="J213" s="273">
        <f>ROUND(I213*H213,2)</f>
        <v>0</v>
      </c>
    </row>
    <row r="214" spans="2:10" ht="12">
      <c r="B214" s="103"/>
      <c r="C214" s="236"/>
      <c r="D214" s="237" t="s">
        <v>79</v>
      </c>
      <c r="E214" s="238" t="s">
        <v>0</v>
      </c>
      <c r="F214" s="203" t="s">
        <v>476</v>
      </c>
      <c r="G214" s="236"/>
      <c r="H214" s="239">
        <v>3</v>
      </c>
      <c r="I214" s="236"/>
      <c r="J214" s="274"/>
    </row>
    <row r="215" spans="2:10" ht="24">
      <c r="B215" s="83"/>
      <c r="C215" s="84" t="s">
        <v>339</v>
      </c>
      <c r="D215" s="84" t="s">
        <v>72</v>
      </c>
      <c r="E215" s="85" t="s">
        <v>477</v>
      </c>
      <c r="F215" s="86" t="s">
        <v>478</v>
      </c>
      <c r="G215" s="87" t="s">
        <v>97</v>
      </c>
      <c r="H215" s="88">
        <v>3.956</v>
      </c>
      <c r="I215" s="426">
        <v>0</v>
      </c>
      <c r="J215" s="273">
        <f>ROUND(I215*H215,2)</f>
        <v>0</v>
      </c>
    </row>
    <row r="216" spans="2:10" ht="12">
      <c r="B216" s="103"/>
      <c r="C216" s="236"/>
      <c r="D216" s="237" t="s">
        <v>79</v>
      </c>
      <c r="E216" s="238" t="s">
        <v>0</v>
      </c>
      <c r="F216" s="203" t="s">
        <v>479</v>
      </c>
      <c r="G216" s="236"/>
      <c r="H216" s="239">
        <v>3.056</v>
      </c>
      <c r="I216" s="236"/>
      <c r="J216" s="274"/>
    </row>
    <row r="217" spans="2:10" ht="12">
      <c r="B217" s="103"/>
      <c r="C217" s="236"/>
      <c r="D217" s="237" t="s">
        <v>79</v>
      </c>
      <c r="E217" s="238" t="s">
        <v>0</v>
      </c>
      <c r="F217" s="203" t="s">
        <v>480</v>
      </c>
      <c r="G217" s="236"/>
      <c r="H217" s="239">
        <v>0.65</v>
      </c>
      <c r="I217" s="236"/>
      <c r="J217" s="274"/>
    </row>
    <row r="218" spans="2:10" ht="12">
      <c r="B218" s="103"/>
      <c r="C218" s="236"/>
      <c r="D218" s="237" t="s">
        <v>79</v>
      </c>
      <c r="E218" s="238" t="s">
        <v>0</v>
      </c>
      <c r="F218" s="203" t="s">
        <v>481</v>
      </c>
      <c r="G218" s="236"/>
      <c r="H218" s="239">
        <v>0.25</v>
      </c>
      <c r="I218" s="236"/>
      <c r="J218" s="274"/>
    </row>
    <row r="219" spans="2:10" ht="12">
      <c r="B219" s="110"/>
      <c r="C219" s="133"/>
      <c r="D219" s="237" t="s">
        <v>79</v>
      </c>
      <c r="E219" s="240" t="s">
        <v>0</v>
      </c>
      <c r="F219" s="241" t="s">
        <v>83</v>
      </c>
      <c r="G219" s="133"/>
      <c r="H219" s="242">
        <v>3.956</v>
      </c>
      <c r="I219" s="133"/>
      <c r="J219" s="275"/>
    </row>
    <row r="220" spans="2:10" ht="24">
      <c r="B220" s="83"/>
      <c r="C220" s="84" t="s">
        <v>342</v>
      </c>
      <c r="D220" s="84" t="s">
        <v>72</v>
      </c>
      <c r="E220" s="85" t="s">
        <v>328</v>
      </c>
      <c r="F220" s="86" t="s">
        <v>214</v>
      </c>
      <c r="G220" s="87" t="s">
        <v>75</v>
      </c>
      <c r="H220" s="88">
        <v>18.909</v>
      </c>
      <c r="I220" s="426">
        <v>0</v>
      </c>
      <c r="J220" s="273">
        <f>ROUND(I220*H220,2)</f>
        <v>0</v>
      </c>
    </row>
    <row r="221" spans="2:10" ht="12">
      <c r="B221" s="96"/>
      <c r="C221" s="243"/>
      <c r="D221" s="237" t="s">
        <v>79</v>
      </c>
      <c r="E221" s="244" t="s">
        <v>0</v>
      </c>
      <c r="F221" s="245" t="s">
        <v>329</v>
      </c>
      <c r="G221" s="243"/>
      <c r="H221" s="244" t="s">
        <v>0</v>
      </c>
      <c r="I221" s="243"/>
      <c r="J221" s="278"/>
    </row>
    <row r="222" spans="2:10" ht="12">
      <c r="B222" s="103"/>
      <c r="C222" s="236"/>
      <c r="D222" s="237" t="s">
        <v>79</v>
      </c>
      <c r="E222" s="238" t="s">
        <v>0</v>
      </c>
      <c r="F222" s="203" t="s">
        <v>482</v>
      </c>
      <c r="G222" s="236"/>
      <c r="H222" s="239">
        <v>2.625</v>
      </c>
      <c r="I222" s="236"/>
      <c r="J222" s="274"/>
    </row>
    <row r="223" spans="2:10" ht="12">
      <c r="B223" s="103"/>
      <c r="C223" s="236"/>
      <c r="D223" s="237" t="s">
        <v>79</v>
      </c>
      <c r="E223" s="238" t="s">
        <v>0</v>
      </c>
      <c r="F223" s="203" t="s">
        <v>483</v>
      </c>
      <c r="G223" s="236"/>
      <c r="H223" s="239">
        <v>5.76</v>
      </c>
      <c r="I223" s="236"/>
      <c r="J223" s="274"/>
    </row>
    <row r="224" spans="2:10" ht="12">
      <c r="B224" s="96"/>
      <c r="C224" s="243"/>
      <c r="D224" s="237" t="s">
        <v>79</v>
      </c>
      <c r="E224" s="244" t="s">
        <v>0</v>
      </c>
      <c r="F224" s="245" t="s">
        <v>484</v>
      </c>
      <c r="G224" s="243"/>
      <c r="H224" s="244" t="s">
        <v>0</v>
      </c>
      <c r="I224" s="243"/>
      <c r="J224" s="278"/>
    </row>
    <row r="225" spans="2:10" ht="12">
      <c r="B225" s="103"/>
      <c r="C225" s="236"/>
      <c r="D225" s="237" t="s">
        <v>79</v>
      </c>
      <c r="E225" s="238" t="s">
        <v>0</v>
      </c>
      <c r="F225" s="203" t="s">
        <v>485</v>
      </c>
      <c r="G225" s="236"/>
      <c r="H225" s="239">
        <v>4.524</v>
      </c>
      <c r="I225" s="236"/>
      <c r="J225" s="274"/>
    </row>
    <row r="226" spans="2:10" ht="12">
      <c r="B226" s="96"/>
      <c r="C226" s="243"/>
      <c r="D226" s="237" t="s">
        <v>79</v>
      </c>
      <c r="E226" s="244" t="s">
        <v>0</v>
      </c>
      <c r="F226" s="245" t="s">
        <v>486</v>
      </c>
      <c r="G226" s="243"/>
      <c r="H226" s="244" t="s">
        <v>0</v>
      </c>
      <c r="I226" s="243"/>
      <c r="J226" s="278"/>
    </row>
    <row r="227" spans="2:10" ht="12">
      <c r="B227" s="103"/>
      <c r="C227" s="236"/>
      <c r="D227" s="237" t="s">
        <v>79</v>
      </c>
      <c r="E227" s="238" t="s">
        <v>0</v>
      </c>
      <c r="F227" s="203" t="s">
        <v>487</v>
      </c>
      <c r="G227" s="236"/>
      <c r="H227" s="239">
        <v>6</v>
      </c>
      <c r="I227" s="236"/>
      <c r="J227" s="274"/>
    </row>
    <row r="228" spans="2:10" ht="12">
      <c r="B228" s="110"/>
      <c r="C228" s="133"/>
      <c r="D228" s="237" t="s">
        <v>79</v>
      </c>
      <c r="E228" s="240" t="s">
        <v>0</v>
      </c>
      <c r="F228" s="241" t="s">
        <v>83</v>
      </c>
      <c r="G228" s="133"/>
      <c r="H228" s="242">
        <v>18.909</v>
      </c>
      <c r="I228" s="133"/>
      <c r="J228" s="275"/>
    </row>
    <row r="229" spans="2:10" ht="24">
      <c r="B229" s="83"/>
      <c r="C229" s="84" t="s">
        <v>348</v>
      </c>
      <c r="D229" s="84" t="s">
        <v>72</v>
      </c>
      <c r="E229" s="85" t="s">
        <v>333</v>
      </c>
      <c r="F229" s="86" t="s">
        <v>334</v>
      </c>
      <c r="G229" s="87" t="s">
        <v>75</v>
      </c>
      <c r="H229" s="88">
        <v>3.52</v>
      </c>
      <c r="I229" s="426">
        <v>0</v>
      </c>
      <c r="J229" s="273">
        <f>ROUND(I229*H229,2)</f>
        <v>0</v>
      </c>
    </row>
    <row r="230" spans="2:10" ht="12">
      <c r="B230" s="103"/>
      <c r="C230" s="236"/>
      <c r="D230" s="237" t="s">
        <v>79</v>
      </c>
      <c r="E230" s="238" t="s">
        <v>0</v>
      </c>
      <c r="F230" s="203" t="s">
        <v>488</v>
      </c>
      <c r="G230" s="236"/>
      <c r="H230" s="239">
        <v>3.52</v>
      </c>
      <c r="I230" s="236"/>
      <c r="J230" s="274"/>
    </row>
    <row r="231" spans="2:10" ht="12.75">
      <c r="B231" s="71"/>
      <c r="C231" s="130"/>
      <c r="D231" s="233" t="s">
        <v>44</v>
      </c>
      <c r="E231" s="235" t="s">
        <v>145</v>
      </c>
      <c r="F231" s="235" t="s">
        <v>146</v>
      </c>
      <c r="G231" s="130"/>
      <c r="H231" s="130"/>
      <c r="I231" s="130"/>
      <c r="J231" s="271">
        <f>J232+J233+J235+J236+J237</f>
        <v>0</v>
      </c>
    </row>
    <row r="232" spans="2:10" ht="24">
      <c r="B232" s="83"/>
      <c r="C232" s="84" t="s">
        <v>352</v>
      </c>
      <c r="D232" s="84" t="s">
        <v>72</v>
      </c>
      <c r="E232" s="85" t="s">
        <v>148</v>
      </c>
      <c r="F232" s="86" t="s">
        <v>277</v>
      </c>
      <c r="G232" s="87" t="s">
        <v>97</v>
      </c>
      <c r="H232" s="88">
        <v>1293.194</v>
      </c>
      <c r="I232" s="426">
        <v>0</v>
      </c>
      <c r="J232" s="273">
        <f>ROUND(I232*H232,2)</f>
        <v>0</v>
      </c>
    </row>
    <row r="233" spans="2:10" ht="24">
      <c r="B233" s="83"/>
      <c r="C233" s="84" t="s">
        <v>355</v>
      </c>
      <c r="D233" s="84" t="s">
        <v>72</v>
      </c>
      <c r="E233" s="85" t="s">
        <v>152</v>
      </c>
      <c r="F233" s="86" t="s">
        <v>278</v>
      </c>
      <c r="G233" s="87" t="s">
        <v>97</v>
      </c>
      <c r="H233" s="88">
        <v>21984.298</v>
      </c>
      <c r="I233" s="426">
        <v>0</v>
      </c>
      <c r="J233" s="273">
        <f>ROUND(I233*H233,2)</f>
        <v>0</v>
      </c>
    </row>
    <row r="234" spans="2:10" ht="12">
      <c r="B234" s="103"/>
      <c r="C234" s="236"/>
      <c r="D234" s="237" t="s">
        <v>79</v>
      </c>
      <c r="E234" s="236"/>
      <c r="F234" s="203" t="s">
        <v>489</v>
      </c>
      <c r="G234" s="236"/>
      <c r="H234" s="239">
        <v>21984.298</v>
      </c>
      <c r="I234" s="236"/>
      <c r="J234" s="274"/>
    </row>
    <row r="235" spans="2:10" ht="24">
      <c r="B235" s="83"/>
      <c r="C235" s="84" t="s">
        <v>490</v>
      </c>
      <c r="D235" s="84" t="s">
        <v>72</v>
      </c>
      <c r="E235" s="85" t="s">
        <v>491</v>
      </c>
      <c r="F235" s="86" t="s">
        <v>492</v>
      </c>
      <c r="G235" s="87" t="s">
        <v>75</v>
      </c>
      <c r="H235" s="88">
        <v>10</v>
      </c>
      <c r="I235" s="426">
        <v>0</v>
      </c>
      <c r="J235" s="273">
        <f>ROUND(I235*H235,2)</f>
        <v>0</v>
      </c>
    </row>
    <row r="236" spans="2:10" ht="36">
      <c r="B236" s="83"/>
      <c r="C236" s="84" t="s">
        <v>493</v>
      </c>
      <c r="D236" s="84" t="s">
        <v>72</v>
      </c>
      <c r="E236" s="85" t="s">
        <v>340</v>
      </c>
      <c r="F236" s="86" t="s">
        <v>494</v>
      </c>
      <c r="G236" s="87" t="s">
        <v>97</v>
      </c>
      <c r="H236" s="88">
        <v>1.228</v>
      </c>
      <c r="I236" s="426">
        <v>0</v>
      </c>
      <c r="J236" s="273">
        <f>ROUND(I236*H236,2)</f>
        <v>0</v>
      </c>
    </row>
    <row r="237" spans="2:10" ht="24">
      <c r="B237" s="83"/>
      <c r="C237" s="84" t="s">
        <v>495</v>
      </c>
      <c r="D237" s="84" t="s">
        <v>72</v>
      </c>
      <c r="E237" s="85" t="s">
        <v>280</v>
      </c>
      <c r="F237" s="86" t="s">
        <v>281</v>
      </c>
      <c r="G237" s="87" t="s">
        <v>97</v>
      </c>
      <c r="H237" s="88">
        <v>1298.479</v>
      </c>
      <c r="I237" s="426">
        <v>0</v>
      </c>
      <c r="J237" s="273">
        <f>ROUND(I237*H237,2)</f>
        <v>0</v>
      </c>
    </row>
    <row r="238" spans="2:10" ht="12">
      <c r="B238" s="103"/>
      <c r="C238" s="236"/>
      <c r="D238" s="237" t="s">
        <v>79</v>
      </c>
      <c r="E238" s="238" t="s">
        <v>0</v>
      </c>
      <c r="F238" s="203" t="s">
        <v>496</v>
      </c>
      <c r="G238" s="236"/>
      <c r="H238" s="239">
        <v>1298.479</v>
      </c>
      <c r="I238" s="236"/>
      <c r="J238" s="274"/>
    </row>
    <row r="239" spans="2:10" ht="15">
      <c r="B239" s="71"/>
      <c r="C239" s="130"/>
      <c r="D239" s="233" t="s">
        <v>44</v>
      </c>
      <c r="E239" s="234" t="s">
        <v>344</v>
      </c>
      <c r="F239" s="234" t="s">
        <v>345</v>
      </c>
      <c r="G239" s="130"/>
      <c r="H239" s="130"/>
      <c r="I239" s="130"/>
      <c r="J239" s="270">
        <f>J240</f>
        <v>0</v>
      </c>
    </row>
    <row r="240" spans="2:10" ht="12.75">
      <c r="B240" s="71"/>
      <c r="C240" s="130"/>
      <c r="D240" s="233" t="s">
        <v>44</v>
      </c>
      <c r="E240" s="235" t="s">
        <v>346</v>
      </c>
      <c r="F240" s="235" t="s">
        <v>347</v>
      </c>
      <c r="G240" s="130"/>
      <c r="H240" s="130"/>
      <c r="I240" s="130"/>
      <c r="J240" s="271">
        <f>J241+J245+J247+J248</f>
        <v>0</v>
      </c>
    </row>
    <row r="241" spans="2:10" ht="24">
      <c r="B241" s="83"/>
      <c r="C241" s="84" t="s">
        <v>497</v>
      </c>
      <c r="D241" s="84" t="s">
        <v>72</v>
      </c>
      <c r="E241" s="85" t="s">
        <v>498</v>
      </c>
      <c r="F241" s="86" t="s">
        <v>499</v>
      </c>
      <c r="G241" s="87" t="s">
        <v>104</v>
      </c>
      <c r="H241" s="88">
        <v>69.083</v>
      </c>
      <c r="I241" s="426">
        <v>0</v>
      </c>
      <c r="J241" s="273">
        <f>ROUND(I241*H241,2)</f>
        <v>0</v>
      </c>
    </row>
    <row r="242" spans="2:10" ht="12">
      <c r="B242" s="103"/>
      <c r="C242" s="236"/>
      <c r="D242" s="237" t="s">
        <v>79</v>
      </c>
      <c r="E242" s="238" t="s">
        <v>0</v>
      </c>
      <c r="F242" s="203" t="s">
        <v>500</v>
      </c>
      <c r="G242" s="236"/>
      <c r="H242" s="239">
        <v>43.127</v>
      </c>
      <c r="I242" s="236"/>
      <c r="J242" s="274"/>
    </row>
    <row r="243" spans="2:10" ht="12">
      <c r="B243" s="103"/>
      <c r="C243" s="236"/>
      <c r="D243" s="237" t="s">
        <v>79</v>
      </c>
      <c r="E243" s="238" t="s">
        <v>0</v>
      </c>
      <c r="F243" s="203" t="s">
        <v>501</v>
      </c>
      <c r="G243" s="236"/>
      <c r="H243" s="239">
        <v>25.956</v>
      </c>
      <c r="I243" s="236"/>
      <c r="J243" s="274"/>
    </row>
    <row r="244" spans="2:10" ht="12">
      <c r="B244" s="110"/>
      <c r="C244" s="133"/>
      <c r="D244" s="237" t="s">
        <v>79</v>
      </c>
      <c r="E244" s="240" t="s">
        <v>0</v>
      </c>
      <c r="F244" s="241" t="s">
        <v>83</v>
      </c>
      <c r="G244" s="133"/>
      <c r="H244" s="242">
        <v>69.083</v>
      </c>
      <c r="I244" s="133"/>
      <c r="J244" s="275"/>
    </row>
    <row r="245" spans="2:10" ht="24">
      <c r="B245" s="83"/>
      <c r="C245" s="84" t="s">
        <v>502</v>
      </c>
      <c r="D245" s="84" t="s">
        <v>72</v>
      </c>
      <c r="E245" s="85" t="s">
        <v>503</v>
      </c>
      <c r="F245" s="86" t="s">
        <v>504</v>
      </c>
      <c r="G245" s="87" t="s">
        <v>104</v>
      </c>
      <c r="H245" s="88">
        <v>25.956</v>
      </c>
      <c r="I245" s="426">
        <v>0</v>
      </c>
      <c r="J245" s="273">
        <f>ROUND(I245*H245,2)</f>
        <v>0</v>
      </c>
    </row>
    <row r="246" spans="2:10" ht="12">
      <c r="B246" s="103"/>
      <c r="C246" s="236"/>
      <c r="D246" s="237" t="s">
        <v>79</v>
      </c>
      <c r="E246" s="238" t="s">
        <v>0</v>
      </c>
      <c r="F246" s="203" t="s">
        <v>501</v>
      </c>
      <c r="G246" s="236"/>
      <c r="H246" s="239">
        <v>25.956</v>
      </c>
      <c r="I246" s="236"/>
      <c r="J246" s="274"/>
    </row>
    <row r="247" spans="2:10" ht="36">
      <c r="B247" s="83"/>
      <c r="C247" s="84" t="s">
        <v>505</v>
      </c>
      <c r="D247" s="84" t="s">
        <v>72</v>
      </c>
      <c r="E247" s="85" t="s">
        <v>353</v>
      </c>
      <c r="F247" s="86" t="s">
        <v>354</v>
      </c>
      <c r="G247" s="87" t="s">
        <v>104</v>
      </c>
      <c r="H247" s="88">
        <v>69.083</v>
      </c>
      <c r="I247" s="426">
        <v>0</v>
      </c>
      <c r="J247" s="273">
        <f>ROUND(I247*H247,2)</f>
        <v>0</v>
      </c>
    </row>
    <row r="248" spans="2:10" ht="24">
      <c r="B248" s="83"/>
      <c r="C248" s="84" t="s">
        <v>506</v>
      </c>
      <c r="D248" s="84" t="s">
        <v>72</v>
      </c>
      <c r="E248" s="85" t="s">
        <v>356</v>
      </c>
      <c r="F248" s="86" t="s">
        <v>357</v>
      </c>
      <c r="G248" s="87" t="s">
        <v>104</v>
      </c>
      <c r="H248" s="88">
        <v>69.083</v>
      </c>
      <c r="I248" s="426">
        <v>0</v>
      </c>
      <c r="J248" s="273">
        <f>ROUND(I248*H248,2)</f>
        <v>0</v>
      </c>
    </row>
    <row r="249" spans="2:10" ht="12">
      <c r="B249" s="22"/>
      <c r="C249" s="23"/>
      <c r="D249" s="23"/>
      <c r="E249" s="23"/>
      <c r="F249" s="23"/>
      <c r="G249" s="23"/>
      <c r="H249" s="23"/>
      <c r="I249" s="23"/>
      <c r="J249" s="210"/>
    </row>
  </sheetData>
  <mergeCells count="5">
    <mergeCell ref="E7:H7"/>
    <mergeCell ref="E16:H16"/>
    <mergeCell ref="E25:H25"/>
    <mergeCell ref="E85:H85"/>
    <mergeCell ref="E110:H110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J162"/>
  <sheetViews>
    <sheetView showGridLines="0" workbookViewId="0" topLeftCell="A100">
      <selection activeCell="O161" sqref="O161"/>
    </sheetView>
  </sheetViews>
  <sheetFormatPr defaultColWidth="9.140625" defaultRowHeight="12"/>
  <cols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</cols>
  <sheetData>
    <row r="3" spans="2:10" ht="12">
      <c r="B3" s="12"/>
      <c r="C3" s="13"/>
      <c r="D3" s="13"/>
      <c r="E3" s="13"/>
      <c r="F3" s="13"/>
      <c r="G3" s="13"/>
      <c r="H3" s="13"/>
      <c r="I3" s="13"/>
      <c r="J3" s="205"/>
    </row>
    <row r="4" spans="2:10" ht="18">
      <c r="B4" s="14"/>
      <c r="C4" s="145"/>
      <c r="D4" s="216" t="s">
        <v>47</v>
      </c>
      <c r="E4" s="145"/>
      <c r="F4" s="145"/>
      <c r="G4" s="145"/>
      <c r="H4" s="145"/>
      <c r="I4" s="145"/>
      <c r="J4" s="206"/>
    </row>
    <row r="5" spans="2:10" ht="12">
      <c r="B5" s="14"/>
      <c r="C5" s="145"/>
      <c r="D5" s="145"/>
      <c r="E5" s="145"/>
      <c r="F5" s="145"/>
      <c r="G5" s="145"/>
      <c r="H5" s="145"/>
      <c r="I5" s="145"/>
      <c r="J5" s="206"/>
    </row>
    <row r="6" spans="2:10" ht="12.75">
      <c r="B6" s="14"/>
      <c r="C6" s="145"/>
      <c r="D6" s="217" t="s">
        <v>6</v>
      </c>
      <c r="E6" s="145"/>
      <c r="F6" s="145"/>
      <c r="G6" s="145"/>
      <c r="H6" s="145"/>
      <c r="I6" s="145"/>
      <c r="J6" s="206"/>
    </row>
    <row r="7" spans="2:10" ht="12.75">
      <c r="B7" s="14"/>
      <c r="C7" s="145"/>
      <c r="D7" s="145"/>
      <c r="E7" s="464" t="s">
        <v>659</v>
      </c>
      <c r="F7" s="465"/>
      <c r="G7" s="465"/>
      <c r="H7" s="465"/>
      <c r="I7" s="145"/>
      <c r="J7" s="206"/>
    </row>
    <row r="8" spans="2:10" ht="12.75">
      <c r="B8" s="20"/>
      <c r="C8" s="256"/>
      <c r="D8" s="217" t="s">
        <v>358</v>
      </c>
      <c r="E8" s="256"/>
      <c r="F8" s="256"/>
      <c r="G8" s="256"/>
      <c r="H8" s="256"/>
      <c r="I8" s="256"/>
      <c r="J8" s="207"/>
    </row>
    <row r="9" spans="2:10" ht="14.25" customHeight="1">
      <c r="B9" s="20"/>
      <c r="C9" s="256"/>
      <c r="D9" s="256"/>
      <c r="E9" s="461" t="s">
        <v>507</v>
      </c>
      <c r="F9" s="458"/>
      <c r="G9" s="458"/>
      <c r="H9" s="458"/>
      <c r="I9" s="256"/>
      <c r="J9" s="207"/>
    </row>
    <row r="10" spans="2:10" ht="12">
      <c r="B10" s="20"/>
      <c r="C10" s="256"/>
      <c r="D10" s="256"/>
      <c r="E10" s="256"/>
      <c r="F10" s="256"/>
      <c r="G10" s="256"/>
      <c r="H10" s="256"/>
      <c r="I10" s="256"/>
      <c r="J10" s="207"/>
    </row>
    <row r="11" spans="2:10" ht="12.75">
      <c r="B11" s="20"/>
      <c r="C11" s="256"/>
      <c r="D11" s="217" t="s">
        <v>8</v>
      </c>
      <c r="E11" s="256"/>
      <c r="F11" s="257" t="s">
        <v>0</v>
      </c>
      <c r="G11" s="256"/>
      <c r="H11" s="256"/>
      <c r="I11" s="217" t="s">
        <v>9</v>
      </c>
      <c r="J11" s="246" t="s">
        <v>0</v>
      </c>
    </row>
    <row r="12" spans="2:10" ht="12.75">
      <c r="B12" s="20"/>
      <c r="C12" s="256"/>
      <c r="D12" s="217" t="s">
        <v>10</v>
      </c>
      <c r="E12" s="256"/>
      <c r="F12" s="257" t="s">
        <v>227</v>
      </c>
      <c r="G12" s="256"/>
      <c r="H12" s="256"/>
      <c r="I12" s="217" t="s">
        <v>12</v>
      </c>
      <c r="J12" s="247" t="str">
        <f>'[4]Rekapitulace stavby'!AN8</f>
        <v>24. 3. 2020</v>
      </c>
    </row>
    <row r="13" spans="2:10" ht="12">
      <c r="B13" s="20"/>
      <c r="C13" s="256"/>
      <c r="D13" s="256"/>
      <c r="E13" s="256"/>
      <c r="F13" s="256"/>
      <c r="G13" s="256"/>
      <c r="H13" s="256"/>
      <c r="I13" s="256"/>
      <c r="J13" s="207"/>
    </row>
    <row r="14" spans="2:10" ht="12.75">
      <c r="B14" s="20"/>
      <c r="C14" s="256"/>
      <c r="D14" s="217" t="s">
        <v>13</v>
      </c>
      <c r="E14" s="256"/>
      <c r="F14" s="256"/>
      <c r="G14" s="256"/>
      <c r="H14" s="256"/>
      <c r="I14" s="217" t="s">
        <v>14</v>
      </c>
      <c r="J14" s="246" t="s">
        <v>0</v>
      </c>
    </row>
    <row r="15" spans="2:10" ht="12.75">
      <c r="B15" s="20"/>
      <c r="C15" s="256"/>
      <c r="D15" s="256"/>
      <c r="E15" s="257" t="s">
        <v>16</v>
      </c>
      <c r="F15" s="256"/>
      <c r="G15" s="256"/>
      <c r="H15" s="256"/>
      <c r="I15" s="217" t="s">
        <v>17</v>
      </c>
      <c r="J15" s="246" t="s">
        <v>0</v>
      </c>
    </row>
    <row r="16" spans="2:10" ht="12">
      <c r="B16" s="20"/>
      <c r="C16" s="256"/>
      <c r="D16" s="256"/>
      <c r="E16" s="256"/>
      <c r="F16" s="256"/>
      <c r="G16" s="256"/>
      <c r="H16" s="256"/>
      <c r="I16" s="256"/>
      <c r="J16" s="207"/>
    </row>
    <row r="17" spans="2:10" ht="12.75">
      <c r="B17" s="20"/>
      <c r="C17" s="256"/>
      <c r="D17" s="217" t="s">
        <v>19</v>
      </c>
      <c r="E17" s="256"/>
      <c r="F17" s="256"/>
      <c r="G17" s="256"/>
      <c r="H17" s="256"/>
      <c r="I17" s="217" t="s">
        <v>14</v>
      </c>
      <c r="J17" s="246" t="str">
        <f>'[4]Rekapitulace stavby'!AN13</f>
        <v/>
      </c>
    </row>
    <row r="18" spans="2:10" ht="12.75">
      <c r="B18" s="20"/>
      <c r="C18" s="256"/>
      <c r="D18" s="256"/>
      <c r="E18" s="462" t="str">
        <f>'[4]Rekapitulace stavby'!E14</f>
        <v xml:space="preserve"> </v>
      </c>
      <c r="F18" s="462"/>
      <c r="G18" s="462"/>
      <c r="H18" s="462"/>
      <c r="I18" s="217" t="s">
        <v>17</v>
      </c>
      <c r="J18" s="246" t="str">
        <f>'[4]Rekapitulace stavby'!AN14</f>
        <v/>
      </c>
    </row>
    <row r="19" spans="2:10" ht="12">
      <c r="B19" s="20"/>
      <c r="C19" s="256"/>
      <c r="D19" s="256"/>
      <c r="E19" s="256"/>
      <c r="F19" s="256"/>
      <c r="G19" s="256"/>
      <c r="H19" s="256"/>
      <c r="I19" s="256"/>
      <c r="J19" s="207"/>
    </row>
    <row r="20" spans="2:10" ht="12.75">
      <c r="B20" s="20"/>
      <c r="C20" s="256"/>
      <c r="D20" s="217" t="s">
        <v>20</v>
      </c>
      <c r="E20" s="256"/>
      <c r="F20" s="256"/>
      <c r="G20" s="256"/>
      <c r="H20" s="256"/>
      <c r="I20" s="217" t="s">
        <v>14</v>
      </c>
      <c r="J20" s="246" t="s">
        <v>0</v>
      </c>
    </row>
    <row r="21" spans="2:10" ht="12.75">
      <c r="B21" s="20"/>
      <c r="C21" s="256"/>
      <c r="D21" s="256"/>
      <c r="E21" s="257" t="s">
        <v>228</v>
      </c>
      <c r="F21" s="256"/>
      <c r="G21" s="256"/>
      <c r="H21" s="256"/>
      <c r="I21" s="217" t="s">
        <v>17</v>
      </c>
      <c r="J21" s="246" t="s">
        <v>0</v>
      </c>
    </row>
    <row r="22" spans="2:10" ht="12">
      <c r="B22" s="20"/>
      <c r="C22" s="256"/>
      <c r="D22" s="256"/>
      <c r="E22" s="256"/>
      <c r="F22" s="256"/>
      <c r="G22" s="256"/>
      <c r="H22" s="256"/>
      <c r="I22" s="256"/>
      <c r="J22" s="207"/>
    </row>
    <row r="23" spans="2:10" ht="12.75">
      <c r="B23" s="20"/>
      <c r="C23" s="256"/>
      <c r="D23" s="217" t="s">
        <v>24</v>
      </c>
      <c r="E23" s="256"/>
      <c r="F23" s="256"/>
      <c r="G23" s="256"/>
      <c r="H23" s="256"/>
      <c r="I23" s="217" t="s">
        <v>14</v>
      </c>
      <c r="J23" s="246" t="str">
        <f>IF('[4]Rekapitulace stavby'!AN19="","",'[4]Rekapitulace stavby'!AN19)</f>
        <v/>
      </c>
    </row>
    <row r="24" spans="2:10" ht="12.75">
      <c r="B24" s="20"/>
      <c r="C24" s="256"/>
      <c r="D24" s="256"/>
      <c r="E24" s="257" t="str">
        <f>IF('[4]Rekapitulace stavby'!E20="","",'[4]Rekapitulace stavby'!E20)</f>
        <v xml:space="preserve"> </v>
      </c>
      <c r="F24" s="256"/>
      <c r="G24" s="256"/>
      <c r="H24" s="256"/>
      <c r="I24" s="217" t="s">
        <v>17</v>
      </c>
      <c r="J24" s="246" t="str">
        <f>IF('[4]Rekapitulace stavby'!AN20="","",'[4]Rekapitulace stavby'!AN20)</f>
        <v/>
      </c>
    </row>
    <row r="25" spans="2:10" ht="12">
      <c r="B25" s="20"/>
      <c r="C25" s="256"/>
      <c r="D25" s="256"/>
      <c r="E25" s="256"/>
      <c r="F25" s="256"/>
      <c r="G25" s="256"/>
      <c r="H25" s="256"/>
      <c r="I25" s="256"/>
      <c r="J25" s="207"/>
    </row>
    <row r="26" spans="2:10" ht="12.75">
      <c r="B26" s="20"/>
      <c r="C26" s="256"/>
      <c r="D26" s="217" t="s">
        <v>25</v>
      </c>
      <c r="E26" s="256"/>
      <c r="F26" s="256"/>
      <c r="G26" s="256"/>
      <c r="H26" s="256"/>
      <c r="I26" s="256"/>
      <c r="J26" s="207"/>
    </row>
    <row r="27" spans="2:10" ht="12.75">
      <c r="B27" s="40"/>
      <c r="C27" s="150"/>
      <c r="D27" s="150"/>
      <c r="E27" s="463" t="s">
        <v>0</v>
      </c>
      <c r="F27" s="463"/>
      <c r="G27" s="463"/>
      <c r="H27" s="463"/>
      <c r="I27" s="150"/>
      <c r="J27" s="208"/>
    </row>
    <row r="28" spans="2:10" ht="12">
      <c r="B28" s="20"/>
      <c r="C28" s="256"/>
      <c r="D28" s="256"/>
      <c r="E28" s="256"/>
      <c r="F28" s="256"/>
      <c r="G28" s="256"/>
      <c r="H28" s="256"/>
      <c r="I28" s="256"/>
      <c r="J28" s="207"/>
    </row>
    <row r="29" spans="2:10" ht="12">
      <c r="B29" s="20"/>
      <c r="C29" s="256"/>
      <c r="D29" s="33"/>
      <c r="E29" s="33"/>
      <c r="F29" s="33"/>
      <c r="G29" s="33"/>
      <c r="H29" s="33"/>
      <c r="I29" s="33"/>
      <c r="J29" s="209"/>
    </row>
    <row r="30" spans="2:10" ht="15.75">
      <c r="B30" s="20"/>
      <c r="C30" s="256"/>
      <c r="D30" s="219" t="s">
        <v>27</v>
      </c>
      <c r="E30" s="256"/>
      <c r="F30" s="256"/>
      <c r="G30" s="256"/>
      <c r="H30" s="256"/>
      <c r="I30" s="256"/>
      <c r="J30" s="248">
        <f>ROUND(J120,2)</f>
        <v>0</v>
      </c>
    </row>
    <row r="31" spans="2:10" ht="12">
      <c r="B31" s="20"/>
      <c r="C31" s="256"/>
      <c r="D31" s="33"/>
      <c r="E31" s="33"/>
      <c r="F31" s="33"/>
      <c r="G31" s="33"/>
      <c r="H31" s="33"/>
      <c r="I31" s="33"/>
      <c r="J31" s="209"/>
    </row>
    <row r="32" spans="2:10" ht="12.75">
      <c r="B32" s="20"/>
      <c r="C32" s="256"/>
      <c r="D32" s="256"/>
      <c r="E32" s="256"/>
      <c r="F32" s="220" t="s">
        <v>29</v>
      </c>
      <c r="G32" s="256"/>
      <c r="H32" s="256"/>
      <c r="I32" s="220" t="s">
        <v>28</v>
      </c>
      <c r="J32" s="249" t="s">
        <v>30</v>
      </c>
    </row>
    <row r="33" spans="2:10" ht="12.75">
      <c r="B33" s="20"/>
      <c r="C33" s="256"/>
      <c r="D33" s="221" t="s">
        <v>31</v>
      </c>
      <c r="E33" s="217" t="s">
        <v>32</v>
      </c>
      <c r="F33" s="222">
        <f>ROUND((SUM(BE120:BE160)),2)</f>
        <v>0</v>
      </c>
      <c r="G33" s="256"/>
      <c r="H33" s="256"/>
      <c r="I33" s="223">
        <v>0.21</v>
      </c>
      <c r="J33" s="250">
        <f>ROUND(((SUM(BE120:BE160))*I33),2)</f>
        <v>0</v>
      </c>
    </row>
    <row r="34" spans="2:10" ht="12.75">
      <c r="B34" s="20"/>
      <c r="C34" s="256"/>
      <c r="D34" s="256"/>
      <c r="E34" s="217" t="s">
        <v>33</v>
      </c>
      <c r="F34" s="222">
        <f>ROUND((SUM(BF120:BF160)),2)</f>
        <v>0</v>
      </c>
      <c r="G34" s="256"/>
      <c r="H34" s="256"/>
      <c r="I34" s="223">
        <v>0.15</v>
      </c>
      <c r="J34" s="250">
        <f>ROUND(((SUM(BF120:BF160))*I34),2)</f>
        <v>0</v>
      </c>
    </row>
    <row r="35" spans="2:10" ht="12.75">
      <c r="B35" s="20"/>
      <c r="C35" s="256"/>
      <c r="D35" s="256"/>
      <c r="E35" s="217" t="s">
        <v>34</v>
      </c>
      <c r="F35" s="222">
        <f>ROUND((SUM(BG120:BG160)),2)</f>
        <v>0</v>
      </c>
      <c r="G35" s="256"/>
      <c r="H35" s="256"/>
      <c r="I35" s="223">
        <v>0.21</v>
      </c>
      <c r="J35" s="250">
        <f>0</f>
        <v>0</v>
      </c>
    </row>
    <row r="36" spans="2:10" ht="12.75">
      <c r="B36" s="20"/>
      <c r="C36" s="256"/>
      <c r="D36" s="256"/>
      <c r="E36" s="217" t="s">
        <v>35</v>
      </c>
      <c r="F36" s="222">
        <f>ROUND((SUM(BH120:BH160)),2)</f>
        <v>0</v>
      </c>
      <c r="G36" s="256"/>
      <c r="H36" s="256"/>
      <c r="I36" s="223">
        <v>0.15</v>
      </c>
      <c r="J36" s="250">
        <f>0</f>
        <v>0</v>
      </c>
    </row>
    <row r="37" spans="2:10" ht="12.75">
      <c r="B37" s="20"/>
      <c r="C37" s="256"/>
      <c r="D37" s="256"/>
      <c r="E37" s="217" t="s">
        <v>36</v>
      </c>
      <c r="F37" s="222">
        <f>ROUND((SUM(BI120:BI160)),2)</f>
        <v>0</v>
      </c>
      <c r="G37" s="256"/>
      <c r="H37" s="256"/>
      <c r="I37" s="223">
        <v>0</v>
      </c>
      <c r="J37" s="250">
        <f>0</f>
        <v>0</v>
      </c>
    </row>
    <row r="38" spans="2:10" ht="12">
      <c r="B38" s="20"/>
      <c r="C38" s="256"/>
      <c r="D38" s="256"/>
      <c r="E38" s="256"/>
      <c r="F38" s="256"/>
      <c r="G38" s="256"/>
      <c r="H38" s="256"/>
      <c r="I38" s="256"/>
      <c r="J38" s="207"/>
    </row>
    <row r="39" spans="2:10" ht="15.75">
      <c r="B39" s="20"/>
      <c r="C39" s="156"/>
      <c r="D39" s="47" t="s">
        <v>37</v>
      </c>
      <c r="E39" s="28"/>
      <c r="F39" s="28"/>
      <c r="G39" s="48" t="s">
        <v>38</v>
      </c>
      <c r="H39" s="49" t="s">
        <v>39</v>
      </c>
      <c r="I39" s="28"/>
      <c r="J39" s="252">
        <f>SUM(J30:J37)</f>
        <v>0</v>
      </c>
    </row>
    <row r="40" spans="2:10" ht="12">
      <c r="B40" s="20"/>
      <c r="C40" s="256"/>
      <c r="D40" s="256"/>
      <c r="E40" s="256"/>
      <c r="F40" s="256"/>
      <c r="G40" s="256"/>
      <c r="H40" s="256"/>
      <c r="I40" s="256"/>
      <c r="J40" s="207"/>
    </row>
    <row r="41" spans="2:10" ht="12">
      <c r="B41" s="14"/>
      <c r="C41" s="145"/>
      <c r="D41" s="145"/>
      <c r="E41" s="145"/>
      <c r="F41" s="145"/>
      <c r="G41" s="145"/>
      <c r="H41" s="145"/>
      <c r="I41" s="145"/>
      <c r="J41" s="206"/>
    </row>
    <row r="42" spans="2:10" ht="12">
      <c r="B42" s="14"/>
      <c r="C42" s="145"/>
      <c r="D42" s="145"/>
      <c r="E42" s="145"/>
      <c r="F42" s="145"/>
      <c r="G42" s="145"/>
      <c r="H42" s="145"/>
      <c r="I42" s="145"/>
      <c r="J42" s="206"/>
    </row>
    <row r="43" spans="2:10" ht="12">
      <c r="B43" s="14"/>
      <c r="C43" s="145"/>
      <c r="D43" s="145"/>
      <c r="E43" s="145"/>
      <c r="F43" s="145"/>
      <c r="G43" s="145"/>
      <c r="H43" s="145"/>
      <c r="I43" s="145"/>
      <c r="J43" s="206"/>
    </row>
    <row r="44" spans="2:10" ht="12">
      <c r="B44" s="14"/>
      <c r="C44" s="145"/>
      <c r="D44" s="145"/>
      <c r="E44" s="145"/>
      <c r="F44" s="145"/>
      <c r="G44" s="145"/>
      <c r="H44" s="145"/>
      <c r="I44" s="145"/>
      <c r="J44" s="206"/>
    </row>
    <row r="45" spans="2:10" ht="12">
      <c r="B45" s="14"/>
      <c r="C45" s="145"/>
      <c r="D45" s="145"/>
      <c r="E45" s="145"/>
      <c r="F45" s="145"/>
      <c r="G45" s="145"/>
      <c r="H45" s="145"/>
      <c r="I45" s="145"/>
      <c r="J45" s="206"/>
    </row>
    <row r="46" spans="2:10" ht="12">
      <c r="B46" s="14"/>
      <c r="C46" s="145"/>
      <c r="D46" s="145"/>
      <c r="E46" s="145"/>
      <c r="F46" s="145"/>
      <c r="G46" s="145"/>
      <c r="H46" s="145"/>
      <c r="I46" s="145"/>
      <c r="J46" s="206"/>
    </row>
    <row r="47" spans="2:10" ht="12">
      <c r="B47" s="14"/>
      <c r="C47" s="145"/>
      <c r="D47" s="145"/>
      <c r="E47" s="145"/>
      <c r="F47" s="145"/>
      <c r="G47" s="145"/>
      <c r="H47" s="145"/>
      <c r="I47" s="145"/>
      <c r="J47" s="206"/>
    </row>
    <row r="48" spans="2:10" ht="12">
      <c r="B48" s="14"/>
      <c r="C48" s="145"/>
      <c r="D48" s="145"/>
      <c r="E48" s="145"/>
      <c r="F48" s="145"/>
      <c r="G48" s="145"/>
      <c r="H48" s="145"/>
      <c r="I48" s="145"/>
      <c r="J48" s="206"/>
    </row>
    <row r="49" spans="2:10" ht="12">
      <c r="B49" s="14"/>
      <c r="C49" s="145"/>
      <c r="D49" s="145"/>
      <c r="E49" s="145"/>
      <c r="F49" s="145"/>
      <c r="G49" s="145"/>
      <c r="H49" s="145"/>
      <c r="I49" s="145"/>
      <c r="J49" s="206"/>
    </row>
    <row r="50" spans="2:10" ht="12.75">
      <c r="B50" s="38"/>
      <c r="C50" s="279"/>
      <c r="D50" s="224" t="s">
        <v>158</v>
      </c>
      <c r="E50" s="280"/>
      <c r="F50" s="280"/>
      <c r="G50" s="224" t="s">
        <v>229</v>
      </c>
      <c r="H50" s="280"/>
      <c r="I50" s="280"/>
      <c r="J50" s="287"/>
    </row>
    <row r="51" spans="2:10" ht="12">
      <c r="B51" s="14"/>
      <c r="C51" s="145"/>
      <c r="D51" s="145"/>
      <c r="E51" s="145"/>
      <c r="F51" s="145"/>
      <c r="G51" s="145"/>
      <c r="H51" s="145"/>
      <c r="I51" s="145"/>
      <c r="J51" s="206"/>
    </row>
    <row r="52" spans="2:10" ht="12">
      <c r="B52" s="14"/>
      <c r="C52" s="145"/>
      <c r="D52" s="145"/>
      <c r="E52" s="145"/>
      <c r="F52" s="145"/>
      <c r="G52" s="145"/>
      <c r="H52" s="145"/>
      <c r="I52" s="145"/>
      <c r="J52" s="206"/>
    </row>
    <row r="53" spans="2:10" ht="12">
      <c r="B53" s="14"/>
      <c r="C53" s="145"/>
      <c r="D53" s="145"/>
      <c r="E53" s="145"/>
      <c r="F53" s="145"/>
      <c r="G53" s="145"/>
      <c r="H53" s="145"/>
      <c r="I53" s="145"/>
      <c r="J53" s="206"/>
    </row>
    <row r="54" spans="2:10" ht="12">
      <c r="B54" s="14"/>
      <c r="C54" s="145"/>
      <c r="D54" s="145"/>
      <c r="E54" s="145"/>
      <c r="F54" s="145"/>
      <c r="G54" s="145"/>
      <c r="H54" s="145"/>
      <c r="I54" s="145"/>
      <c r="J54" s="206"/>
    </row>
    <row r="55" spans="2:10" ht="12">
      <c r="B55" s="14"/>
      <c r="C55" s="145"/>
      <c r="D55" s="145"/>
      <c r="E55" s="145"/>
      <c r="F55" s="145"/>
      <c r="G55" s="145"/>
      <c r="H55" s="145"/>
      <c r="I55" s="145"/>
      <c r="J55" s="206"/>
    </row>
    <row r="56" spans="2:10" ht="12">
      <c r="B56" s="14"/>
      <c r="C56" s="145"/>
      <c r="D56" s="145"/>
      <c r="E56" s="145"/>
      <c r="F56" s="145"/>
      <c r="G56" s="145"/>
      <c r="H56" s="145"/>
      <c r="I56" s="145"/>
      <c r="J56" s="206"/>
    </row>
    <row r="57" spans="2:10" ht="12">
      <c r="B57" s="14"/>
      <c r="C57" s="145"/>
      <c r="D57" s="145"/>
      <c r="E57" s="145"/>
      <c r="F57" s="145"/>
      <c r="G57" s="145"/>
      <c r="H57" s="145"/>
      <c r="I57" s="145"/>
      <c r="J57" s="206"/>
    </row>
    <row r="58" spans="2:10" ht="12">
      <c r="B58" s="14"/>
      <c r="C58" s="145"/>
      <c r="D58" s="145"/>
      <c r="E58" s="145"/>
      <c r="F58" s="145"/>
      <c r="G58" s="145"/>
      <c r="H58" s="145"/>
      <c r="I58" s="145"/>
      <c r="J58" s="206"/>
    </row>
    <row r="59" spans="2:10" ht="12">
      <c r="B59" s="14"/>
      <c r="C59" s="145"/>
      <c r="D59" s="145"/>
      <c r="E59" s="145"/>
      <c r="F59" s="145"/>
      <c r="G59" s="145"/>
      <c r="H59" s="145"/>
      <c r="I59" s="145"/>
      <c r="J59" s="206"/>
    </row>
    <row r="60" spans="2:10" ht="12">
      <c r="B60" s="14"/>
      <c r="C60" s="145"/>
      <c r="D60" s="145"/>
      <c r="E60" s="145"/>
      <c r="F60" s="145"/>
      <c r="G60" s="145"/>
      <c r="H60" s="145"/>
      <c r="I60" s="145"/>
      <c r="J60" s="206"/>
    </row>
    <row r="61" spans="2:10" ht="12.75">
      <c r="B61" s="20"/>
      <c r="C61" s="256"/>
      <c r="D61" s="226" t="s">
        <v>230</v>
      </c>
      <c r="E61" s="144"/>
      <c r="F61" s="227" t="s">
        <v>231</v>
      </c>
      <c r="G61" s="226" t="s">
        <v>230</v>
      </c>
      <c r="H61" s="144"/>
      <c r="I61" s="144"/>
      <c r="J61" s="254" t="s">
        <v>231</v>
      </c>
    </row>
    <row r="62" spans="2:10" ht="12">
      <c r="B62" s="14"/>
      <c r="C62" s="145"/>
      <c r="D62" s="145"/>
      <c r="E62" s="145"/>
      <c r="F62" s="145"/>
      <c r="G62" s="145"/>
      <c r="H62" s="145"/>
      <c r="I62" s="145"/>
      <c r="J62" s="206"/>
    </row>
    <row r="63" spans="2:10" ht="12">
      <c r="B63" s="14"/>
      <c r="C63" s="145"/>
      <c r="D63" s="145"/>
      <c r="E63" s="145"/>
      <c r="F63" s="145"/>
      <c r="G63" s="145"/>
      <c r="H63" s="145"/>
      <c r="I63" s="145"/>
      <c r="J63" s="206"/>
    </row>
    <row r="64" spans="2:10" ht="12">
      <c r="B64" s="14"/>
      <c r="C64" s="145"/>
      <c r="D64" s="145"/>
      <c r="E64" s="145"/>
      <c r="F64" s="145"/>
      <c r="G64" s="145"/>
      <c r="H64" s="145"/>
      <c r="I64" s="145"/>
      <c r="J64" s="206"/>
    </row>
    <row r="65" spans="2:10" ht="12.75">
      <c r="B65" s="20"/>
      <c r="C65" s="256"/>
      <c r="D65" s="224" t="s">
        <v>232</v>
      </c>
      <c r="E65" s="225"/>
      <c r="F65" s="225"/>
      <c r="G65" s="224" t="s">
        <v>233</v>
      </c>
      <c r="H65" s="225"/>
      <c r="I65" s="225"/>
      <c r="J65" s="253"/>
    </row>
    <row r="66" spans="2:10" ht="12">
      <c r="B66" s="14"/>
      <c r="C66" s="145"/>
      <c r="D66" s="145"/>
      <c r="E66" s="145"/>
      <c r="F66" s="145"/>
      <c r="G66" s="145"/>
      <c r="H66" s="145"/>
      <c r="I66" s="145"/>
      <c r="J66" s="206"/>
    </row>
    <row r="67" spans="2:10" ht="12">
      <c r="B67" s="14"/>
      <c r="C67" s="145"/>
      <c r="D67" s="145"/>
      <c r="E67" s="145"/>
      <c r="F67" s="145"/>
      <c r="G67" s="145"/>
      <c r="H67" s="145"/>
      <c r="I67" s="145"/>
      <c r="J67" s="206"/>
    </row>
    <row r="68" spans="2:10" ht="12">
      <c r="B68" s="14"/>
      <c r="C68" s="145"/>
      <c r="D68" s="145"/>
      <c r="E68" s="145"/>
      <c r="F68" s="145"/>
      <c r="G68" s="145"/>
      <c r="H68" s="145"/>
      <c r="I68" s="145"/>
      <c r="J68" s="206"/>
    </row>
    <row r="69" spans="2:10" ht="12">
      <c r="B69" s="14"/>
      <c r="C69" s="145"/>
      <c r="D69" s="145"/>
      <c r="E69" s="145"/>
      <c r="F69" s="145"/>
      <c r="G69" s="145"/>
      <c r="H69" s="145"/>
      <c r="I69" s="145"/>
      <c r="J69" s="206"/>
    </row>
    <row r="70" spans="2:10" ht="12">
      <c r="B70" s="14"/>
      <c r="C70" s="145"/>
      <c r="D70" s="145"/>
      <c r="E70" s="145"/>
      <c r="F70" s="145"/>
      <c r="G70" s="145"/>
      <c r="H70" s="145"/>
      <c r="I70" s="145"/>
      <c r="J70" s="206"/>
    </row>
    <row r="71" spans="2:10" ht="12">
      <c r="B71" s="14"/>
      <c r="C71" s="145"/>
      <c r="D71" s="145"/>
      <c r="E71" s="145"/>
      <c r="F71" s="145"/>
      <c r="G71" s="145"/>
      <c r="H71" s="145"/>
      <c r="I71" s="145"/>
      <c r="J71" s="206"/>
    </row>
    <row r="72" spans="2:10" ht="12">
      <c r="B72" s="14"/>
      <c r="C72" s="145"/>
      <c r="D72" s="145"/>
      <c r="E72" s="145"/>
      <c r="F72" s="145"/>
      <c r="G72" s="145"/>
      <c r="H72" s="145"/>
      <c r="I72" s="145"/>
      <c r="J72" s="206"/>
    </row>
    <row r="73" spans="2:10" ht="12">
      <c r="B73" s="14"/>
      <c r="C73" s="145"/>
      <c r="D73" s="145"/>
      <c r="E73" s="145"/>
      <c r="F73" s="145"/>
      <c r="G73" s="145"/>
      <c r="H73" s="145"/>
      <c r="I73" s="145"/>
      <c r="J73" s="206"/>
    </row>
    <row r="74" spans="2:10" ht="12">
      <c r="B74" s="14"/>
      <c r="C74" s="145"/>
      <c r="D74" s="145"/>
      <c r="E74" s="145"/>
      <c r="F74" s="145"/>
      <c r="G74" s="145"/>
      <c r="H74" s="145"/>
      <c r="I74" s="145"/>
      <c r="J74" s="206"/>
    </row>
    <row r="75" spans="2:10" ht="12">
      <c r="B75" s="14"/>
      <c r="C75" s="145"/>
      <c r="D75" s="145"/>
      <c r="E75" s="145"/>
      <c r="F75" s="145"/>
      <c r="G75" s="145"/>
      <c r="H75" s="145"/>
      <c r="I75" s="145"/>
      <c r="J75" s="206"/>
    </row>
    <row r="76" spans="2:10" ht="12.75">
      <c r="B76" s="20"/>
      <c r="C76" s="256"/>
      <c r="D76" s="226" t="s">
        <v>230</v>
      </c>
      <c r="E76" s="144"/>
      <c r="F76" s="227" t="s">
        <v>231</v>
      </c>
      <c r="G76" s="226" t="s">
        <v>230</v>
      </c>
      <c r="H76" s="144"/>
      <c r="I76" s="144"/>
      <c r="J76" s="254" t="s">
        <v>231</v>
      </c>
    </row>
    <row r="77" spans="2:10" ht="12">
      <c r="B77" s="22"/>
      <c r="C77" s="23"/>
      <c r="D77" s="23"/>
      <c r="E77" s="23"/>
      <c r="F77" s="23"/>
      <c r="G77" s="23"/>
      <c r="H77" s="23"/>
      <c r="I77" s="23"/>
      <c r="J77" s="210"/>
    </row>
    <row r="78" spans="2:10" ht="12">
      <c r="B78" s="145"/>
      <c r="C78" s="145"/>
      <c r="D78" s="145"/>
      <c r="E78" s="145"/>
      <c r="F78" s="145"/>
      <c r="G78" s="145"/>
      <c r="H78" s="145"/>
      <c r="I78" s="145"/>
      <c r="J78" s="145"/>
    </row>
    <row r="79" spans="2:10" ht="12">
      <c r="B79" s="145"/>
      <c r="C79" s="145"/>
      <c r="D79" s="145"/>
      <c r="E79" s="145"/>
      <c r="F79" s="145"/>
      <c r="G79" s="145"/>
      <c r="H79" s="145"/>
      <c r="I79" s="145"/>
      <c r="J79" s="145"/>
    </row>
    <row r="80" spans="2:10" ht="12">
      <c r="B80" s="145"/>
      <c r="C80" s="145"/>
      <c r="D80" s="145"/>
      <c r="E80" s="145"/>
      <c r="F80" s="145"/>
      <c r="G80" s="145"/>
      <c r="H80" s="145"/>
      <c r="I80" s="145"/>
      <c r="J80" s="145"/>
    </row>
    <row r="81" spans="2:10" ht="12">
      <c r="B81" s="24"/>
      <c r="C81" s="25"/>
      <c r="D81" s="25"/>
      <c r="E81" s="25"/>
      <c r="F81" s="25"/>
      <c r="G81" s="25"/>
      <c r="H81" s="25"/>
      <c r="I81" s="25"/>
      <c r="J81" s="211"/>
    </row>
    <row r="82" spans="2:10" ht="18">
      <c r="B82" s="20"/>
      <c r="C82" s="216" t="s">
        <v>48</v>
      </c>
      <c r="D82" s="256"/>
      <c r="E82" s="256"/>
      <c r="F82" s="256"/>
      <c r="G82" s="256"/>
      <c r="H82" s="256"/>
      <c r="I82" s="256"/>
      <c r="J82" s="207"/>
    </row>
    <row r="83" spans="2:10" ht="12">
      <c r="B83" s="20"/>
      <c r="C83" s="256"/>
      <c r="D83" s="256"/>
      <c r="E83" s="256"/>
      <c r="F83" s="256"/>
      <c r="G83" s="256"/>
      <c r="H83" s="256"/>
      <c r="I83" s="256"/>
      <c r="J83" s="207"/>
    </row>
    <row r="84" spans="2:10" ht="12.75">
      <c r="B84" s="20"/>
      <c r="C84" s="217" t="s">
        <v>6</v>
      </c>
      <c r="D84" s="256"/>
      <c r="E84" s="256"/>
      <c r="F84" s="256"/>
      <c r="G84" s="256"/>
      <c r="H84" s="256"/>
      <c r="I84" s="256"/>
      <c r="J84" s="207"/>
    </row>
    <row r="85" spans="2:10" ht="12.75">
      <c r="B85" s="20"/>
      <c r="C85" s="256"/>
      <c r="D85" s="256"/>
      <c r="E85" s="464" t="str">
        <f>E7</f>
        <v>Demolice RD č.p. 9, VD NH,demolice, OHO, stavba č. 4339</v>
      </c>
      <c r="F85" s="465"/>
      <c r="G85" s="465"/>
      <c r="H85" s="465"/>
      <c r="I85" s="256"/>
      <c r="J85" s="207"/>
    </row>
    <row r="86" spans="2:10" ht="12.75">
      <c r="B86" s="20"/>
      <c r="C86" s="217" t="s">
        <v>358</v>
      </c>
      <c r="D86" s="256"/>
      <c r="E86" s="256"/>
      <c r="F86" s="256"/>
      <c r="G86" s="256"/>
      <c r="H86" s="256"/>
      <c r="I86" s="256"/>
      <c r="J86" s="207"/>
    </row>
    <row r="87" spans="2:10" ht="15" customHeight="1">
      <c r="B87" s="20"/>
      <c r="C87" s="256"/>
      <c r="D87" s="256"/>
      <c r="E87" s="461" t="str">
        <f>E9</f>
        <v>01 - Studny</v>
      </c>
      <c r="F87" s="458"/>
      <c r="G87" s="458"/>
      <c r="H87" s="458"/>
      <c r="I87" s="256"/>
      <c r="J87" s="207"/>
    </row>
    <row r="88" spans="2:10" ht="12">
      <c r="B88" s="20"/>
      <c r="C88" s="256"/>
      <c r="D88" s="256"/>
      <c r="E88" s="256"/>
      <c r="F88" s="256"/>
      <c r="G88" s="256"/>
      <c r="H88" s="256"/>
      <c r="I88" s="256"/>
      <c r="J88" s="207"/>
    </row>
    <row r="89" spans="2:10" ht="12.75">
      <c r="B89" s="20"/>
      <c r="C89" s="217" t="s">
        <v>10</v>
      </c>
      <c r="D89" s="256"/>
      <c r="E89" s="256"/>
      <c r="F89" s="257" t="str">
        <f>F12</f>
        <v>k. ú. Nové Heřminovy</v>
      </c>
      <c r="G89" s="256"/>
      <c r="H89" s="256"/>
      <c r="I89" s="217" t="s">
        <v>12</v>
      </c>
      <c r="J89" s="247" t="str">
        <f>IF(J12="","",J12)</f>
        <v>24. 3. 2020</v>
      </c>
    </row>
    <row r="90" spans="2:10" ht="12">
      <c r="B90" s="20"/>
      <c r="C90" s="256"/>
      <c r="D90" s="256"/>
      <c r="E90" s="256"/>
      <c r="F90" s="256"/>
      <c r="G90" s="256"/>
      <c r="H90" s="256"/>
      <c r="I90" s="256"/>
      <c r="J90" s="207"/>
    </row>
    <row r="91" spans="2:10" ht="25.5">
      <c r="B91" s="20"/>
      <c r="C91" s="217" t="s">
        <v>13</v>
      </c>
      <c r="D91" s="256"/>
      <c r="E91" s="256"/>
      <c r="F91" s="257" t="str">
        <f>E15</f>
        <v>Povodí Odry, státní podnik</v>
      </c>
      <c r="G91" s="256"/>
      <c r="H91" s="256"/>
      <c r="I91" s="217" t="s">
        <v>20</v>
      </c>
      <c r="J91" s="260" t="str">
        <f>E21</f>
        <v>MORAVIA PROJEKT s.r.o.</v>
      </c>
    </row>
    <row r="92" spans="2:10" ht="12.75">
      <c r="B92" s="20"/>
      <c r="C92" s="217" t="s">
        <v>19</v>
      </c>
      <c r="D92" s="256"/>
      <c r="E92" s="256"/>
      <c r="F92" s="257" t="str">
        <f>IF(E18="","",E18)</f>
        <v xml:space="preserve"> </v>
      </c>
      <c r="G92" s="256"/>
      <c r="H92" s="256"/>
      <c r="I92" s="217" t="s">
        <v>24</v>
      </c>
      <c r="J92" s="260" t="str">
        <f>E24</f>
        <v xml:space="preserve"> </v>
      </c>
    </row>
    <row r="93" spans="2:10" ht="12">
      <c r="B93" s="20"/>
      <c r="C93" s="256"/>
      <c r="D93" s="256"/>
      <c r="E93" s="256"/>
      <c r="F93" s="256"/>
      <c r="G93" s="256"/>
      <c r="H93" s="256"/>
      <c r="I93" s="256"/>
      <c r="J93" s="207"/>
    </row>
    <row r="94" spans="2:10" ht="12">
      <c r="B94" s="20"/>
      <c r="C94" s="228" t="s">
        <v>49</v>
      </c>
      <c r="D94" s="156"/>
      <c r="E94" s="156"/>
      <c r="F94" s="156"/>
      <c r="G94" s="156"/>
      <c r="H94" s="156"/>
      <c r="I94" s="156"/>
      <c r="J94" s="262" t="s">
        <v>50</v>
      </c>
    </row>
    <row r="95" spans="2:10" ht="12">
      <c r="B95" s="20"/>
      <c r="C95" s="256"/>
      <c r="D95" s="256"/>
      <c r="E95" s="256"/>
      <c r="F95" s="256"/>
      <c r="G95" s="256"/>
      <c r="H95" s="256"/>
      <c r="I95" s="256"/>
      <c r="J95" s="207"/>
    </row>
    <row r="96" spans="2:10" ht="15.75">
      <c r="B96" s="20"/>
      <c r="C96" s="229" t="s">
        <v>234</v>
      </c>
      <c r="D96" s="256"/>
      <c r="E96" s="256"/>
      <c r="F96" s="256"/>
      <c r="G96" s="256"/>
      <c r="H96" s="256"/>
      <c r="I96" s="256"/>
      <c r="J96" s="248">
        <f>J120</f>
        <v>0</v>
      </c>
    </row>
    <row r="97" spans="2:10" ht="15">
      <c r="B97" s="54"/>
      <c r="C97" s="230"/>
      <c r="D97" s="55" t="s">
        <v>52</v>
      </c>
      <c r="E97" s="56"/>
      <c r="F97" s="56"/>
      <c r="G97" s="56"/>
      <c r="H97" s="56"/>
      <c r="I97" s="56"/>
      <c r="J97" s="264">
        <f>J121</f>
        <v>0</v>
      </c>
    </row>
    <row r="98" spans="2:10" ht="12.75">
      <c r="B98" s="58"/>
      <c r="C98" s="231"/>
      <c r="D98" s="59" t="s">
        <v>53</v>
      </c>
      <c r="E98" s="60"/>
      <c r="F98" s="60"/>
      <c r="G98" s="60"/>
      <c r="H98" s="60"/>
      <c r="I98" s="60"/>
      <c r="J98" s="265">
        <f>J122</f>
        <v>0</v>
      </c>
    </row>
    <row r="99" spans="2:10" ht="12.75">
      <c r="B99" s="58"/>
      <c r="C99" s="231"/>
      <c r="D99" s="59" t="s">
        <v>54</v>
      </c>
      <c r="E99" s="60"/>
      <c r="F99" s="60"/>
      <c r="G99" s="60"/>
      <c r="H99" s="60"/>
      <c r="I99" s="60"/>
      <c r="J99" s="265">
        <f>J148</f>
        <v>0</v>
      </c>
    </row>
    <row r="100" spans="2:10" ht="12.75">
      <c r="B100" s="58"/>
      <c r="C100" s="231"/>
      <c r="D100" s="59" t="s">
        <v>55</v>
      </c>
      <c r="E100" s="60"/>
      <c r="F100" s="60"/>
      <c r="G100" s="60"/>
      <c r="H100" s="60"/>
      <c r="I100" s="60"/>
      <c r="J100" s="265">
        <f>J156</f>
        <v>0</v>
      </c>
    </row>
    <row r="101" spans="2:10" ht="12">
      <c r="B101" s="20"/>
      <c r="C101" s="256"/>
      <c r="D101" s="256"/>
      <c r="E101" s="256"/>
      <c r="F101" s="256"/>
      <c r="G101" s="256"/>
      <c r="H101" s="256"/>
      <c r="I101" s="256"/>
      <c r="J101" s="207"/>
    </row>
    <row r="102" spans="2:10" ht="12">
      <c r="B102" s="22"/>
      <c r="C102" s="23"/>
      <c r="D102" s="23"/>
      <c r="E102" s="23"/>
      <c r="F102" s="23"/>
      <c r="G102" s="23"/>
      <c r="H102" s="23"/>
      <c r="I102" s="23"/>
      <c r="J102" s="210"/>
    </row>
    <row r="103" spans="2:10" ht="12">
      <c r="B103" s="145"/>
      <c r="C103" s="145"/>
      <c r="D103" s="145"/>
      <c r="E103" s="145"/>
      <c r="F103" s="145"/>
      <c r="G103" s="145"/>
      <c r="H103" s="145"/>
      <c r="I103" s="145"/>
      <c r="J103" s="145"/>
    </row>
    <row r="104" spans="2:10" ht="12">
      <c r="B104" s="145"/>
      <c r="C104" s="145"/>
      <c r="D104" s="145"/>
      <c r="E104" s="145"/>
      <c r="F104" s="145"/>
      <c r="G104" s="145"/>
      <c r="H104" s="145"/>
      <c r="I104" s="145"/>
      <c r="J104" s="145"/>
    </row>
    <row r="105" spans="2:10" ht="12">
      <c r="B105" s="145"/>
      <c r="C105" s="145"/>
      <c r="D105" s="145"/>
      <c r="E105" s="145"/>
      <c r="F105" s="145"/>
      <c r="G105" s="145"/>
      <c r="H105" s="145"/>
      <c r="I105" s="145"/>
      <c r="J105" s="145"/>
    </row>
    <row r="106" spans="2:10" ht="12">
      <c r="B106" s="24"/>
      <c r="C106" s="25"/>
      <c r="D106" s="25"/>
      <c r="E106" s="25"/>
      <c r="F106" s="25"/>
      <c r="G106" s="25"/>
      <c r="H106" s="25"/>
      <c r="I106" s="25"/>
      <c r="J106" s="211"/>
    </row>
    <row r="107" spans="2:10" ht="18">
      <c r="B107" s="20"/>
      <c r="C107" s="216" t="s">
        <v>56</v>
      </c>
      <c r="D107" s="256"/>
      <c r="E107" s="256"/>
      <c r="F107" s="256"/>
      <c r="G107" s="256"/>
      <c r="H107" s="256"/>
      <c r="I107" s="256"/>
      <c r="J107" s="207"/>
    </row>
    <row r="108" spans="2:10" ht="12">
      <c r="B108" s="20"/>
      <c r="C108" s="256"/>
      <c r="D108" s="256"/>
      <c r="E108" s="256"/>
      <c r="F108" s="256"/>
      <c r="G108" s="256"/>
      <c r="H108" s="256"/>
      <c r="I108" s="256"/>
      <c r="J108" s="207"/>
    </row>
    <row r="109" spans="2:10" ht="12.75">
      <c r="B109" s="20"/>
      <c r="C109" s="217" t="s">
        <v>6</v>
      </c>
      <c r="D109" s="256"/>
      <c r="E109" s="256"/>
      <c r="F109" s="256"/>
      <c r="G109" s="256"/>
      <c r="H109" s="256"/>
      <c r="I109" s="256"/>
      <c r="J109" s="207"/>
    </row>
    <row r="110" spans="2:10" ht="12.75">
      <c r="B110" s="20"/>
      <c r="C110" s="256"/>
      <c r="D110" s="256"/>
      <c r="E110" s="464" t="str">
        <f>E7</f>
        <v>Demolice RD č.p. 9, VD NH,demolice, OHO, stavba č. 4339</v>
      </c>
      <c r="F110" s="465"/>
      <c r="G110" s="465"/>
      <c r="H110" s="465"/>
      <c r="I110" s="256"/>
      <c r="J110" s="207"/>
    </row>
    <row r="111" spans="2:10" ht="12.75">
      <c r="B111" s="20"/>
      <c r="C111" s="217" t="s">
        <v>358</v>
      </c>
      <c r="D111" s="256"/>
      <c r="E111" s="256"/>
      <c r="F111" s="256"/>
      <c r="G111" s="256"/>
      <c r="H111" s="256"/>
      <c r="I111" s="256"/>
      <c r="J111" s="207"/>
    </row>
    <row r="112" spans="2:10" ht="12.75" customHeight="1">
      <c r="B112" s="20"/>
      <c r="C112" s="256"/>
      <c r="D112" s="256"/>
      <c r="E112" s="461" t="str">
        <f>E9</f>
        <v>01 - Studny</v>
      </c>
      <c r="F112" s="458"/>
      <c r="G112" s="458"/>
      <c r="H112" s="458"/>
      <c r="I112" s="256"/>
      <c r="J112" s="207"/>
    </row>
    <row r="113" spans="2:10" ht="12">
      <c r="B113" s="20"/>
      <c r="C113" s="256"/>
      <c r="D113" s="256"/>
      <c r="E113" s="256"/>
      <c r="F113" s="256"/>
      <c r="G113" s="256"/>
      <c r="H113" s="256"/>
      <c r="I113" s="256"/>
      <c r="J113" s="207"/>
    </row>
    <row r="114" spans="2:10" ht="12.75">
      <c r="B114" s="20"/>
      <c r="C114" s="217" t="s">
        <v>10</v>
      </c>
      <c r="D114" s="256"/>
      <c r="E114" s="256"/>
      <c r="F114" s="257" t="str">
        <f>F12</f>
        <v>k. ú. Nové Heřminovy</v>
      </c>
      <c r="G114" s="256"/>
      <c r="H114" s="256"/>
      <c r="I114" s="217" t="s">
        <v>12</v>
      </c>
      <c r="J114" s="247" t="str">
        <f>IF(J12="","",J12)</f>
        <v>24. 3. 2020</v>
      </c>
    </row>
    <row r="115" spans="2:10" ht="12">
      <c r="B115" s="20"/>
      <c r="C115" s="256"/>
      <c r="D115" s="256"/>
      <c r="E115" s="256"/>
      <c r="F115" s="256"/>
      <c r="G115" s="256"/>
      <c r="H115" s="256"/>
      <c r="I115" s="256"/>
      <c r="J115" s="207"/>
    </row>
    <row r="116" spans="2:10" ht="25.5">
      <c r="B116" s="20"/>
      <c r="C116" s="217" t="s">
        <v>13</v>
      </c>
      <c r="D116" s="256"/>
      <c r="E116" s="256"/>
      <c r="F116" s="257" t="str">
        <f>E15</f>
        <v>Povodí Odry, státní podnik</v>
      </c>
      <c r="G116" s="256"/>
      <c r="H116" s="256"/>
      <c r="I116" s="217" t="s">
        <v>20</v>
      </c>
      <c r="J116" s="260" t="str">
        <f>E21</f>
        <v>MORAVIA PROJEKT s.r.o.</v>
      </c>
    </row>
    <row r="117" spans="2:10" ht="12.75">
      <c r="B117" s="20"/>
      <c r="C117" s="217" t="s">
        <v>19</v>
      </c>
      <c r="D117" s="256"/>
      <c r="E117" s="256"/>
      <c r="F117" s="257" t="str">
        <f>IF(E18="","",E18)</f>
        <v xml:space="preserve"> </v>
      </c>
      <c r="G117" s="256"/>
      <c r="H117" s="256"/>
      <c r="I117" s="217" t="s">
        <v>24</v>
      </c>
      <c r="J117" s="260" t="str">
        <f>E24</f>
        <v xml:space="preserve"> </v>
      </c>
    </row>
    <row r="118" spans="2:10" ht="12">
      <c r="B118" s="20"/>
      <c r="C118" s="256"/>
      <c r="D118" s="256"/>
      <c r="E118" s="256"/>
      <c r="F118" s="256"/>
      <c r="G118" s="256"/>
      <c r="H118" s="256"/>
      <c r="I118" s="256"/>
      <c r="J118" s="207"/>
    </row>
    <row r="119" spans="2:10" ht="12">
      <c r="B119" s="63"/>
      <c r="C119" s="64" t="s">
        <v>57</v>
      </c>
      <c r="D119" s="65" t="s">
        <v>42</v>
      </c>
      <c r="E119" s="65" t="s">
        <v>40</v>
      </c>
      <c r="F119" s="65" t="s">
        <v>41</v>
      </c>
      <c r="G119" s="65" t="s">
        <v>58</v>
      </c>
      <c r="H119" s="65" t="s">
        <v>59</v>
      </c>
      <c r="I119" s="65" t="s">
        <v>60</v>
      </c>
      <c r="J119" s="267" t="s">
        <v>50</v>
      </c>
    </row>
    <row r="120" spans="2:10" ht="15.75">
      <c r="B120" s="20"/>
      <c r="C120" s="232" t="s">
        <v>67</v>
      </c>
      <c r="D120" s="256"/>
      <c r="E120" s="256"/>
      <c r="F120" s="256"/>
      <c r="G120" s="256"/>
      <c r="H120" s="256"/>
      <c r="I120" s="256"/>
      <c r="J120" s="269">
        <f>J121</f>
        <v>0</v>
      </c>
    </row>
    <row r="121" spans="2:10" ht="15">
      <c r="B121" s="71"/>
      <c r="C121" s="130"/>
      <c r="D121" s="233" t="s">
        <v>44</v>
      </c>
      <c r="E121" s="234" t="s">
        <v>68</v>
      </c>
      <c r="F121" s="234" t="s">
        <v>69</v>
      </c>
      <c r="G121" s="130"/>
      <c r="H121" s="130"/>
      <c r="I121" s="130"/>
      <c r="J121" s="270">
        <f>J122+J148+J156</f>
        <v>0</v>
      </c>
    </row>
    <row r="122" spans="2:10" ht="12.75">
      <c r="B122" s="71"/>
      <c r="C122" s="130"/>
      <c r="D122" s="233" t="s">
        <v>44</v>
      </c>
      <c r="E122" s="235" t="s">
        <v>46</v>
      </c>
      <c r="F122" s="235" t="s">
        <v>71</v>
      </c>
      <c r="G122" s="130"/>
      <c r="H122" s="130"/>
      <c r="I122" s="130"/>
      <c r="J122" s="271">
        <f>J123+J125+J127+J130+J132+J135+J138+J140+J142+J144+J145+J147</f>
        <v>0</v>
      </c>
    </row>
    <row r="123" spans="2:10" ht="24">
      <c r="B123" s="83"/>
      <c r="C123" s="84" t="s">
        <v>46</v>
      </c>
      <c r="D123" s="84" t="s">
        <v>72</v>
      </c>
      <c r="E123" s="85" t="s">
        <v>508</v>
      </c>
      <c r="F123" s="86" t="s">
        <v>509</v>
      </c>
      <c r="G123" s="87" t="s">
        <v>75</v>
      </c>
      <c r="H123" s="88">
        <v>4.672</v>
      </c>
      <c r="I123" s="426">
        <v>0</v>
      </c>
      <c r="J123" s="273">
        <f>ROUND(I123*H123,2)</f>
        <v>0</v>
      </c>
    </row>
    <row r="124" spans="2:10" ht="12">
      <c r="B124" s="103"/>
      <c r="C124" s="236"/>
      <c r="D124" s="237" t="s">
        <v>79</v>
      </c>
      <c r="E124" s="238" t="s">
        <v>0</v>
      </c>
      <c r="F124" s="203" t="s">
        <v>510</v>
      </c>
      <c r="G124" s="236"/>
      <c r="H124" s="239">
        <v>4.672</v>
      </c>
      <c r="I124" s="236"/>
      <c r="J124" s="274"/>
    </row>
    <row r="125" spans="2:10" ht="24">
      <c r="B125" s="83"/>
      <c r="C125" s="84" t="s">
        <v>77</v>
      </c>
      <c r="D125" s="84" t="s">
        <v>72</v>
      </c>
      <c r="E125" s="85" t="s">
        <v>84</v>
      </c>
      <c r="F125" s="86" t="s">
        <v>242</v>
      </c>
      <c r="G125" s="87" t="s">
        <v>75</v>
      </c>
      <c r="H125" s="88">
        <v>4.239</v>
      </c>
      <c r="I125" s="426">
        <v>0</v>
      </c>
      <c r="J125" s="273">
        <f>ROUND(I125*H125,2)</f>
        <v>0</v>
      </c>
    </row>
    <row r="126" spans="2:10" ht="12">
      <c r="B126" s="103"/>
      <c r="C126" s="236"/>
      <c r="D126" s="237" t="s">
        <v>79</v>
      </c>
      <c r="E126" s="238" t="s">
        <v>0</v>
      </c>
      <c r="F126" s="203" t="s">
        <v>511</v>
      </c>
      <c r="G126" s="236"/>
      <c r="H126" s="239">
        <v>4.239</v>
      </c>
      <c r="I126" s="236"/>
      <c r="J126" s="274"/>
    </row>
    <row r="127" spans="2:10" ht="12">
      <c r="B127" s="83"/>
      <c r="C127" s="117" t="s">
        <v>87</v>
      </c>
      <c r="D127" s="117" t="s">
        <v>94</v>
      </c>
      <c r="E127" s="118" t="s">
        <v>109</v>
      </c>
      <c r="F127" s="119" t="s">
        <v>110</v>
      </c>
      <c r="G127" s="120" t="s">
        <v>97</v>
      </c>
      <c r="H127" s="121">
        <v>7.63</v>
      </c>
      <c r="I127" s="427">
        <v>0</v>
      </c>
      <c r="J127" s="277">
        <f>ROUND(I127*H127,2)</f>
        <v>0</v>
      </c>
    </row>
    <row r="128" spans="2:10" ht="12">
      <c r="B128" s="103"/>
      <c r="C128" s="236"/>
      <c r="D128" s="237" t="s">
        <v>79</v>
      </c>
      <c r="E128" s="238" t="s">
        <v>0</v>
      </c>
      <c r="F128" s="203" t="s">
        <v>511</v>
      </c>
      <c r="G128" s="236"/>
      <c r="H128" s="239">
        <v>4.239</v>
      </c>
      <c r="I128" s="236"/>
      <c r="J128" s="274"/>
    </row>
    <row r="129" spans="2:10" ht="12">
      <c r="B129" s="103"/>
      <c r="C129" s="236"/>
      <c r="D129" s="237" t="s">
        <v>79</v>
      </c>
      <c r="E129" s="236"/>
      <c r="F129" s="203" t="s">
        <v>512</v>
      </c>
      <c r="G129" s="236"/>
      <c r="H129" s="239">
        <v>7.63</v>
      </c>
      <c r="I129" s="236"/>
      <c r="J129" s="274"/>
    </row>
    <row r="130" spans="2:10" ht="24">
      <c r="B130" s="83"/>
      <c r="C130" s="84" t="s">
        <v>76</v>
      </c>
      <c r="D130" s="84" t="s">
        <v>72</v>
      </c>
      <c r="E130" s="85" t="s">
        <v>363</v>
      </c>
      <c r="F130" s="86" t="s">
        <v>364</v>
      </c>
      <c r="G130" s="87" t="s">
        <v>75</v>
      </c>
      <c r="H130" s="88">
        <v>7.379</v>
      </c>
      <c r="I130" s="426">
        <v>0</v>
      </c>
      <c r="J130" s="273">
        <f>ROUND(I130*H130,2)</f>
        <v>0</v>
      </c>
    </row>
    <row r="131" spans="2:10" ht="12">
      <c r="B131" s="103"/>
      <c r="C131" s="236"/>
      <c r="D131" s="237" t="s">
        <v>79</v>
      </c>
      <c r="E131" s="238" t="s">
        <v>0</v>
      </c>
      <c r="F131" s="203" t="s">
        <v>513</v>
      </c>
      <c r="G131" s="236"/>
      <c r="H131" s="239">
        <v>7.379</v>
      </c>
      <c r="I131" s="236"/>
      <c r="J131" s="274"/>
    </row>
    <row r="132" spans="2:10" ht="12">
      <c r="B132" s="83"/>
      <c r="C132" s="117" t="s">
        <v>101</v>
      </c>
      <c r="D132" s="117" t="s">
        <v>94</v>
      </c>
      <c r="E132" s="118" t="s">
        <v>366</v>
      </c>
      <c r="F132" s="119" t="s">
        <v>367</v>
      </c>
      <c r="G132" s="120" t="s">
        <v>97</v>
      </c>
      <c r="H132" s="121">
        <v>3.674</v>
      </c>
      <c r="I132" s="427">
        <v>0</v>
      </c>
      <c r="J132" s="277">
        <f>ROUND(I132*H132,2)</f>
        <v>0</v>
      </c>
    </row>
    <row r="133" spans="2:10" ht="12">
      <c r="B133" s="103"/>
      <c r="C133" s="236"/>
      <c r="D133" s="237" t="s">
        <v>79</v>
      </c>
      <c r="E133" s="238" t="s">
        <v>0</v>
      </c>
      <c r="F133" s="203" t="s">
        <v>514</v>
      </c>
      <c r="G133" s="236"/>
      <c r="H133" s="239">
        <v>2.041</v>
      </c>
      <c r="I133" s="236"/>
      <c r="J133" s="274"/>
    </row>
    <row r="134" spans="2:10" ht="12">
      <c r="B134" s="103"/>
      <c r="C134" s="236"/>
      <c r="D134" s="237" t="s">
        <v>79</v>
      </c>
      <c r="E134" s="236"/>
      <c r="F134" s="203" t="s">
        <v>515</v>
      </c>
      <c r="G134" s="236"/>
      <c r="H134" s="239">
        <v>3.674</v>
      </c>
      <c r="I134" s="430"/>
      <c r="J134" s="274"/>
    </row>
    <row r="135" spans="2:10" ht="12">
      <c r="B135" s="83"/>
      <c r="C135" s="117" t="s">
        <v>108</v>
      </c>
      <c r="D135" s="117" t="s">
        <v>94</v>
      </c>
      <c r="E135" s="118" t="s">
        <v>370</v>
      </c>
      <c r="F135" s="119" t="s">
        <v>371</v>
      </c>
      <c r="G135" s="120" t="s">
        <v>97</v>
      </c>
      <c r="H135" s="121">
        <v>0.425</v>
      </c>
      <c r="I135" s="427">
        <v>0</v>
      </c>
      <c r="J135" s="277">
        <f>ROUND(I135*H135,2)</f>
        <v>0</v>
      </c>
    </row>
    <row r="136" spans="2:10" ht="12">
      <c r="B136" s="103"/>
      <c r="C136" s="236"/>
      <c r="D136" s="237" t="s">
        <v>79</v>
      </c>
      <c r="E136" s="238" t="s">
        <v>0</v>
      </c>
      <c r="F136" s="203" t="s">
        <v>516</v>
      </c>
      <c r="G136" s="236"/>
      <c r="H136" s="239">
        <v>0.236</v>
      </c>
      <c r="I136" s="236"/>
      <c r="J136" s="274"/>
    </row>
    <row r="137" spans="2:10" ht="12">
      <c r="B137" s="103"/>
      <c r="C137" s="236"/>
      <c r="D137" s="237" t="s">
        <v>79</v>
      </c>
      <c r="E137" s="236"/>
      <c r="F137" s="203" t="s">
        <v>517</v>
      </c>
      <c r="G137" s="236"/>
      <c r="H137" s="239">
        <v>0.425</v>
      </c>
      <c r="I137" s="236"/>
      <c r="J137" s="274"/>
    </row>
    <row r="138" spans="2:10" ht="12">
      <c r="B138" s="83"/>
      <c r="C138" s="117" t="s">
        <v>113</v>
      </c>
      <c r="D138" s="117" t="s">
        <v>94</v>
      </c>
      <c r="E138" s="118" t="s">
        <v>244</v>
      </c>
      <c r="F138" s="119" t="s">
        <v>245</v>
      </c>
      <c r="G138" s="120" t="s">
        <v>97</v>
      </c>
      <c r="H138" s="121">
        <v>8.698</v>
      </c>
      <c r="I138" s="427">
        <v>0</v>
      </c>
      <c r="J138" s="277">
        <f>ROUND(I138*H138,2)</f>
        <v>0</v>
      </c>
    </row>
    <row r="139" spans="2:10" ht="12">
      <c r="B139" s="103"/>
      <c r="C139" s="236"/>
      <c r="D139" s="237" t="s">
        <v>79</v>
      </c>
      <c r="E139" s="236"/>
      <c r="F139" s="203" t="s">
        <v>518</v>
      </c>
      <c r="G139" s="236"/>
      <c r="H139" s="239">
        <v>8.698</v>
      </c>
      <c r="I139" s="236"/>
      <c r="J139" s="274"/>
    </row>
    <row r="140" spans="2:10" ht="24">
      <c r="B140" s="83"/>
      <c r="C140" s="84" t="s">
        <v>98</v>
      </c>
      <c r="D140" s="84" t="s">
        <v>72</v>
      </c>
      <c r="E140" s="85" t="s">
        <v>519</v>
      </c>
      <c r="F140" s="86" t="s">
        <v>520</v>
      </c>
      <c r="G140" s="87" t="s">
        <v>104</v>
      </c>
      <c r="H140" s="88">
        <v>14.13</v>
      </c>
      <c r="I140" s="426">
        <v>0</v>
      </c>
      <c r="J140" s="273">
        <f>ROUND(I140*H140,2)</f>
        <v>0</v>
      </c>
    </row>
    <row r="141" spans="2:10" ht="12">
      <c r="B141" s="103"/>
      <c r="C141" s="236"/>
      <c r="D141" s="237" t="s">
        <v>79</v>
      </c>
      <c r="E141" s="238" t="s">
        <v>0</v>
      </c>
      <c r="F141" s="203" t="s">
        <v>521</v>
      </c>
      <c r="G141" s="236"/>
      <c r="H141" s="239">
        <v>14.13</v>
      </c>
      <c r="I141" s="236"/>
      <c r="J141" s="274"/>
    </row>
    <row r="142" spans="2:10" ht="12">
      <c r="B142" s="83"/>
      <c r="C142" s="117" t="s">
        <v>122</v>
      </c>
      <c r="D142" s="117" t="s">
        <v>94</v>
      </c>
      <c r="E142" s="118" t="s">
        <v>250</v>
      </c>
      <c r="F142" s="119" t="s">
        <v>251</v>
      </c>
      <c r="G142" s="120" t="s">
        <v>97</v>
      </c>
      <c r="H142" s="121">
        <v>5.087</v>
      </c>
      <c r="I142" s="427">
        <v>0</v>
      </c>
      <c r="J142" s="277">
        <f>ROUND(I142*H142,2)</f>
        <v>0</v>
      </c>
    </row>
    <row r="143" spans="2:10" ht="12">
      <c r="B143" s="103"/>
      <c r="C143" s="236"/>
      <c r="D143" s="237" t="s">
        <v>79</v>
      </c>
      <c r="E143" s="238" t="s">
        <v>0</v>
      </c>
      <c r="F143" s="203" t="s">
        <v>522</v>
      </c>
      <c r="G143" s="236"/>
      <c r="H143" s="239">
        <v>5.087</v>
      </c>
      <c r="I143" s="236"/>
      <c r="J143" s="274"/>
    </row>
    <row r="144" spans="2:10" ht="24">
      <c r="B144" s="83"/>
      <c r="C144" s="84" t="s">
        <v>128</v>
      </c>
      <c r="D144" s="84" t="s">
        <v>72</v>
      </c>
      <c r="E144" s="85" t="s">
        <v>195</v>
      </c>
      <c r="F144" s="86" t="s">
        <v>253</v>
      </c>
      <c r="G144" s="87" t="s">
        <v>104</v>
      </c>
      <c r="H144" s="88">
        <v>14.13</v>
      </c>
      <c r="I144" s="426">
        <v>0</v>
      </c>
      <c r="J144" s="273">
        <f>ROUND(I144*H144,2)</f>
        <v>0</v>
      </c>
    </row>
    <row r="145" spans="2:10" ht="12">
      <c r="B145" s="83"/>
      <c r="C145" s="117" t="s">
        <v>134</v>
      </c>
      <c r="D145" s="117" t="s">
        <v>94</v>
      </c>
      <c r="E145" s="118" t="s">
        <v>254</v>
      </c>
      <c r="F145" s="119" t="s">
        <v>255</v>
      </c>
      <c r="G145" s="120" t="s">
        <v>119</v>
      </c>
      <c r="H145" s="121">
        <v>0.353</v>
      </c>
      <c r="I145" s="427">
        <v>0</v>
      </c>
      <c r="J145" s="277">
        <f>ROUND(I145*H145,2)</f>
        <v>0</v>
      </c>
    </row>
    <row r="146" spans="2:10" ht="12">
      <c r="B146" s="103"/>
      <c r="C146" s="236"/>
      <c r="D146" s="237" t="s">
        <v>79</v>
      </c>
      <c r="E146" s="236"/>
      <c r="F146" s="203" t="s">
        <v>523</v>
      </c>
      <c r="G146" s="236"/>
      <c r="H146" s="239">
        <v>0.353</v>
      </c>
      <c r="I146" s="236"/>
      <c r="J146" s="274"/>
    </row>
    <row r="147" spans="2:10" ht="24">
      <c r="B147" s="83"/>
      <c r="C147" s="84" t="s">
        <v>140</v>
      </c>
      <c r="D147" s="84" t="s">
        <v>72</v>
      </c>
      <c r="E147" s="85" t="s">
        <v>440</v>
      </c>
      <c r="F147" s="86" t="s">
        <v>441</v>
      </c>
      <c r="G147" s="87" t="s">
        <v>104</v>
      </c>
      <c r="H147" s="88">
        <v>14.13</v>
      </c>
      <c r="I147" s="426">
        <v>0</v>
      </c>
      <c r="J147" s="273">
        <f>ROUND(I147*H147,2)</f>
        <v>0</v>
      </c>
    </row>
    <row r="148" spans="2:10" ht="12.75">
      <c r="B148" s="71"/>
      <c r="C148" s="130"/>
      <c r="D148" s="233" t="s">
        <v>44</v>
      </c>
      <c r="E148" s="235" t="s">
        <v>122</v>
      </c>
      <c r="F148" s="235" t="s">
        <v>123</v>
      </c>
      <c r="G148" s="130"/>
      <c r="H148" s="130"/>
      <c r="I148" s="130"/>
      <c r="J148" s="271">
        <f>J149+J151</f>
        <v>0</v>
      </c>
    </row>
    <row r="149" spans="2:10" ht="24">
      <c r="B149" s="83"/>
      <c r="C149" s="84" t="s">
        <v>147</v>
      </c>
      <c r="D149" s="84" t="s">
        <v>72</v>
      </c>
      <c r="E149" s="85" t="s">
        <v>524</v>
      </c>
      <c r="F149" s="86" t="s">
        <v>525</v>
      </c>
      <c r="G149" s="87" t="s">
        <v>75</v>
      </c>
      <c r="H149" s="88">
        <v>0.422</v>
      </c>
      <c r="I149" s="426">
        <v>0</v>
      </c>
      <c r="J149" s="273">
        <f>ROUND(I149*H149,2)</f>
        <v>0</v>
      </c>
    </row>
    <row r="150" spans="2:10" ht="12">
      <c r="B150" s="103"/>
      <c r="C150" s="236"/>
      <c r="D150" s="237" t="s">
        <v>79</v>
      </c>
      <c r="E150" s="238" t="s">
        <v>0</v>
      </c>
      <c r="F150" s="203" t="s">
        <v>526</v>
      </c>
      <c r="G150" s="236"/>
      <c r="H150" s="239">
        <v>0.422</v>
      </c>
      <c r="I150" s="236"/>
      <c r="J150" s="274"/>
    </row>
    <row r="151" spans="2:10" ht="24">
      <c r="B151" s="83"/>
      <c r="C151" s="84" t="s">
        <v>151</v>
      </c>
      <c r="D151" s="84" t="s">
        <v>72</v>
      </c>
      <c r="E151" s="85" t="s">
        <v>328</v>
      </c>
      <c r="F151" s="86" t="s">
        <v>214</v>
      </c>
      <c r="G151" s="87" t="s">
        <v>75</v>
      </c>
      <c r="H151" s="88">
        <v>1.109</v>
      </c>
      <c r="I151" s="426">
        <v>0</v>
      </c>
      <c r="J151" s="273">
        <f>ROUND(I151*H151,2)</f>
        <v>0</v>
      </c>
    </row>
    <row r="152" spans="2:10" ht="12">
      <c r="B152" s="96"/>
      <c r="C152" s="243"/>
      <c r="D152" s="237" t="s">
        <v>79</v>
      </c>
      <c r="E152" s="244" t="s">
        <v>0</v>
      </c>
      <c r="F152" s="245" t="s">
        <v>379</v>
      </c>
      <c r="G152" s="243"/>
      <c r="H152" s="244" t="s">
        <v>0</v>
      </c>
      <c r="I152" s="243"/>
      <c r="J152" s="278"/>
    </row>
    <row r="153" spans="2:10" ht="12">
      <c r="B153" s="103"/>
      <c r="C153" s="236"/>
      <c r="D153" s="237" t="s">
        <v>79</v>
      </c>
      <c r="E153" s="238" t="s">
        <v>0</v>
      </c>
      <c r="F153" s="203" t="s">
        <v>527</v>
      </c>
      <c r="G153" s="236"/>
      <c r="H153" s="239">
        <v>0.265</v>
      </c>
      <c r="I153" s="236"/>
      <c r="J153" s="274"/>
    </row>
    <row r="154" spans="2:10" ht="12">
      <c r="B154" s="103"/>
      <c r="C154" s="236"/>
      <c r="D154" s="237" t="s">
        <v>79</v>
      </c>
      <c r="E154" s="238" t="s">
        <v>0</v>
      </c>
      <c r="F154" s="203" t="s">
        <v>528</v>
      </c>
      <c r="G154" s="236"/>
      <c r="H154" s="239">
        <v>0.844</v>
      </c>
      <c r="I154" s="236"/>
      <c r="J154" s="274"/>
    </row>
    <row r="155" spans="2:10" ht="12">
      <c r="B155" s="110"/>
      <c r="C155" s="133"/>
      <c r="D155" s="237" t="s">
        <v>79</v>
      </c>
      <c r="E155" s="240" t="s">
        <v>0</v>
      </c>
      <c r="F155" s="241" t="s">
        <v>83</v>
      </c>
      <c r="G155" s="133"/>
      <c r="H155" s="242">
        <v>1.109</v>
      </c>
      <c r="I155" s="133"/>
      <c r="J155" s="275"/>
    </row>
    <row r="156" spans="2:10" ht="12.75">
      <c r="B156" s="71"/>
      <c r="C156" s="130"/>
      <c r="D156" s="233" t="s">
        <v>44</v>
      </c>
      <c r="E156" s="235" t="s">
        <v>145</v>
      </c>
      <c r="F156" s="235" t="s">
        <v>146</v>
      </c>
      <c r="G156" s="130"/>
      <c r="H156" s="130"/>
      <c r="I156" s="130"/>
      <c r="J156" s="271">
        <f>J157+J158+J160</f>
        <v>0</v>
      </c>
    </row>
    <row r="157" spans="2:10" ht="24">
      <c r="B157" s="83"/>
      <c r="C157" s="84" t="s">
        <v>4</v>
      </c>
      <c r="D157" s="84" t="s">
        <v>72</v>
      </c>
      <c r="E157" s="85" t="s">
        <v>148</v>
      </c>
      <c r="F157" s="86" t="s">
        <v>277</v>
      </c>
      <c r="G157" s="87" t="s">
        <v>97</v>
      </c>
      <c r="H157" s="88">
        <v>3.728</v>
      </c>
      <c r="I157" s="426">
        <v>0</v>
      </c>
      <c r="J157" s="273">
        <f>ROUND(I157*H157,2)</f>
        <v>0</v>
      </c>
    </row>
    <row r="158" spans="2:10" ht="24">
      <c r="B158" s="83"/>
      <c r="C158" s="84" t="s">
        <v>212</v>
      </c>
      <c r="D158" s="84" t="s">
        <v>72</v>
      </c>
      <c r="E158" s="85" t="s">
        <v>152</v>
      </c>
      <c r="F158" s="86" t="s">
        <v>278</v>
      </c>
      <c r="G158" s="87" t="s">
        <v>97</v>
      </c>
      <c r="H158" s="88">
        <v>52.192</v>
      </c>
      <c r="I158" s="426">
        <v>0</v>
      </c>
      <c r="J158" s="273">
        <f>ROUND(I158*H158,2)</f>
        <v>0</v>
      </c>
    </row>
    <row r="159" spans="2:10" ht="12">
      <c r="B159" s="103"/>
      <c r="C159" s="236"/>
      <c r="D159" s="237" t="s">
        <v>79</v>
      </c>
      <c r="E159" s="236"/>
      <c r="F159" s="203" t="s">
        <v>529</v>
      </c>
      <c r="G159" s="236"/>
      <c r="H159" s="239">
        <v>52.192</v>
      </c>
      <c r="I159" s="236"/>
      <c r="J159" s="274"/>
    </row>
    <row r="160" spans="2:10" ht="24">
      <c r="B160" s="83"/>
      <c r="C160" s="84" t="s">
        <v>216</v>
      </c>
      <c r="D160" s="84" t="s">
        <v>72</v>
      </c>
      <c r="E160" s="85" t="s">
        <v>280</v>
      </c>
      <c r="F160" s="86" t="s">
        <v>281</v>
      </c>
      <c r="G160" s="87" t="s">
        <v>97</v>
      </c>
      <c r="H160" s="88">
        <v>3.728</v>
      </c>
      <c r="I160" s="426">
        <v>0</v>
      </c>
      <c r="J160" s="273">
        <f>ROUND(I160*H160,2)</f>
        <v>0</v>
      </c>
    </row>
    <row r="161" spans="2:10" ht="12">
      <c r="B161" s="22"/>
      <c r="C161" s="23"/>
      <c r="D161" s="23"/>
      <c r="E161" s="23"/>
      <c r="F161" s="23"/>
      <c r="G161" s="23"/>
      <c r="H161" s="23"/>
      <c r="I161" s="23"/>
      <c r="J161" s="210"/>
    </row>
    <row r="162" spans="2:10" ht="12">
      <c r="B162" s="145"/>
      <c r="C162" s="145"/>
      <c r="D162" s="145"/>
      <c r="E162" s="145"/>
      <c r="F162" s="145"/>
      <c r="G162" s="145"/>
      <c r="H162" s="145"/>
      <c r="I162" s="145"/>
      <c r="J162" s="145"/>
    </row>
  </sheetData>
  <mergeCells count="8">
    <mergeCell ref="E110:H110"/>
    <mergeCell ref="E112:H112"/>
    <mergeCell ref="E7:H7"/>
    <mergeCell ref="E9:H9"/>
    <mergeCell ref="E18:H18"/>
    <mergeCell ref="E27:H27"/>
    <mergeCell ref="E85:H85"/>
    <mergeCell ref="E87:H87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R219"/>
  <sheetViews>
    <sheetView showGridLines="0" zoomScale="115" zoomScaleNormal="115" workbookViewId="0" topLeftCell="A98">
      <selection activeCell="Y141" sqref="Y141"/>
    </sheetView>
  </sheetViews>
  <sheetFormatPr defaultColWidth="9.140625" defaultRowHeight="12"/>
  <cols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</cols>
  <sheetData>
    <row r="3" spans="2:18" ht="12">
      <c r="B3" s="288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/>
    </row>
    <row r="4" spans="2:18" ht="21">
      <c r="B4" s="291"/>
      <c r="C4" s="469" t="s">
        <v>530</v>
      </c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292"/>
    </row>
    <row r="5" spans="2:18" ht="12">
      <c r="B5" s="291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2"/>
    </row>
    <row r="6" spans="2:18" ht="16.5">
      <c r="B6" s="291"/>
      <c r="C6" s="293"/>
      <c r="D6" s="294" t="s">
        <v>6</v>
      </c>
      <c r="E6" s="295"/>
      <c r="F6" s="471" t="s">
        <v>700</v>
      </c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293"/>
      <c r="R6" s="292"/>
    </row>
    <row r="7" spans="2:18" ht="18">
      <c r="B7" s="296"/>
      <c r="C7" s="297"/>
      <c r="D7" s="298"/>
      <c r="E7" s="299"/>
      <c r="F7" s="473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297"/>
      <c r="R7" s="300"/>
    </row>
    <row r="8" spans="2:18" ht="13.5">
      <c r="B8" s="296"/>
      <c r="C8" s="297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7"/>
      <c r="R8" s="300"/>
    </row>
    <row r="9" spans="2:18" ht="15">
      <c r="B9" s="296"/>
      <c r="C9" s="297"/>
      <c r="D9" s="301" t="s">
        <v>10</v>
      </c>
      <c r="E9" s="299"/>
      <c r="F9" s="301" t="s">
        <v>660</v>
      </c>
      <c r="G9" s="299"/>
      <c r="H9" s="299"/>
      <c r="I9" s="299"/>
      <c r="J9" s="299"/>
      <c r="K9" s="299"/>
      <c r="L9" s="299"/>
      <c r="M9" s="301" t="s">
        <v>12</v>
      </c>
      <c r="N9" s="299"/>
      <c r="O9" s="474">
        <v>43068</v>
      </c>
      <c r="P9" s="467"/>
      <c r="Q9" s="297"/>
      <c r="R9" s="300"/>
    </row>
    <row r="10" spans="2:18" ht="13.5">
      <c r="B10" s="296"/>
      <c r="C10" s="297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7"/>
      <c r="R10" s="300"/>
    </row>
    <row r="11" spans="2:18" ht="15">
      <c r="B11" s="296"/>
      <c r="C11" s="297"/>
      <c r="D11" s="301" t="s">
        <v>531</v>
      </c>
      <c r="E11" s="299"/>
      <c r="F11" s="299"/>
      <c r="G11" s="299"/>
      <c r="H11" s="299"/>
      <c r="I11" s="299"/>
      <c r="J11" s="299"/>
      <c r="K11" s="299"/>
      <c r="L11" s="299"/>
      <c r="M11" s="301" t="s">
        <v>14</v>
      </c>
      <c r="N11" s="299"/>
      <c r="O11" s="468"/>
      <c r="P11" s="467"/>
      <c r="Q11" s="297"/>
      <c r="R11" s="300"/>
    </row>
    <row r="12" spans="2:18" ht="15">
      <c r="B12" s="296"/>
      <c r="C12" s="297"/>
      <c r="D12" s="299"/>
      <c r="E12" s="301" t="s">
        <v>532</v>
      </c>
      <c r="F12" s="299"/>
      <c r="G12" s="299"/>
      <c r="H12" s="299"/>
      <c r="I12" s="299"/>
      <c r="J12" s="299"/>
      <c r="K12" s="299"/>
      <c r="L12" s="299"/>
      <c r="M12" s="301" t="s">
        <v>17</v>
      </c>
      <c r="N12" s="299"/>
      <c r="O12" s="468"/>
      <c r="P12" s="467"/>
      <c r="Q12" s="297"/>
      <c r="R12" s="300"/>
    </row>
    <row r="13" spans="2:18" ht="13.5">
      <c r="B13" s="296"/>
      <c r="C13" s="297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7"/>
      <c r="R13" s="300"/>
    </row>
    <row r="14" spans="2:18" ht="15">
      <c r="B14" s="296"/>
      <c r="C14" s="297"/>
      <c r="D14" s="301" t="s">
        <v>19</v>
      </c>
      <c r="E14" s="299"/>
      <c r="F14" s="299"/>
      <c r="G14" s="299"/>
      <c r="H14" s="299"/>
      <c r="I14" s="299"/>
      <c r="J14" s="299"/>
      <c r="K14" s="299"/>
      <c r="L14" s="299"/>
      <c r="M14" s="301" t="s">
        <v>14</v>
      </c>
      <c r="N14" s="299"/>
      <c r="O14" s="466"/>
      <c r="P14" s="467"/>
      <c r="Q14" s="297"/>
      <c r="R14" s="300"/>
    </row>
    <row r="15" spans="2:18" ht="15">
      <c r="B15" s="296"/>
      <c r="C15" s="297"/>
      <c r="D15" s="299"/>
      <c r="E15" s="466"/>
      <c r="F15" s="467"/>
      <c r="G15" s="467"/>
      <c r="H15" s="467"/>
      <c r="I15" s="467"/>
      <c r="J15" s="467"/>
      <c r="K15" s="467"/>
      <c r="L15" s="467"/>
      <c r="M15" s="301" t="s">
        <v>17</v>
      </c>
      <c r="N15" s="299"/>
      <c r="O15" s="466"/>
      <c r="P15" s="467"/>
      <c r="Q15" s="297"/>
      <c r="R15" s="300"/>
    </row>
    <row r="16" spans="2:18" ht="13.5">
      <c r="B16" s="296"/>
      <c r="C16" s="297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7"/>
      <c r="R16" s="300"/>
    </row>
    <row r="17" spans="2:18" ht="15">
      <c r="B17" s="296"/>
      <c r="C17" s="297"/>
      <c r="D17" s="301" t="s">
        <v>20</v>
      </c>
      <c r="E17" s="299"/>
      <c r="F17" s="299"/>
      <c r="G17" s="299"/>
      <c r="H17" s="299"/>
      <c r="I17" s="299"/>
      <c r="J17" s="299"/>
      <c r="K17" s="299"/>
      <c r="L17" s="299"/>
      <c r="M17" s="301" t="s">
        <v>14</v>
      </c>
      <c r="N17" s="299"/>
      <c r="O17" s="468"/>
      <c r="P17" s="467"/>
      <c r="Q17" s="297"/>
      <c r="R17" s="300"/>
    </row>
    <row r="18" spans="2:18" ht="15">
      <c r="B18" s="296"/>
      <c r="C18" s="297"/>
      <c r="D18" s="299"/>
      <c r="E18" s="301" t="s">
        <v>533</v>
      </c>
      <c r="F18" s="299"/>
      <c r="G18" s="299"/>
      <c r="H18" s="299"/>
      <c r="I18" s="299"/>
      <c r="J18" s="299"/>
      <c r="K18" s="299"/>
      <c r="L18" s="299"/>
      <c r="M18" s="301" t="s">
        <v>17</v>
      </c>
      <c r="N18" s="299"/>
      <c r="O18" s="468"/>
      <c r="P18" s="467"/>
      <c r="Q18" s="297"/>
      <c r="R18" s="300"/>
    </row>
    <row r="19" spans="2:18" ht="13.5">
      <c r="B19" s="296"/>
      <c r="C19" s="297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7"/>
      <c r="R19" s="300"/>
    </row>
    <row r="20" spans="2:18" ht="15">
      <c r="B20" s="296"/>
      <c r="C20" s="297"/>
      <c r="D20" s="301" t="s">
        <v>24</v>
      </c>
      <c r="E20" s="299"/>
      <c r="F20" s="299"/>
      <c r="G20" s="299"/>
      <c r="H20" s="299"/>
      <c r="I20" s="299"/>
      <c r="J20" s="299"/>
      <c r="K20" s="299"/>
      <c r="L20" s="299"/>
      <c r="M20" s="301" t="s">
        <v>14</v>
      </c>
      <c r="N20" s="299"/>
      <c r="O20" s="468"/>
      <c r="P20" s="467"/>
      <c r="Q20" s="297"/>
      <c r="R20" s="300"/>
    </row>
    <row r="21" spans="2:18" ht="15">
      <c r="B21" s="296"/>
      <c r="C21" s="297"/>
      <c r="D21" s="299"/>
      <c r="E21" s="301" t="s">
        <v>534</v>
      </c>
      <c r="F21" s="299"/>
      <c r="G21" s="299"/>
      <c r="H21" s="299"/>
      <c r="I21" s="299"/>
      <c r="J21" s="299"/>
      <c r="K21" s="299"/>
      <c r="L21" s="299"/>
      <c r="M21" s="301" t="s">
        <v>535</v>
      </c>
      <c r="N21" s="299"/>
      <c r="O21" s="468">
        <v>17043</v>
      </c>
      <c r="P21" s="467"/>
      <c r="Q21" s="297"/>
      <c r="R21" s="300"/>
    </row>
    <row r="22" spans="2:18" ht="12">
      <c r="B22" s="296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300"/>
    </row>
    <row r="23" spans="2:18" ht="12">
      <c r="B23" s="296"/>
      <c r="C23" s="297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297"/>
      <c r="R23" s="300"/>
    </row>
    <row r="24" spans="2:18" ht="15">
      <c r="B24" s="296"/>
      <c r="C24" s="297"/>
      <c r="D24" s="303" t="s">
        <v>536</v>
      </c>
      <c r="E24" s="297"/>
      <c r="F24" s="297"/>
      <c r="G24" s="297"/>
      <c r="H24" s="297"/>
      <c r="I24" s="297"/>
      <c r="J24" s="297"/>
      <c r="K24" s="297"/>
      <c r="L24" s="297"/>
      <c r="M24" s="477">
        <f>$N$88</f>
        <v>0</v>
      </c>
      <c r="N24" s="476"/>
      <c r="O24" s="476"/>
      <c r="P24" s="476"/>
      <c r="Q24" s="297"/>
      <c r="R24" s="300"/>
    </row>
    <row r="25" spans="2:18" ht="15">
      <c r="B25" s="296"/>
      <c r="C25" s="297"/>
      <c r="D25" s="304" t="s">
        <v>537</v>
      </c>
      <c r="E25" s="297"/>
      <c r="F25" s="297"/>
      <c r="G25" s="297"/>
      <c r="H25" s="297"/>
      <c r="I25" s="297"/>
      <c r="J25" s="297"/>
      <c r="K25" s="297"/>
      <c r="L25" s="297"/>
      <c r="M25" s="477">
        <f>$N$93</f>
        <v>0</v>
      </c>
      <c r="N25" s="476"/>
      <c r="O25" s="476"/>
      <c r="P25" s="476"/>
      <c r="Q25" s="297"/>
      <c r="R25" s="300"/>
    </row>
    <row r="26" spans="2:18" ht="12">
      <c r="B26" s="296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300"/>
    </row>
    <row r="27" spans="2:18" ht="15">
      <c r="B27" s="296"/>
      <c r="C27" s="297"/>
      <c r="D27" s="305" t="s">
        <v>27</v>
      </c>
      <c r="E27" s="297"/>
      <c r="F27" s="297"/>
      <c r="G27" s="297"/>
      <c r="H27" s="297"/>
      <c r="I27" s="297"/>
      <c r="J27" s="297"/>
      <c r="K27" s="297"/>
      <c r="L27" s="297"/>
      <c r="M27" s="478">
        <f>ROUNDUP($M$24+$M$25,2)</f>
        <v>0</v>
      </c>
      <c r="N27" s="476"/>
      <c r="O27" s="476"/>
      <c r="P27" s="476"/>
      <c r="Q27" s="297"/>
      <c r="R27" s="300"/>
    </row>
    <row r="28" spans="2:18" ht="12">
      <c r="B28" s="296"/>
      <c r="C28" s="297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297"/>
      <c r="R28" s="300"/>
    </row>
    <row r="29" spans="2:18" ht="13.5">
      <c r="B29" s="296"/>
      <c r="C29" s="297"/>
      <c r="D29" s="306" t="s">
        <v>31</v>
      </c>
      <c r="E29" s="306" t="s">
        <v>32</v>
      </c>
      <c r="F29" s="307">
        <v>0.21</v>
      </c>
      <c r="G29" s="308" t="s">
        <v>538</v>
      </c>
      <c r="H29" s="475">
        <f>ROUNDUP((SUM($BE$93:$BE$94)+SUM($BE$112:$BE$218)),2)</f>
        <v>0</v>
      </c>
      <c r="I29" s="476"/>
      <c r="J29" s="476"/>
      <c r="K29" s="297"/>
      <c r="L29" s="297"/>
      <c r="M29" s="475">
        <f>ROUNDUP((SUM($BE$93:$BE$94)+SUM($BE$112:$BE$218))*$F$29,1)</f>
        <v>0</v>
      </c>
      <c r="N29" s="476"/>
      <c r="O29" s="476"/>
      <c r="P29" s="476"/>
      <c r="Q29" s="297"/>
      <c r="R29" s="300"/>
    </row>
    <row r="30" spans="2:18" ht="13.5">
      <c r="B30" s="296"/>
      <c r="C30" s="297"/>
      <c r="D30" s="297"/>
      <c r="E30" s="306" t="s">
        <v>33</v>
      </c>
      <c r="F30" s="307">
        <v>0.15</v>
      </c>
      <c r="G30" s="308" t="s">
        <v>538</v>
      </c>
      <c r="H30" s="475">
        <f>ROUNDUP((SUM($BF$93:$BF$94)+SUM($BF$112:$BF$218)),2)</f>
        <v>0</v>
      </c>
      <c r="I30" s="476"/>
      <c r="J30" s="476"/>
      <c r="K30" s="297"/>
      <c r="L30" s="297"/>
      <c r="M30" s="475">
        <f>ROUNDUP((SUM($BF$93:$BF$94)+SUM($BF$112:$BF$218))*$F$30,1)</f>
        <v>0</v>
      </c>
      <c r="N30" s="476"/>
      <c r="O30" s="476"/>
      <c r="P30" s="476"/>
      <c r="Q30" s="297"/>
      <c r="R30" s="300"/>
    </row>
    <row r="31" spans="2:18" ht="13.5">
      <c r="B31" s="296"/>
      <c r="C31" s="297"/>
      <c r="D31" s="297"/>
      <c r="E31" s="306" t="s">
        <v>34</v>
      </c>
      <c r="F31" s="307">
        <v>0.21</v>
      </c>
      <c r="G31" s="308" t="s">
        <v>538</v>
      </c>
      <c r="H31" s="475">
        <f>ROUNDUP((SUM($BG$93:$BG$94)+SUM($BG$112:$BG$218)),2)</f>
        <v>0</v>
      </c>
      <c r="I31" s="476"/>
      <c r="J31" s="476"/>
      <c r="K31" s="297"/>
      <c r="L31" s="297"/>
      <c r="M31" s="475">
        <v>0</v>
      </c>
      <c r="N31" s="476"/>
      <c r="O31" s="476"/>
      <c r="P31" s="476"/>
      <c r="Q31" s="297"/>
      <c r="R31" s="300"/>
    </row>
    <row r="32" spans="2:18" ht="13.5">
      <c r="B32" s="296"/>
      <c r="C32" s="297"/>
      <c r="D32" s="297"/>
      <c r="E32" s="306" t="s">
        <v>35</v>
      </c>
      <c r="F32" s="307">
        <v>0.15</v>
      </c>
      <c r="G32" s="308" t="s">
        <v>538</v>
      </c>
      <c r="H32" s="475">
        <f>ROUNDUP((SUM($BH$93:$BH$94)+SUM($BH$112:$BH$218)),2)</f>
        <v>0</v>
      </c>
      <c r="I32" s="476"/>
      <c r="J32" s="476"/>
      <c r="K32" s="297"/>
      <c r="L32" s="297"/>
      <c r="M32" s="475">
        <v>0</v>
      </c>
      <c r="N32" s="476"/>
      <c r="O32" s="476"/>
      <c r="P32" s="476"/>
      <c r="Q32" s="297"/>
      <c r="R32" s="300"/>
    </row>
    <row r="33" spans="2:18" ht="13.5">
      <c r="B33" s="296"/>
      <c r="C33" s="297"/>
      <c r="D33" s="297"/>
      <c r="E33" s="306" t="s">
        <v>36</v>
      </c>
      <c r="F33" s="307">
        <v>0</v>
      </c>
      <c r="G33" s="308" t="s">
        <v>538</v>
      </c>
      <c r="H33" s="475">
        <f>ROUNDUP((SUM($BI$93:$BI$94)+SUM($BI$112:$BI$218)),2)</f>
        <v>0</v>
      </c>
      <c r="I33" s="476"/>
      <c r="J33" s="476"/>
      <c r="K33" s="297"/>
      <c r="L33" s="297"/>
      <c r="M33" s="475">
        <v>0</v>
      </c>
      <c r="N33" s="476"/>
      <c r="O33" s="476"/>
      <c r="P33" s="476"/>
      <c r="Q33" s="297"/>
      <c r="R33" s="300"/>
    </row>
    <row r="34" spans="2:18" ht="12">
      <c r="B34" s="296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300"/>
    </row>
    <row r="35" spans="2:18" ht="18">
      <c r="B35" s="296"/>
      <c r="C35" s="309"/>
      <c r="D35" s="310" t="s">
        <v>37</v>
      </c>
      <c r="E35" s="311"/>
      <c r="F35" s="311"/>
      <c r="G35" s="312" t="s">
        <v>38</v>
      </c>
      <c r="H35" s="313" t="s">
        <v>39</v>
      </c>
      <c r="I35" s="311"/>
      <c r="J35" s="311"/>
      <c r="K35" s="311"/>
      <c r="L35" s="483">
        <f>ROUNDUP(SUM($M$27:$M$33),2)</f>
        <v>0</v>
      </c>
      <c r="M35" s="484"/>
      <c r="N35" s="484"/>
      <c r="O35" s="484"/>
      <c r="P35" s="485"/>
      <c r="Q35" s="309"/>
      <c r="R35" s="300"/>
    </row>
    <row r="36" spans="2:18" ht="12">
      <c r="B36" s="296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300"/>
    </row>
    <row r="37" spans="2:18" ht="12"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300"/>
    </row>
    <row r="38" spans="2:18" ht="12">
      <c r="B38" s="291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2"/>
    </row>
    <row r="39" spans="2:18" ht="12">
      <c r="B39" s="291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2"/>
    </row>
    <row r="40" spans="2:18" ht="12">
      <c r="B40" s="291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2"/>
    </row>
    <row r="41" spans="2:18" ht="12">
      <c r="B41" s="291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2"/>
    </row>
    <row r="42" spans="2:18" ht="12">
      <c r="B42" s="291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2"/>
    </row>
    <row r="43" spans="2:18" ht="12">
      <c r="B43" s="291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2"/>
    </row>
    <row r="44" spans="2:18" ht="12">
      <c r="B44" s="291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2"/>
    </row>
    <row r="45" spans="2:18" ht="13.5">
      <c r="B45" s="291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292"/>
    </row>
    <row r="46" spans="2:18" ht="13.5">
      <c r="B46" s="291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292"/>
    </row>
    <row r="47" spans="2:18" ht="13.5">
      <c r="B47" s="291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292"/>
    </row>
    <row r="48" spans="2:18" ht="13.5">
      <c r="B48" s="291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292"/>
    </row>
    <row r="49" spans="2:18" ht="13.5">
      <c r="B49" s="291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292"/>
    </row>
    <row r="50" spans="2:18" ht="15">
      <c r="B50" s="296"/>
      <c r="C50" s="299"/>
      <c r="D50" s="315" t="s">
        <v>158</v>
      </c>
      <c r="E50" s="316"/>
      <c r="F50" s="316"/>
      <c r="G50" s="316"/>
      <c r="H50" s="317"/>
      <c r="I50" s="299"/>
      <c r="J50" s="315" t="s">
        <v>229</v>
      </c>
      <c r="K50" s="316"/>
      <c r="L50" s="316"/>
      <c r="M50" s="316"/>
      <c r="N50" s="316"/>
      <c r="O50" s="316"/>
      <c r="P50" s="317"/>
      <c r="Q50" s="299"/>
      <c r="R50" s="300"/>
    </row>
    <row r="51" spans="2:18" ht="13.5">
      <c r="B51" s="291"/>
      <c r="C51" s="314"/>
      <c r="D51" s="318"/>
      <c r="E51" s="314"/>
      <c r="F51" s="314"/>
      <c r="G51" s="314"/>
      <c r="H51" s="319"/>
      <c r="I51" s="314"/>
      <c r="J51" s="318"/>
      <c r="K51" s="314"/>
      <c r="L51" s="314"/>
      <c r="M51" s="314"/>
      <c r="N51" s="314"/>
      <c r="O51" s="314"/>
      <c r="P51" s="319"/>
      <c r="Q51" s="314"/>
      <c r="R51" s="292"/>
    </row>
    <row r="52" spans="2:18" ht="13.5">
      <c r="B52" s="291"/>
      <c r="C52" s="314"/>
      <c r="D52" s="318"/>
      <c r="E52" s="314"/>
      <c r="F52" s="314"/>
      <c r="G52" s="314"/>
      <c r="H52" s="319"/>
      <c r="I52" s="314"/>
      <c r="J52" s="318"/>
      <c r="K52" s="314"/>
      <c r="L52" s="314"/>
      <c r="M52" s="314"/>
      <c r="N52" s="314"/>
      <c r="O52" s="314"/>
      <c r="P52" s="319"/>
      <c r="Q52" s="314"/>
      <c r="R52" s="292"/>
    </row>
    <row r="53" spans="2:18" ht="13.5">
      <c r="B53" s="291"/>
      <c r="C53" s="314"/>
      <c r="D53" s="318"/>
      <c r="E53" s="314"/>
      <c r="F53" s="314"/>
      <c r="G53" s="314"/>
      <c r="H53" s="319"/>
      <c r="I53" s="314"/>
      <c r="J53" s="318"/>
      <c r="K53" s="314"/>
      <c r="L53" s="314"/>
      <c r="M53" s="314"/>
      <c r="N53" s="314"/>
      <c r="O53" s="314"/>
      <c r="P53" s="319"/>
      <c r="Q53" s="314"/>
      <c r="R53" s="292"/>
    </row>
    <row r="54" spans="2:18" ht="13.5">
      <c r="B54" s="291"/>
      <c r="C54" s="314"/>
      <c r="D54" s="318"/>
      <c r="E54" s="314"/>
      <c r="F54" s="314"/>
      <c r="G54" s="314"/>
      <c r="H54" s="319"/>
      <c r="I54" s="314"/>
      <c r="J54" s="318"/>
      <c r="K54" s="314"/>
      <c r="L54" s="314"/>
      <c r="M54" s="314"/>
      <c r="N54" s="314"/>
      <c r="O54" s="314"/>
      <c r="P54" s="319"/>
      <c r="Q54" s="314"/>
      <c r="R54" s="292"/>
    </row>
    <row r="55" spans="2:18" ht="13.5">
      <c r="B55" s="291"/>
      <c r="C55" s="314"/>
      <c r="D55" s="318"/>
      <c r="E55" s="314"/>
      <c r="F55" s="314"/>
      <c r="G55" s="314"/>
      <c r="H55" s="319"/>
      <c r="I55" s="314"/>
      <c r="J55" s="318"/>
      <c r="K55" s="314"/>
      <c r="L55" s="314"/>
      <c r="M55" s="314"/>
      <c r="N55" s="314"/>
      <c r="O55" s="314"/>
      <c r="P55" s="319"/>
      <c r="Q55" s="314"/>
      <c r="R55" s="292"/>
    </row>
    <row r="56" spans="2:18" ht="13.5">
      <c r="B56" s="291"/>
      <c r="C56" s="314"/>
      <c r="D56" s="318"/>
      <c r="E56" s="314"/>
      <c r="F56" s="314"/>
      <c r="G56" s="314"/>
      <c r="H56" s="319"/>
      <c r="I56" s="314"/>
      <c r="J56" s="318"/>
      <c r="K56" s="314"/>
      <c r="L56" s="314"/>
      <c r="M56" s="314"/>
      <c r="N56" s="314"/>
      <c r="O56" s="314"/>
      <c r="P56" s="319"/>
      <c r="Q56" s="314"/>
      <c r="R56" s="292"/>
    </row>
    <row r="57" spans="2:18" ht="13.5">
      <c r="B57" s="291"/>
      <c r="C57" s="314"/>
      <c r="D57" s="318"/>
      <c r="E57" s="314"/>
      <c r="F57" s="314"/>
      <c r="G57" s="314"/>
      <c r="H57" s="319"/>
      <c r="I57" s="314"/>
      <c r="J57" s="318"/>
      <c r="K57" s="314"/>
      <c r="L57" s="314"/>
      <c r="M57" s="314"/>
      <c r="N57" s="314"/>
      <c r="O57" s="314"/>
      <c r="P57" s="319"/>
      <c r="Q57" s="314"/>
      <c r="R57" s="292"/>
    </row>
    <row r="58" spans="2:18" ht="13.5">
      <c r="B58" s="291"/>
      <c r="C58" s="314"/>
      <c r="D58" s="318"/>
      <c r="E58" s="314"/>
      <c r="F58" s="314"/>
      <c r="G58" s="314"/>
      <c r="H58" s="319"/>
      <c r="I58" s="314"/>
      <c r="J58" s="318"/>
      <c r="K58" s="314"/>
      <c r="L58" s="314"/>
      <c r="M58" s="314"/>
      <c r="N58" s="314"/>
      <c r="O58" s="314"/>
      <c r="P58" s="319"/>
      <c r="Q58" s="314"/>
      <c r="R58" s="292"/>
    </row>
    <row r="59" spans="2:18" ht="15">
      <c r="B59" s="296"/>
      <c r="C59" s="299"/>
      <c r="D59" s="320" t="s">
        <v>230</v>
      </c>
      <c r="E59" s="321"/>
      <c r="F59" s="321"/>
      <c r="G59" s="322" t="s">
        <v>231</v>
      </c>
      <c r="H59" s="323"/>
      <c r="I59" s="299"/>
      <c r="J59" s="320" t="s">
        <v>230</v>
      </c>
      <c r="K59" s="321"/>
      <c r="L59" s="321"/>
      <c r="M59" s="321"/>
      <c r="N59" s="322" t="s">
        <v>231</v>
      </c>
      <c r="O59" s="321"/>
      <c r="P59" s="323"/>
      <c r="Q59" s="299"/>
      <c r="R59" s="300"/>
    </row>
    <row r="60" spans="2:18" ht="13.5">
      <c r="B60" s="291"/>
      <c r="C60" s="314"/>
      <c r="D60" s="314"/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314"/>
      <c r="R60" s="292"/>
    </row>
    <row r="61" spans="2:18" ht="15">
      <c r="B61" s="296"/>
      <c r="C61" s="299"/>
      <c r="D61" s="315" t="s">
        <v>232</v>
      </c>
      <c r="E61" s="316"/>
      <c r="F61" s="316"/>
      <c r="G61" s="316"/>
      <c r="H61" s="317"/>
      <c r="I61" s="299"/>
      <c r="J61" s="315" t="s">
        <v>233</v>
      </c>
      <c r="K61" s="316"/>
      <c r="L61" s="316"/>
      <c r="M61" s="316"/>
      <c r="N61" s="316"/>
      <c r="O61" s="316"/>
      <c r="P61" s="317"/>
      <c r="Q61" s="299"/>
      <c r="R61" s="300"/>
    </row>
    <row r="62" spans="2:18" ht="13.5">
      <c r="B62" s="291"/>
      <c r="C62" s="314"/>
      <c r="D62" s="318"/>
      <c r="E62" s="314"/>
      <c r="F62" s="314"/>
      <c r="G62" s="314"/>
      <c r="H62" s="319"/>
      <c r="I62" s="314"/>
      <c r="J62" s="318"/>
      <c r="K62" s="314"/>
      <c r="L62" s="314"/>
      <c r="M62" s="314"/>
      <c r="N62" s="314"/>
      <c r="O62" s="314"/>
      <c r="P62" s="319"/>
      <c r="Q62" s="314"/>
      <c r="R62" s="292"/>
    </row>
    <row r="63" spans="2:18" ht="13.5">
      <c r="B63" s="291"/>
      <c r="C63" s="314"/>
      <c r="D63" s="318"/>
      <c r="E63" s="314"/>
      <c r="F63" s="314"/>
      <c r="G63" s="314"/>
      <c r="H63" s="319"/>
      <c r="I63" s="314"/>
      <c r="J63" s="318"/>
      <c r="K63" s="314"/>
      <c r="L63" s="314"/>
      <c r="M63" s="314"/>
      <c r="N63" s="314"/>
      <c r="O63" s="314"/>
      <c r="P63" s="319"/>
      <c r="Q63" s="314"/>
      <c r="R63" s="292"/>
    </row>
    <row r="64" spans="2:18" ht="13.5">
      <c r="B64" s="291"/>
      <c r="C64" s="314"/>
      <c r="D64" s="318"/>
      <c r="E64" s="314"/>
      <c r="F64" s="314"/>
      <c r="G64" s="314"/>
      <c r="H64" s="319"/>
      <c r="I64" s="314"/>
      <c r="J64" s="318"/>
      <c r="K64" s="314"/>
      <c r="L64" s="314"/>
      <c r="M64" s="314"/>
      <c r="N64" s="314"/>
      <c r="O64" s="314"/>
      <c r="P64" s="319"/>
      <c r="Q64" s="314"/>
      <c r="R64" s="292"/>
    </row>
    <row r="65" spans="2:18" ht="13.5">
      <c r="B65" s="291"/>
      <c r="C65" s="314"/>
      <c r="D65" s="318"/>
      <c r="E65" s="314"/>
      <c r="F65" s="314"/>
      <c r="G65" s="314"/>
      <c r="H65" s="319"/>
      <c r="I65" s="314"/>
      <c r="J65" s="318"/>
      <c r="K65" s="314"/>
      <c r="L65" s="314"/>
      <c r="M65" s="314"/>
      <c r="N65" s="314"/>
      <c r="O65" s="314"/>
      <c r="P65" s="319"/>
      <c r="Q65" s="314"/>
      <c r="R65" s="292"/>
    </row>
    <row r="66" spans="2:18" ht="13.5">
      <c r="B66" s="291"/>
      <c r="C66" s="314"/>
      <c r="D66" s="318"/>
      <c r="E66" s="314"/>
      <c r="F66" s="314"/>
      <c r="G66" s="314"/>
      <c r="H66" s="319"/>
      <c r="I66" s="314"/>
      <c r="J66" s="318"/>
      <c r="K66" s="314"/>
      <c r="L66" s="314"/>
      <c r="M66" s="314"/>
      <c r="N66" s="314"/>
      <c r="O66" s="314"/>
      <c r="P66" s="319"/>
      <c r="Q66" s="314"/>
      <c r="R66" s="292"/>
    </row>
    <row r="67" spans="2:18" ht="13.5">
      <c r="B67" s="291"/>
      <c r="C67" s="314"/>
      <c r="D67" s="318"/>
      <c r="E67" s="314"/>
      <c r="F67" s="314"/>
      <c r="G67" s="314"/>
      <c r="H67" s="319"/>
      <c r="I67" s="314"/>
      <c r="J67" s="318"/>
      <c r="K67" s="314"/>
      <c r="L67" s="314"/>
      <c r="M67" s="314"/>
      <c r="N67" s="314"/>
      <c r="O67" s="314"/>
      <c r="P67" s="319"/>
      <c r="Q67" s="314"/>
      <c r="R67" s="292"/>
    </row>
    <row r="68" spans="2:18" ht="13.5">
      <c r="B68" s="291"/>
      <c r="C68" s="314"/>
      <c r="D68" s="318"/>
      <c r="E68" s="314"/>
      <c r="F68" s="314"/>
      <c r="G68" s="314"/>
      <c r="H68" s="319"/>
      <c r="I68" s="314"/>
      <c r="J68" s="318"/>
      <c r="K68" s="314"/>
      <c r="L68" s="314"/>
      <c r="M68" s="314"/>
      <c r="N68" s="314"/>
      <c r="O68" s="314"/>
      <c r="P68" s="319"/>
      <c r="Q68" s="314"/>
      <c r="R68" s="292"/>
    </row>
    <row r="69" spans="2:18" ht="13.5">
      <c r="B69" s="291"/>
      <c r="C69" s="314"/>
      <c r="D69" s="318"/>
      <c r="E69" s="314"/>
      <c r="F69" s="314"/>
      <c r="G69" s="314"/>
      <c r="H69" s="319"/>
      <c r="I69" s="314"/>
      <c r="J69" s="318"/>
      <c r="K69" s="314"/>
      <c r="L69" s="314"/>
      <c r="M69" s="314"/>
      <c r="N69" s="314"/>
      <c r="O69" s="314"/>
      <c r="P69" s="319"/>
      <c r="Q69" s="314"/>
      <c r="R69" s="292"/>
    </row>
    <row r="70" spans="2:18" ht="15">
      <c r="B70" s="296"/>
      <c r="C70" s="299"/>
      <c r="D70" s="320" t="s">
        <v>230</v>
      </c>
      <c r="E70" s="321"/>
      <c r="F70" s="321"/>
      <c r="G70" s="322" t="s">
        <v>231</v>
      </c>
      <c r="H70" s="323"/>
      <c r="I70" s="299"/>
      <c r="J70" s="320" t="s">
        <v>230</v>
      </c>
      <c r="K70" s="321"/>
      <c r="L70" s="321"/>
      <c r="M70" s="321"/>
      <c r="N70" s="322" t="s">
        <v>231</v>
      </c>
      <c r="O70" s="321"/>
      <c r="P70" s="323"/>
      <c r="Q70" s="299"/>
      <c r="R70" s="300"/>
    </row>
    <row r="71" spans="2:18" ht="13.5">
      <c r="B71" s="324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6"/>
    </row>
    <row r="72" spans="2:18" ht="13.5">
      <c r="B72" s="293"/>
      <c r="C72" s="314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293"/>
    </row>
    <row r="73" spans="2:18" ht="13.5">
      <c r="B73" s="293"/>
      <c r="C73" s="314"/>
      <c r="D73" s="314"/>
      <c r="E73" s="314"/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314"/>
      <c r="R73" s="293"/>
    </row>
    <row r="74" spans="2:18" ht="13.5">
      <c r="B74" s="293"/>
      <c r="C74" s="314"/>
      <c r="D74" s="314"/>
      <c r="E74" s="314"/>
      <c r="F74" s="314"/>
      <c r="G74" s="314"/>
      <c r="H74" s="314"/>
      <c r="I74" s="314"/>
      <c r="J74" s="314"/>
      <c r="K74" s="314"/>
      <c r="L74" s="314"/>
      <c r="M74" s="314"/>
      <c r="N74" s="314"/>
      <c r="O74" s="314"/>
      <c r="P74" s="314"/>
      <c r="Q74" s="314"/>
      <c r="R74" s="293"/>
    </row>
    <row r="75" spans="2:18" ht="13.5">
      <c r="B75" s="327"/>
      <c r="C75" s="328"/>
      <c r="D75" s="328"/>
      <c r="E75" s="328"/>
      <c r="F75" s="328"/>
      <c r="G75" s="328"/>
      <c r="H75" s="328"/>
      <c r="I75" s="328"/>
      <c r="J75" s="328"/>
      <c r="K75" s="328"/>
      <c r="L75" s="328"/>
      <c r="M75" s="328"/>
      <c r="N75" s="328"/>
      <c r="O75" s="328"/>
      <c r="P75" s="328"/>
      <c r="Q75" s="328"/>
      <c r="R75" s="329"/>
    </row>
    <row r="76" spans="2:18" ht="21">
      <c r="B76" s="296"/>
      <c r="C76" s="469" t="s">
        <v>539</v>
      </c>
      <c r="D76" s="467"/>
      <c r="E76" s="467"/>
      <c r="F76" s="467"/>
      <c r="G76" s="467"/>
      <c r="H76" s="467"/>
      <c r="I76" s="467"/>
      <c r="J76" s="467"/>
      <c r="K76" s="467"/>
      <c r="L76" s="467"/>
      <c r="M76" s="467"/>
      <c r="N76" s="467"/>
      <c r="O76" s="467"/>
      <c r="P76" s="467"/>
      <c r="Q76" s="467"/>
      <c r="R76" s="300"/>
    </row>
    <row r="77" spans="2:18" ht="13.5">
      <c r="B77" s="296"/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300"/>
    </row>
    <row r="78" spans="2:18" ht="15">
      <c r="B78" s="296"/>
      <c r="C78" s="301" t="s">
        <v>6</v>
      </c>
      <c r="D78" s="299"/>
      <c r="E78" s="299"/>
      <c r="F78" s="468" t="str">
        <f>$F$6</f>
        <v>Demolice RD č.p. 22, VD NH, demolice, OHO, stavba č. 4339</v>
      </c>
      <c r="G78" s="467"/>
      <c r="H78" s="467"/>
      <c r="I78" s="467"/>
      <c r="J78" s="467"/>
      <c r="K78" s="467"/>
      <c r="L78" s="467"/>
      <c r="M78" s="467"/>
      <c r="N78" s="467"/>
      <c r="O78" s="467"/>
      <c r="P78" s="467"/>
      <c r="Q78" s="299"/>
      <c r="R78" s="300"/>
    </row>
    <row r="79" spans="2:18" ht="18">
      <c r="B79" s="296"/>
      <c r="C79" s="298"/>
      <c r="D79" s="299"/>
      <c r="E79" s="299"/>
      <c r="F79" s="473"/>
      <c r="G79" s="467"/>
      <c r="H79" s="467"/>
      <c r="I79" s="467"/>
      <c r="J79" s="467"/>
      <c r="K79" s="467"/>
      <c r="L79" s="467"/>
      <c r="M79" s="467"/>
      <c r="N79" s="467"/>
      <c r="O79" s="467"/>
      <c r="P79" s="467"/>
      <c r="Q79" s="299"/>
      <c r="R79" s="300"/>
    </row>
    <row r="80" spans="2:18" ht="13.5">
      <c r="B80" s="296"/>
      <c r="C80" s="299"/>
      <c r="D80" s="299"/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300"/>
    </row>
    <row r="81" spans="2:18" ht="15">
      <c r="B81" s="296"/>
      <c r="C81" s="301" t="s">
        <v>10</v>
      </c>
      <c r="D81" s="299"/>
      <c r="E81" s="299"/>
      <c r="F81" s="301" t="str">
        <f>$F$9</f>
        <v>Demolice RD č. p. 22, VD NH, demolice, OHO, stavba č. 4339</v>
      </c>
      <c r="G81" s="299"/>
      <c r="H81" s="299"/>
      <c r="I81" s="299"/>
      <c r="J81" s="299"/>
      <c r="K81" s="301" t="s">
        <v>12</v>
      </c>
      <c r="L81" s="299"/>
      <c r="M81" s="479">
        <f>IF($O$9="","",$O$9)</f>
        <v>43068</v>
      </c>
      <c r="N81" s="467"/>
      <c r="O81" s="467"/>
      <c r="P81" s="467"/>
      <c r="Q81" s="299"/>
      <c r="R81" s="300"/>
    </row>
    <row r="82" spans="2:18" ht="13.5">
      <c r="B82" s="296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300"/>
    </row>
    <row r="83" spans="2:18" ht="15">
      <c r="B83" s="296"/>
      <c r="C83" s="301" t="s">
        <v>531</v>
      </c>
      <c r="D83" s="299"/>
      <c r="E83" s="299"/>
      <c r="F83" s="301" t="str">
        <f>$E$12</f>
        <v>Povodí Odry, s.p.</v>
      </c>
      <c r="G83" s="299"/>
      <c r="H83" s="299"/>
      <c r="I83" s="299"/>
      <c r="J83" s="299"/>
      <c r="K83" s="301" t="s">
        <v>20</v>
      </c>
      <c r="L83" s="299"/>
      <c r="M83" s="468" t="str">
        <f>$E$18</f>
        <v>ing. Tomáš Kubala</v>
      </c>
      <c r="N83" s="467"/>
      <c r="O83" s="467"/>
      <c r="P83" s="467"/>
      <c r="Q83" s="467"/>
      <c r="R83" s="300"/>
    </row>
    <row r="84" spans="2:18" ht="15">
      <c r="B84" s="296"/>
      <c r="C84" s="301" t="s">
        <v>19</v>
      </c>
      <c r="D84" s="299"/>
      <c r="E84" s="299"/>
      <c r="F84" s="301" t="str">
        <f>IF($E$15="","",$E$15)</f>
        <v/>
      </c>
      <c r="G84" s="299"/>
      <c r="H84" s="299"/>
      <c r="I84" s="299"/>
      <c r="J84" s="299"/>
      <c r="K84" s="301" t="s">
        <v>24</v>
      </c>
      <c r="L84" s="299"/>
      <c r="M84" s="468" t="str">
        <f>$E$21</f>
        <v>ing. L. Havlová</v>
      </c>
      <c r="N84" s="467"/>
      <c r="O84" s="467"/>
      <c r="P84" s="467"/>
      <c r="Q84" s="467"/>
      <c r="R84" s="300"/>
    </row>
    <row r="85" spans="2:18" ht="13.5">
      <c r="B85" s="296"/>
      <c r="C85" s="299"/>
      <c r="D85" s="299"/>
      <c r="E85" s="299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300"/>
    </row>
    <row r="86" spans="2:18" ht="15">
      <c r="B86" s="296"/>
      <c r="C86" s="480" t="s">
        <v>540</v>
      </c>
      <c r="D86" s="481"/>
      <c r="E86" s="481"/>
      <c r="F86" s="481"/>
      <c r="G86" s="481"/>
      <c r="H86" s="330"/>
      <c r="I86" s="330"/>
      <c r="J86" s="330"/>
      <c r="K86" s="330"/>
      <c r="L86" s="330"/>
      <c r="M86" s="330"/>
      <c r="N86" s="480" t="s">
        <v>50</v>
      </c>
      <c r="O86" s="467"/>
      <c r="P86" s="467"/>
      <c r="Q86" s="467"/>
      <c r="R86" s="300"/>
    </row>
    <row r="87" spans="2:18" ht="13.5">
      <c r="B87" s="296"/>
      <c r="C87" s="299"/>
      <c r="D87" s="299"/>
      <c r="E87" s="299"/>
      <c r="F87" s="299"/>
      <c r="G87" s="299"/>
      <c r="H87" s="299"/>
      <c r="I87" s="299"/>
      <c r="J87" s="299"/>
      <c r="K87" s="299"/>
      <c r="L87" s="299"/>
      <c r="M87" s="299"/>
      <c r="N87" s="299"/>
      <c r="O87" s="299"/>
      <c r="P87" s="299"/>
      <c r="Q87" s="299"/>
      <c r="R87" s="300"/>
    </row>
    <row r="88" spans="2:18" ht="18">
      <c r="B88" s="296"/>
      <c r="C88" s="298" t="s">
        <v>541</v>
      </c>
      <c r="D88" s="299"/>
      <c r="E88" s="299"/>
      <c r="F88" s="299"/>
      <c r="G88" s="299"/>
      <c r="H88" s="299"/>
      <c r="I88" s="299"/>
      <c r="J88" s="299"/>
      <c r="K88" s="299"/>
      <c r="L88" s="299"/>
      <c r="M88" s="299"/>
      <c r="N88" s="482">
        <f>ROUNDUP($N$112,2)</f>
        <v>0</v>
      </c>
      <c r="O88" s="467"/>
      <c r="P88" s="467"/>
      <c r="Q88" s="467"/>
      <c r="R88" s="300"/>
    </row>
    <row r="89" spans="2:18" ht="18">
      <c r="B89" s="331"/>
      <c r="C89" s="332"/>
      <c r="D89" s="332" t="s">
        <v>52</v>
      </c>
      <c r="E89" s="332"/>
      <c r="F89" s="332"/>
      <c r="G89" s="332"/>
      <c r="H89" s="332"/>
      <c r="I89" s="332"/>
      <c r="J89" s="332"/>
      <c r="K89" s="332"/>
      <c r="L89" s="332"/>
      <c r="M89" s="332"/>
      <c r="N89" s="489">
        <f>ROUNDUP($N$113,2)</f>
        <v>0</v>
      </c>
      <c r="O89" s="467"/>
      <c r="P89" s="467"/>
      <c r="Q89" s="467"/>
      <c r="R89" s="333"/>
    </row>
    <row r="90" spans="2:18" ht="15">
      <c r="B90" s="334"/>
      <c r="C90" s="303"/>
      <c r="D90" s="303" t="s">
        <v>53</v>
      </c>
      <c r="E90" s="303"/>
      <c r="F90" s="303"/>
      <c r="G90" s="303"/>
      <c r="H90" s="303"/>
      <c r="I90" s="303"/>
      <c r="J90" s="303"/>
      <c r="K90" s="303"/>
      <c r="L90" s="303"/>
      <c r="M90" s="303"/>
      <c r="N90" s="477">
        <f>ROUNDUP($N$114,2)</f>
        <v>0</v>
      </c>
      <c r="O90" s="467"/>
      <c r="P90" s="467"/>
      <c r="Q90" s="467"/>
      <c r="R90" s="335"/>
    </row>
    <row r="91" spans="2:18" ht="15">
      <c r="B91" s="334"/>
      <c r="C91" s="303"/>
      <c r="D91" s="303" t="s">
        <v>542</v>
      </c>
      <c r="E91" s="303"/>
      <c r="F91" s="303"/>
      <c r="G91" s="303"/>
      <c r="H91" s="303"/>
      <c r="I91" s="303"/>
      <c r="J91" s="303"/>
      <c r="K91" s="303"/>
      <c r="L91" s="303"/>
      <c r="M91" s="303"/>
      <c r="N91" s="477">
        <f>ROUNDUP($N$171,2)</f>
        <v>0</v>
      </c>
      <c r="O91" s="467"/>
      <c r="P91" s="467"/>
      <c r="Q91" s="467"/>
      <c r="R91" s="335"/>
    </row>
    <row r="92" spans="2:18" ht="13.5">
      <c r="B92" s="296"/>
      <c r="C92" s="299"/>
      <c r="D92" s="299"/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99"/>
      <c r="Q92" s="299"/>
      <c r="R92" s="300"/>
    </row>
    <row r="93" spans="2:18" ht="18">
      <c r="B93" s="296"/>
      <c r="C93" s="298" t="s">
        <v>543</v>
      </c>
      <c r="D93" s="299"/>
      <c r="E93" s="299"/>
      <c r="F93" s="299"/>
      <c r="G93" s="299"/>
      <c r="H93" s="299"/>
      <c r="I93" s="299"/>
      <c r="J93" s="299"/>
      <c r="K93" s="299"/>
      <c r="L93" s="299"/>
      <c r="M93" s="299"/>
      <c r="N93" s="482">
        <v>0</v>
      </c>
      <c r="O93" s="482"/>
      <c r="P93" s="482"/>
      <c r="Q93" s="482"/>
      <c r="R93" s="300"/>
    </row>
    <row r="94" spans="2:18" ht="13.5">
      <c r="B94" s="296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  <c r="Q94" s="299"/>
      <c r="R94" s="300"/>
    </row>
    <row r="95" spans="2:18" ht="18">
      <c r="B95" s="296"/>
      <c r="C95" s="336" t="s">
        <v>544</v>
      </c>
      <c r="D95" s="330"/>
      <c r="E95" s="330"/>
      <c r="F95" s="330"/>
      <c r="G95" s="330"/>
      <c r="H95" s="330"/>
      <c r="I95" s="330"/>
      <c r="J95" s="330"/>
      <c r="K95" s="330"/>
      <c r="L95" s="490">
        <f>ROUNDUP(SUM($N$88+$N$93),2)</f>
        <v>0</v>
      </c>
      <c r="M95" s="481"/>
      <c r="N95" s="481"/>
      <c r="O95" s="481"/>
      <c r="P95" s="481"/>
      <c r="Q95" s="481"/>
      <c r="R95" s="300"/>
    </row>
    <row r="96" spans="2:18" ht="13.5">
      <c r="B96" s="324"/>
      <c r="C96" s="325"/>
      <c r="D96" s="325"/>
      <c r="E96" s="325"/>
      <c r="F96" s="325"/>
      <c r="G96" s="325"/>
      <c r="H96" s="325"/>
      <c r="I96" s="325"/>
      <c r="J96" s="325"/>
      <c r="K96" s="325"/>
      <c r="L96" s="325"/>
      <c r="M96" s="325"/>
      <c r="N96" s="325"/>
      <c r="O96" s="325"/>
      <c r="P96" s="325"/>
      <c r="Q96" s="325"/>
      <c r="R96" s="326"/>
    </row>
    <row r="97" spans="2:18" ht="13.5">
      <c r="B97" s="293"/>
      <c r="C97" s="314"/>
      <c r="D97" s="314"/>
      <c r="E97" s="314"/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314"/>
      <c r="Q97" s="314"/>
      <c r="R97" s="293"/>
    </row>
    <row r="98" spans="2:18" ht="13.5">
      <c r="B98" s="293"/>
      <c r="C98" s="314"/>
      <c r="D98" s="314"/>
      <c r="E98" s="314"/>
      <c r="F98" s="314"/>
      <c r="G98" s="314"/>
      <c r="H98" s="314"/>
      <c r="I98" s="314"/>
      <c r="J98" s="314"/>
      <c r="K98" s="314"/>
      <c r="L98" s="314"/>
      <c r="M98" s="314"/>
      <c r="N98" s="314"/>
      <c r="O98" s="314"/>
      <c r="P98" s="314"/>
      <c r="Q98" s="314"/>
      <c r="R98" s="293"/>
    </row>
    <row r="99" spans="2:18" ht="13.5">
      <c r="B99" s="293"/>
      <c r="C99" s="314"/>
      <c r="D99" s="314"/>
      <c r="E99" s="314"/>
      <c r="F99" s="314"/>
      <c r="G99" s="314"/>
      <c r="H99" s="314"/>
      <c r="I99" s="314"/>
      <c r="J99" s="314"/>
      <c r="K99" s="314"/>
      <c r="L99" s="314"/>
      <c r="M99" s="314"/>
      <c r="N99" s="314"/>
      <c r="O99" s="314"/>
      <c r="P99" s="314"/>
      <c r="Q99" s="314"/>
      <c r="R99" s="293"/>
    </row>
    <row r="100" spans="2:18" ht="13.5">
      <c r="B100" s="327"/>
      <c r="C100" s="328"/>
      <c r="D100" s="328"/>
      <c r="E100" s="328"/>
      <c r="F100" s="328"/>
      <c r="G100" s="328"/>
      <c r="H100" s="328"/>
      <c r="I100" s="328"/>
      <c r="J100" s="328"/>
      <c r="K100" s="328"/>
      <c r="L100" s="328"/>
      <c r="M100" s="328"/>
      <c r="N100" s="328"/>
      <c r="O100" s="328"/>
      <c r="P100" s="328"/>
      <c r="Q100" s="328"/>
      <c r="R100" s="329"/>
    </row>
    <row r="101" spans="2:18" ht="21">
      <c r="B101" s="296"/>
      <c r="C101" s="469" t="s">
        <v>545</v>
      </c>
      <c r="D101" s="467"/>
      <c r="E101" s="467"/>
      <c r="F101" s="467"/>
      <c r="G101" s="467"/>
      <c r="H101" s="467"/>
      <c r="I101" s="467"/>
      <c r="J101" s="467"/>
      <c r="K101" s="467"/>
      <c r="L101" s="467"/>
      <c r="M101" s="467"/>
      <c r="N101" s="467"/>
      <c r="O101" s="467"/>
      <c r="P101" s="467"/>
      <c r="Q101" s="467"/>
      <c r="R101" s="300"/>
    </row>
    <row r="102" spans="2:18" ht="13.5">
      <c r="B102" s="296"/>
      <c r="C102" s="299"/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  <c r="N102" s="299"/>
      <c r="O102" s="299"/>
      <c r="P102" s="299"/>
      <c r="Q102" s="299"/>
      <c r="R102" s="300"/>
    </row>
    <row r="103" spans="2:18" ht="15">
      <c r="B103" s="296"/>
      <c r="C103" s="301" t="s">
        <v>6</v>
      </c>
      <c r="D103" s="299"/>
      <c r="E103" s="299"/>
      <c r="F103" s="468" t="str">
        <f>$F$6</f>
        <v>Demolice RD č.p. 22, VD NH, demolice, OHO, stavba č. 4339</v>
      </c>
      <c r="G103" s="467"/>
      <c r="H103" s="467"/>
      <c r="I103" s="467"/>
      <c r="J103" s="467"/>
      <c r="K103" s="467"/>
      <c r="L103" s="467"/>
      <c r="M103" s="467"/>
      <c r="N103" s="467"/>
      <c r="O103" s="467"/>
      <c r="P103" s="467"/>
      <c r="Q103" s="299"/>
      <c r="R103" s="300"/>
    </row>
    <row r="104" spans="2:18" ht="18">
      <c r="B104" s="296"/>
      <c r="C104" s="298"/>
      <c r="D104" s="299"/>
      <c r="E104" s="299"/>
      <c r="F104" s="473"/>
      <c r="G104" s="467"/>
      <c r="H104" s="467"/>
      <c r="I104" s="467"/>
      <c r="J104" s="467"/>
      <c r="K104" s="467"/>
      <c r="L104" s="467"/>
      <c r="M104" s="467"/>
      <c r="N104" s="467"/>
      <c r="O104" s="467"/>
      <c r="P104" s="467"/>
      <c r="Q104" s="299"/>
      <c r="R104" s="300"/>
    </row>
    <row r="105" spans="2:18" ht="13.5">
      <c r="B105" s="296"/>
      <c r="C105" s="299"/>
      <c r="D105" s="299"/>
      <c r="E105" s="299"/>
      <c r="F105" s="299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300"/>
    </row>
    <row r="106" spans="2:18" ht="15">
      <c r="B106" s="296"/>
      <c r="C106" s="301" t="s">
        <v>10</v>
      </c>
      <c r="D106" s="299"/>
      <c r="E106" s="299"/>
      <c r="F106" s="301" t="str">
        <f>$F$9</f>
        <v>Demolice RD č. p. 22, VD NH, demolice, OHO, stavba č. 4339</v>
      </c>
      <c r="G106" s="299"/>
      <c r="H106" s="299"/>
      <c r="I106" s="299"/>
      <c r="J106" s="299"/>
      <c r="K106" s="301" t="s">
        <v>12</v>
      </c>
      <c r="L106" s="299"/>
      <c r="M106" s="479">
        <f>IF($O$9="","",$O$9)</f>
        <v>43068</v>
      </c>
      <c r="N106" s="467"/>
      <c r="O106" s="467"/>
      <c r="P106" s="467"/>
      <c r="Q106" s="299"/>
      <c r="R106" s="300"/>
    </row>
    <row r="107" spans="2:18" ht="13.5">
      <c r="B107" s="296"/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  <c r="O107" s="299"/>
      <c r="P107" s="299"/>
      <c r="Q107" s="299"/>
      <c r="R107" s="300"/>
    </row>
    <row r="108" spans="2:18" ht="15">
      <c r="B108" s="296"/>
      <c r="C108" s="301" t="s">
        <v>531</v>
      </c>
      <c r="D108" s="299"/>
      <c r="E108" s="299"/>
      <c r="F108" s="301" t="str">
        <f>$E$12</f>
        <v>Povodí Odry, s.p.</v>
      </c>
      <c r="G108" s="299"/>
      <c r="H108" s="299"/>
      <c r="I108" s="299"/>
      <c r="J108" s="299"/>
      <c r="K108" s="301" t="s">
        <v>20</v>
      </c>
      <c r="L108" s="299"/>
      <c r="M108" s="468" t="str">
        <f>$E$18</f>
        <v>ing. Tomáš Kubala</v>
      </c>
      <c r="N108" s="467"/>
      <c r="O108" s="467"/>
      <c r="P108" s="467"/>
      <c r="Q108" s="467"/>
      <c r="R108" s="300"/>
    </row>
    <row r="109" spans="2:18" ht="15">
      <c r="B109" s="296"/>
      <c r="C109" s="301" t="s">
        <v>19</v>
      </c>
      <c r="D109" s="299"/>
      <c r="E109" s="299"/>
      <c r="F109" s="301" t="str">
        <f>IF($E$15="","",$E$15)</f>
        <v/>
      </c>
      <c r="G109" s="299"/>
      <c r="H109" s="299"/>
      <c r="I109" s="299"/>
      <c r="J109" s="299"/>
      <c r="K109" s="301" t="s">
        <v>24</v>
      </c>
      <c r="L109" s="299"/>
      <c r="M109" s="468" t="str">
        <f>$E$21</f>
        <v>ing. L. Havlová</v>
      </c>
      <c r="N109" s="467"/>
      <c r="O109" s="467"/>
      <c r="P109" s="467"/>
      <c r="Q109" s="467"/>
      <c r="R109" s="300"/>
    </row>
    <row r="110" spans="2:18" ht="13.5">
      <c r="B110" s="296"/>
      <c r="C110" s="299"/>
      <c r="D110" s="299"/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  <c r="O110" s="299"/>
      <c r="P110" s="299"/>
      <c r="Q110" s="299"/>
      <c r="R110" s="300"/>
    </row>
    <row r="111" spans="2:18" ht="30">
      <c r="B111" s="337"/>
      <c r="C111" s="338" t="s">
        <v>57</v>
      </c>
      <c r="D111" s="339" t="s">
        <v>42</v>
      </c>
      <c r="E111" s="339" t="s">
        <v>40</v>
      </c>
      <c r="F111" s="486" t="s">
        <v>41</v>
      </c>
      <c r="G111" s="487"/>
      <c r="H111" s="487"/>
      <c r="I111" s="487"/>
      <c r="J111" s="339" t="s">
        <v>58</v>
      </c>
      <c r="K111" s="339" t="s">
        <v>59</v>
      </c>
      <c r="L111" s="486" t="s">
        <v>60</v>
      </c>
      <c r="M111" s="487"/>
      <c r="N111" s="486" t="s">
        <v>546</v>
      </c>
      <c r="O111" s="487"/>
      <c r="P111" s="487"/>
      <c r="Q111" s="488"/>
      <c r="R111" s="340"/>
    </row>
    <row r="112" spans="2:18" ht="18">
      <c r="B112" s="296"/>
      <c r="C112" s="298" t="s">
        <v>536</v>
      </c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496">
        <f>N113</f>
        <v>0</v>
      </c>
      <c r="O112" s="467"/>
      <c r="P112" s="467"/>
      <c r="Q112" s="467"/>
      <c r="R112" s="300"/>
    </row>
    <row r="113" spans="2:18" ht="18">
      <c r="B113" s="341"/>
      <c r="C113" s="342"/>
      <c r="D113" s="343" t="s">
        <v>52</v>
      </c>
      <c r="E113" s="342"/>
      <c r="F113" s="342"/>
      <c r="G113" s="342"/>
      <c r="H113" s="342"/>
      <c r="I113" s="342"/>
      <c r="J113" s="342"/>
      <c r="K113" s="342"/>
      <c r="L113" s="342"/>
      <c r="M113" s="342"/>
      <c r="N113" s="497">
        <f>N114+N171</f>
        <v>0</v>
      </c>
      <c r="O113" s="498"/>
      <c r="P113" s="498"/>
      <c r="Q113" s="498"/>
      <c r="R113" s="344"/>
    </row>
    <row r="114" spans="2:18" ht="15">
      <c r="B114" s="341"/>
      <c r="C114" s="342"/>
      <c r="D114" s="345" t="s">
        <v>53</v>
      </c>
      <c r="E114" s="342"/>
      <c r="F114" s="342"/>
      <c r="G114" s="342"/>
      <c r="H114" s="342"/>
      <c r="I114" s="342"/>
      <c r="J114" s="342"/>
      <c r="K114" s="342"/>
      <c r="L114" s="342"/>
      <c r="M114" s="342"/>
      <c r="N114" s="499">
        <f>N115+N116+N117+N118+N119+N120+N124+N126+N127+N129+N130+N135+N136+N141+N142+N147+N151+N153+N159+N165+N166+N167+N168+N169+N170</f>
        <v>0</v>
      </c>
      <c r="O114" s="498"/>
      <c r="P114" s="498"/>
      <c r="Q114" s="498"/>
      <c r="R114" s="344"/>
    </row>
    <row r="115" spans="2:18" ht="13.5">
      <c r="B115" s="296"/>
      <c r="C115" s="346" t="s">
        <v>46</v>
      </c>
      <c r="D115" s="346" t="s">
        <v>72</v>
      </c>
      <c r="E115" s="347" t="s">
        <v>547</v>
      </c>
      <c r="F115" s="491" t="s">
        <v>548</v>
      </c>
      <c r="G115" s="492"/>
      <c r="H115" s="492"/>
      <c r="I115" s="492"/>
      <c r="J115" s="348" t="s">
        <v>226</v>
      </c>
      <c r="K115" s="349">
        <v>1</v>
      </c>
      <c r="L115" s="493">
        <v>0</v>
      </c>
      <c r="M115" s="494"/>
      <c r="N115" s="495">
        <f>ROUND($L$115*$K$115,2)</f>
        <v>0</v>
      </c>
      <c r="O115" s="492"/>
      <c r="P115" s="492"/>
      <c r="Q115" s="492"/>
      <c r="R115" s="300"/>
    </row>
    <row r="116" spans="2:18" ht="13.5">
      <c r="B116" s="296"/>
      <c r="C116" s="346" t="s">
        <v>77</v>
      </c>
      <c r="D116" s="346" t="s">
        <v>72</v>
      </c>
      <c r="E116" s="347" t="s">
        <v>549</v>
      </c>
      <c r="F116" s="491" t="s">
        <v>550</v>
      </c>
      <c r="G116" s="492"/>
      <c r="H116" s="492"/>
      <c r="I116" s="492"/>
      <c r="J116" s="348" t="s">
        <v>226</v>
      </c>
      <c r="K116" s="349">
        <v>1</v>
      </c>
      <c r="L116" s="493">
        <v>0</v>
      </c>
      <c r="M116" s="494"/>
      <c r="N116" s="495">
        <f>ROUND($L$116*$K$116,2)</f>
        <v>0</v>
      </c>
      <c r="O116" s="492"/>
      <c r="P116" s="492"/>
      <c r="Q116" s="492"/>
      <c r="R116" s="300"/>
    </row>
    <row r="117" spans="2:18" ht="13.5">
      <c r="B117" s="296"/>
      <c r="C117" s="346" t="s">
        <v>87</v>
      </c>
      <c r="D117" s="346" t="s">
        <v>72</v>
      </c>
      <c r="E117" s="347" t="s">
        <v>551</v>
      </c>
      <c r="F117" s="491" t="s">
        <v>552</v>
      </c>
      <c r="G117" s="492"/>
      <c r="H117" s="492"/>
      <c r="I117" s="492"/>
      <c r="J117" s="348" t="s">
        <v>226</v>
      </c>
      <c r="K117" s="349">
        <v>1</v>
      </c>
      <c r="L117" s="493">
        <v>0</v>
      </c>
      <c r="M117" s="494"/>
      <c r="N117" s="495">
        <f>ROUND($L$117*$K$117,2)</f>
        <v>0</v>
      </c>
      <c r="O117" s="492"/>
      <c r="P117" s="492"/>
      <c r="Q117" s="492"/>
      <c r="R117" s="300"/>
    </row>
    <row r="118" spans="2:18" ht="13.5">
      <c r="B118" s="296"/>
      <c r="C118" s="346" t="s">
        <v>76</v>
      </c>
      <c r="D118" s="346" t="s">
        <v>72</v>
      </c>
      <c r="E118" s="347" t="s">
        <v>553</v>
      </c>
      <c r="F118" s="491" t="s">
        <v>554</v>
      </c>
      <c r="G118" s="492"/>
      <c r="H118" s="492"/>
      <c r="I118" s="492"/>
      <c r="J118" s="348" t="s">
        <v>226</v>
      </c>
      <c r="K118" s="349">
        <v>1</v>
      </c>
      <c r="L118" s="493">
        <v>0</v>
      </c>
      <c r="M118" s="494"/>
      <c r="N118" s="495">
        <f>ROUND($L$118*$K$118,2)</f>
        <v>0</v>
      </c>
      <c r="O118" s="492"/>
      <c r="P118" s="492"/>
      <c r="Q118" s="492"/>
      <c r="R118" s="300"/>
    </row>
    <row r="119" spans="2:18" ht="13.5">
      <c r="B119" s="296"/>
      <c r="C119" s="346" t="s">
        <v>101</v>
      </c>
      <c r="D119" s="346" t="s">
        <v>72</v>
      </c>
      <c r="E119" s="347" t="s">
        <v>555</v>
      </c>
      <c r="F119" s="491" t="s">
        <v>556</v>
      </c>
      <c r="G119" s="492"/>
      <c r="H119" s="492"/>
      <c r="I119" s="492"/>
      <c r="J119" s="348" t="s">
        <v>104</v>
      </c>
      <c r="K119" s="349">
        <v>15</v>
      </c>
      <c r="L119" s="493">
        <v>0</v>
      </c>
      <c r="M119" s="494"/>
      <c r="N119" s="495">
        <f>ROUND($L$119*$K$119,2)</f>
        <v>0</v>
      </c>
      <c r="O119" s="492"/>
      <c r="P119" s="492"/>
      <c r="Q119" s="492"/>
      <c r="R119" s="300"/>
    </row>
    <row r="120" spans="2:18" ht="13.5">
      <c r="B120" s="296"/>
      <c r="C120" s="346" t="s">
        <v>108</v>
      </c>
      <c r="D120" s="346" t="s">
        <v>72</v>
      </c>
      <c r="E120" s="347" t="s">
        <v>557</v>
      </c>
      <c r="F120" s="491" t="s">
        <v>558</v>
      </c>
      <c r="G120" s="492"/>
      <c r="H120" s="492"/>
      <c r="I120" s="492"/>
      <c r="J120" s="348" t="s">
        <v>104</v>
      </c>
      <c r="K120" s="349">
        <v>28</v>
      </c>
      <c r="L120" s="493">
        <v>0</v>
      </c>
      <c r="M120" s="494"/>
      <c r="N120" s="495">
        <f>ROUND($L$120*$K$120,2)</f>
        <v>0</v>
      </c>
      <c r="O120" s="492"/>
      <c r="P120" s="492"/>
      <c r="Q120" s="492"/>
      <c r="R120" s="300"/>
    </row>
    <row r="121" spans="2:18" ht="13.5">
      <c r="B121" s="350"/>
      <c r="C121" s="299"/>
      <c r="D121" s="299"/>
      <c r="E121" s="299"/>
      <c r="F121" s="500" t="s">
        <v>559</v>
      </c>
      <c r="G121" s="467"/>
      <c r="H121" s="467"/>
      <c r="I121" s="467"/>
      <c r="J121" s="299"/>
      <c r="K121" s="351">
        <v>13</v>
      </c>
      <c r="L121" s="299"/>
      <c r="M121" s="299"/>
      <c r="N121" s="299"/>
      <c r="O121" s="299"/>
      <c r="P121" s="299"/>
      <c r="Q121" s="299"/>
      <c r="R121" s="352"/>
    </row>
    <row r="122" spans="2:18" ht="13.5">
      <c r="B122" s="350"/>
      <c r="C122" s="299"/>
      <c r="D122" s="299"/>
      <c r="E122" s="299"/>
      <c r="F122" s="500" t="s">
        <v>560</v>
      </c>
      <c r="G122" s="467"/>
      <c r="H122" s="467"/>
      <c r="I122" s="467"/>
      <c r="J122" s="299"/>
      <c r="K122" s="351">
        <v>15</v>
      </c>
      <c r="L122" s="299"/>
      <c r="M122" s="299"/>
      <c r="N122" s="299"/>
      <c r="O122" s="299"/>
      <c r="P122" s="299"/>
      <c r="Q122" s="299"/>
      <c r="R122" s="352"/>
    </row>
    <row r="123" spans="2:18" ht="13.5">
      <c r="B123" s="353"/>
      <c r="C123" s="299"/>
      <c r="D123" s="299"/>
      <c r="E123" s="299"/>
      <c r="F123" s="500" t="s">
        <v>83</v>
      </c>
      <c r="G123" s="467"/>
      <c r="H123" s="467"/>
      <c r="I123" s="467"/>
      <c r="J123" s="299"/>
      <c r="K123" s="351">
        <v>28</v>
      </c>
      <c r="L123" s="299"/>
      <c r="M123" s="299"/>
      <c r="N123" s="299"/>
      <c r="O123" s="299"/>
      <c r="P123" s="299"/>
      <c r="Q123" s="299"/>
      <c r="R123" s="354"/>
    </row>
    <row r="124" spans="2:18" ht="13.5">
      <c r="B124" s="296"/>
      <c r="C124" s="346" t="s">
        <v>113</v>
      </c>
      <c r="D124" s="346" t="s">
        <v>72</v>
      </c>
      <c r="E124" s="347" t="s">
        <v>288</v>
      </c>
      <c r="F124" s="491" t="s">
        <v>289</v>
      </c>
      <c r="G124" s="492"/>
      <c r="H124" s="492"/>
      <c r="I124" s="492"/>
      <c r="J124" s="348" t="s">
        <v>75</v>
      </c>
      <c r="K124" s="349">
        <v>20</v>
      </c>
      <c r="L124" s="493">
        <v>0</v>
      </c>
      <c r="M124" s="494"/>
      <c r="N124" s="495">
        <f>ROUND($L$124*$K$124,2)</f>
        <v>0</v>
      </c>
      <c r="O124" s="492"/>
      <c r="P124" s="492"/>
      <c r="Q124" s="492"/>
      <c r="R124" s="300"/>
    </row>
    <row r="125" spans="2:18" ht="13.5">
      <c r="B125" s="350"/>
      <c r="C125" s="299"/>
      <c r="D125" s="299"/>
      <c r="E125" s="299"/>
      <c r="F125" s="500" t="s">
        <v>561</v>
      </c>
      <c r="G125" s="467"/>
      <c r="H125" s="467"/>
      <c r="I125" s="467"/>
      <c r="J125" s="299"/>
      <c r="K125" s="351">
        <v>20</v>
      </c>
      <c r="L125" s="431"/>
      <c r="M125" s="431"/>
      <c r="N125" s="299"/>
      <c r="O125" s="299"/>
      <c r="P125" s="299"/>
      <c r="Q125" s="299"/>
      <c r="R125" s="352"/>
    </row>
    <row r="126" spans="2:18" ht="13.5">
      <c r="B126" s="296"/>
      <c r="C126" s="346" t="s">
        <v>98</v>
      </c>
      <c r="D126" s="346" t="s">
        <v>94</v>
      </c>
      <c r="E126" s="347" t="s">
        <v>562</v>
      </c>
      <c r="F126" s="491" t="s">
        <v>563</v>
      </c>
      <c r="G126" s="492"/>
      <c r="H126" s="492"/>
      <c r="I126" s="492"/>
      <c r="J126" s="348" t="s">
        <v>75</v>
      </c>
      <c r="K126" s="349">
        <v>20</v>
      </c>
      <c r="L126" s="493">
        <v>0</v>
      </c>
      <c r="M126" s="494"/>
      <c r="N126" s="495">
        <f>ROUND($L$126*$K$126,2)</f>
        <v>0</v>
      </c>
      <c r="O126" s="492"/>
      <c r="P126" s="492"/>
      <c r="Q126" s="492"/>
      <c r="R126" s="300"/>
    </row>
    <row r="127" spans="2:18" ht="13.5">
      <c r="B127" s="296"/>
      <c r="C127" s="346" t="s">
        <v>122</v>
      </c>
      <c r="D127" s="346" t="s">
        <v>72</v>
      </c>
      <c r="E127" s="347" t="s">
        <v>564</v>
      </c>
      <c r="F127" s="491" t="s">
        <v>565</v>
      </c>
      <c r="G127" s="492"/>
      <c r="H127" s="492"/>
      <c r="I127" s="492"/>
      <c r="J127" s="348" t="s">
        <v>75</v>
      </c>
      <c r="K127" s="349">
        <v>28</v>
      </c>
      <c r="L127" s="493">
        <v>0</v>
      </c>
      <c r="M127" s="494"/>
      <c r="N127" s="495">
        <f>ROUND($L$127*$K$127,2)</f>
        <v>0</v>
      </c>
      <c r="O127" s="492"/>
      <c r="P127" s="492"/>
      <c r="Q127" s="492"/>
      <c r="R127" s="300"/>
    </row>
    <row r="128" spans="2:18" ht="13.5">
      <c r="B128" s="350"/>
      <c r="C128" s="299"/>
      <c r="D128" s="299"/>
      <c r="E128" s="299"/>
      <c r="F128" s="500" t="s">
        <v>566</v>
      </c>
      <c r="G128" s="467"/>
      <c r="H128" s="467"/>
      <c r="I128" s="467"/>
      <c r="J128" s="299"/>
      <c r="K128" s="351">
        <v>28</v>
      </c>
      <c r="L128" s="299"/>
      <c r="M128" s="299"/>
      <c r="N128" s="299"/>
      <c r="O128" s="299"/>
      <c r="P128" s="299"/>
      <c r="Q128" s="299"/>
      <c r="R128" s="352"/>
    </row>
    <row r="129" spans="2:18" ht="13.5">
      <c r="B129" s="296"/>
      <c r="C129" s="346" t="s">
        <v>128</v>
      </c>
      <c r="D129" s="346" t="s">
        <v>72</v>
      </c>
      <c r="E129" s="347" t="s">
        <v>567</v>
      </c>
      <c r="F129" s="491" t="s">
        <v>568</v>
      </c>
      <c r="G129" s="492"/>
      <c r="H129" s="492"/>
      <c r="I129" s="492"/>
      <c r="J129" s="348" t="s">
        <v>75</v>
      </c>
      <c r="K129" s="349">
        <v>28</v>
      </c>
      <c r="L129" s="493">
        <v>0</v>
      </c>
      <c r="M129" s="494"/>
      <c r="N129" s="495">
        <f>ROUND($L$129*$K$129,2)</f>
        <v>0</v>
      </c>
      <c r="O129" s="492"/>
      <c r="P129" s="492"/>
      <c r="Q129" s="492"/>
      <c r="R129" s="300"/>
    </row>
    <row r="130" spans="2:18" ht="13.5">
      <c r="B130" s="296"/>
      <c r="C130" s="346" t="s">
        <v>134</v>
      </c>
      <c r="D130" s="346" t="s">
        <v>72</v>
      </c>
      <c r="E130" s="347" t="s">
        <v>237</v>
      </c>
      <c r="F130" s="491" t="s">
        <v>238</v>
      </c>
      <c r="G130" s="492"/>
      <c r="H130" s="492"/>
      <c r="I130" s="492"/>
      <c r="J130" s="348" t="s">
        <v>75</v>
      </c>
      <c r="K130" s="349">
        <v>22</v>
      </c>
      <c r="L130" s="493">
        <v>0</v>
      </c>
      <c r="M130" s="494"/>
      <c r="N130" s="495">
        <f>ROUND($L$130*$K$130,2)</f>
        <v>0</v>
      </c>
      <c r="O130" s="492"/>
      <c r="P130" s="492"/>
      <c r="Q130" s="492"/>
      <c r="R130" s="300"/>
    </row>
    <row r="131" spans="2:18" ht="13.5">
      <c r="B131" s="350"/>
      <c r="C131" s="299"/>
      <c r="D131" s="299"/>
      <c r="E131" s="299"/>
      <c r="F131" s="500" t="s">
        <v>569</v>
      </c>
      <c r="G131" s="467"/>
      <c r="H131" s="467"/>
      <c r="I131" s="467"/>
      <c r="J131" s="299"/>
      <c r="K131" s="351">
        <v>12.897</v>
      </c>
      <c r="L131" s="299"/>
      <c r="M131" s="299"/>
      <c r="N131" s="299"/>
      <c r="O131" s="299"/>
      <c r="P131" s="299"/>
      <c r="Q131" s="299"/>
      <c r="R131" s="352"/>
    </row>
    <row r="132" spans="2:18" ht="13.5">
      <c r="B132" s="350"/>
      <c r="C132" s="299"/>
      <c r="D132" s="299"/>
      <c r="E132" s="299"/>
      <c r="F132" s="500" t="s">
        <v>570</v>
      </c>
      <c r="G132" s="467"/>
      <c r="H132" s="467"/>
      <c r="I132" s="467"/>
      <c r="J132" s="299"/>
      <c r="K132" s="351">
        <v>8.939</v>
      </c>
      <c r="L132" s="299"/>
      <c r="M132" s="299"/>
      <c r="N132" s="299"/>
      <c r="O132" s="299"/>
      <c r="P132" s="299"/>
      <c r="Q132" s="299"/>
      <c r="R132" s="352"/>
    </row>
    <row r="133" spans="2:18" ht="13.5">
      <c r="B133" s="353"/>
      <c r="C133" s="299"/>
      <c r="D133" s="299"/>
      <c r="E133" s="299"/>
      <c r="F133" s="500" t="s">
        <v>83</v>
      </c>
      <c r="G133" s="467"/>
      <c r="H133" s="467"/>
      <c r="I133" s="467"/>
      <c r="J133" s="299"/>
      <c r="K133" s="351">
        <v>21.836</v>
      </c>
      <c r="L133" s="299"/>
      <c r="M133" s="299"/>
      <c r="N133" s="299"/>
      <c r="O133" s="299"/>
      <c r="P133" s="299"/>
      <c r="Q133" s="299"/>
      <c r="R133" s="354"/>
    </row>
    <row r="134" spans="2:18" ht="13.5">
      <c r="B134" s="350"/>
      <c r="C134" s="299"/>
      <c r="D134" s="299"/>
      <c r="E134" s="299"/>
      <c r="F134" s="500" t="s">
        <v>324</v>
      </c>
      <c r="G134" s="467"/>
      <c r="H134" s="467"/>
      <c r="I134" s="467"/>
      <c r="J134" s="299"/>
      <c r="K134" s="351">
        <v>22</v>
      </c>
      <c r="L134" s="299"/>
      <c r="M134" s="299"/>
      <c r="N134" s="299"/>
      <c r="O134" s="299"/>
      <c r="P134" s="299"/>
      <c r="Q134" s="299"/>
      <c r="R134" s="352"/>
    </row>
    <row r="135" spans="2:18" ht="13.5">
      <c r="B135" s="296"/>
      <c r="C135" s="346" t="s">
        <v>140</v>
      </c>
      <c r="D135" s="346" t="s">
        <v>72</v>
      </c>
      <c r="E135" s="347" t="s">
        <v>240</v>
      </c>
      <c r="F135" s="491" t="s">
        <v>241</v>
      </c>
      <c r="G135" s="492"/>
      <c r="H135" s="492"/>
      <c r="I135" s="492"/>
      <c r="J135" s="348" t="s">
        <v>75</v>
      </c>
      <c r="K135" s="349">
        <v>22</v>
      </c>
      <c r="L135" s="493">
        <v>0</v>
      </c>
      <c r="M135" s="494"/>
      <c r="N135" s="495">
        <f>ROUND($L$135*$K$135,2)</f>
        <v>0</v>
      </c>
      <c r="O135" s="492"/>
      <c r="P135" s="492"/>
      <c r="Q135" s="492"/>
      <c r="R135" s="300"/>
    </row>
    <row r="136" spans="2:18" ht="13.5">
      <c r="B136" s="296"/>
      <c r="C136" s="346" t="s">
        <v>147</v>
      </c>
      <c r="D136" s="346" t="s">
        <v>72</v>
      </c>
      <c r="E136" s="347" t="s">
        <v>571</v>
      </c>
      <c r="F136" s="491" t="s">
        <v>572</v>
      </c>
      <c r="G136" s="492"/>
      <c r="H136" s="492"/>
      <c r="I136" s="492"/>
      <c r="J136" s="348" t="s">
        <v>75</v>
      </c>
      <c r="K136" s="349">
        <v>35</v>
      </c>
      <c r="L136" s="493">
        <v>0</v>
      </c>
      <c r="M136" s="494"/>
      <c r="N136" s="495">
        <f>ROUND($L$136*$K$136,2)</f>
        <v>0</v>
      </c>
      <c r="O136" s="492"/>
      <c r="P136" s="492"/>
      <c r="Q136" s="492"/>
      <c r="R136" s="300"/>
    </row>
    <row r="137" spans="2:18" ht="13.5">
      <c r="B137" s="350"/>
      <c r="C137" s="299"/>
      <c r="D137" s="299"/>
      <c r="E137" s="299"/>
      <c r="F137" s="500" t="s">
        <v>573</v>
      </c>
      <c r="G137" s="467"/>
      <c r="H137" s="467"/>
      <c r="I137" s="467"/>
      <c r="J137" s="299"/>
      <c r="K137" s="351">
        <v>23.434</v>
      </c>
      <c r="L137" s="299"/>
      <c r="M137" s="299"/>
      <c r="N137" s="299"/>
      <c r="O137" s="299"/>
      <c r="P137" s="299"/>
      <c r="Q137" s="299"/>
      <c r="R137" s="352"/>
    </row>
    <row r="138" spans="2:18" ht="13.5">
      <c r="B138" s="350"/>
      <c r="C138" s="299"/>
      <c r="D138" s="299"/>
      <c r="E138" s="299"/>
      <c r="F138" s="500" t="s">
        <v>574</v>
      </c>
      <c r="G138" s="467"/>
      <c r="H138" s="467"/>
      <c r="I138" s="467"/>
      <c r="J138" s="299"/>
      <c r="K138" s="351">
        <v>11.563</v>
      </c>
      <c r="L138" s="299"/>
      <c r="M138" s="299"/>
      <c r="N138" s="299"/>
      <c r="O138" s="299"/>
      <c r="P138" s="299"/>
      <c r="Q138" s="299"/>
      <c r="R138" s="352"/>
    </row>
    <row r="139" spans="2:18" ht="13.5">
      <c r="B139" s="353"/>
      <c r="C139" s="299"/>
      <c r="D139" s="299"/>
      <c r="E139" s="299"/>
      <c r="F139" s="500" t="s">
        <v>83</v>
      </c>
      <c r="G139" s="467"/>
      <c r="H139" s="467"/>
      <c r="I139" s="467"/>
      <c r="J139" s="299"/>
      <c r="K139" s="351">
        <v>34.997</v>
      </c>
      <c r="L139" s="299"/>
      <c r="M139" s="299"/>
      <c r="N139" s="299"/>
      <c r="O139" s="299"/>
      <c r="P139" s="299"/>
      <c r="Q139" s="299"/>
      <c r="R139" s="354"/>
    </row>
    <row r="140" spans="2:18" ht="13.5">
      <c r="B140" s="350"/>
      <c r="C140" s="299"/>
      <c r="D140" s="299"/>
      <c r="E140" s="299"/>
      <c r="F140" s="500" t="s">
        <v>497</v>
      </c>
      <c r="G140" s="467"/>
      <c r="H140" s="467"/>
      <c r="I140" s="467"/>
      <c r="J140" s="299"/>
      <c r="K140" s="351">
        <v>35</v>
      </c>
      <c r="L140" s="299"/>
      <c r="M140" s="299"/>
      <c r="N140" s="299"/>
      <c r="O140" s="299"/>
      <c r="P140" s="299"/>
      <c r="Q140" s="299"/>
      <c r="R140" s="352"/>
    </row>
    <row r="141" spans="2:18" ht="13.5">
      <c r="B141" s="296"/>
      <c r="C141" s="346" t="s">
        <v>151</v>
      </c>
      <c r="D141" s="346" t="s">
        <v>72</v>
      </c>
      <c r="E141" s="347" t="s">
        <v>575</v>
      </c>
      <c r="F141" s="491" t="s">
        <v>576</v>
      </c>
      <c r="G141" s="492"/>
      <c r="H141" s="492"/>
      <c r="I141" s="492"/>
      <c r="J141" s="348" t="s">
        <v>75</v>
      </c>
      <c r="K141" s="349">
        <v>35</v>
      </c>
      <c r="L141" s="493">
        <v>0</v>
      </c>
      <c r="M141" s="494"/>
      <c r="N141" s="495">
        <f>ROUND($L$141*$K$141,2)</f>
        <v>0</v>
      </c>
      <c r="O141" s="492"/>
      <c r="P141" s="492"/>
      <c r="Q141" s="492"/>
      <c r="R141" s="300"/>
    </row>
    <row r="142" spans="2:18" ht="13.5">
      <c r="B142" s="296"/>
      <c r="C142" s="346" t="s">
        <v>4</v>
      </c>
      <c r="D142" s="346" t="s">
        <v>72</v>
      </c>
      <c r="E142" s="347" t="s">
        <v>577</v>
      </c>
      <c r="F142" s="491" t="s">
        <v>578</v>
      </c>
      <c r="G142" s="492"/>
      <c r="H142" s="492"/>
      <c r="I142" s="492"/>
      <c r="J142" s="348" t="s">
        <v>75</v>
      </c>
      <c r="K142" s="349">
        <v>162</v>
      </c>
      <c r="L142" s="493">
        <v>0</v>
      </c>
      <c r="M142" s="494"/>
      <c r="N142" s="495">
        <f>ROUND($L$142*$K$142,2)</f>
        <v>0</v>
      </c>
      <c r="O142" s="492"/>
      <c r="P142" s="492"/>
      <c r="Q142" s="492"/>
      <c r="R142" s="300"/>
    </row>
    <row r="143" spans="2:18" ht="13.5">
      <c r="B143" s="350"/>
      <c r="C143" s="299"/>
      <c r="D143" s="299"/>
      <c r="E143" s="299"/>
      <c r="F143" s="500" t="s">
        <v>579</v>
      </c>
      <c r="G143" s="467"/>
      <c r="H143" s="467"/>
      <c r="I143" s="467"/>
      <c r="J143" s="299"/>
      <c r="K143" s="351">
        <v>57</v>
      </c>
      <c r="L143" s="299"/>
      <c r="M143" s="299"/>
      <c r="N143" s="299"/>
      <c r="O143" s="299"/>
      <c r="P143" s="299"/>
      <c r="Q143" s="299"/>
      <c r="R143" s="352"/>
    </row>
    <row r="144" spans="2:18" ht="13.5">
      <c r="B144" s="350"/>
      <c r="C144" s="299"/>
      <c r="D144" s="299"/>
      <c r="E144" s="299"/>
      <c r="F144" s="500" t="s">
        <v>580</v>
      </c>
      <c r="G144" s="467"/>
      <c r="H144" s="467"/>
      <c r="I144" s="467"/>
      <c r="J144" s="299"/>
      <c r="K144" s="351">
        <v>85</v>
      </c>
      <c r="L144" s="299"/>
      <c r="M144" s="299"/>
      <c r="N144" s="299"/>
      <c r="O144" s="299"/>
      <c r="P144" s="299"/>
      <c r="Q144" s="299"/>
      <c r="R144" s="352"/>
    </row>
    <row r="145" spans="2:18" ht="13.5">
      <c r="B145" s="350"/>
      <c r="C145" s="299"/>
      <c r="D145" s="299"/>
      <c r="E145" s="299"/>
      <c r="F145" s="500" t="s">
        <v>581</v>
      </c>
      <c r="G145" s="467"/>
      <c r="H145" s="467"/>
      <c r="I145" s="467"/>
      <c r="J145" s="299"/>
      <c r="K145" s="351">
        <v>20</v>
      </c>
      <c r="L145" s="299"/>
      <c r="M145" s="299"/>
      <c r="N145" s="299"/>
      <c r="O145" s="299"/>
      <c r="P145" s="299"/>
      <c r="Q145" s="299"/>
      <c r="R145" s="352"/>
    </row>
    <row r="146" spans="2:18" ht="13.5">
      <c r="B146" s="353"/>
      <c r="C146" s="299"/>
      <c r="D146" s="299"/>
      <c r="E146" s="299"/>
      <c r="F146" s="500" t="s">
        <v>83</v>
      </c>
      <c r="G146" s="467"/>
      <c r="H146" s="467"/>
      <c r="I146" s="467"/>
      <c r="J146" s="299"/>
      <c r="K146" s="351">
        <v>162</v>
      </c>
      <c r="L146" s="299"/>
      <c r="M146" s="299"/>
      <c r="N146" s="299"/>
      <c r="O146" s="299"/>
      <c r="P146" s="299"/>
      <c r="Q146" s="299"/>
      <c r="R146" s="354"/>
    </row>
    <row r="147" spans="2:18" ht="13.5">
      <c r="B147" s="296"/>
      <c r="C147" s="346" t="s">
        <v>212</v>
      </c>
      <c r="D147" s="346" t="s">
        <v>72</v>
      </c>
      <c r="E147" s="347" t="s">
        <v>582</v>
      </c>
      <c r="F147" s="491" t="s">
        <v>583</v>
      </c>
      <c r="G147" s="492"/>
      <c r="H147" s="492"/>
      <c r="I147" s="492"/>
      <c r="J147" s="348" t="s">
        <v>75</v>
      </c>
      <c r="K147" s="349">
        <v>48</v>
      </c>
      <c r="L147" s="493">
        <v>0</v>
      </c>
      <c r="M147" s="494"/>
      <c r="N147" s="495">
        <f>ROUND($L$147*$K$147,2)</f>
        <v>0</v>
      </c>
      <c r="O147" s="492"/>
      <c r="P147" s="492"/>
      <c r="Q147" s="492"/>
      <c r="R147" s="300"/>
    </row>
    <row r="148" spans="2:18" ht="13.5">
      <c r="B148" s="350"/>
      <c r="C148" s="299"/>
      <c r="D148" s="299"/>
      <c r="E148" s="299"/>
      <c r="F148" s="500" t="s">
        <v>581</v>
      </c>
      <c r="G148" s="467"/>
      <c r="H148" s="467"/>
      <c r="I148" s="467"/>
      <c r="J148" s="299"/>
      <c r="K148" s="351">
        <v>20</v>
      </c>
      <c r="L148" s="299"/>
      <c r="M148" s="299"/>
      <c r="N148" s="299"/>
      <c r="O148" s="299"/>
      <c r="P148" s="299"/>
      <c r="Q148" s="299"/>
      <c r="R148" s="352"/>
    </row>
    <row r="149" spans="2:18" ht="13.5">
      <c r="B149" s="350"/>
      <c r="C149" s="299"/>
      <c r="D149" s="299"/>
      <c r="E149" s="299"/>
      <c r="F149" s="500" t="s">
        <v>566</v>
      </c>
      <c r="G149" s="467"/>
      <c r="H149" s="467"/>
      <c r="I149" s="467"/>
      <c r="J149" s="299"/>
      <c r="K149" s="351">
        <v>28</v>
      </c>
      <c r="L149" s="299"/>
      <c r="M149" s="299"/>
      <c r="N149" s="299"/>
      <c r="O149" s="299"/>
      <c r="P149" s="299"/>
      <c r="Q149" s="299"/>
      <c r="R149" s="352"/>
    </row>
    <row r="150" spans="2:18" ht="13.5">
      <c r="B150" s="353"/>
      <c r="C150" s="299"/>
      <c r="D150" s="299"/>
      <c r="E150" s="299"/>
      <c r="F150" s="500" t="s">
        <v>83</v>
      </c>
      <c r="G150" s="467"/>
      <c r="H150" s="467"/>
      <c r="I150" s="467"/>
      <c r="J150" s="299"/>
      <c r="K150" s="351">
        <v>48</v>
      </c>
      <c r="L150" s="299"/>
      <c r="M150" s="299"/>
      <c r="N150" s="299"/>
      <c r="O150" s="299"/>
      <c r="P150" s="299"/>
      <c r="Q150" s="299"/>
      <c r="R150" s="354"/>
    </row>
    <row r="151" spans="2:18" ht="13.5">
      <c r="B151" s="296"/>
      <c r="C151" s="346" t="s">
        <v>216</v>
      </c>
      <c r="D151" s="346" t="s">
        <v>72</v>
      </c>
      <c r="E151" s="347" t="s">
        <v>84</v>
      </c>
      <c r="F151" s="491" t="s">
        <v>242</v>
      </c>
      <c r="G151" s="492"/>
      <c r="H151" s="492"/>
      <c r="I151" s="492"/>
      <c r="J151" s="348" t="s">
        <v>75</v>
      </c>
      <c r="K151" s="349">
        <v>26</v>
      </c>
      <c r="L151" s="493">
        <v>0</v>
      </c>
      <c r="M151" s="494"/>
      <c r="N151" s="495">
        <f>ROUND($L$151*$K$151,2)</f>
        <v>0</v>
      </c>
      <c r="O151" s="492"/>
      <c r="P151" s="492"/>
      <c r="Q151" s="492"/>
      <c r="R151" s="300"/>
    </row>
    <row r="152" spans="2:18" ht="13.5">
      <c r="B152" s="350"/>
      <c r="C152" s="299"/>
      <c r="D152" s="299"/>
      <c r="E152" s="299"/>
      <c r="F152" s="500" t="s">
        <v>584</v>
      </c>
      <c r="G152" s="467"/>
      <c r="H152" s="467"/>
      <c r="I152" s="467"/>
      <c r="J152" s="299"/>
      <c r="K152" s="351">
        <v>26</v>
      </c>
      <c r="L152" s="299"/>
      <c r="M152" s="299"/>
      <c r="N152" s="299"/>
      <c r="O152" s="299"/>
      <c r="P152" s="299"/>
      <c r="Q152" s="299"/>
      <c r="R152" s="352"/>
    </row>
    <row r="153" spans="2:18" ht="13.5">
      <c r="B153" s="296"/>
      <c r="C153" s="346" t="s">
        <v>217</v>
      </c>
      <c r="D153" s="346" t="s">
        <v>72</v>
      </c>
      <c r="E153" s="347" t="s">
        <v>585</v>
      </c>
      <c r="F153" s="491" t="s">
        <v>586</v>
      </c>
      <c r="G153" s="492"/>
      <c r="H153" s="492"/>
      <c r="I153" s="492"/>
      <c r="J153" s="348" t="s">
        <v>75</v>
      </c>
      <c r="K153" s="349">
        <v>84</v>
      </c>
      <c r="L153" s="493">
        <v>0</v>
      </c>
      <c r="M153" s="494"/>
      <c r="N153" s="495">
        <f>ROUND($L$153*$K$153,2)</f>
        <v>0</v>
      </c>
      <c r="O153" s="492"/>
      <c r="P153" s="492"/>
      <c r="Q153" s="492"/>
      <c r="R153" s="300"/>
    </row>
    <row r="154" spans="2:18" ht="13.5">
      <c r="B154" s="350"/>
      <c r="C154" s="299"/>
      <c r="D154" s="299"/>
      <c r="E154" s="299"/>
      <c r="F154" s="500" t="s">
        <v>587</v>
      </c>
      <c r="G154" s="467"/>
      <c r="H154" s="467"/>
      <c r="I154" s="467"/>
      <c r="J154" s="299"/>
      <c r="K154" s="351">
        <v>4</v>
      </c>
      <c r="L154" s="299"/>
      <c r="M154" s="299"/>
      <c r="N154" s="299"/>
      <c r="O154" s="299"/>
      <c r="P154" s="299"/>
      <c r="Q154" s="299"/>
      <c r="R154" s="352"/>
    </row>
    <row r="155" spans="2:18" ht="13.5">
      <c r="B155" s="350"/>
      <c r="C155" s="299"/>
      <c r="D155" s="299"/>
      <c r="E155" s="299"/>
      <c r="F155" s="500" t="s">
        <v>588</v>
      </c>
      <c r="G155" s="467"/>
      <c r="H155" s="467"/>
      <c r="I155" s="467"/>
      <c r="J155" s="299"/>
      <c r="K155" s="351">
        <v>40.95</v>
      </c>
      <c r="L155" s="299"/>
      <c r="M155" s="299"/>
      <c r="N155" s="299"/>
      <c r="O155" s="299"/>
      <c r="P155" s="299"/>
      <c r="Q155" s="299"/>
      <c r="R155" s="352"/>
    </row>
    <row r="156" spans="2:18" ht="13.5">
      <c r="B156" s="350"/>
      <c r="C156" s="299"/>
      <c r="D156" s="299"/>
      <c r="E156" s="299"/>
      <c r="F156" s="500" t="s">
        <v>589</v>
      </c>
      <c r="G156" s="467"/>
      <c r="H156" s="467"/>
      <c r="I156" s="467"/>
      <c r="J156" s="299"/>
      <c r="K156" s="351">
        <v>39</v>
      </c>
      <c r="L156" s="299"/>
      <c r="M156" s="299"/>
      <c r="N156" s="299"/>
      <c r="O156" s="299"/>
      <c r="P156" s="299"/>
      <c r="Q156" s="299"/>
      <c r="R156" s="352"/>
    </row>
    <row r="157" spans="2:18" ht="13.5">
      <c r="B157" s="353"/>
      <c r="C157" s="299"/>
      <c r="D157" s="299"/>
      <c r="E157" s="299"/>
      <c r="F157" s="500" t="s">
        <v>83</v>
      </c>
      <c r="G157" s="467"/>
      <c r="H157" s="467"/>
      <c r="I157" s="467"/>
      <c r="J157" s="299"/>
      <c r="K157" s="351">
        <v>83.95</v>
      </c>
      <c r="L157" s="299"/>
      <c r="M157" s="299"/>
      <c r="N157" s="299"/>
      <c r="O157" s="299"/>
      <c r="P157" s="299"/>
      <c r="Q157" s="299"/>
      <c r="R157" s="354"/>
    </row>
    <row r="158" spans="2:18" ht="13.5">
      <c r="B158" s="350"/>
      <c r="C158" s="299"/>
      <c r="D158" s="299"/>
      <c r="E158" s="299"/>
      <c r="F158" s="500" t="s">
        <v>590</v>
      </c>
      <c r="G158" s="467"/>
      <c r="H158" s="467"/>
      <c r="I158" s="467"/>
      <c r="J158" s="299"/>
      <c r="K158" s="351">
        <v>84</v>
      </c>
      <c r="L158" s="299"/>
      <c r="M158" s="299"/>
      <c r="N158" s="299"/>
      <c r="O158" s="299"/>
      <c r="P158" s="299"/>
      <c r="Q158" s="299"/>
      <c r="R158" s="352"/>
    </row>
    <row r="159" spans="2:18" ht="13.5">
      <c r="B159" s="296"/>
      <c r="C159" s="346" t="s">
        <v>219</v>
      </c>
      <c r="D159" s="346" t="s">
        <v>72</v>
      </c>
      <c r="E159" s="347" t="s">
        <v>591</v>
      </c>
      <c r="F159" s="491" t="s">
        <v>592</v>
      </c>
      <c r="G159" s="492"/>
      <c r="H159" s="492"/>
      <c r="I159" s="492"/>
      <c r="J159" s="348" t="s">
        <v>75</v>
      </c>
      <c r="K159" s="349">
        <v>59</v>
      </c>
      <c r="L159" s="493">
        <v>0</v>
      </c>
      <c r="M159" s="494"/>
      <c r="N159" s="495">
        <f>ROUND($L$159*$K$159,2)</f>
        <v>0</v>
      </c>
      <c r="O159" s="492"/>
      <c r="P159" s="492"/>
      <c r="Q159" s="492"/>
      <c r="R159" s="300"/>
    </row>
    <row r="160" spans="2:18" ht="13.5">
      <c r="B160" s="350"/>
      <c r="C160" s="299"/>
      <c r="D160" s="299"/>
      <c r="E160" s="299"/>
      <c r="F160" s="500" t="s">
        <v>593</v>
      </c>
      <c r="G160" s="467"/>
      <c r="H160" s="467"/>
      <c r="I160" s="467"/>
      <c r="J160" s="299"/>
      <c r="K160" s="351">
        <v>36.656</v>
      </c>
      <c r="L160" s="299"/>
      <c r="M160" s="299"/>
      <c r="N160" s="299"/>
      <c r="O160" s="299"/>
      <c r="P160" s="299"/>
      <c r="Q160" s="299"/>
      <c r="R160" s="352"/>
    </row>
    <row r="161" spans="2:18" ht="13.5">
      <c r="B161" s="350"/>
      <c r="C161" s="299"/>
      <c r="D161" s="299"/>
      <c r="E161" s="299"/>
      <c r="F161" s="500" t="s">
        <v>594</v>
      </c>
      <c r="G161" s="467"/>
      <c r="H161" s="467"/>
      <c r="I161" s="467"/>
      <c r="J161" s="299"/>
      <c r="K161" s="351">
        <v>18.75</v>
      </c>
      <c r="L161" s="299"/>
      <c r="M161" s="299"/>
      <c r="N161" s="299"/>
      <c r="O161" s="299"/>
      <c r="P161" s="299"/>
      <c r="Q161" s="299"/>
      <c r="R161" s="352"/>
    </row>
    <row r="162" spans="2:18" ht="13.5">
      <c r="B162" s="350"/>
      <c r="C162" s="299"/>
      <c r="D162" s="299"/>
      <c r="E162" s="299"/>
      <c r="F162" s="500" t="s">
        <v>595</v>
      </c>
      <c r="G162" s="467"/>
      <c r="H162" s="467"/>
      <c r="I162" s="467"/>
      <c r="J162" s="299"/>
      <c r="K162" s="351">
        <v>3</v>
      </c>
      <c r="L162" s="299"/>
      <c r="M162" s="299"/>
      <c r="N162" s="299"/>
      <c r="O162" s="299"/>
      <c r="P162" s="299"/>
      <c r="Q162" s="299"/>
      <c r="R162" s="352"/>
    </row>
    <row r="163" spans="2:18" ht="13.5">
      <c r="B163" s="353"/>
      <c r="C163" s="299"/>
      <c r="D163" s="299"/>
      <c r="E163" s="299"/>
      <c r="F163" s="500" t="s">
        <v>83</v>
      </c>
      <c r="G163" s="467"/>
      <c r="H163" s="467"/>
      <c r="I163" s="467"/>
      <c r="J163" s="299"/>
      <c r="K163" s="351">
        <v>58.406</v>
      </c>
      <c r="L163" s="299"/>
      <c r="M163" s="299"/>
      <c r="N163" s="299"/>
      <c r="O163" s="299"/>
      <c r="P163" s="299"/>
      <c r="Q163" s="299"/>
      <c r="R163" s="354"/>
    </row>
    <row r="164" spans="2:18" ht="13.5">
      <c r="B164" s="350"/>
      <c r="C164" s="299"/>
      <c r="D164" s="299"/>
      <c r="E164" s="299"/>
      <c r="F164" s="500" t="s">
        <v>596</v>
      </c>
      <c r="G164" s="467"/>
      <c r="H164" s="467"/>
      <c r="I164" s="467"/>
      <c r="J164" s="299"/>
      <c r="K164" s="351">
        <v>59</v>
      </c>
      <c r="L164" s="299"/>
      <c r="M164" s="299"/>
      <c r="N164" s="299"/>
      <c r="O164" s="299"/>
      <c r="P164" s="299"/>
      <c r="Q164" s="299"/>
      <c r="R164" s="352"/>
    </row>
    <row r="165" spans="2:18" ht="13.5">
      <c r="B165" s="296"/>
      <c r="C165" s="346" t="s">
        <v>223</v>
      </c>
      <c r="D165" s="346" t="s">
        <v>72</v>
      </c>
      <c r="E165" s="347" t="s">
        <v>597</v>
      </c>
      <c r="F165" s="491" t="s">
        <v>598</v>
      </c>
      <c r="G165" s="492"/>
      <c r="H165" s="492"/>
      <c r="I165" s="492"/>
      <c r="J165" s="348" t="s">
        <v>104</v>
      </c>
      <c r="K165" s="349">
        <v>400</v>
      </c>
      <c r="L165" s="493">
        <v>0</v>
      </c>
      <c r="M165" s="494"/>
      <c r="N165" s="495">
        <f>ROUND($L$165*$K$165,2)</f>
        <v>0</v>
      </c>
      <c r="O165" s="492"/>
      <c r="P165" s="492"/>
      <c r="Q165" s="492"/>
      <c r="R165" s="300"/>
    </row>
    <row r="166" spans="2:18" ht="13.5">
      <c r="B166" s="296"/>
      <c r="C166" s="346" t="s">
        <v>320</v>
      </c>
      <c r="D166" s="346" t="s">
        <v>72</v>
      </c>
      <c r="E166" s="347" t="s">
        <v>599</v>
      </c>
      <c r="F166" s="491" t="s">
        <v>600</v>
      </c>
      <c r="G166" s="492"/>
      <c r="H166" s="492"/>
      <c r="I166" s="492"/>
      <c r="J166" s="348" t="s">
        <v>75</v>
      </c>
      <c r="K166" s="349">
        <v>0.5</v>
      </c>
      <c r="L166" s="493">
        <v>0</v>
      </c>
      <c r="M166" s="494"/>
      <c r="N166" s="495">
        <f>ROUND($L$166*$K$166,2)</f>
        <v>0</v>
      </c>
      <c r="O166" s="492"/>
      <c r="P166" s="492"/>
      <c r="Q166" s="492"/>
      <c r="R166" s="300"/>
    </row>
    <row r="167" spans="2:18" ht="13.5">
      <c r="B167" s="296"/>
      <c r="C167" s="346" t="s">
        <v>324</v>
      </c>
      <c r="D167" s="346" t="s">
        <v>72</v>
      </c>
      <c r="E167" s="347" t="s">
        <v>601</v>
      </c>
      <c r="F167" s="491" t="s">
        <v>602</v>
      </c>
      <c r="G167" s="492"/>
      <c r="H167" s="492"/>
      <c r="I167" s="492"/>
      <c r="J167" s="348" t="s">
        <v>104</v>
      </c>
      <c r="K167" s="349">
        <v>400</v>
      </c>
      <c r="L167" s="493">
        <v>0</v>
      </c>
      <c r="M167" s="494"/>
      <c r="N167" s="495">
        <f>ROUND($L$167*$K$167,2)</f>
        <v>0</v>
      </c>
      <c r="O167" s="492"/>
      <c r="P167" s="492"/>
      <c r="Q167" s="492"/>
      <c r="R167" s="300"/>
    </row>
    <row r="168" spans="2:18" ht="13.5">
      <c r="B168" s="296"/>
      <c r="C168" s="346" t="s">
        <v>327</v>
      </c>
      <c r="D168" s="346" t="s">
        <v>72</v>
      </c>
      <c r="E168" s="347" t="s">
        <v>195</v>
      </c>
      <c r="F168" s="491" t="s">
        <v>603</v>
      </c>
      <c r="G168" s="492"/>
      <c r="H168" s="492"/>
      <c r="I168" s="492"/>
      <c r="J168" s="348" t="s">
        <v>104</v>
      </c>
      <c r="K168" s="349">
        <v>400</v>
      </c>
      <c r="L168" s="493">
        <v>0</v>
      </c>
      <c r="M168" s="494"/>
      <c r="N168" s="495">
        <f>ROUND($L$168*$K$168,2)</f>
        <v>0</v>
      </c>
      <c r="O168" s="492"/>
      <c r="P168" s="492"/>
      <c r="Q168" s="492"/>
      <c r="R168" s="300"/>
    </row>
    <row r="169" spans="2:18" ht="13.5">
      <c r="B169" s="296"/>
      <c r="C169" s="346" t="s">
        <v>332</v>
      </c>
      <c r="D169" s="346" t="s">
        <v>94</v>
      </c>
      <c r="E169" s="347" t="s">
        <v>604</v>
      </c>
      <c r="F169" s="491" t="s">
        <v>255</v>
      </c>
      <c r="G169" s="492"/>
      <c r="H169" s="492"/>
      <c r="I169" s="492"/>
      <c r="J169" s="348" t="s">
        <v>119</v>
      </c>
      <c r="K169" s="349">
        <v>12</v>
      </c>
      <c r="L169" s="493">
        <v>0</v>
      </c>
      <c r="M169" s="494"/>
      <c r="N169" s="495">
        <f>ROUND($L$169*$K$169,2)</f>
        <v>0</v>
      </c>
      <c r="O169" s="492"/>
      <c r="P169" s="492"/>
      <c r="Q169" s="492"/>
      <c r="R169" s="300"/>
    </row>
    <row r="170" spans="2:18" ht="13.5">
      <c r="B170" s="296"/>
      <c r="C170" s="346" t="s">
        <v>336</v>
      </c>
      <c r="D170" s="346" t="s">
        <v>72</v>
      </c>
      <c r="E170" s="347" t="s">
        <v>197</v>
      </c>
      <c r="F170" s="491" t="s">
        <v>257</v>
      </c>
      <c r="G170" s="492"/>
      <c r="H170" s="492"/>
      <c r="I170" s="492"/>
      <c r="J170" s="348" t="s">
        <v>104</v>
      </c>
      <c r="K170" s="349">
        <v>400</v>
      </c>
      <c r="L170" s="493">
        <v>0</v>
      </c>
      <c r="M170" s="494"/>
      <c r="N170" s="495">
        <f>ROUND($L$170*$K$170,2)</f>
        <v>0</v>
      </c>
      <c r="O170" s="492"/>
      <c r="P170" s="492"/>
      <c r="Q170" s="492"/>
      <c r="R170" s="300"/>
    </row>
    <row r="171" spans="2:18" ht="15">
      <c r="B171" s="341"/>
      <c r="C171" s="342"/>
      <c r="D171" s="345" t="s">
        <v>542</v>
      </c>
      <c r="E171" s="342"/>
      <c r="F171" s="342"/>
      <c r="G171" s="342"/>
      <c r="H171" s="342"/>
      <c r="I171" s="342"/>
      <c r="J171" s="342"/>
      <c r="K171" s="342"/>
      <c r="L171" s="342"/>
      <c r="M171" s="342"/>
      <c r="N171" s="499">
        <f>N172+N177+N179+N180+N182+N183+N186+N191+N215+N216+N217+N218</f>
        <v>0</v>
      </c>
      <c r="O171" s="498"/>
      <c r="P171" s="498"/>
      <c r="Q171" s="498"/>
      <c r="R171" s="344"/>
    </row>
    <row r="172" spans="2:18" ht="13.5">
      <c r="B172" s="296"/>
      <c r="C172" s="346" t="s">
        <v>337</v>
      </c>
      <c r="D172" s="346" t="s">
        <v>72</v>
      </c>
      <c r="E172" s="347" t="s">
        <v>605</v>
      </c>
      <c r="F172" s="491" t="s">
        <v>606</v>
      </c>
      <c r="G172" s="492"/>
      <c r="H172" s="492"/>
      <c r="I172" s="492"/>
      <c r="J172" s="348" t="s">
        <v>75</v>
      </c>
      <c r="K172" s="349">
        <v>29.889</v>
      </c>
      <c r="L172" s="493">
        <v>0</v>
      </c>
      <c r="M172" s="494"/>
      <c r="N172" s="495">
        <f>ROUND($L$172*$K$172,2)</f>
        <v>0</v>
      </c>
      <c r="O172" s="492"/>
      <c r="P172" s="492"/>
      <c r="Q172" s="492"/>
      <c r="R172" s="300"/>
    </row>
    <row r="173" spans="2:18" ht="13.5">
      <c r="B173" s="350"/>
      <c r="C173" s="299"/>
      <c r="D173" s="299"/>
      <c r="E173" s="299"/>
      <c r="F173" s="500" t="s">
        <v>607</v>
      </c>
      <c r="G173" s="467"/>
      <c r="H173" s="467"/>
      <c r="I173" s="467"/>
      <c r="J173" s="299"/>
      <c r="K173" s="351">
        <v>21.537</v>
      </c>
      <c r="L173" s="299"/>
      <c r="M173" s="299"/>
      <c r="N173" s="299"/>
      <c r="O173" s="299"/>
      <c r="P173" s="299"/>
      <c r="Q173" s="299"/>
      <c r="R173" s="352"/>
    </row>
    <row r="174" spans="2:18" ht="13.5">
      <c r="B174" s="350"/>
      <c r="C174" s="299"/>
      <c r="D174" s="299"/>
      <c r="E174" s="299"/>
      <c r="F174" s="500" t="s">
        <v>608</v>
      </c>
      <c r="G174" s="467"/>
      <c r="H174" s="467"/>
      <c r="I174" s="467"/>
      <c r="J174" s="299"/>
      <c r="K174" s="351">
        <v>2.048</v>
      </c>
      <c r="L174" s="299"/>
      <c r="M174" s="299"/>
      <c r="N174" s="299"/>
      <c r="O174" s="299"/>
      <c r="P174" s="299"/>
      <c r="Q174" s="299"/>
      <c r="R174" s="352"/>
    </row>
    <row r="175" spans="2:18" ht="13.5">
      <c r="B175" s="350"/>
      <c r="C175" s="299"/>
      <c r="D175" s="299"/>
      <c r="E175" s="299"/>
      <c r="F175" s="500" t="s">
        <v>609</v>
      </c>
      <c r="G175" s="467"/>
      <c r="H175" s="467"/>
      <c r="I175" s="467"/>
      <c r="J175" s="299"/>
      <c r="K175" s="351">
        <v>6.304</v>
      </c>
      <c r="L175" s="299"/>
      <c r="M175" s="299"/>
      <c r="N175" s="299"/>
      <c r="O175" s="299"/>
      <c r="P175" s="299"/>
      <c r="Q175" s="299"/>
      <c r="R175" s="352"/>
    </row>
    <row r="176" spans="2:18" ht="13.5">
      <c r="B176" s="353"/>
      <c r="C176" s="299"/>
      <c r="D176" s="299"/>
      <c r="E176" s="299"/>
      <c r="F176" s="500" t="s">
        <v>83</v>
      </c>
      <c r="G176" s="467"/>
      <c r="H176" s="467"/>
      <c r="I176" s="467"/>
      <c r="J176" s="299"/>
      <c r="K176" s="351">
        <v>29.889</v>
      </c>
      <c r="L176" s="299"/>
      <c r="M176" s="299"/>
      <c r="N176" s="299"/>
      <c r="O176" s="299"/>
      <c r="P176" s="299"/>
      <c r="Q176" s="299"/>
      <c r="R176" s="354"/>
    </row>
    <row r="177" spans="2:18" ht="13.5">
      <c r="B177" s="296"/>
      <c r="C177" s="346" t="s">
        <v>339</v>
      </c>
      <c r="D177" s="346" t="s">
        <v>72</v>
      </c>
      <c r="E177" s="347" t="s">
        <v>610</v>
      </c>
      <c r="F177" s="491" t="s">
        <v>611</v>
      </c>
      <c r="G177" s="492"/>
      <c r="H177" s="492"/>
      <c r="I177" s="492"/>
      <c r="J177" s="348" t="s">
        <v>104</v>
      </c>
      <c r="K177" s="349">
        <v>6</v>
      </c>
      <c r="L177" s="493">
        <v>0</v>
      </c>
      <c r="M177" s="494"/>
      <c r="N177" s="495">
        <f>ROUND($L$177*$K$177,2)</f>
        <v>0</v>
      </c>
      <c r="O177" s="492"/>
      <c r="P177" s="492"/>
      <c r="Q177" s="492"/>
      <c r="R177" s="300"/>
    </row>
    <row r="178" spans="2:18" ht="13.5">
      <c r="B178" s="350"/>
      <c r="C178" s="299"/>
      <c r="D178" s="299"/>
      <c r="E178" s="299"/>
      <c r="F178" s="500" t="s">
        <v>612</v>
      </c>
      <c r="G178" s="467"/>
      <c r="H178" s="467"/>
      <c r="I178" s="467"/>
      <c r="J178" s="299"/>
      <c r="K178" s="351">
        <v>6</v>
      </c>
      <c r="L178" s="299"/>
      <c r="M178" s="299"/>
      <c r="N178" s="299"/>
      <c r="O178" s="299"/>
      <c r="P178" s="299"/>
      <c r="Q178" s="299"/>
      <c r="R178" s="352"/>
    </row>
    <row r="179" spans="2:18" ht="13.5">
      <c r="B179" s="296"/>
      <c r="C179" s="346" t="s">
        <v>342</v>
      </c>
      <c r="D179" s="346" t="s">
        <v>72</v>
      </c>
      <c r="E179" s="347" t="s">
        <v>613</v>
      </c>
      <c r="F179" s="491" t="s">
        <v>614</v>
      </c>
      <c r="G179" s="492"/>
      <c r="H179" s="492"/>
      <c r="I179" s="492"/>
      <c r="J179" s="348" t="s">
        <v>75</v>
      </c>
      <c r="K179" s="349">
        <v>0.5</v>
      </c>
      <c r="L179" s="493">
        <v>0</v>
      </c>
      <c r="M179" s="494"/>
      <c r="N179" s="495">
        <f>ROUND($L$179*$K$179,2)</f>
        <v>0</v>
      </c>
      <c r="O179" s="492"/>
      <c r="P179" s="492"/>
      <c r="Q179" s="492"/>
      <c r="R179" s="300"/>
    </row>
    <row r="180" spans="2:18" ht="13.5">
      <c r="B180" s="296"/>
      <c r="C180" s="346" t="s">
        <v>348</v>
      </c>
      <c r="D180" s="346" t="s">
        <v>72</v>
      </c>
      <c r="E180" s="347" t="s">
        <v>615</v>
      </c>
      <c r="F180" s="491" t="s">
        <v>616</v>
      </c>
      <c r="G180" s="492"/>
      <c r="H180" s="492"/>
      <c r="I180" s="492"/>
      <c r="J180" s="348" t="s">
        <v>163</v>
      </c>
      <c r="K180" s="349">
        <v>82</v>
      </c>
      <c r="L180" s="493">
        <v>0</v>
      </c>
      <c r="M180" s="494"/>
      <c r="N180" s="495">
        <f>ROUND($L$180*$K$180,2)</f>
        <v>0</v>
      </c>
      <c r="O180" s="492"/>
      <c r="P180" s="492"/>
      <c r="Q180" s="492"/>
      <c r="R180" s="300"/>
    </row>
    <row r="181" spans="2:18" ht="13.5">
      <c r="B181" s="350"/>
      <c r="C181" s="299"/>
      <c r="D181" s="299"/>
      <c r="E181" s="299"/>
      <c r="F181" s="500" t="s">
        <v>617</v>
      </c>
      <c r="G181" s="467"/>
      <c r="H181" s="467"/>
      <c r="I181" s="467"/>
      <c r="J181" s="299"/>
      <c r="K181" s="351">
        <v>82</v>
      </c>
      <c r="L181" s="299"/>
      <c r="M181" s="299"/>
      <c r="N181" s="299"/>
      <c r="O181" s="299"/>
      <c r="P181" s="299"/>
      <c r="Q181" s="299"/>
      <c r="R181" s="352"/>
    </row>
    <row r="182" spans="2:18" ht="13.5">
      <c r="B182" s="296"/>
      <c r="C182" s="346" t="s">
        <v>352</v>
      </c>
      <c r="D182" s="346" t="s">
        <v>72</v>
      </c>
      <c r="E182" s="347" t="s">
        <v>618</v>
      </c>
      <c r="F182" s="491" t="s">
        <v>619</v>
      </c>
      <c r="G182" s="492"/>
      <c r="H182" s="492"/>
      <c r="I182" s="492"/>
      <c r="J182" s="348" t="s">
        <v>168</v>
      </c>
      <c r="K182" s="349">
        <v>1</v>
      </c>
      <c r="L182" s="493">
        <v>0</v>
      </c>
      <c r="M182" s="494"/>
      <c r="N182" s="495">
        <f>ROUND($L$182*$K$182,2)</f>
        <v>0</v>
      </c>
      <c r="O182" s="492"/>
      <c r="P182" s="492"/>
      <c r="Q182" s="492"/>
      <c r="R182" s="300"/>
    </row>
    <row r="183" spans="2:18" ht="13.5">
      <c r="B183" s="296"/>
      <c r="C183" s="346" t="s">
        <v>355</v>
      </c>
      <c r="D183" s="346" t="s">
        <v>72</v>
      </c>
      <c r="E183" s="347" t="s">
        <v>620</v>
      </c>
      <c r="F183" s="491" t="s">
        <v>621</v>
      </c>
      <c r="G183" s="492"/>
      <c r="H183" s="492"/>
      <c r="I183" s="492"/>
      <c r="J183" s="348" t="s">
        <v>75</v>
      </c>
      <c r="K183" s="349">
        <v>68</v>
      </c>
      <c r="L183" s="493">
        <v>0</v>
      </c>
      <c r="M183" s="494"/>
      <c r="N183" s="495">
        <f>ROUND($L$183*$K$183,2)</f>
        <v>0</v>
      </c>
      <c r="O183" s="492"/>
      <c r="P183" s="492"/>
      <c r="Q183" s="492"/>
      <c r="R183" s="300"/>
    </row>
    <row r="184" spans="2:18" ht="13.5">
      <c r="B184" s="350"/>
      <c r="C184" s="299"/>
      <c r="D184" s="299"/>
      <c r="E184" s="299"/>
      <c r="F184" s="500" t="s">
        <v>622</v>
      </c>
      <c r="G184" s="467"/>
      <c r="H184" s="467"/>
      <c r="I184" s="467"/>
      <c r="J184" s="299"/>
      <c r="K184" s="351">
        <v>68.002</v>
      </c>
      <c r="L184" s="299"/>
      <c r="M184" s="299"/>
      <c r="N184" s="299"/>
      <c r="O184" s="299"/>
      <c r="P184" s="299"/>
      <c r="Q184" s="299"/>
      <c r="R184" s="352"/>
    </row>
    <row r="185" spans="2:18" ht="13.5">
      <c r="B185" s="350"/>
      <c r="C185" s="299"/>
      <c r="D185" s="299"/>
      <c r="E185" s="299"/>
      <c r="F185" s="500" t="s">
        <v>623</v>
      </c>
      <c r="G185" s="467"/>
      <c r="H185" s="467"/>
      <c r="I185" s="467"/>
      <c r="J185" s="299"/>
      <c r="K185" s="351">
        <v>68</v>
      </c>
      <c r="L185" s="299"/>
      <c r="M185" s="299"/>
      <c r="N185" s="299"/>
      <c r="O185" s="299"/>
      <c r="P185" s="299"/>
      <c r="Q185" s="299"/>
      <c r="R185" s="352"/>
    </row>
    <row r="186" spans="2:18" ht="13.5">
      <c r="B186" s="296"/>
      <c r="C186" s="346" t="s">
        <v>490</v>
      </c>
      <c r="D186" s="346" t="s">
        <v>72</v>
      </c>
      <c r="E186" s="347" t="s">
        <v>624</v>
      </c>
      <c r="F186" s="491" t="s">
        <v>625</v>
      </c>
      <c r="G186" s="492"/>
      <c r="H186" s="492"/>
      <c r="I186" s="492"/>
      <c r="J186" s="348" t="s">
        <v>75</v>
      </c>
      <c r="K186" s="349">
        <v>21.855</v>
      </c>
      <c r="L186" s="493">
        <v>0</v>
      </c>
      <c r="M186" s="494"/>
      <c r="N186" s="495">
        <f>ROUND($L$186*$K$186,2)</f>
        <v>0</v>
      </c>
      <c r="O186" s="492"/>
      <c r="P186" s="492"/>
      <c r="Q186" s="492"/>
      <c r="R186" s="300"/>
    </row>
    <row r="187" spans="2:18" ht="13.5">
      <c r="B187" s="350"/>
      <c r="C187" s="299"/>
      <c r="D187" s="299"/>
      <c r="E187" s="299"/>
      <c r="F187" s="500" t="s">
        <v>626</v>
      </c>
      <c r="G187" s="467"/>
      <c r="H187" s="467"/>
      <c r="I187" s="467"/>
      <c r="J187" s="299"/>
      <c r="K187" s="351">
        <v>21.855</v>
      </c>
      <c r="L187" s="299"/>
      <c r="M187" s="299"/>
      <c r="N187" s="299"/>
      <c r="O187" s="299"/>
      <c r="P187" s="299"/>
      <c r="Q187" s="299"/>
      <c r="R187" s="352"/>
    </row>
    <row r="188" spans="2:18" ht="13.5">
      <c r="B188" s="350"/>
      <c r="C188" s="299"/>
      <c r="D188" s="299"/>
      <c r="E188" s="299"/>
      <c r="F188" s="500" t="s">
        <v>627</v>
      </c>
      <c r="G188" s="467"/>
      <c r="H188" s="467"/>
      <c r="I188" s="467"/>
      <c r="J188" s="299"/>
      <c r="K188" s="351">
        <v>29.548</v>
      </c>
      <c r="L188" s="299"/>
      <c r="M188" s="299"/>
      <c r="N188" s="299"/>
      <c r="O188" s="299"/>
      <c r="P188" s="299"/>
      <c r="Q188" s="299"/>
      <c r="R188" s="352"/>
    </row>
    <row r="189" spans="2:18" ht="13.5">
      <c r="B189" s="350"/>
      <c r="C189" s="299"/>
      <c r="D189" s="299"/>
      <c r="E189" s="299"/>
      <c r="F189" s="500" t="s">
        <v>628</v>
      </c>
      <c r="G189" s="467"/>
      <c r="H189" s="467"/>
      <c r="I189" s="467"/>
      <c r="J189" s="299"/>
      <c r="K189" s="351">
        <v>31.089</v>
      </c>
      <c r="L189" s="299"/>
      <c r="M189" s="299"/>
      <c r="N189" s="299"/>
      <c r="O189" s="299"/>
      <c r="P189" s="299"/>
      <c r="Q189" s="299"/>
      <c r="R189" s="352"/>
    </row>
    <row r="190" spans="2:18" ht="13.5">
      <c r="B190" s="353"/>
      <c r="C190" s="299"/>
      <c r="D190" s="299"/>
      <c r="E190" s="299"/>
      <c r="F190" s="500" t="s">
        <v>83</v>
      </c>
      <c r="G190" s="467"/>
      <c r="H190" s="467"/>
      <c r="I190" s="467"/>
      <c r="J190" s="299"/>
      <c r="K190" s="351">
        <v>82.492</v>
      </c>
      <c r="L190" s="299"/>
      <c r="M190" s="299"/>
      <c r="N190" s="299"/>
      <c r="O190" s="299"/>
      <c r="P190" s="299"/>
      <c r="Q190" s="299"/>
      <c r="R190" s="354"/>
    </row>
    <row r="191" spans="2:18" ht="13.5">
      <c r="B191" s="296"/>
      <c r="C191" s="346" t="s">
        <v>493</v>
      </c>
      <c r="D191" s="346" t="s">
        <v>72</v>
      </c>
      <c r="E191" s="347" t="s">
        <v>629</v>
      </c>
      <c r="F191" s="491" t="s">
        <v>630</v>
      </c>
      <c r="G191" s="492"/>
      <c r="H191" s="492"/>
      <c r="I191" s="492"/>
      <c r="J191" s="348" t="s">
        <v>75</v>
      </c>
      <c r="K191" s="349">
        <v>715</v>
      </c>
      <c r="L191" s="493">
        <v>0</v>
      </c>
      <c r="M191" s="494"/>
      <c r="N191" s="495">
        <f>ROUND($L$191*$K$191,2)</f>
        <v>0</v>
      </c>
      <c r="O191" s="492"/>
      <c r="P191" s="492"/>
      <c r="Q191" s="492"/>
      <c r="R191" s="300"/>
    </row>
    <row r="192" spans="2:18" ht="13.5">
      <c r="B192" s="355"/>
      <c r="C192" s="299"/>
      <c r="D192" s="299"/>
      <c r="E192" s="299"/>
      <c r="F192" s="500" t="s">
        <v>180</v>
      </c>
      <c r="G192" s="467"/>
      <c r="H192" s="467"/>
      <c r="I192" s="467"/>
      <c r="J192" s="299"/>
      <c r="K192" s="299"/>
      <c r="L192" s="299"/>
      <c r="M192" s="299"/>
      <c r="N192" s="299"/>
      <c r="O192" s="299"/>
      <c r="P192" s="299"/>
      <c r="Q192" s="299"/>
      <c r="R192" s="356"/>
    </row>
    <row r="193" spans="2:18" ht="13.5">
      <c r="B193" s="355"/>
      <c r="C193" s="299"/>
      <c r="D193" s="299"/>
      <c r="E193" s="299"/>
      <c r="F193" s="500" t="s">
        <v>631</v>
      </c>
      <c r="G193" s="467"/>
      <c r="H193" s="467"/>
      <c r="I193" s="467"/>
      <c r="J193" s="299"/>
      <c r="K193" s="299"/>
      <c r="L193" s="299"/>
      <c r="M193" s="299"/>
      <c r="N193" s="299"/>
      <c r="O193" s="299"/>
      <c r="P193" s="299"/>
      <c r="Q193" s="299"/>
      <c r="R193" s="356"/>
    </row>
    <row r="194" spans="2:18" ht="13.5">
      <c r="B194" s="350"/>
      <c r="C194" s="299"/>
      <c r="D194" s="299"/>
      <c r="E194" s="299"/>
      <c r="F194" s="500" t="s">
        <v>632</v>
      </c>
      <c r="G194" s="467"/>
      <c r="H194" s="467"/>
      <c r="I194" s="467"/>
      <c r="J194" s="299"/>
      <c r="K194" s="351">
        <v>20.055</v>
      </c>
      <c r="L194" s="299"/>
      <c r="M194" s="299"/>
      <c r="N194" s="299"/>
      <c r="O194" s="299"/>
      <c r="P194" s="299"/>
      <c r="Q194" s="299"/>
      <c r="R194" s="352"/>
    </row>
    <row r="195" spans="2:18" ht="13.5">
      <c r="B195" s="350"/>
      <c r="C195" s="299"/>
      <c r="D195" s="299"/>
      <c r="E195" s="299"/>
      <c r="F195" s="500" t="s">
        <v>633</v>
      </c>
      <c r="G195" s="467"/>
      <c r="H195" s="467"/>
      <c r="I195" s="467"/>
      <c r="J195" s="299"/>
      <c r="K195" s="351">
        <v>520.494</v>
      </c>
      <c r="L195" s="299"/>
      <c r="M195" s="299"/>
      <c r="N195" s="299"/>
      <c r="O195" s="299"/>
      <c r="P195" s="299"/>
      <c r="Q195" s="299"/>
      <c r="R195" s="352"/>
    </row>
    <row r="196" spans="2:18" ht="13.5">
      <c r="B196" s="350"/>
      <c r="C196" s="299"/>
      <c r="D196" s="299"/>
      <c r="E196" s="299"/>
      <c r="F196" s="500" t="s">
        <v>634</v>
      </c>
      <c r="G196" s="467"/>
      <c r="H196" s="467"/>
      <c r="I196" s="467"/>
      <c r="J196" s="299"/>
      <c r="K196" s="351">
        <v>173.958</v>
      </c>
      <c r="L196" s="299"/>
      <c r="M196" s="299"/>
      <c r="N196" s="299"/>
      <c r="O196" s="299"/>
      <c r="P196" s="299"/>
      <c r="Q196" s="299"/>
      <c r="R196" s="352"/>
    </row>
    <row r="197" spans="2:18" ht="13.5">
      <c r="B197" s="357"/>
      <c r="C197" s="299"/>
      <c r="D197" s="299"/>
      <c r="E197" s="299"/>
      <c r="F197" s="500" t="s">
        <v>302</v>
      </c>
      <c r="G197" s="467"/>
      <c r="H197" s="467"/>
      <c r="I197" s="467"/>
      <c r="J197" s="299"/>
      <c r="K197" s="351">
        <v>714.507</v>
      </c>
      <c r="L197" s="299"/>
      <c r="M197" s="299"/>
      <c r="N197" s="299"/>
      <c r="O197" s="299"/>
      <c r="P197" s="299"/>
      <c r="Q197" s="299"/>
      <c r="R197" s="358"/>
    </row>
    <row r="198" spans="2:18" ht="13.5">
      <c r="B198" s="355"/>
      <c r="C198" s="299"/>
      <c r="D198" s="299"/>
      <c r="E198" s="299"/>
      <c r="F198" s="500" t="s">
        <v>635</v>
      </c>
      <c r="G198" s="467"/>
      <c r="H198" s="467"/>
      <c r="I198" s="467"/>
      <c r="J198" s="299"/>
      <c r="K198" s="299"/>
      <c r="L198" s="299"/>
      <c r="M198" s="299"/>
      <c r="N198" s="299"/>
      <c r="O198" s="299"/>
      <c r="P198" s="299"/>
      <c r="Q198" s="299"/>
      <c r="R198" s="356"/>
    </row>
    <row r="199" spans="2:18" ht="13.5">
      <c r="B199" s="350"/>
      <c r="C199" s="299"/>
      <c r="D199" s="299"/>
      <c r="E199" s="299"/>
      <c r="F199" s="500" t="s">
        <v>636</v>
      </c>
      <c r="G199" s="467"/>
      <c r="H199" s="467"/>
      <c r="I199" s="467"/>
      <c r="J199" s="299"/>
      <c r="K199" s="351">
        <v>3.352</v>
      </c>
      <c r="L199" s="299"/>
      <c r="M199" s="299"/>
      <c r="N199" s="299"/>
      <c r="O199" s="299"/>
      <c r="P199" s="299"/>
      <c r="Q199" s="299"/>
      <c r="R199" s="352"/>
    </row>
    <row r="200" spans="2:18" ht="13.5">
      <c r="B200" s="355"/>
      <c r="C200" s="299"/>
      <c r="D200" s="299"/>
      <c r="E200" s="299"/>
      <c r="F200" s="500" t="s">
        <v>637</v>
      </c>
      <c r="G200" s="467"/>
      <c r="H200" s="467"/>
      <c r="I200" s="467"/>
      <c r="J200" s="299"/>
      <c r="K200" s="299"/>
      <c r="L200" s="299"/>
      <c r="M200" s="299"/>
      <c r="N200" s="299"/>
      <c r="O200" s="299"/>
      <c r="P200" s="299"/>
      <c r="Q200" s="299"/>
      <c r="R200" s="356"/>
    </row>
    <row r="201" spans="2:18" ht="13.5">
      <c r="B201" s="355"/>
      <c r="C201" s="299"/>
      <c r="D201" s="299"/>
      <c r="E201" s="299"/>
      <c r="F201" s="500" t="s">
        <v>638</v>
      </c>
      <c r="G201" s="467"/>
      <c r="H201" s="467"/>
      <c r="I201" s="467"/>
      <c r="J201" s="299"/>
      <c r="K201" s="299"/>
      <c r="L201" s="299"/>
      <c r="M201" s="299"/>
      <c r="N201" s="299"/>
      <c r="O201" s="299"/>
      <c r="P201" s="299"/>
      <c r="Q201" s="299"/>
      <c r="R201" s="356"/>
    </row>
    <row r="202" spans="2:18" ht="13.5">
      <c r="B202" s="350"/>
      <c r="C202" s="299"/>
      <c r="D202" s="299"/>
      <c r="E202" s="299"/>
      <c r="F202" s="500" t="s">
        <v>639</v>
      </c>
      <c r="G202" s="467"/>
      <c r="H202" s="467"/>
      <c r="I202" s="467"/>
      <c r="J202" s="299"/>
      <c r="K202" s="351">
        <v>22.722</v>
      </c>
      <c r="L202" s="299"/>
      <c r="M202" s="299"/>
      <c r="N202" s="299"/>
      <c r="O202" s="299"/>
      <c r="P202" s="299"/>
      <c r="Q202" s="299"/>
      <c r="R202" s="352"/>
    </row>
    <row r="203" spans="2:18" ht="13.5">
      <c r="B203" s="350"/>
      <c r="C203" s="299"/>
      <c r="D203" s="299"/>
      <c r="E203" s="299"/>
      <c r="F203" s="500" t="s">
        <v>640</v>
      </c>
      <c r="G203" s="467"/>
      <c r="H203" s="467"/>
      <c r="I203" s="467"/>
      <c r="J203" s="299"/>
      <c r="K203" s="351">
        <v>19.817</v>
      </c>
      <c r="L203" s="299"/>
      <c r="M203" s="299"/>
      <c r="N203" s="299"/>
      <c r="O203" s="299"/>
      <c r="P203" s="299"/>
      <c r="Q203" s="299"/>
      <c r="R203" s="352"/>
    </row>
    <row r="204" spans="2:18" ht="13.5">
      <c r="B204" s="350"/>
      <c r="C204" s="299"/>
      <c r="D204" s="299"/>
      <c r="E204" s="299"/>
      <c r="F204" s="500" t="s">
        <v>641</v>
      </c>
      <c r="G204" s="467"/>
      <c r="H204" s="467"/>
      <c r="I204" s="467"/>
      <c r="J204" s="299"/>
      <c r="K204" s="351">
        <v>8.787</v>
      </c>
      <c r="L204" s="299"/>
      <c r="M204" s="299"/>
      <c r="N204" s="299"/>
      <c r="O204" s="299"/>
      <c r="P204" s="299"/>
      <c r="Q204" s="299"/>
      <c r="R204" s="352"/>
    </row>
    <row r="205" spans="2:18" ht="13.5">
      <c r="B205" s="350"/>
      <c r="C205" s="299"/>
      <c r="D205" s="299"/>
      <c r="E205" s="299"/>
      <c r="F205" s="500" t="s">
        <v>642</v>
      </c>
      <c r="G205" s="467"/>
      <c r="H205" s="467"/>
      <c r="I205" s="467"/>
      <c r="J205" s="299"/>
      <c r="K205" s="351">
        <v>17.337</v>
      </c>
      <c r="L205" s="299"/>
      <c r="M205" s="299"/>
      <c r="N205" s="299"/>
      <c r="O205" s="299"/>
      <c r="P205" s="299"/>
      <c r="Q205" s="299"/>
      <c r="R205" s="352"/>
    </row>
    <row r="206" spans="2:18" ht="13.5">
      <c r="B206" s="350"/>
      <c r="C206" s="299"/>
      <c r="D206" s="299"/>
      <c r="E206" s="299"/>
      <c r="F206" s="500" t="s">
        <v>643</v>
      </c>
      <c r="G206" s="467"/>
      <c r="H206" s="467"/>
      <c r="I206" s="467"/>
      <c r="J206" s="299"/>
      <c r="K206" s="351">
        <v>4.868</v>
      </c>
      <c r="L206" s="299"/>
      <c r="M206" s="299"/>
      <c r="N206" s="299"/>
      <c r="O206" s="299"/>
      <c r="P206" s="299"/>
      <c r="Q206" s="299"/>
      <c r="R206" s="352"/>
    </row>
    <row r="207" spans="2:18" ht="13.5">
      <c r="B207" s="350"/>
      <c r="C207" s="299"/>
      <c r="D207" s="299"/>
      <c r="E207" s="299"/>
      <c r="F207" s="500" t="s">
        <v>644</v>
      </c>
      <c r="G207" s="467"/>
      <c r="H207" s="467"/>
      <c r="I207" s="467"/>
      <c r="J207" s="299"/>
      <c r="K207" s="351">
        <v>2.27</v>
      </c>
      <c r="L207" s="299"/>
      <c r="M207" s="299"/>
      <c r="N207" s="299"/>
      <c r="O207" s="299"/>
      <c r="P207" s="299"/>
      <c r="Q207" s="299"/>
      <c r="R207" s="352"/>
    </row>
    <row r="208" spans="2:18" ht="13.5">
      <c r="B208" s="350"/>
      <c r="C208" s="299"/>
      <c r="D208" s="299"/>
      <c r="E208" s="299"/>
      <c r="F208" s="500" t="s">
        <v>645</v>
      </c>
      <c r="G208" s="467"/>
      <c r="H208" s="467"/>
      <c r="I208" s="467"/>
      <c r="J208" s="299"/>
      <c r="K208" s="351">
        <v>6.264</v>
      </c>
      <c r="L208" s="299"/>
      <c r="M208" s="299"/>
      <c r="N208" s="299"/>
      <c r="O208" s="299"/>
      <c r="P208" s="299"/>
      <c r="Q208" s="299"/>
      <c r="R208" s="352"/>
    </row>
    <row r="209" spans="2:18" ht="13.5">
      <c r="B209" s="350"/>
      <c r="C209" s="299"/>
      <c r="D209" s="299"/>
      <c r="E209" s="299"/>
      <c r="F209" s="500" t="s">
        <v>646</v>
      </c>
      <c r="G209" s="467"/>
      <c r="H209" s="467"/>
      <c r="I209" s="467"/>
      <c r="J209" s="299"/>
      <c r="K209" s="351">
        <v>87.64</v>
      </c>
      <c r="L209" s="299"/>
      <c r="M209" s="299"/>
      <c r="N209" s="299"/>
      <c r="O209" s="299"/>
      <c r="P209" s="299"/>
      <c r="Q209" s="299"/>
      <c r="R209" s="352"/>
    </row>
    <row r="210" spans="2:18" ht="13.5">
      <c r="B210" s="350"/>
      <c r="C210" s="299"/>
      <c r="D210" s="299"/>
      <c r="E210" s="299"/>
      <c r="F210" s="500" t="s">
        <v>647</v>
      </c>
      <c r="G210" s="467"/>
      <c r="H210" s="467"/>
      <c r="I210" s="467"/>
      <c r="J210" s="299"/>
      <c r="K210" s="351">
        <v>16.289</v>
      </c>
      <c r="L210" s="299"/>
      <c r="M210" s="299"/>
      <c r="N210" s="299"/>
      <c r="O210" s="299"/>
      <c r="P210" s="299"/>
      <c r="Q210" s="299"/>
      <c r="R210" s="352"/>
    </row>
    <row r="211" spans="2:18" ht="13.5">
      <c r="B211" s="357"/>
      <c r="C211" s="299"/>
      <c r="D211" s="299"/>
      <c r="E211" s="299"/>
      <c r="F211" s="500" t="s">
        <v>302</v>
      </c>
      <c r="G211" s="467"/>
      <c r="H211" s="467"/>
      <c r="I211" s="467"/>
      <c r="J211" s="299"/>
      <c r="K211" s="351">
        <v>189.346</v>
      </c>
      <c r="L211" s="299"/>
      <c r="M211" s="299"/>
      <c r="N211" s="299"/>
      <c r="O211" s="299"/>
      <c r="P211" s="299"/>
      <c r="Q211" s="299"/>
      <c r="R211" s="358"/>
    </row>
    <row r="212" spans="2:18" ht="13.5">
      <c r="B212" s="355"/>
      <c r="C212" s="299"/>
      <c r="D212" s="299"/>
      <c r="E212" s="299"/>
      <c r="F212" s="500" t="s">
        <v>648</v>
      </c>
      <c r="G212" s="467"/>
      <c r="H212" s="467"/>
      <c r="I212" s="467"/>
      <c r="J212" s="299"/>
      <c r="K212" s="299"/>
      <c r="L212" s="299"/>
      <c r="M212" s="299"/>
      <c r="N212" s="299"/>
      <c r="O212" s="299"/>
      <c r="P212" s="299"/>
      <c r="Q212" s="299"/>
      <c r="R212" s="356"/>
    </row>
    <row r="213" spans="2:18" ht="13.5">
      <c r="B213" s="350"/>
      <c r="C213" s="299"/>
      <c r="D213" s="299"/>
      <c r="E213" s="299"/>
      <c r="F213" s="500" t="s">
        <v>649</v>
      </c>
      <c r="G213" s="467"/>
      <c r="H213" s="467"/>
      <c r="I213" s="467"/>
      <c r="J213" s="299"/>
      <c r="K213" s="351">
        <v>0.265</v>
      </c>
      <c r="L213" s="299"/>
      <c r="M213" s="299"/>
      <c r="N213" s="299"/>
      <c r="O213" s="299"/>
      <c r="P213" s="299"/>
      <c r="Q213" s="299"/>
      <c r="R213" s="352"/>
    </row>
    <row r="214" spans="2:18" ht="13.5">
      <c r="B214" s="350"/>
      <c r="C214" s="299"/>
      <c r="D214" s="299"/>
      <c r="E214" s="299"/>
      <c r="F214" s="500" t="s">
        <v>650</v>
      </c>
      <c r="G214" s="467"/>
      <c r="H214" s="467"/>
      <c r="I214" s="467"/>
      <c r="J214" s="299"/>
      <c r="K214" s="351">
        <v>715</v>
      </c>
      <c r="L214" s="299"/>
      <c r="M214" s="299"/>
      <c r="N214" s="299"/>
      <c r="O214" s="299"/>
      <c r="P214" s="299"/>
      <c r="Q214" s="299"/>
      <c r="R214" s="352"/>
    </row>
    <row r="215" spans="2:18" ht="13.5">
      <c r="B215" s="296"/>
      <c r="C215" s="346" t="s">
        <v>495</v>
      </c>
      <c r="D215" s="346" t="s">
        <v>72</v>
      </c>
      <c r="E215" s="347" t="s">
        <v>148</v>
      </c>
      <c r="F215" s="491" t="s">
        <v>277</v>
      </c>
      <c r="G215" s="492"/>
      <c r="H215" s="492"/>
      <c r="I215" s="492"/>
      <c r="J215" s="348" t="s">
        <v>97</v>
      </c>
      <c r="K215" s="349">
        <v>365.106</v>
      </c>
      <c r="L215" s="493">
        <v>0</v>
      </c>
      <c r="M215" s="494"/>
      <c r="N215" s="495">
        <f>ROUND($L$215*$K$215,2)</f>
        <v>0</v>
      </c>
      <c r="O215" s="492"/>
      <c r="P215" s="492"/>
      <c r="Q215" s="492"/>
      <c r="R215" s="300"/>
    </row>
    <row r="216" spans="2:18" ht="13.5">
      <c r="B216" s="296"/>
      <c r="C216" s="346" t="s">
        <v>497</v>
      </c>
      <c r="D216" s="346" t="s">
        <v>72</v>
      </c>
      <c r="E216" s="347" t="s">
        <v>152</v>
      </c>
      <c r="F216" s="491" t="s">
        <v>651</v>
      </c>
      <c r="G216" s="492"/>
      <c r="H216" s="492"/>
      <c r="I216" s="492"/>
      <c r="J216" s="348" t="s">
        <v>97</v>
      </c>
      <c r="K216" s="349">
        <v>7302.12</v>
      </c>
      <c r="L216" s="493">
        <v>0</v>
      </c>
      <c r="M216" s="494"/>
      <c r="N216" s="495">
        <f>ROUND($L$216*$K$216,2)</f>
        <v>0</v>
      </c>
      <c r="O216" s="492"/>
      <c r="P216" s="492"/>
      <c r="Q216" s="492"/>
      <c r="R216" s="300"/>
    </row>
    <row r="217" spans="2:18" ht="13.5">
      <c r="B217" s="296"/>
      <c r="C217" s="346" t="s">
        <v>502</v>
      </c>
      <c r="D217" s="346" t="s">
        <v>72</v>
      </c>
      <c r="E217" s="347" t="s">
        <v>652</v>
      </c>
      <c r="F217" s="491" t="s">
        <v>653</v>
      </c>
      <c r="G217" s="492"/>
      <c r="H217" s="492"/>
      <c r="I217" s="492"/>
      <c r="J217" s="348" t="s">
        <v>97</v>
      </c>
      <c r="K217" s="349">
        <v>365.106</v>
      </c>
      <c r="L217" s="493">
        <v>0</v>
      </c>
      <c r="M217" s="494"/>
      <c r="N217" s="495">
        <f>ROUND($L$217*$K$217,2)</f>
        <v>0</v>
      </c>
      <c r="O217" s="492"/>
      <c r="P217" s="492"/>
      <c r="Q217" s="492"/>
      <c r="R217" s="300"/>
    </row>
    <row r="218" spans="2:18" ht="13.5">
      <c r="B218" s="296"/>
      <c r="C218" s="346" t="s">
        <v>505</v>
      </c>
      <c r="D218" s="346" t="s">
        <v>72</v>
      </c>
      <c r="E218" s="347" t="s">
        <v>654</v>
      </c>
      <c r="F218" s="491" t="s">
        <v>655</v>
      </c>
      <c r="G218" s="492"/>
      <c r="H218" s="492"/>
      <c r="I218" s="492"/>
      <c r="J218" s="348" t="s">
        <v>97</v>
      </c>
      <c r="K218" s="349">
        <v>365.106</v>
      </c>
      <c r="L218" s="493">
        <v>0</v>
      </c>
      <c r="M218" s="494"/>
      <c r="N218" s="495">
        <f>ROUND($L$218*$K$218,2)</f>
        <v>0</v>
      </c>
      <c r="O218" s="492"/>
      <c r="P218" s="492"/>
      <c r="Q218" s="492"/>
      <c r="R218" s="300"/>
    </row>
    <row r="219" spans="2:18" ht="13.5">
      <c r="B219" s="324"/>
      <c r="C219" s="325"/>
      <c r="D219" s="325"/>
      <c r="E219" s="325"/>
      <c r="F219" s="325"/>
      <c r="G219" s="325"/>
      <c r="H219" s="325"/>
      <c r="I219" s="325"/>
      <c r="J219" s="325"/>
      <c r="K219" s="325"/>
      <c r="L219" s="325"/>
      <c r="M219" s="325"/>
      <c r="N219" s="325"/>
      <c r="O219" s="325"/>
      <c r="P219" s="325"/>
      <c r="Q219" s="325"/>
      <c r="R219" s="326"/>
    </row>
  </sheetData>
  <mergeCells count="231">
    <mergeCell ref="F218:I218"/>
    <mergeCell ref="L218:M218"/>
    <mergeCell ref="N218:Q218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0:I210"/>
    <mergeCell ref="F211:I211"/>
    <mergeCell ref="F212:I212"/>
    <mergeCell ref="F213:I213"/>
    <mergeCell ref="F214:I214"/>
    <mergeCell ref="F215:I215"/>
    <mergeCell ref="F204:I204"/>
    <mergeCell ref="F205:I205"/>
    <mergeCell ref="F206:I206"/>
    <mergeCell ref="F207:I207"/>
    <mergeCell ref="F208:I208"/>
    <mergeCell ref="F209:I209"/>
    <mergeCell ref="F198:I198"/>
    <mergeCell ref="F199:I199"/>
    <mergeCell ref="F200:I200"/>
    <mergeCell ref="F201:I201"/>
    <mergeCell ref="F202:I202"/>
    <mergeCell ref="F203:I203"/>
    <mergeCell ref="F192:I192"/>
    <mergeCell ref="F193:I193"/>
    <mergeCell ref="F194:I194"/>
    <mergeCell ref="F195:I195"/>
    <mergeCell ref="F196:I196"/>
    <mergeCell ref="F197:I197"/>
    <mergeCell ref="F188:I188"/>
    <mergeCell ref="F189:I189"/>
    <mergeCell ref="F190:I190"/>
    <mergeCell ref="F191:I191"/>
    <mergeCell ref="L191:M191"/>
    <mergeCell ref="N191:Q191"/>
    <mergeCell ref="F184:I184"/>
    <mergeCell ref="F185:I185"/>
    <mergeCell ref="F186:I186"/>
    <mergeCell ref="L186:M186"/>
    <mergeCell ref="N186:Q186"/>
    <mergeCell ref="F187:I187"/>
    <mergeCell ref="F181:I181"/>
    <mergeCell ref="F182:I182"/>
    <mergeCell ref="L182:M182"/>
    <mergeCell ref="N182:Q182"/>
    <mergeCell ref="F183:I183"/>
    <mergeCell ref="L183:M183"/>
    <mergeCell ref="N183:Q183"/>
    <mergeCell ref="N177:Q177"/>
    <mergeCell ref="F178:I178"/>
    <mergeCell ref="F179:I179"/>
    <mergeCell ref="L179:M179"/>
    <mergeCell ref="N179:Q179"/>
    <mergeCell ref="F180:I180"/>
    <mergeCell ref="L180:M180"/>
    <mergeCell ref="N180:Q180"/>
    <mergeCell ref="F173:I173"/>
    <mergeCell ref="F174:I174"/>
    <mergeCell ref="F175:I175"/>
    <mergeCell ref="F176:I176"/>
    <mergeCell ref="F177:I177"/>
    <mergeCell ref="L177:M177"/>
    <mergeCell ref="F170:I170"/>
    <mergeCell ref="L170:M170"/>
    <mergeCell ref="N170:Q170"/>
    <mergeCell ref="N171:Q171"/>
    <mergeCell ref="F172:I172"/>
    <mergeCell ref="L172:M172"/>
    <mergeCell ref="N172:Q172"/>
    <mergeCell ref="F168:I168"/>
    <mergeCell ref="L168:M168"/>
    <mergeCell ref="N168:Q168"/>
    <mergeCell ref="F169:I169"/>
    <mergeCell ref="L169:M169"/>
    <mergeCell ref="N169:Q169"/>
    <mergeCell ref="N165:Q165"/>
    <mergeCell ref="F166:I166"/>
    <mergeCell ref="L166:M166"/>
    <mergeCell ref="N166:Q166"/>
    <mergeCell ref="F167:I167"/>
    <mergeCell ref="L167:M167"/>
    <mergeCell ref="N167:Q167"/>
    <mergeCell ref="F161:I161"/>
    <mergeCell ref="F162:I162"/>
    <mergeCell ref="F163:I163"/>
    <mergeCell ref="F164:I164"/>
    <mergeCell ref="F165:I165"/>
    <mergeCell ref="L165:M165"/>
    <mergeCell ref="F157:I157"/>
    <mergeCell ref="F158:I158"/>
    <mergeCell ref="F159:I159"/>
    <mergeCell ref="L159:M159"/>
    <mergeCell ref="N159:Q159"/>
    <mergeCell ref="F160:I160"/>
    <mergeCell ref="F153:I153"/>
    <mergeCell ref="L153:M153"/>
    <mergeCell ref="N153:Q153"/>
    <mergeCell ref="F154:I154"/>
    <mergeCell ref="F155:I155"/>
    <mergeCell ref="F156:I156"/>
    <mergeCell ref="F149:I149"/>
    <mergeCell ref="F150:I150"/>
    <mergeCell ref="F151:I151"/>
    <mergeCell ref="L151:M151"/>
    <mergeCell ref="N151:Q151"/>
    <mergeCell ref="F152:I152"/>
    <mergeCell ref="F145:I145"/>
    <mergeCell ref="F146:I146"/>
    <mergeCell ref="F147:I147"/>
    <mergeCell ref="L147:M147"/>
    <mergeCell ref="N147:Q147"/>
    <mergeCell ref="F148:I148"/>
    <mergeCell ref="N141:Q141"/>
    <mergeCell ref="F142:I142"/>
    <mergeCell ref="L142:M142"/>
    <mergeCell ref="N142:Q142"/>
    <mergeCell ref="F143:I143"/>
    <mergeCell ref="F144:I144"/>
    <mergeCell ref="F137:I137"/>
    <mergeCell ref="F138:I138"/>
    <mergeCell ref="F139:I139"/>
    <mergeCell ref="F140:I140"/>
    <mergeCell ref="F141:I141"/>
    <mergeCell ref="L141:M141"/>
    <mergeCell ref="F134:I134"/>
    <mergeCell ref="F135:I135"/>
    <mergeCell ref="L135:M135"/>
    <mergeCell ref="N135:Q135"/>
    <mergeCell ref="F136:I136"/>
    <mergeCell ref="L136:M136"/>
    <mergeCell ref="N136:Q136"/>
    <mergeCell ref="F130:I130"/>
    <mergeCell ref="L130:M130"/>
    <mergeCell ref="N130:Q130"/>
    <mergeCell ref="F131:I131"/>
    <mergeCell ref="F132:I132"/>
    <mergeCell ref="F133:I133"/>
    <mergeCell ref="F127:I127"/>
    <mergeCell ref="L127:M127"/>
    <mergeCell ref="N127:Q127"/>
    <mergeCell ref="F128:I128"/>
    <mergeCell ref="F129:I129"/>
    <mergeCell ref="L129:M129"/>
    <mergeCell ref="N129:Q129"/>
    <mergeCell ref="F124:I124"/>
    <mergeCell ref="L124:M124"/>
    <mergeCell ref="N124:Q124"/>
    <mergeCell ref="F125:I125"/>
    <mergeCell ref="F126:I126"/>
    <mergeCell ref="L126:M126"/>
    <mergeCell ref="N126:Q126"/>
    <mergeCell ref="F120:I120"/>
    <mergeCell ref="L120:M120"/>
    <mergeCell ref="N120:Q120"/>
    <mergeCell ref="F121:I121"/>
    <mergeCell ref="F122:I122"/>
    <mergeCell ref="F123:I123"/>
    <mergeCell ref="F118:I118"/>
    <mergeCell ref="L118:M118"/>
    <mergeCell ref="N118:Q118"/>
    <mergeCell ref="F119:I119"/>
    <mergeCell ref="L119:M119"/>
    <mergeCell ref="N119:Q119"/>
    <mergeCell ref="F116:I116"/>
    <mergeCell ref="L116:M116"/>
    <mergeCell ref="N116:Q116"/>
    <mergeCell ref="F117:I117"/>
    <mergeCell ref="L117:M117"/>
    <mergeCell ref="N117:Q117"/>
    <mergeCell ref="N112:Q112"/>
    <mergeCell ref="N113:Q113"/>
    <mergeCell ref="N114:Q114"/>
    <mergeCell ref="F115:I115"/>
    <mergeCell ref="L115:M115"/>
    <mergeCell ref="N115:Q115"/>
    <mergeCell ref="F103:P103"/>
    <mergeCell ref="F104:P104"/>
    <mergeCell ref="M106:P106"/>
    <mergeCell ref="M108:Q108"/>
    <mergeCell ref="M109:Q109"/>
    <mergeCell ref="F111:I111"/>
    <mergeCell ref="L111:M111"/>
    <mergeCell ref="N111:Q111"/>
    <mergeCell ref="N89:Q89"/>
    <mergeCell ref="N90:Q90"/>
    <mergeCell ref="N91:Q91"/>
    <mergeCell ref="N93:Q93"/>
    <mergeCell ref="L95:Q95"/>
    <mergeCell ref="C101:Q101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1:P21"/>
    <mergeCell ref="M24:P24"/>
    <mergeCell ref="M25:P25"/>
    <mergeCell ref="M27:P27"/>
    <mergeCell ref="H29:J29"/>
    <mergeCell ref="M29:P29"/>
    <mergeCell ref="O14:P14"/>
    <mergeCell ref="E15:L15"/>
    <mergeCell ref="O15:P15"/>
    <mergeCell ref="O17:P17"/>
    <mergeCell ref="O18:P18"/>
    <mergeCell ref="O20:P20"/>
    <mergeCell ref="C4:Q4"/>
    <mergeCell ref="F6:P6"/>
    <mergeCell ref="F7:P7"/>
    <mergeCell ref="O9:P9"/>
    <mergeCell ref="O11:P11"/>
    <mergeCell ref="O12:P1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DESKTOP-HFL4FV8\Petr</dc:creator>
  <cp:keywords/>
  <dc:description/>
  <cp:lastModifiedBy>Proschl</cp:lastModifiedBy>
  <cp:lastPrinted>2020-07-10T10:15:36Z</cp:lastPrinted>
  <dcterms:created xsi:type="dcterms:W3CDTF">2020-02-03T17:01:22Z</dcterms:created>
  <dcterms:modified xsi:type="dcterms:W3CDTF">2020-07-10T10:37:09Z</dcterms:modified>
  <cp:category/>
  <cp:version/>
  <cp:contentType/>
  <cp:contentStatus/>
</cp:coreProperties>
</file>