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27495" windowHeight="11700" activeTab="1"/>
  </bookViews>
  <sheets>
    <sheet name="Rekapitulace stavby" sheetId="1" r:id="rId1"/>
    <sheet name="223474 - SO 1 - Oprava mě..." sheetId="2" r:id="rId2"/>
  </sheets>
  <definedNames>
    <definedName name="_xlnm._FilterDatabase" localSheetId="1" hidden="1">'223474 - SO 1 - Oprava mě...'!$C$130:$K$390</definedName>
    <definedName name="_xlnm.Print_Area" localSheetId="1">'223474 - SO 1 - Oprava mě...'!$C$4:$J$76,'223474 - SO 1 - Oprava mě...'!$C$82:$J$110,'223474 - SO 1 - Oprava mě...'!$C$116:$K$390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'223474 - SO 1 - Oprava mě...'!$130:$130</definedName>
  </definedNames>
  <calcPr calcId="145621"/>
</workbook>
</file>

<file path=xl/sharedStrings.xml><?xml version="1.0" encoding="utf-8"?>
<sst xmlns="http://schemas.openxmlformats.org/spreadsheetml/2006/main" count="2667" uniqueCount="479">
  <si>
    <t>Export Komplet</t>
  </si>
  <si>
    <t/>
  </si>
  <si>
    <t>2.0</t>
  </si>
  <si>
    <t>ZAMOK</t>
  </si>
  <si>
    <t>False</t>
  </si>
  <si>
    <t>{d5ec7040-e2ab-4eff-a9d7-f9c6a6fe319b}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</si>
  <si>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</si>
  <si>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</si>
  <si>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</si>
  <si>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</si>
  <si>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</si>
  <si>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</si>
  <si>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</si>
  <si>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</si>
  <si>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223474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</si>
  <si>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</si>
  <si>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</si>
  <si>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Juhyně, oprava měrného stupně</t>
  </si>
  <si>
    <t>KSO:</t>
  </si>
  <si>
    <t>CC-CZ:</t>
  </si>
  <si>
    <t>Místo:</t>
  </si>
  <si>
    <t>Rajnochovice</t>
  </si>
  <si>
    <t>Datum:</t>
  </si>
  <si>
    <t>13. 7. 2020</t>
  </si>
  <si>
    <t>Zadavatel:</t>
  </si>
  <si>
    <t>IČ:</t>
  </si>
  <si>
    <t>Povodí Moravy, s.p.</t>
  </si>
  <si>
    <t>DIČ:</t>
  </si>
  <si>
    <t>Uchazeč:</t>
  </si>
  <si>
    <t>Vyplň údaj</t>
  </si>
  <si>
    <t>Projektant:</t>
  </si>
  <si>
    <t>True</t>
  </si>
  <si>
    <t>Zpracovatel:</t>
  </si>
  <si>
    <t>Ing. Kauer Miroslav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</si>
  <si>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</si>
  <si>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</si>
  <si>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</si>
  <si>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</si>
  <si>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</si>
  <si>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</si>
  <si>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</si>
  <si>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</si>
  <si>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</si>
  <si>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</si>
  <si>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</si>
  <si>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</si>
  <si>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</si>
  <si>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</si>
  <si>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</si>
  <si>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</si>
  <si>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</si>
  <si>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</si>
  <si>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</si>
  <si>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</si>
  <si>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</si>
  <si>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</si>
  <si>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</si>
  <si>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</si>
  <si>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</si>
  <si>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</si>
  <si>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</si>
  <si>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</si>
  <si>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</si>
  <si>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</si>
  <si>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</si>
  <si>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</si>
  <si>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</si>
  <si>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</si>
  <si>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</si>
  <si>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</si>
  <si>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</si>
  <si>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</si>
  <si>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</si>
  <si>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</si>
  <si>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</si>
  <si>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</si>
  <si>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</si>
  <si>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</si>
  <si>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</si>
  <si>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Soupis prací</t>
  </si>
  <si>
    <t>STA</t>
  </si>
  <si>
    <t>1</t>
  </si>
  <si>
    <t>{7f1f7e76-a90b-49be-976f-f5bf4dc94147}</t>
  </si>
  <si>
    <t>2</t>
  </si>
  <si>
    <t>/</t>
  </si>
  <si>
    <t>SO 1 - Oprava měrného stupně</t>
  </si>
  <si>
    <t>Soupis</t>
  </si>
  <si>
    <t>{129bcab7-363b-4e1b-9d73-107ced5ad534}</t>
  </si>
  <si>
    <t>KRYCÍ LIST SOUPISU PRACÍ</t>
  </si>
  <si>
    <t>Objekt:</t>
  </si>
  <si>
    <t>223474 - Soupis prací</t>
  </si>
  <si>
    <t>Soupis:</t>
  </si>
  <si>
    <t>223474 - SO 1 - Oprava měrného stupně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</si>
  <si>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</si>
  <si>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</si>
  <si>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</si>
  <si>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</si>
  <si>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</si>
  <si>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</si>
  <si>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</si>
  <si>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</si>
  <si>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</si>
  <si>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</si>
  <si>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</si>
  <si>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</si>
  <si>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</si>
  <si>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</si>
  <si>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</si>
  <si>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</si>
  <si>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</si>
  <si>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</si>
  <si>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</si>
  <si>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</si>
  <si>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</si>
  <si>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</si>
  <si>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</si>
  <si>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</si>
  <si>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</si>
  <si>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</si>
  <si>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</si>
  <si>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</si>
  <si>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</si>
  <si>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</si>
  <si>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</si>
  <si>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</si>
  <si>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</si>
  <si>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</si>
  <si>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</si>
  <si>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</si>
  <si>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</si>
  <si>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2019 01</t>
  </si>
  <si>
    <t>4</t>
  </si>
  <si>
    <t>1819512658</t>
  </si>
  <si>
    <t>PP</t>
  </si>
  <si>
    <t>Odstranění křovin a stromů s odstraněním kořenů  průměru kmene do 100 mm do sklonu terénu 1 : 5, při celkové ploše do 1 000 m2</t>
  </si>
  <si>
    <t>VV</t>
  </si>
  <si>
    <t>"viz. TZ, kap. D.1.5"</t>
  </si>
  <si>
    <t>"pouze drobné keře vyrůstající ze spar v opevnění břehů - dlažby v místě stavby"</t>
  </si>
  <si>
    <t>85,91</t>
  </si>
  <si>
    <t>111251111</t>
  </si>
  <si>
    <t>Drcení ořezaných větví D do 100 mm s odvozem do 20 km</t>
  </si>
  <si>
    <t>m3</t>
  </si>
  <si>
    <t>1799553227</t>
  </si>
  <si>
    <t>Drcení ořezaných větví strojně - (štěpkování) o průměru větví do 100 mm</t>
  </si>
  <si>
    <t>"přepočet m2 křovin na m3"</t>
  </si>
  <si>
    <t>"položka 111201101" 85,91/100</t>
  </si>
  <si>
    <t>3</t>
  </si>
  <si>
    <t>112201101</t>
  </si>
  <si>
    <t>Odstranění pařezů D do 300 mm</t>
  </si>
  <si>
    <t>kus</t>
  </si>
  <si>
    <t>-2131459608</t>
  </si>
  <si>
    <t>Odstranění pařezů  s jejich vykopáním, vytrháním nebo odstřelením, s přesekáním kořenů průměru přes 100 do 300 mm</t>
  </si>
  <si>
    <t>"jedná se o pařezy po malých stomcích (pr. do 8 cm)" 4</t>
  </si>
  <si>
    <t>115001106</t>
  </si>
  <si>
    <t>Převedení vody potrubím DN do 900</t>
  </si>
  <si>
    <t>m</t>
  </si>
  <si>
    <t>-1965247492</t>
  </si>
  <si>
    <t>Převedení vody potrubím průměru DN přes 600 do 900</t>
  </si>
  <si>
    <t>"převedení vody potrubím nebo žlabem přes stupeň a vývar při opravě opevnění vývaru a zakončovacího prahu"</t>
  </si>
  <si>
    <t>"pro návrhový průtok 0,488 m3/s"   15</t>
  </si>
  <si>
    <t>5</t>
  </si>
  <si>
    <t>115101202</t>
  </si>
  <si>
    <t>Čerpání vody na dopravní výšku do 10 m průměrný přítok do 1000 l/min</t>
  </si>
  <si>
    <t>hod</t>
  </si>
  <si>
    <t>719200453</t>
  </si>
  <si>
    <t>Čerpání vody na dopravní výšku do 10 m s uvažovaným průměrným přítokem přes 500 do 1 000 l/min</t>
  </si>
  <si>
    <t xml:space="preserve">"čerpání vody z vývaru a průsaků při jímkování a převádění vody potrubím"  </t>
  </si>
  <si>
    <t>"doba čerpání 14 dnů" 14*24</t>
  </si>
  <si>
    <t>6</t>
  </si>
  <si>
    <t>115101302</t>
  </si>
  <si>
    <t>Pohotovost čerpací soupravy pro dopravní výšku do 10 m přítok do 1000 l/min</t>
  </si>
  <si>
    <t>den</t>
  </si>
  <si>
    <t>-1816290029</t>
  </si>
  <si>
    <t>Pohotovost záložní čerpací soupravy pro dopravní výšku do 10 m s uvažovaným průměrným přítokem přes 500 do 1 000 l/min</t>
  </si>
  <si>
    <t>7</t>
  </si>
  <si>
    <t>174101101R</t>
  </si>
  <si>
    <t>Zásyp jam, šachet rýh nebo kolem objektů sypaninou se zhutněním</t>
  </si>
  <si>
    <t>-1834476628</t>
  </si>
  <si>
    <t>Zásyp sypaninou z jakékoliv horniny  s uložením výkopku ve vrstvách se zhutněním jam, šachet, rýh nebo kolem objektů v těchto vykopávkách</t>
  </si>
  <si>
    <t>"vit. TZ kap. D.1.5"</t>
  </si>
  <si>
    <t>"Zásyp stávající kaverny na PB nad vývarem zhutnitelným materiálem, dodá stavba. Včetně zhutnění a urovnání povrchu pro pokládku dlažby" 4,5*2,0*0,5</t>
  </si>
  <si>
    <t>8</t>
  </si>
  <si>
    <t>181451123</t>
  </si>
  <si>
    <t>Založení lučního trávníku výsevem plochy přes 1000 m2 ve svahu do 1:1</t>
  </si>
  <si>
    <t>508752240</t>
  </si>
  <si>
    <t>Založení trávníku na půdě předem připravené plochy přes 1000 m2 výsevem včetně utažení lučního na svahu přes 1:2 do 1:1</t>
  </si>
  <si>
    <t>"osetí poškozených svahů technikou v prostoru nad opevněním" 46</t>
  </si>
  <si>
    <t>9</t>
  </si>
  <si>
    <t>M</t>
  </si>
  <si>
    <t>00572474</t>
  </si>
  <si>
    <t>osivo směs travní krajinná-svahová</t>
  </si>
  <si>
    <t>kg</t>
  </si>
  <si>
    <t>366624834</t>
  </si>
  <si>
    <t>46*0,015 'Přepočtené koeficientem množství</t>
  </si>
  <si>
    <t>10</t>
  </si>
  <si>
    <t>184818112R</t>
  </si>
  <si>
    <t>Odstranění spodních větví překážejících průjezdu k toku s rozdrcením a odvezením</t>
  </si>
  <si>
    <t>-809305969</t>
  </si>
  <si>
    <t>Odstranění spodních větví překážejících průjezdu podél toku s rozdrcením větví a jejich odvezením</t>
  </si>
  <si>
    <t>"na příjezdu techniky k toku - celkem 2 ks větví průměru do 20 cm" 2</t>
  </si>
  <si>
    <t>11</t>
  </si>
  <si>
    <t>184818232</t>
  </si>
  <si>
    <t>Ochrana kmene průměru přes 300 do 500 mm bedněním výšky do 2 m</t>
  </si>
  <si>
    <t>-1620927719</t>
  </si>
  <si>
    <t>Ochrana kmene bedněním před poškozením stavebním provozem zřízení včetně odstranění výšky bednění do 2 m průměru kmene přes 300 do 500 mm</t>
  </si>
  <si>
    <t>"strom na příjezdu k toku" 1</t>
  </si>
  <si>
    <t>12</t>
  </si>
  <si>
    <t>184818233</t>
  </si>
  <si>
    <t>Ochrana kmene průměru přes 500 do 700 mm bedněním výšky do 2 m</t>
  </si>
  <si>
    <t>81760898</t>
  </si>
  <si>
    <t>Ochrana kmene bedněním před poškozením stavebním provozem zřízení včetně odstranění výšky bednění do 2 m průměru kmene přes 500 do 700 mm</t>
  </si>
  <si>
    <t>13</t>
  </si>
  <si>
    <t>R1</t>
  </si>
  <si>
    <t>Nátěr zbytků drobných pařezů proti obrůstání vč. nátěrového materiálu</t>
  </si>
  <si>
    <t>774097548</t>
  </si>
  <si>
    <t>Nátěr zbytků pařezů proti obrůstání vč. nátěrového materiálu</t>
  </si>
  <si>
    <t>"nátěr pařezů po odstranění drobných náletů, v případě, že tyto nejdou vytrhnou, protože by hrozilo poškození opevnění" 6</t>
  </si>
  <si>
    <t>14</t>
  </si>
  <si>
    <t>R2</t>
  </si>
  <si>
    <t xml:space="preserve">Rozprostření nánosů z toku </t>
  </si>
  <si>
    <t>512</t>
  </si>
  <si>
    <t>732522125</t>
  </si>
  <si>
    <t>"těžba a následné rozprostření nánosů z toku přímo nad zakončovacím prahem"</t>
  </si>
  <si>
    <t>"materiál bude rozprostřen po dně toku v úseku pod tímto prahem v místech stávajících prohlubní-do vzd. 50 m"</t>
  </si>
  <si>
    <t>0,5*1,5*5,2</t>
  </si>
  <si>
    <t>Zakládání</t>
  </si>
  <si>
    <t>213141131</t>
  </si>
  <si>
    <t>Zřízení vrstvy z geotextilie ve sklonu do 1:1 š do 3 m</t>
  </si>
  <si>
    <t>-678835497</t>
  </si>
  <si>
    <t>Zřízení vrstvy z geotextilie  filtrační, separační, odvodňovací, ochranné, výztužné nebo protierozní ve sklonu přes 1:2 do 1:1, šířky do 3 m</t>
  </si>
  <si>
    <t>"na ploše kaverny" 4,5*2,0</t>
  </si>
  <si>
    <t>16</t>
  </si>
  <si>
    <t>69311081</t>
  </si>
  <si>
    <t>geotextilie netkaná separační, ochranná, filtrační, drenážní PES 300g/m2</t>
  </si>
  <si>
    <t>-1228656044</t>
  </si>
  <si>
    <t>9*1,15 'Přepočtené koeficientem množství</t>
  </si>
  <si>
    <t>Svislé a kompletní konstrukce</t>
  </si>
  <si>
    <t>17</t>
  </si>
  <si>
    <t>321212345</t>
  </si>
  <si>
    <t>Oprava zdiva vodních staveb do 3 m3 z lomového kamene obkladního včetně jeho dodání</t>
  </si>
  <si>
    <t>-1942083951</t>
  </si>
  <si>
    <t>Oprava zdiva nadzákladového z lomového kamene vodních staveb 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lomařsky upraveného s vyspárováním cementovou maltou, zdiva obkladního</t>
  </si>
  <si>
    <t>"oprava patek ve vývaru - odhad"</t>
  </si>
  <si>
    <t>"LB" 3,0</t>
  </si>
  <si>
    <t>"PB" 1,0</t>
  </si>
  <si>
    <t>"oprava nad vývarem"</t>
  </si>
  <si>
    <t>"doplnění kamenů na zakončovacím prahu" 0,8*0,3</t>
  </si>
  <si>
    <t>"doplnění kamene na ploše nad stupněm" 0,3*0,3/2*0,3</t>
  </si>
  <si>
    <t>"doplnění kamene na měrném prahu" 0,4*1,5+0,4*0,6</t>
  </si>
  <si>
    <t>Součet</t>
  </si>
  <si>
    <t>Vodorovné konstrukce</t>
  </si>
  <si>
    <t>18</t>
  </si>
  <si>
    <t>451312111</t>
  </si>
  <si>
    <t>Podklad pod dlažbu z betonu prostého C 20/25 tl přes 100 do 150 mm</t>
  </si>
  <si>
    <t>1360842130</t>
  </si>
  <si>
    <t>Podklad pod dlažbu z betonu prostého  bez zvýšených nároků na prostředí tř. C 20/25 tl. přes 100 do 150 mm</t>
  </si>
  <si>
    <t>"viz.TZ kap.D.1.5"</t>
  </si>
  <si>
    <t xml:space="preserve">"doplnění dlažby do betonu nad měrným stupněm na LB - 2 místa u patky" 0,3*0,4+0,6*1,2 </t>
  </si>
  <si>
    <t>19</t>
  </si>
  <si>
    <t>451313111</t>
  </si>
  <si>
    <t>Podklad pod dlažbu z betonu prostého C 20/25 tl přes 150 do 200 mm</t>
  </si>
  <si>
    <t>-1575215236</t>
  </si>
  <si>
    <t>Podklad pod dlažbu z betonu prostého  bez zvýšených nároků na prostředí tř. C 20/25 tl. přes 150 do 200 mm</t>
  </si>
  <si>
    <t>"viz. TZ kap. D.1.5"</t>
  </si>
  <si>
    <t>"dlažba nad prostorem kaverny" 4,5*2,0</t>
  </si>
  <si>
    <t>20</t>
  </si>
  <si>
    <t>451571221</t>
  </si>
  <si>
    <t>Podklad pod dlažbu ze štěrkopísku tl do 100 mm</t>
  </si>
  <si>
    <t>1613097696</t>
  </si>
  <si>
    <t>Podklad pod dlažbu ze štěrkopísku  tl. do 100 mm</t>
  </si>
  <si>
    <t>"dlažba v prostoru kaverny" 4,5*2,0</t>
  </si>
  <si>
    <t>465512327</t>
  </si>
  <si>
    <t>Dlažba z lomového kamene na sucho se zalitím spár cementovou maltou tl 300 mm</t>
  </si>
  <si>
    <t>-1543077656</t>
  </si>
  <si>
    <t>Dlažba z lomového kamene lomařsky upraveného  na sucho se zalitím spár cementovou maltou, tl. kamene 300 mm</t>
  </si>
  <si>
    <t>"doplnění dlažeb na LB nad měrným objektem" 0,3*0,4+0,6*1,2</t>
  </si>
  <si>
    <t>22</t>
  </si>
  <si>
    <t>465513327</t>
  </si>
  <si>
    <t>Dlažba z lomového kamene na cementovou maltu s vyspárováním tl 300 mm pro hydromeliorace</t>
  </si>
  <si>
    <t>1042998980</t>
  </si>
  <si>
    <t>Dlažba z lomového kamene lomařsky upraveného  na cementovou maltu, s vyspárováním cementovou maltou, tl. kamene 300 mm</t>
  </si>
  <si>
    <t>Úpravy povrchů, podlahy a osazování výplní</t>
  </si>
  <si>
    <t>23</t>
  </si>
  <si>
    <t>628635512</t>
  </si>
  <si>
    <t>Vyplnění spár zdiva z lomového kamene maltou cementovou na hl do 70 mm s vyspárováním</t>
  </si>
  <si>
    <t>642207078</t>
  </si>
  <si>
    <t>Vyplnění spár dosavadních konstrukcí zdiva  cementovou maltou s vyčištěním spár hloubky do 70 mm, zdiva z lomového kamene s vyspárováním</t>
  </si>
  <si>
    <t>"oprava poškozené dlažby nad vývarem"</t>
  </si>
  <si>
    <t>"LB" 4,7*(2,8+2,6)/2</t>
  </si>
  <si>
    <t>"PB" 4,7*(2,8+2,6)/2</t>
  </si>
  <si>
    <t>"patky vývaru" 1,53*4,7*2</t>
  </si>
  <si>
    <t>"zakončovací práh" (3,0+5,2+2,8)*0,8</t>
  </si>
  <si>
    <t>Mezisoučet</t>
  </si>
  <si>
    <t>"oprava opevnění nad stupněm"</t>
  </si>
  <si>
    <t>"PB" 2,6*3,8</t>
  </si>
  <si>
    <t>"LB" 2,6*2,2</t>
  </si>
  <si>
    <t>"dno" 2,6*(4,7+4,9)/2</t>
  </si>
  <si>
    <t>"měrný prah" 3,76</t>
  </si>
  <si>
    <t>"oprava opevnění nad měrným prahem"</t>
  </si>
  <si>
    <t>"LB" 3,8*4,2</t>
  </si>
  <si>
    <t>"opevnění v úseku 23,8189-23,8342 a 23,8522-23,8625" "oprava odhad 50%"</t>
  </si>
  <si>
    <t>"LB" (15,3*(1,3+1,0)/2+10,3*3,8)*0,5</t>
  </si>
  <si>
    <t>"PB" (15,3*(1,3+1,0)/2)*0,5</t>
  </si>
  <si>
    <t>24</t>
  </si>
  <si>
    <t>628635552</t>
  </si>
  <si>
    <t>Vyplnění spár zdiva z lomového kamene maltou cementovou na hl nad 70 do 120 mm s vyspárováním</t>
  </si>
  <si>
    <t>291510052</t>
  </si>
  <si>
    <t>Vyplnění spár dosavadních konstrukcí zdiva  cementovou maltou s vyčištěním spár hloubky přes 70 do 120 mm, zdiva z lomového kamene s vyspárováním</t>
  </si>
  <si>
    <t>"těleso měrného stupně"</t>
  </si>
  <si>
    <t>"horní hrana" 1,1*(4,4+2,38+4,9+2,4+3,67)</t>
  </si>
  <si>
    <t>"čelo stupně" 37,25</t>
  </si>
  <si>
    <t>Ostatní konstrukce a práce, bourání</t>
  </si>
  <si>
    <t>25</t>
  </si>
  <si>
    <t>938902122</t>
  </si>
  <si>
    <t>Čištění ploch betonových konstrukcí tlakovou vodou</t>
  </si>
  <si>
    <t>-1873838369</t>
  </si>
  <si>
    <t>Čištění nádrží, ploch dřevěných nebo betonových konstrukcí, potrubí  ploch betonových konstrukcí tlakovou vodou</t>
  </si>
  <si>
    <t>"očištění stupně - horní hrana" 1,1*(4,4+2,38+4,9+2,4+3,67)</t>
  </si>
  <si>
    <t>"dlažba nad vývarem" "LB" 4,7*(2,8+2,6)/2</t>
  </si>
  <si>
    <t>"PB - odečtena plocha kaverny" 4,7*(2,8+2,6)/2-2,0*4,5</t>
  </si>
  <si>
    <t>"patky vývar" 1,53*4,7*2</t>
  </si>
  <si>
    <t>"opevnění nad stupněm" "PB" 2,6*3,8</t>
  </si>
  <si>
    <t>"měrný prah" 4,7*0,8-1,12</t>
  </si>
  <si>
    <t>"opevnění nad měrným prahem" "LB" 3,8*4,2-((0,3*0,4+0,6*1,2))</t>
  </si>
  <si>
    <t xml:space="preserve">"dlažby v úseku 23,8189-238342 a 23,8522-23,8625 v rozsahu 100%" </t>
  </si>
  <si>
    <t>"LB" 15,3*(1,3+1,0)/2+10,3*3,8</t>
  </si>
  <si>
    <t>"PB" 15,3*(1,3+1,0)/2</t>
  </si>
  <si>
    <t>26</t>
  </si>
  <si>
    <t>938902132</t>
  </si>
  <si>
    <t>Očištění konstrukcí na ostatních plochách od porostu</t>
  </si>
  <si>
    <t>-2108883833</t>
  </si>
  <si>
    <t>Dokončovací práce na dosavadních konstrukcích  očištění stavebních konstrukcí od porostu, s naložením odstraněného porostu na dopravní prostředek nebo s přemístěním na výšku do 6 m a odklizením na hromady do vzdálenosti 50 m na ostatních plochách</t>
  </si>
  <si>
    <t xml:space="preserve">"dlažby v úseku 23,8189-238342 a 23,8522-23,8625 v rozsahu 50%" </t>
  </si>
  <si>
    <t>"PB" 15,3*(1,3+1,0)/2*0,5</t>
  </si>
  <si>
    <t>27</t>
  </si>
  <si>
    <t>938903111</t>
  </si>
  <si>
    <t>Vysekání spár hl do 70 mm v dlažbě z lomového kamene</t>
  </si>
  <si>
    <t>-1836182622</t>
  </si>
  <si>
    <t>Dokončovací práce na dosavadních konstrukcích  vysekání spár s očištěním zdiva nebo dlažby, s naložením suti na dopravní prostředek nebo s odklizením na hromady do vzdálenosti 50 m při hloubce spáry do 70 mm v dlažbě z lomového kamene</t>
  </si>
  <si>
    <t>"PB" 4,7*(2,8+2,6)/2-2,0*4,5</t>
  </si>
  <si>
    <t>"měrný prah" 3,76-1,12</t>
  </si>
  <si>
    <t>"LB" 3,8*4,2-((0,3*0,4+0,6*1,2))</t>
  </si>
  <si>
    <t>28</t>
  </si>
  <si>
    <t>938903211</t>
  </si>
  <si>
    <t>Vysekání spár hl nad 70 do 120 mm ve zdivu z lomového kamene</t>
  </si>
  <si>
    <t>1224482261</t>
  </si>
  <si>
    <t>Dokončovací práce na dosavadních konstrukcích  vysekání spár s očištěním zdiva nebo dlažby, s naložením suti na dopravní prostředek nebo s odklizením na hromady do vzdálenosti 50 m při hloubce spáry přes 70 do 120 mm ve zdivu z lomového kamene</t>
  </si>
  <si>
    <t>29</t>
  </si>
  <si>
    <t>960211251</t>
  </si>
  <si>
    <t>Bourání vodních staveb zděných z kamene nebo z cihel, z vodní hladiny</t>
  </si>
  <si>
    <t>-768220120</t>
  </si>
  <si>
    <t>Bourání konstrukcí vodních staveb  z hladiny, s naložením vybouraných hmot a suti na dopravní prostředek nebo s odklizením na hromady do vzdálenosti 20 m zděných z kamene nebo z cihel</t>
  </si>
  <si>
    <t>"úprava podkladů pod uvolněnými a chybějícími kameny na stupni a na opevnění dlažbou"</t>
  </si>
  <si>
    <t>"měrný stupeň" 0,35*0,35*4*0,3</t>
  </si>
  <si>
    <t>"opevnění nad stupněm na LB" 0,4*1,5*0,2+0,6*1,2*0,2</t>
  </si>
  <si>
    <t>"v opevnění dna nad stupněm" 0,3*0,3/2*0,25</t>
  </si>
  <si>
    <t>30</t>
  </si>
  <si>
    <t>985331113</t>
  </si>
  <si>
    <t>Dodatečné vlepování betonářské výztuže D 12 mm do cementové aktivované malty včetně vyvrtání otvoru</t>
  </si>
  <si>
    <t>2142327245</t>
  </si>
  <si>
    <t>Dodatečné vlepování betonářské výztuže včetně vyvrtání a vyčištění otvoru cementovou aktivovanou maltou průměr výztuže 12 mm</t>
  </si>
  <si>
    <t>"ocelové trny do spár uvolněných obkladových kamenů"</t>
  </si>
  <si>
    <t>"zakončovacím prahu" 6*0,5</t>
  </si>
  <si>
    <t>"měrný stupeň" 8*0,6</t>
  </si>
  <si>
    <t>"měrný práh" 10*0,5</t>
  </si>
  <si>
    <t>31</t>
  </si>
  <si>
    <t>13021013</t>
  </si>
  <si>
    <t>tyč ocelová žebírková jakost BSt 500S výztuž do betonu D 12mm</t>
  </si>
  <si>
    <t>t</t>
  </si>
  <si>
    <t>-1592176826</t>
  </si>
  <si>
    <t>P</t>
  </si>
  <si>
    <t>Poznámka k položce:
Hmotnost: 0,89 kg/m</t>
  </si>
  <si>
    <t>"zakončovací prah" 6*0,5*0,89/1000</t>
  </si>
  <si>
    <t>"měrný stupeň" 8*0,6*0,89/1000</t>
  </si>
  <si>
    <t>"měrný práh" 10*0,5*0,89/1000</t>
  </si>
  <si>
    <t>997</t>
  </si>
  <si>
    <t>Přesun sutě</t>
  </si>
  <si>
    <t>32</t>
  </si>
  <si>
    <t>997013801</t>
  </si>
  <si>
    <t>Poplatek za uložení na skládce (skládkovné) stavebního odpadu betonového kód odpadu 170 101</t>
  </si>
  <si>
    <t>-1428554423</t>
  </si>
  <si>
    <t>Poplatek za uložení stavebního odpadu na skládce (skládkovné) z prostého betonu zatříděného do Katalogu odpadů pod kódem 170 101</t>
  </si>
  <si>
    <t>5,47</t>
  </si>
  <si>
    <t>33</t>
  </si>
  <si>
    <t>997321511</t>
  </si>
  <si>
    <t>Vodorovná doprava suti a vybouraných hmot po suchu do 1 km</t>
  </si>
  <si>
    <t>-2104443406</t>
  </si>
  <si>
    <t>Vodorovná doprava suti a vybouraných hmot  bez naložení, s vyložením a hrubým urovnáním po suchu, na vzdálenost do 1 km</t>
  </si>
  <si>
    <t>34</t>
  </si>
  <si>
    <t>997321519</t>
  </si>
  <si>
    <t>Příplatek ZKD 1km vodorovné dopravy suti a vybouraných hmot po suchu</t>
  </si>
  <si>
    <t>-921881191</t>
  </si>
  <si>
    <t>Vodorovná doprava suti a vybouraných hmot  bez naložení, s vyložením a hrubým urovnáním po suchu, na vzdálenost Příplatek k cenám za každý další i započatý 1 km přes 1 km</t>
  </si>
  <si>
    <t>"přeprava do 20 km od stavby" 5,47*20</t>
  </si>
  <si>
    <t>998</t>
  </si>
  <si>
    <t>Přesun hmot</t>
  </si>
  <si>
    <t>35</t>
  </si>
  <si>
    <t>998323011</t>
  </si>
  <si>
    <t>Přesun hmot pro jezy a stupně</t>
  </si>
  <si>
    <t>-2076433374</t>
  </si>
  <si>
    <t>Přesun hmot pro jezy a stupně  dopravní vzdálenost do 500 m</t>
  </si>
  <si>
    <t>VRN</t>
  </si>
  <si>
    <t>Vedlejší rozpočtové náklady</t>
  </si>
  <si>
    <t>VRN3</t>
  </si>
  <si>
    <t>Zařízení staveniště</t>
  </si>
  <si>
    <t>36</t>
  </si>
  <si>
    <t>030001000</t>
  </si>
  <si>
    <t>Soubor</t>
  </si>
  <si>
    <t>CS ÚRS 2018 01</t>
  </si>
  <si>
    <t>1024</t>
  </si>
  <si>
    <t>1138040539</t>
  </si>
  <si>
    <t>"včetně buňky, mobilního WC - předpoklad na parcele č. 2334/4, upřesnění po dohodě zhotovitele s obcí Rajnochovice" 1</t>
  </si>
  <si>
    <t>"dle požadavku vlastníka pozemku obce Rajnochovice, budou přesouvány kontejnery na odpad vždy tak, aby nebránily příjezdu"</t>
  </si>
  <si>
    <t>"nové místo bude dohodnuto na začátku stavby s obcí Rajnochovice"</t>
  </si>
  <si>
    <t>37</t>
  </si>
  <si>
    <t>0300-R10</t>
  </si>
  <si>
    <t>Biologický dozor po dobu stavby</t>
  </si>
  <si>
    <t>35411283</t>
  </si>
  <si>
    <t>Biologický dozor</t>
  </si>
  <si>
    <t>"včetně biologického průzkumu na možný výskyt raka říčního - viz. dokladová část "Výjimka ZCHD ze dne 28.7.2020"</t>
  </si>
  <si>
    <t>"prováděný odpovědnou a oprávněnou osobou po celou dobu stavby"  1</t>
  </si>
  <si>
    <t>38</t>
  </si>
  <si>
    <t>0300-R18</t>
  </si>
  <si>
    <t>Jímkování v místech potřeby stavby bez vody (stavba po polovináchčástech)</t>
  </si>
  <si>
    <t>kompl</t>
  </si>
  <si>
    <t>369431401</t>
  </si>
  <si>
    <t>Jímkování a převádění průtoku (stavba po částech)</t>
  </si>
  <si>
    <t>"v úsecích opravovaného opevnění nad stupněm, stavba bude prováděna po polovinách včetně zajištění průtoku vody v Juhyni korytem mimo jímku" 1</t>
  </si>
  <si>
    <t>"včetně dodání materiálu a jeho odvezení po dokončení stavby"</t>
  </si>
  <si>
    <t>39</t>
  </si>
  <si>
    <t>R12</t>
  </si>
  <si>
    <t>Vytýčení inž. sítí před stavbou a ochrana inž. sítí před poškozením v průběhu stavby</t>
  </si>
  <si>
    <t>soubor</t>
  </si>
  <si>
    <t>-1823454626</t>
  </si>
  <si>
    <t>"vytýčení všech inženýrských sítí ve staveništi před zahájením prací - (NN, přípojka NN) a jejich ochrana před poškozením během stavby"1</t>
  </si>
  <si>
    <t>40</t>
  </si>
  <si>
    <t>R14</t>
  </si>
  <si>
    <t>Zřízení sjezdů do koryta stržením svahu, s násypem nezávadného materiálu ve sklonu dle použité mechanizace a následně uvedení do původního stavu</t>
  </si>
  <si>
    <t>-98391988</t>
  </si>
  <si>
    <t>Zřízení sjezdů do koryta stržením svahu, případně násypem nezávadného materiálu ve sklonu dle použité mechanizace a následně uvedení do původního stavu</t>
  </si>
  <si>
    <t>"zřízení sjezdů do toku pod a nad měrným stupněm pro umožnění přístupu techniky k místům oprav"</t>
  </si>
  <si>
    <t>"včetně dovozu a odvozu potřebného materiálu na sjezdy" 2</t>
  </si>
  <si>
    <t>41</t>
  </si>
  <si>
    <t>R4.1</t>
  </si>
  <si>
    <t>Čištění komunkací - mechanicky</t>
  </si>
  <si>
    <t>559759902</t>
  </si>
  <si>
    <t>"vždy po výjezdu vozidel znečištěného vozidla ze stavby na asfaltovou komunikaci" 1</t>
  </si>
  <si>
    <t>42</t>
  </si>
  <si>
    <t>R5.1</t>
  </si>
  <si>
    <t>Čištění komunikací - vodou</t>
  </si>
  <si>
    <t>1450083743</t>
  </si>
  <si>
    <t>"vždy po výjezdu znečištěného vozidla ze stavby na asfaltovou komunikaci" 1</t>
  </si>
  <si>
    <t>43</t>
  </si>
  <si>
    <t>R6</t>
  </si>
  <si>
    <t>Uvedení využívaných ploch do původního stavu</t>
  </si>
  <si>
    <t>1578543628</t>
  </si>
  <si>
    <t>Uvedení využívaných ploch do původního stavu</t>
  </si>
  <si>
    <t xml:space="preserve">"týká se to všech pozemků dotčených stavbou nebo příjezdem na stavbu, travnatých ploch i ploch s povrchem asfaltovým, včetně případné meziskládky" </t>
  </si>
  <si>
    <t>"provedení fotodokumentace jednotlivých pozemků a staveb dotčených stavbou před zahájením stavby"</t>
  </si>
  <si>
    <t xml:space="preserve">"asfaltový povrch, v případě poškození uvedení do původního stavu" </t>
  </si>
  <si>
    <t>"pro zajištění průjezdu techniky k toku dle katastrální situace"</t>
  </si>
  <si>
    <t>"v případě nutnosti použití betonových panelů pro zpevnění příjezdu k toku"</t>
  </si>
  <si>
    <t>44</t>
  </si>
  <si>
    <t>R7</t>
  </si>
  <si>
    <t>Odlov a transfer ryb a živočichů, dle požadavku ČRS</t>
  </si>
  <si>
    <t>-720373003</t>
  </si>
  <si>
    <t>Odlov a transfer ryb a živočichů, dle požadavku MRS</t>
  </si>
  <si>
    <t>"odlov a záchranný transfer ryb provedený MO ČRS Choryně"</t>
  </si>
  <si>
    <t>"dle požadavku bude proveden několikanásobný odlov a transfer před zahájením prací" 1</t>
  </si>
  <si>
    <t>45</t>
  </si>
  <si>
    <t>R8</t>
  </si>
  <si>
    <t>Havarijní a povodňový plán</t>
  </si>
  <si>
    <t>1909116372</t>
  </si>
  <si>
    <t>"vypracování plánů zhotovitelem a jejich schválení" 1</t>
  </si>
  <si>
    <t>46</t>
  </si>
  <si>
    <t>R9</t>
  </si>
  <si>
    <t>Přechodné dopravní značení</t>
  </si>
  <si>
    <t>715470686</t>
  </si>
  <si>
    <t>"zhotovitel zpracuje PDZ a následně rozmístí značky, např. v místě výjezdu vozidel na silnici, označení uzavřených úseků pro chodce a cyklisty"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</si>
</sst>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8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9" t="s">
        <v>14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2"/>
      <c r="AQ5" s="22"/>
      <c r="AR5" s="20"/>
      <c r="BE5" s="268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1" t="s">
        <v>17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2"/>
      <c r="AQ6" s="22"/>
      <c r="AR6" s="20"/>
      <c r="BE6" s="269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9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9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9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9"/>
      <c r="BS10" s="17" t="s">
        <v>6</v>
      </c>
    </row>
    <row r="11" spans="2:7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69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9"/>
      <c r="BS12" s="17" t="s">
        <v>6</v>
      </c>
    </row>
    <row r="13" spans="2:7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69"/>
      <c r="BS13" s="17" t="s">
        <v>6</v>
      </c>
    </row>
    <row r="14" spans="2:71" ht="12.75">
      <c r="B14" s="21"/>
      <c r="C14" s="22"/>
      <c r="D14" s="22"/>
      <c r="E14" s="292" t="s">
        <v>29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69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9"/>
      <c r="BS15" s="17" t="s">
        <v>4</v>
      </c>
    </row>
    <row r="16" spans="2:7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9"/>
      <c r="BS16" s="17" t="s">
        <v>4</v>
      </c>
    </row>
    <row r="17" spans="2:7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69"/>
      <c r="BS17" s="17" t="s">
        <v>31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9"/>
      <c r="BS18" s="17" t="s">
        <v>6</v>
      </c>
    </row>
    <row r="19" spans="2:7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9"/>
      <c r="BS19" s="17" t="s">
        <v>6</v>
      </c>
    </row>
    <row r="20" spans="2:7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69"/>
      <c r="BS20" s="17" t="s">
        <v>31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9"/>
    </row>
    <row r="22" spans="2:57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9"/>
    </row>
    <row r="23" spans="2:57" ht="16.5" customHeight="1">
      <c r="B23" s="21"/>
      <c r="C23" s="22"/>
      <c r="D23" s="22"/>
      <c r="E23" s="294" t="s">
        <v>1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2"/>
      <c r="AP23" s="22"/>
      <c r="AQ23" s="22"/>
      <c r="AR23" s="20"/>
      <c r="BE23" s="269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9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9"/>
    </row>
    <row r="26" spans="2:57" s="1" customFormat="1" ht="25.9" customHeight="1"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1">
        <f>ROUND(AG94,2)</f>
        <v>0</v>
      </c>
      <c r="AL26" s="272"/>
      <c r="AM26" s="272"/>
      <c r="AN26" s="272"/>
      <c r="AO26" s="272"/>
      <c r="AP26" s="35"/>
      <c r="AQ26" s="35"/>
      <c r="AR26" s="38"/>
      <c r="BE26" s="269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9"/>
    </row>
    <row r="28" spans="2:57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5" t="s">
        <v>36</v>
      </c>
      <c r="M28" s="295"/>
      <c r="N28" s="295"/>
      <c r="O28" s="295"/>
      <c r="P28" s="295"/>
      <c r="Q28" s="35"/>
      <c r="R28" s="35"/>
      <c r="S28" s="35"/>
      <c r="T28" s="35"/>
      <c r="U28" s="35"/>
      <c r="V28" s="35"/>
      <c r="W28" s="295" t="s">
        <v>37</v>
      </c>
      <c r="X28" s="295"/>
      <c r="Y28" s="295"/>
      <c r="Z28" s="295"/>
      <c r="AA28" s="295"/>
      <c r="AB28" s="295"/>
      <c r="AC28" s="295"/>
      <c r="AD28" s="295"/>
      <c r="AE28" s="295"/>
      <c r="AF28" s="35"/>
      <c r="AG28" s="35"/>
      <c r="AH28" s="35"/>
      <c r="AI28" s="35"/>
      <c r="AJ28" s="35"/>
      <c r="AK28" s="295" t="s">
        <v>38</v>
      </c>
      <c r="AL28" s="295"/>
      <c r="AM28" s="295"/>
      <c r="AN28" s="295"/>
      <c r="AO28" s="295"/>
      <c r="AP28" s="35"/>
      <c r="AQ28" s="35"/>
      <c r="AR28" s="38"/>
      <c r="BE28" s="269"/>
    </row>
    <row r="29" spans="2:57" s="2" customFormat="1" ht="14.45" customHeight="1">
      <c r="B29" s="39"/>
      <c r="C29" s="40"/>
      <c r="D29" s="29" t="s">
        <v>39</v>
      </c>
      <c r="E29" s="40"/>
      <c r="F29" s="29" t="s">
        <v>40</v>
      </c>
      <c r="G29" s="40"/>
      <c r="H29" s="40"/>
      <c r="I29" s="40"/>
      <c r="J29" s="40"/>
      <c r="K29" s="40"/>
      <c r="L29" s="296">
        <v>0.21</v>
      </c>
      <c r="M29" s="267"/>
      <c r="N29" s="267"/>
      <c r="O29" s="267"/>
      <c r="P29" s="267"/>
      <c r="Q29" s="40"/>
      <c r="R29" s="40"/>
      <c r="S29" s="40"/>
      <c r="T29" s="40"/>
      <c r="U29" s="40"/>
      <c r="V29" s="40"/>
      <c r="W29" s="266">
        <f>ROUND(AZ94,2)</f>
        <v>0</v>
      </c>
      <c r="X29" s="267"/>
      <c r="Y29" s="267"/>
      <c r="Z29" s="267"/>
      <c r="AA29" s="267"/>
      <c r="AB29" s="267"/>
      <c r="AC29" s="267"/>
      <c r="AD29" s="267"/>
      <c r="AE29" s="267"/>
      <c r="AF29" s="40"/>
      <c r="AG29" s="40"/>
      <c r="AH29" s="40"/>
      <c r="AI29" s="40"/>
      <c r="AJ29" s="40"/>
      <c r="AK29" s="266">
        <f>ROUND(AV94,2)</f>
        <v>0</v>
      </c>
      <c r="AL29" s="267"/>
      <c r="AM29" s="267"/>
      <c r="AN29" s="267"/>
      <c r="AO29" s="267"/>
      <c r="AP29" s="40"/>
      <c r="AQ29" s="40"/>
      <c r="AR29" s="41"/>
      <c r="BE29" s="270"/>
    </row>
    <row r="30" spans="2:57" s="2" customFormat="1" ht="14.45" customHeight="1">
      <c r="B30" s="39"/>
      <c r="C30" s="40"/>
      <c r="D30" s="40"/>
      <c r="E30" s="40"/>
      <c r="F30" s="29" t="s">
        <v>41</v>
      </c>
      <c r="G30" s="40"/>
      <c r="H30" s="40"/>
      <c r="I30" s="40"/>
      <c r="J30" s="40"/>
      <c r="K30" s="40"/>
      <c r="L30" s="296">
        <v>0.15</v>
      </c>
      <c r="M30" s="267"/>
      <c r="N30" s="267"/>
      <c r="O30" s="267"/>
      <c r="P30" s="267"/>
      <c r="Q30" s="40"/>
      <c r="R30" s="40"/>
      <c r="S30" s="40"/>
      <c r="T30" s="40"/>
      <c r="U30" s="40"/>
      <c r="V30" s="40"/>
      <c r="W30" s="266">
        <f>ROUND(BA94,2)</f>
        <v>0</v>
      </c>
      <c r="X30" s="267"/>
      <c r="Y30" s="267"/>
      <c r="Z30" s="267"/>
      <c r="AA30" s="267"/>
      <c r="AB30" s="267"/>
      <c r="AC30" s="267"/>
      <c r="AD30" s="267"/>
      <c r="AE30" s="267"/>
      <c r="AF30" s="40"/>
      <c r="AG30" s="40"/>
      <c r="AH30" s="40"/>
      <c r="AI30" s="40"/>
      <c r="AJ30" s="40"/>
      <c r="AK30" s="266">
        <f>ROUND(AW94,2)</f>
        <v>0</v>
      </c>
      <c r="AL30" s="267"/>
      <c r="AM30" s="267"/>
      <c r="AN30" s="267"/>
      <c r="AO30" s="267"/>
      <c r="AP30" s="40"/>
      <c r="AQ30" s="40"/>
      <c r="AR30" s="41"/>
      <c r="BE30" s="270"/>
    </row>
    <row r="31" spans="2:57" s="2" customFormat="1" ht="14.45" customHeight="1" hidden="1">
      <c r="B31" s="39"/>
      <c r="C31" s="40"/>
      <c r="D31" s="40"/>
      <c r="E31" s="40"/>
      <c r="F31" s="29" t="s">
        <v>42</v>
      </c>
      <c r="G31" s="40"/>
      <c r="H31" s="40"/>
      <c r="I31" s="40"/>
      <c r="J31" s="40"/>
      <c r="K31" s="40"/>
      <c r="L31" s="296">
        <v>0.21</v>
      </c>
      <c r="M31" s="267"/>
      <c r="N31" s="267"/>
      <c r="O31" s="267"/>
      <c r="P31" s="267"/>
      <c r="Q31" s="40"/>
      <c r="R31" s="40"/>
      <c r="S31" s="40"/>
      <c r="T31" s="40"/>
      <c r="U31" s="40"/>
      <c r="V31" s="40"/>
      <c r="W31" s="266">
        <f>ROUND(BB94,2)</f>
        <v>0</v>
      </c>
      <c r="X31" s="267"/>
      <c r="Y31" s="267"/>
      <c r="Z31" s="267"/>
      <c r="AA31" s="267"/>
      <c r="AB31" s="267"/>
      <c r="AC31" s="267"/>
      <c r="AD31" s="267"/>
      <c r="AE31" s="267"/>
      <c r="AF31" s="40"/>
      <c r="AG31" s="40"/>
      <c r="AH31" s="40"/>
      <c r="AI31" s="40"/>
      <c r="AJ31" s="40"/>
      <c r="AK31" s="266">
        <v>0</v>
      </c>
      <c r="AL31" s="267"/>
      <c r="AM31" s="267"/>
      <c r="AN31" s="267"/>
      <c r="AO31" s="267"/>
      <c r="AP31" s="40"/>
      <c r="AQ31" s="40"/>
      <c r="AR31" s="41"/>
      <c r="BE31" s="270"/>
    </row>
    <row r="32" spans="2:57" s="2" customFormat="1" ht="14.45" customHeight="1" hidden="1">
      <c r="B32" s="39"/>
      <c r="C32" s="40"/>
      <c r="D32" s="40"/>
      <c r="E32" s="40"/>
      <c r="F32" s="29" t="s">
        <v>43</v>
      </c>
      <c r="G32" s="40"/>
      <c r="H32" s="40"/>
      <c r="I32" s="40"/>
      <c r="J32" s="40"/>
      <c r="K32" s="40"/>
      <c r="L32" s="296">
        <v>0.15</v>
      </c>
      <c r="M32" s="267"/>
      <c r="N32" s="267"/>
      <c r="O32" s="267"/>
      <c r="P32" s="267"/>
      <c r="Q32" s="40"/>
      <c r="R32" s="40"/>
      <c r="S32" s="40"/>
      <c r="T32" s="40"/>
      <c r="U32" s="40"/>
      <c r="V32" s="40"/>
      <c r="W32" s="266">
        <f>ROUND(BC94,2)</f>
        <v>0</v>
      </c>
      <c r="X32" s="267"/>
      <c r="Y32" s="267"/>
      <c r="Z32" s="267"/>
      <c r="AA32" s="267"/>
      <c r="AB32" s="267"/>
      <c r="AC32" s="267"/>
      <c r="AD32" s="267"/>
      <c r="AE32" s="267"/>
      <c r="AF32" s="40"/>
      <c r="AG32" s="40"/>
      <c r="AH32" s="40"/>
      <c r="AI32" s="40"/>
      <c r="AJ32" s="40"/>
      <c r="AK32" s="266">
        <v>0</v>
      </c>
      <c r="AL32" s="267"/>
      <c r="AM32" s="267"/>
      <c r="AN32" s="267"/>
      <c r="AO32" s="267"/>
      <c r="AP32" s="40"/>
      <c r="AQ32" s="40"/>
      <c r="AR32" s="41"/>
      <c r="BE32" s="270"/>
    </row>
    <row r="33" spans="2:57" s="2" customFormat="1" ht="14.45" customHeight="1" hidden="1">
      <c r="B33" s="39"/>
      <c r="C33" s="40"/>
      <c r="D33" s="40"/>
      <c r="E33" s="40"/>
      <c r="F33" s="29" t="s">
        <v>44</v>
      </c>
      <c r="G33" s="40"/>
      <c r="H33" s="40"/>
      <c r="I33" s="40"/>
      <c r="J33" s="40"/>
      <c r="K33" s="40"/>
      <c r="L33" s="296">
        <v>0</v>
      </c>
      <c r="M33" s="267"/>
      <c r="N33" s="267"/>
      <c r="O33" s="267"/>
      <c r="P33" s="267"/>
      <c r="Q33" s="40"/>
      <c r="R33" s="40"/>
      <c r="S33" s="40"/>
      <c r="T33" s="40"/>
      <c r="U33" s="40"/>
      <c r="V33" s="40"/>
      <c r="W33" s="266">
        <f>ROUND(BD94,2)</f>
        <v>0</v>
      </c>
      <c r="X33" s="267"/>
      <c r="Y33" s="267"/>
      <c r="Z33" s="267"/>
      <c r="AA33" s="267"/>
      <c r="AB33" s="267"/>
      <c r="AC33" s="267"/>
      <c r="AD33" s="267"/>
      <c r="AE33" s="267"/>
      <c r="AF33" s="40"/>
      <c r="AG33" s="40"/>
      <c r="AH33" s="40"/>
      <c r="AI33" s="40"/>
      <c r="AJ33" s="40"/>
      <c r="AK33" s="266">
        <v>0</v>
      </c>
      <c r="AL33" s="267"/>
      <c r="AM33" s="267"/>
      <c r="AN33" s="267"/>
      <c r="AO33" s="267"/>
      <c r="AP33" s="40"/>
      <c r="AQ33" s="40"/>
      <c r="AR33" s="41"/>
      <c r="BE33" s="270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9"/>
    </row>
    <row r="35" spans="2:44" s="1" customFormat="1" ht="25.9" customHeight="1"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73" t="s">
        <v>47</v>
      </c>
      <c r="Y35" s="274"/>
      <c r="Z35" s="274"/>
      <c r="AA35" s="274"/>
      <c r="AB35" s="274"/>
      <c r="AC35" s="44"/>
      <c r="AD35" s="44"/>
      <c r="AE35" s="44"/>
      <c r="AF35" s="44"/>
      <c r="AG35" s="44"/>
      <c r="AH35" s="44"/>
      <c r="AI35" s="44"/>
      <c r="AJ35" s="44"/>
      <c r="AK35" s="275">
        <f>SUM(AK26:AK33)</f>
        <v>0</v>
      </c>
      <c r="AL35" s="274"/>
      <c r="AM35" s="274"/>
      <c r="AN35" s="274"/>
      <c r="AO35" s="276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14.4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4"/>
      <c r="C49" s="3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4"/>
      <c r="C60" s="35"/>
      <c r="D60" s="48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50</v>
      </c>
      <c r="AI60" s="37"/>
      <c r="AJ60" s="37"/>
      <c r="AK60" s="37"/>
      <c r="AL60" s="37"/>
      <c r="AM60" s="48" t="s">
        <v>51</v>
      </c>
      <c r="AN60" s="37"/>
      <c r="AO60" s="37"/>
      <c r="AP60" s="35"/>
      <c r="AQ60" s="35"/>
      <c r="AR60" s="38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4"/>
      <c r="C64" s="35"/>
      <c r="D64" s="46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53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4"/>
      <c r="C75" s="35"/>
      <c r="D75" s="48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50</v>
      </c>
      <c r="AI75" s="37"/>
      <c r="AJ75" s="37"/>
      <c r="AK75" s="37"/>
      <c r="AL75" s="37"/>
      <c r="AM75" s="48" t="s">
        <v>51</v>
      </c>
      <c r="AN75" s="37"/>
      <c r="AO75" s="37"/>
      <c r="AP75" s="35"/>
      <c r="AQ75" s="35"/>
      <c r="AR75" s="38"/>
    </row>
    <row r="76" spans="2:44" s="1" customFormat="1" ht="11.25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2:44" s="1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2:44" s="1" customFormat="1" ht="24.95" customHeight="1">
      <c r="B82" s="34"/>
      <c r="C82" s="23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2:44" s="3" customFormat="1" ht="12" customHeight="1">
      <c r="B84" s="53"/>
      <c r="C84" s="29" t="s">
        <v>13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223474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2:44" s="4" customFormat="1" ht="36.95" customHeight="1">
      <c r="B85" s="56"/>
      <c r="C85" s="57" t="s">
        <v>16</v>
      </c>
      <c r="D85" s="58"/>
      <c r="E85" s="58"/>
      <c r="F85" s="58"/>
      <c r="G85" s="58"/>
      <c r="H85" s="58"/>
      <c r="I85" s="58"/>
      <c r="J85" s="58"/>
      <c r="K85" s="58"/>
      <c r="L85" s="286" t="str">
        <f>K6</f>
        <v>Juhyně, oprava měrného stupně</v>
      </c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58"/>
      <c r="AQ85" s="58"/>
      <c r="AR85" s="59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2:44" s="1" customFormat="1" ht="12" customHeight="1">
      <c r="B87" s="34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>Rajnochovice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288" t="str">
        <f>IF(AN8="","",AN8)</f>
        <v>13. 7. 2020</v>
      </c>
      <c r="AN87" s="288"/>
      <c r="AO87" s="35"/>
      <c r="AP87" s="35"/>
      <c r="AQ87" s="35"/>
      <c r="AR87" s="38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2:56" s="1" customFormat="1" ht="15.2" customHeight="1">
      <c r="B89" s="34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54" t="str">
        <f>IF(E11="","",E11)</f>
        <v>Povodí Moravy, s.p.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284" t="str">
        <f>IF(E17="","",E17)</f>
        <v>Povodí Moravy, s.p.</v>
      </c>
      <c r="AN89" s="285"/>
      <c r="AO89" s="285"/>
      <c r="AP89" s="285"/>
      <c r="AQ89" s="35"/>
      <c r="AR89" s="38"/>
      <c r="AS89" s="278" t="s">
        <v>55</v>
      </c>
      <c r="AT89" s="279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2:56" s="1" customFormat="1" ht="15.2" customHeight="1">
      <c r="B90" s="34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5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32</v>
      </c>
      <c r="AJ90" s="35"/>
      <c r="AK90" s="35"/>
      <c r="AL90" s="35"/>
      <c r="AM90" s="284" t="str">
        <f>IF(E20="","",E20)</f>
        <v>Ing. Kauer Miroslav</v>
      </c>
      <c r="AN90" s="285"/>
      <c r="AO90" s="285"/>
      <c r="AP90" s="285"/>
      <c r="AQ90" s="35"/>
      <c r="AR90" s="38"/>
      <c r="AS90" s="280"/>
      <c r="AT90" s="281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2:5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2"/>
      <c r="AT91" s="283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2:56" s="1" customFormat="1" ht="29.25" customHeight="1">
      <c r="B92" s="34"/>
      <c r="C92" s="297" t="s">
        <v>56</v>
      </c>
      <c r="D92" s="298"/>
      <c r="E92" s="298"/>
      <c r="F92" s="298"/>
      <c r="G92" s="298"/>
      <c r="H92" s="68"/>
      <c r="I92" s="299" t="s">
        <v>57</v>
      </c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300" t="s">
        <v>58</v>
      </c>
      <c r="AH92" s="298"/>
      <c r="AI92" s="298"/>
      <c r="AJ92" s="298"/>
      <c r="AK92" s="298"/>
      <c r="AL92" s="298"/>
      <c r="AM92" s="298"/>
      <c r="AN92" s="299" t="s">
        <v>59</v>
      </c>
      <c r="AO92" s="298"/>
      <c r="AP92" s="301"/>
      <c r="AQ92" s="69" t="s">
        <v>60</v>
      </c>
      <c r="AR92" s="38"/>
      <c r="AS92" s="70" t="s">
        <v>61</v>
      </c>
      <c r="AT92" s="71" t="s">
        <v>62</v>
      </c>
      <c r="AU92" s="71" t="s">
        <v>63</v>
      </c>
      <c r="AV92" s="71" t="s">
        <v>64</v>
      </c>
      <c r="AW92" s="71" t="s">
        <v>65</v>
      </c>
      <c r="AX92" s="71" t="s">
        <v>66</v>
      </c>
      <c r="AY92" s="71" t="s">
        <v>67</v>
      </c>
      <c r="AZ92" s="71" t="s">
        <v>68</v>
      </c>
      <c r="BA92" s="71" t="s">
        <v>69</v>
      </c>
      <c r="BB92" s="71" t="s">
        <v>70</v>
      </c>
      <c r="BC92" s="71" t="s">
        <v>71</v>
      </c>
      <c r="BD92" s="72" t="s">
        <v>72</v>
      </c>
    </row>
    <row r="93" spans="2:56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2:90" s="5" customFormat="1" ht="32.45" customHeight="1">
      <c r="B94" s="76"/>
      <c r="C94" s="77" t="s">
        <v>73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309">
        <f>ROUND(AG95,2)</f>
        <v>0</v>
      </c>
      <c r="AH94" s="309"/>
      <c r="AI94" s="309"/>
      <c r="AJ94" s="309"/>
      <c r="AK94" s="309"/>
      <c r="AL94" s="309"/>
      <c r="AM94" s="309"/>
      <c r="AN94" s="310">
        <f>SUM(AG94,AT94)</f>
        <v>0</v>
      </c>
      <c r="AO94" s="310"/>
      <c r="AP94" s="310"/>
      <c r="AQ94" s="80" t="s">
        <v>1</v>
      </c>
      <c r="AR94" s="81"/>
      <c r="AS94" s="82">
        <f>ROUND(AS95,2)</f>
        <v>0</v>
      </c>
      <c r="AT94" s="83">
        <f>ROUND(SUM(AV94:AW94),2)</f>
        <v>0</v>
      </c>
      <c r="AU94" s="84">
        <f>ROUND(AU95,5)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 aca="true" t="shared" si="0" ref="AZ94:BD95">ROUND(AZ95,2)</f>
        <v>0</v>
      </c>
      <c r="BA94" s="83">
        <f t="shared" si="0"/>
        <v>0</v>
      </c>
      <c r="BB94" s="83">
        <f t="shared" si="0"/>
        <v>0</v>
      </c>
      <c r="BC94" s="83">
        <f t="shared" si="0"/>
        <v>0</v>
      </c>
      <c r="BD94" s="85">
        <f t="shared" si="0"/>
        <v>0</v>
      </c>
      <c r="BS94" s="86" t="s">
        <v>74</v>
      </c>
      <c r="BT94" s="86" t="s">
        <v>75</v>
      </c>
      <c r="BU94" s="87" t="s">
        <v>76</v>
      </c>
      <c r="BV94" s="86" t="s">
        <v>77</v>
      </c>
      <c r="BW94" s="86" t="s">
        <v>5</v>
      </c>
      <c r="BX94" s="86" t="s">
        <v>78</v>
      </c>
      <c r="CL94" s="86" t="s">
        <v>1</v>
      </c>
    </row>
    <row r="95" spans="2:91" s="6" customFormat="1" ht="16.5" customHeight="1">
      <c r="B95" s="88"/>
      <c r="C95" s="89"/>
      <c r="D95" s="305" t="s">
        <v>14</v>
      </c>
      <c r="E95" s="305"/>
      <c r="F95" s="305"/>
      <c r="G95" s="305"/>
      <c r="H95" s="305"/>
      <c r="I95" s="90"/>
      <c r="J95" s="305" t="s">
        <v>79</v>
      </c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4">
        <f>ROUND(AG96,2)</f>
        <v>0</v>
      </c>
      <c r="AH95" s="303"/>
      <c r="AI95" s="303"/>
      <c r="AJ95" s="303"/>
      <c r="AK95" s="303"/>
      <c r="AL95" s="303"/>
      <c r="AM95" s="303"/>
      <c r="AN95" s="302">
        <f>SUM(AG95,AT95)</f>
        <v>0</v>
      </c>
      <c r="AO95" s="303"/>
      <c r="AP95" s="303"/>
      <c r="AQ95" s="91" t="s">
        <v>80</v>
      </c>
      <c r="AR95" s="92"/>
      <c r="AS95" s="93">
        <f>ROUND(AS96,2)</f>
        <v>0</v>
      </c>
      <c r="AT95" s="94">
        <f>ROUND(SUM(AV95:AW95),2)</f>
        <v>0</v>
      </c>
      <c r="AU95" s="95">
        <f>ROUND(AU96,5)</f>
        <v>0</v>
      </c>
      <c r="AV95" s="94">
        <f>ROUND(AZ95*L29,2)</f>
        <v>0</v>
      </c>
      <c r="AW95" s="94">
        <f>ROUND(BA95*L30,2)</f>
        <v>0</v>
      </c>
      <c r="AX95" s="94">
        <f>ROUND(BB95*L29,2)</f>
        <v>0</v>
      </c>
      <c r="AY95" s="94">
        <f>ROUND(BC95*L30,2)</f>
        <v>0</v>
      </c>
      <c r="AZ95" s="94">
        <f t="shared" si="0"/>
        <v>0</v>
      </c>
      <c r="BA95" s="94">
        <f t="shared" si="0"/>
        <v>0</v>
      </c>
      <c r="BB95" s="94">
        <f t="shared" si="0"/>
        <v>0</v>
      </c>
      <c r="BC95" s="94">
        <f t="shared" si="0"/>
        <v>0</v>
      </c>
      <c r="BD95" s="96">
        <f t="shared" si="0"/>
        <v>0</v>
      </c>
      <c r="BS95" s="97" t="s">
        <v>74</v>
      </c>
      <c r="BT95" s="97" t="s">
        <v>81</v>
      </c>
      <c r="BU95" s="97" t="s">
        <v>76</v>
      </c>
      <c r="BV95" s="97" t="s">
        <v>77</v>
      </c>
      <c r="BW95" s="97" t="s">
        <v>82</v>
      </c>
      <c r="BX95" s="97" t="s">
        <v>5</v>
      </c>
      <c r="CL95" s="97" t="s">
        <v>1</v>
      </c>
      <c r="CM95" s="97" t="s">
        <v>83</v>
      </c>
    </row>
    <row r="96" spans="1:90" s="3" customFormat="1" ht="16.5" customHeight="1">
      <c r="A96" s="98" t="s">
        <v>84</v>
      </c>
      <c r="B96" s="53"/>
      <c r="C96" s="99"/>
      <c r="D96" s="99"/>
      <c r="E96" s="308" t="s">
        <v>14</v>
      </c>
      <c r="F96" s="308"/>
      <c r="G96" s="308"/>
      <c r="H96" s="308"/>
      <c r="I96" s="308"/>
      <c r="J96" s="99"/>
      <c r="K96" s="308" t="s">
        <v>85</v>
      </c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6">
        <f>'223474 - SO 1 - Oprava mě...'!J32</f>
        <v>0</v>
      </c>
      <c r="AH96" s="307"/>
      <c r="AI96" s="307"/>
      <c r="AJ96" s="307"/>
      <c r="AK96" s="307"/>
      <c r="AL96" s="307"/>
      <c r="AM96" s="307"/>
      <c r="AN96" s="306">
        <f>SUM(AG96,AT96)</f>
        <v>0</v>
      </c>
      <c r="AO96" s="307"/>
      <c r="AP96" s="307"/>
      <c r="AQ96" s="100" t="s">
        <v>86</v>
      </c>
      <c r="AR96" s="55"/>
      <c r="AS96" s="101">
        <v>0</v>
      </c>
      <c r="AT96" s="102">
        <f>ROUND(SUM(AV96:AW96),2)</f>
        <v>0</v>
      </c>
      <c r="AU96" s="103">
        <f>'223474 - SO 1 - Oprava mě...'!P131</f>
        <v>0</v>
      </c>
      <c r="AV96" s="102">
        <f>'223474 - SO 1 - Oprava mě...'!J35</f>
        <v>0</v>
      </c>
      <c r="AW96" s="102">
        <f>'223474 - SO 1 - Oprava mě...'!J36</f>
        <v>0</v>
      </c>
      <c r="AX96" s="102">
        <f>'223474 - SO 1 - Oprava mě...'!J37</f>
        <v>0</v>
      </c>
      <c r="AY96" s="102">
        <f>'223474 - SO 1 - Oprava mě...'!J38</f>
        <v>0</v>
      </c>
      <c r="AZ96" s="102">
        <f>'223474 - SO 1 - Oprava mě...'!F35</f>
        <v>0</v>
      </c>
      <c r="BA96" s="102">
        <f>'223474 - SO 1 - Oprava mě...'!F36</f>
        <v>0</v>
      </c>
      <c r="BB96" s="102">
        <f>'223474 - SO 1 - Oprava mě...'!F37</f>
        <v>0</v>
      </c>
      <c r="BC96" s="102">
        <f>'223474 - SO 1 - Oprava mě...'!F38</f>
        <v>0</v>
      </c>
      <c r="BD96" s="104">
        <f>'223474 - SO 1 - Oprava mě...'!F39</f>
        <v>0</v>
      </c>
      <c r="BT96" s="105" t="s">
        <v>83</v>
      </c>
      <c r="BV96" s="105" t="s">
        <v>77</v>
      </c>
      <c r="BW96" s="105" t="s">
        <v>87</v>
      </c>
      <c r="BX96" s="105" t="s">
        <v>82</v>
      </c>
      <c r="CL96" s="105" t="s">
        <v>1</v>
      </c>
    </row>
    <row r="97" spans="2:44" s="1" customFormat="1" ht="30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8"/>
    </row>
    <row r="98" spans="2:44" s="1" customFormat="1" ht="6.95" customHeight="1"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38"/>
    </row>
  </sheetData>
  <sheetProtection algorithmName="SHA-512" hashValue="49ApIoZ5rncsqftP4gYIGh//mmbZaKDGyoFz1JCUloUo75b28cg5BE9yjICc5Ld4ZT/c51ma4tywjVeLE3LRMw==" saltValue="fbbR/FPtbT13U8CZAh8YmbpZxySBJQZ8BdosSAHyu0Ajmqc7i2BduXHevqFjHvO5iFSHy3rRFf+ht/Z6ulth8w==" spinCount="100000" sheet="1" objects="1" scenarios="1" formatColumns="0" formatRows="0"/>
  <mergeCells count="46">
    <mergeCell ref="AN96:AP96"/>
    <mergeCell ref="AG96:AM96"/>
    <mergeCell ref="E96:I96"/>
    <mergeCell ref="K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6" location="'223474 - SO 1 - Oprava mě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91"/>
  <sheetViews>
    <sheetView showGridLines="0" tabSelected="1" workbookViewId="0" topLeftCell="A334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7" t="s">
        <v>87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83</v>
      </c>
    </row>
    <row r="4" spans="2:46" ht="24.95" customHeight="1">
      <c r="B4" s="20"/>
      <c r="D4" s="110" t="s">
        <v>88</v>
      </c>
      <c r="L4" s="20"/>
      <c r="M4" s="11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12" t="s">
        <v>16</v>
      </c>
      <c r="L6" s="20"/>
    </row>
    <row r="7" spans="2:12" ht="16.5" customHeight="1">
      <c r="B7" s="20"/>
      <c r="E7" s="311" t="str">
        <f>'Rekapitulace stavby'!K6</f>
        <v>Juhyně, oprava měrného stupně</v>
      </c>
      <c r="F7" s="312"/>
      <c r="G7" s="312"/>
      <c r="H7" s="312"/>
      <c r="L7" s="20"/>
    </row>
    <row r="8" spans="2:12" ht="12" customHeight="1">
      <c r="B8" s="20"/>
      <c r="D8" s="112" t="s">
        <v>89</v>
      </c>
      <c r="L8" s="20"/>
    </row>
    <row r="9" spans="2:12" s="1" customFormat="1" ht="16.5" customHeight="1">
      <c r="B9" s="38"/>
      <c r="E9" s="311" t="s">
        <v>90</v>
      </c>
      <c r="F9" s="313"/>
      <c r="G9" s="313"/>
      <c r="H9" s="313"/>
      <c r="I9" s="113"/>
      <c r="L9" s="38"/>
    </row>
    <row r="10" spans="2:12" s="1" customFormat="1" ht="12" customHeight="1">
      <c r="B10" s="38"/>
      <c r="D10" s="112" t="s">
        <v>91</v>
      </c>
      <c r="I10" s="113"/>
      <c r="L10" s="38"/>
    </row>
    <row r="11" spans="2:12" s="1" customFormat="1" ht="36.95" customHeight="1">
      <c r="B11" s="38"/>
      <c r="E11" s="314" t="s">
        <v>92</v>
      </c>
      <c r="F11" s="313"/>
      <c r="G11" s="313"/>
      <c r="H11" s="313"/>
      <c r="I11" s="113"/>
      <c r="L11" s="38"/>
    </row>
    <row r="12" spans="2:12" s="1" customFormat="1" ht="11.25">
      <c r="B12" s="38"/>
      <c r="I12" s="113"/>
      <c r="L12" s="38"/>
    </row>
    <row r="13" spans="2:12" s="1" customFormat="1" ht="12" customHeight="1">
      <c r="B13" s="38"/>
      <c r="D13" s="112" t="s">
        <v>18</v>
      </c>
      <c r="F13" s="105" t="s">
        <v>1</v>
      </c>
      <c r="I13" s="114" t="s">
        <v>19</v>
      </c>
      <c r="J13" s="105" t="s">
        <v>1</v>
      </c>
      <c r="L13" s="38"/>
    </row>
    <row r="14" spans="2:12" s="1" customFormat="1" ht="12" customHeight="1">
      <c r="B14" s="38"/>
      <c r="D14" s="112" t="s">
        <v>20</v>
      </c>
      <c r="F14" s="105" t="s">
        <v>21</v>
      </c>
      <c r="I14" s="114" t="s">
        <v>22</v>
      </c>
      <c r="J14" s="115" t="str">
        <f>'Rekapitulace stavby'!AN8</f>
        <v>13. 7. 2020</v>
      </c>
      <c r="L14" s="38"/>
    </row>
    <row r="15" spans="2:12" s="1" customFormat="1" ht="10.9" customHeight="1">
      <c r="B15" s="38"/>
      <c r="I15" s="113"/>
      <c r="L15" s="38"/>
    </row>
    <row r="16" spans="2:12" s="1" customFormat="1" ht="12" customHeight="1">
      <c r="B16" s="38"/>
      <c r="D16" s="112" t="s">
        <v>24</v>
      </c>
      <c r="I16" s="114" t="s">
        <v>25</v>
      </c>
      <c r="J16" s="105" t="s">
        <v>1</v>
      </c>
      <c r="L16" s="38"/>
    </row>
    <row r="17" spans="2:12" s="1" customFormat="1" ht="18" customHeight="1">
      <c r="B17" s="38"/>
      <c r="E17" s="105" t="s">
        <v>26</v>
      </c>
      <c r="I17" s="114" t="s">
        <v>27</v>
      </c>
      <c r="J17" s="105" t="s">
        <v>1</v>
      </c>
      <c r="L17" s="38"/>
    </row>
    <row r="18" spans="2:12" s="1" customFormat="1" ht="6.95" customHeight="1">
      <c r="B18" s="38"/>
      <c r="I18" s="113"/>
      <c r="L18" s="38"/>
    </row>
    <row r="19" spans="2:12" s="1" customFormat="1" ht="12" customHeight="1">
      <c r="B19" s="38"/>
      <c r="D19" s="112" t="s">
        <v>28</v>
      </c>
      <c r="I19" s="114" t="s">
        <v>25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15" t="str">
        <f>'Rekapitulace stavby'!E14</f>
        <v>Vyplň údaj</v>
      </c>
      <c r="F20" s="316"/>
      <c r="G20" s="316"/>
      <c r="H20" s="316"/>
      <c r="I20" s="114" t="s">
        <v>27</v>
      </c>
      <c r="J20" s="30" t="str">
        <f>'Rekapitulace stavby'!AN14</f>
        <v>Vyplň údaj</v>
      </c>
      <c r="L20" s="38"/>
    </row>
    <row r="21" spans="2:12" s="1" customFormat="1" ht="6.95" customHeight="1">
      <c r="B21" s="38"/>
      <c r="I21" s="113"/>
      <c r="L21" s="38"/>
    </row>
    <row r="22" spans="2:12" s="1" customFormat="1" ht="12" customHeight="1">
      <c r="B22" s="38"/>
      <c r="D22" s="112" t="s">
        <v>30</v>
      </c>
      <c r="I22" s="114" t="s">
        <v>25</v>
      </c>
      <c r="J22" s="105" t="s">
        <v>1</v>
      </c>
      <c r="L22" s="38"/>
    </row>
    <row r="23" spans="2:12" s="1" customFormat="1" ht="18" customHeight="1">
      <c r="B23" s="38"/>
      <c r="E23" s="105" t="s">
        <v>26</v>
      </c>
      <c r="I23" s="114" t="s">
        <v>27</v>
      </c>
      <c r="J23" s="105" t="s">
        <v>1</v>
      </c>
      <c r="L23" s="38"/>
    </row>
    <row r="24" spans="2:12" s="1" customFormat="1" ht="6.95" customHeight="1">
      <c r="B24" s="38"/>
      <c r="I24" s="113"/>
      <c r="L24" s="38"/>
    </row>
    <row r="25" spans="2:12" s="1" customFormat="1" ht="12" customHeight="1">
      <c r="B25" s="38"/>
      <c r="D25" s="112" t="s">
        <v>32</v>
      </c>
      <c r="I25" s="114" t="s">
        <v>25</v>
      </c>
      <c r="J25" s="105" t="s">
        <v>1</v>
      </c>
      <c r="L25" s="38"/>
    </row>
    <row r="26" spans="2:12" s="1" customFormat="1" ht="18" customHeight="1">
      <c r="B26" s="38"/>
      <c r="E26" s="105" t="s">
        <v>33</v>
      </c>
      <c r="I26" s="114" t="s">
        <v>27</v>
      </c>
      <c r="J26" s="105" t="s">
        <v>1</v>
      </c>
      <c r="L26" s="38"/>
    </row>
    <row r="27" spans="2:12" s="1" customFormat="1" ht="6.95" customHeight="1">
      <c r="B27" s="38"/>
      <c r="I27" s="113"/>
      <c r="L27" s="38"/>
    </row>
    <row r="28" spans="2:12" s="1" customFormat="1" ht="12" customHeight="1">
      <c r="B28" s="38"/>
      <c r="D28" s="112" t="s">
        <v>34</v>
      </c>
      <c r="I28" s="113"/>
      <c r="L28" s="38"/>
    </row>
    <row r="29" spans="2:12" s="7" customFormat="1" ht="16.5" customHeight="1">
      <c r="B29" s="116"/>
      <c r="E29" s="317" t="s">
        <v>1</v>
      </c>
      <c r="F29" s="317"/>
      <c r="G29" s="317"/>
      <c r="H29" s="317"/>
      <c r="I29" s="117"/>
      <c r="L29" s="116"/>
    </row>
    <row r="30" spans="2:12" s="1" customFormat="1" ht="6.95" customHeight="1">
      <c r="B30" s="38"/>
      <c r="I30" s="113"/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8"/>
      <c r="J31" s="62"/>
      <c r="K31" s="62"/>
      <c r="L31" s="38"/>
    </row>
    <row r="32" spans="2:12" s="1" customFormat="1" ht="25.35" customHeight="1">
      <c r="B32" s="38"/>
      <c r="D32" s="119" t="s">
        <v>35</v>
      </c>
      <c r="I32" s="113"/>
      <c r="J32" s="120">
        <f>ROUND(J131,2)</f>
        <v>0</v>
      </c>
      <c r="L32" s="38"/>
    </row>
    <row r="33" spans="2:12" s="1" customFormat="1" ht="6.95" customHeight="1">
      <c r="B33" s="38"/>
      <c r="D33" s="62"/>
      <c r="E33" s="62"/>
      <c r="F33" s="62"/>
      <c r="G33" s="62"/>
      <c r="H33" s="62"/>
      <c r="I33" s="118"/>
      <c r="J33" s="62"/>
      <c r="K33" s="62"/>
      <c r="L33" s="38"/>
    </row>
    <row r="34" spans="2:12" s="1" customFormat="1" ht="14.45" customHeight="1">
      <c r="B34" s="38"/>
      <c r="F34" s="121" t="s">
        <v>37</v>
      </c>
      <c r="I34" s="122" t="s">
        <v>36</v>
      </c>
      <c r="J34" s="121" t="s">
        <v>38</v>
      </c>
      <c r="L34" s="38"/>
    </row>
    <row r="35" spans="2:12" s="1" customFormat="1" ht="14.45" customHeight="1">
      <c r="B35" s="38"/>
      <c r="D35" s="123" t="s">
        <v>39</v>
      </c>
      <c r="E35" s="112" t="s">
        <v>40</v>
      </c>
      <c r="F35" s="124">
        <f>ROUND((SUM(BE131:BE390)),2)</f>
        <v>0</v>
      </c>
      <c r="I35" s="125">
        <v>0.21</v>
      </c>
      <c r="J35" s="124">
        <f>ROUND(((SUM(BE131:BE390))*I35),2)</f>
        <v>0</v>
      </c>
      <c r="L35" s="38"/>
    </row>
    <row r="36" spans="2:12" s="1" customFormat="1" ht="14.45" customHeight="1">
      <c r="B36" s="38"/>
      <c r="E36" s="112" t="s">
        <v>41</v>
      </c>
      <c r="F36" s="124">
        <f>ROUND((SUM(BF131:BF390)),2)</f>
        <v>0</v>
      </c>
      <c r="I36" s="125">
        <v>0.15</v>
      </c>
      <c r="J36" s="124">
        <f>ROUND(((SUM(BF131:BF390))*I36),2)</f>
        <v>0</v>
      </c>
      <c r="L36" s="38"/>
    </row>
    <row r="37" spans="2:12" s="1" customFormat="1" ht="14.45" customHeight="1" hidden="1">
      <c r="B37" s="38"/>
      <c r="E37" s="112" t="s">
        <v>42</v>
      </c>
      <c r="F37" s="124">
        <f>ROUND((SUM(BG131:BG390)),2)</f>
        <v>0</v>
      </c>
      <c r="I37" s="125">
        <v>0.21</v>
      </c>
      <c r="J37" s="124">
        <f>0</f>
        <v>0</v>
      </c>
      <c r="L37" s="38"/>
    </row>
    <row r="38" spans="2:12" s="1" customFormat="1" ht="14.45" customHeight="1" hidden="1">
      <c r="B38" s="38"/>
      <c r="E38" s="112" t="s">
        <v>43</v>
      </c>
      <c r="F38" s="124">
        <f>ROUND((SUM(BH131:BH390)),2)</f>
        <v>0</v>
      </c>
      <c r="I38" s="125">
        <v>0.15</v>
      </c>
      <c r="J38" s="124">
        <f>0</f>
        <v>0</v>
      </c>
      <c r="L38" s="38"/>
    </row>
    <row r="39" spans="2:12" s="1" customFormat="1" ht="14.45" customHeight="1" hidden="1">
      <c r="B39" s="38"/>
      <c r="E39" s="112" t="s">
        <v>44</v>
      </c>
      <c r="F39" s="124">
        <f>ROUND((SUM(BI131:BI390)),2)</f>
        <v>0</v>
      </c>
      <c r="I39" s="125">
        <v>0</v>
      </c>
      <c r="J39" s="124">
        <f>0</f>
        <v>0</v>
      </c>
      <c r="L39" s="38"/>
    </row>
    <row r="40" spans="2:12" s="1" customFormat="1" ht="6.95" customHeight="1">
      <c r="B40" s="38"/>
      <c r="I40" s="113"/>
      <c r="L40" s="38"/>
    </row>
    <row r="41" spans="2:12" s="1" customFormat="1" ht="25.35" customHeight="1">
      <c r="B41" s="38"/>
      <c r="C41" s="126"/>
      <c r="D41" s="127" t="s">
        <v>45</v>
      </c>
      <c r="E41" s="128"/>
      <c r="F41" s="128"/>
      <c r="G41" s="129" t="s">
        <v>46</v>
      </c>
      <c r="H41" s="130" t="s">
        <v>47</v>
      </c>
      <c r="I41" s="131"/>
      <c r="J41" s="132">
        <f>SUM(J32:J39)</f>
        <v>0</v>
      </c>
      <c r="K41" s="133"/>
      <c r="L41" s="38"/>
    </row>
    <row r="42" spans="2:12" s="1" customFormat="1" ht="14.45" customHeight="1">
      <c r="B42" s="38"/>
      <c r="I42" s="113"/>
      <c r="L42" s="38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4" t="s">
        <v>48</v>
      </c>
      <c r="E50" s="135"/>
      <c r="F50" s="135"/>
      <c r="G50" s="134" t="s">
        <v>49</v>
      </c>
      <c r="H50" s="135"/>
      <c r="I50" s="136"/>
      <c r="J50" s="135"/>
      <c r="K50" s="135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7" t="s">
        <v>50</v>
      </c>
      <c r="E61" s="138"/>
      <c r="F61" s="139" t="s">
        <v>51</v>
      </c>
      <c r="G61" s="137" t="s">
        <v>50</v>
      </c>
      <c r="H61" s="138"/>
      <c r="I61" s="140"/>
      <c r="J61" s="141" t="s">
        <v>51</v>
      </c>
      <c r="K61" s="138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4" t="s">
        <v>52</v>
      </c>
      <c r="E65" s="135"/>
      <c r="F65" s="135"/>
      <c r="G65" s="134" t="s">
        <v>53</v>
      </c>
      <c r="H65" s="135"/>
      <c r="I65" s="136"/>
      <c r="J65" s="135"/>
      <c r="K65" s="135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7" t="s">
        <v>50</v>
      </c>
      <c r="E76" s="138"/>
      <c r="F76" s="139" t="s">
        <v>51</v>
      </c>
      <c r="G76" s="137" t="s">
        <v>50</v>
      </c>
      <c r="H76" s="138"/>
      <c r="I76" s="140"/>
      <c r="J76" s="141" t="s">
        <v>51</v>
      </c>
      <c r="K76" s="138"/>
      <c r="L76" s="38"/>
    </row>
    <row r="77" spans="2:12" s="1" customFormat="1" ht="14.45" customHeight="1"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38"/>
    </row>
    <row r="81" spans="2:12" s="1" customFormat="1" ht="6.95" customHeight="1"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38"/>
    </row>
    <row r="82" spans="2:12" s="1" customFormat="1" ht="24.95" customHeight="1">
      <c r="B82" s="34"/>
      <c r="C82" s="23" t="s">
        <v>93</v>
      </c>
      <c r="D82" s="35"/>
      <c r="E82" s="35"/>
      <c r="F82" s="35"/>
      <c r="G82" s="35"/>
      <c r="H82" s="35"/>
      <c r="I82" s="113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3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3"/>
      <c r="J84" s="35"/>
      <c r="K84" s="35"/>
      <c r="L84" s="38"/>
    </row>
    <row r="85" spans="2:12" s="1" customFormat="1" ht="16.5" customHeight="1">
      <c r="B85" s="34"/>
      <c r="C85" s="35"/>
      <c r="D85" s="35"/>
      <c r="E85" s="318" t="str">
        <f>E7</f>
        <v>Juhyně, oprava měrného stupně</v>
      </c>
      <c r="F85" s="319"/>
      <c r="G85" s="319"/>
      <c r="H85" s="319"/>
      <c r="I85" s="113"/>
      <c r="J85" s="35"/>
      <c r="K85" s="35"/>
      <c r="L85" s="38"/>
    </row>
    <row r="86" spans="2:12" ht="12" customHeight="1">
      <c r="B86" s="21"/>
      <c r="C86" s="29" t="s">
        <v>89</v>
      </c>
      <c r="D86" s="22"/>
      <c r="E86" s="22"/>
      <c r="F86" s="22"/>
      <c r="G86" s="22"/>
      <c r="H86" s="22"/>
      <c r="J86" s="22"/>
      <c r="K86" s="22"/>
      <c r="L86" s="20"/>
    </row>
    <row r="87" spans="2:12" s="1" customFormat="1" ht="16.5" customHeight="1">
      <c r="B87" s="34"/>
      <c r="C87" s="35"/>
      <c r="D87" s="35"/>
      <c r="E87" s="318" t="s">
        <v>90</v>
      </c>
      <c r="F87" s="320"/>
      <c r="G87" s="320"/>
      <c r="H87" s="320"/>
      <c r="I87" s="113"/>
      <c r="J87" s="35"/>
      <c r="K87" s="35"/>
      <c r="L87" s="38"/>
    </row>
    <row r="88" spans="2:12" s="1" customFormat="1" ht="12" customHeight="1">
      <c r="B88" s="34"/>
      <c r="C88" s="29" t="s">
        <v>91</v>
      </c>
      <c r="D88" s="35"/>
      <c r="E88" s="35"/>
      <c r="F88" s="35"/>
      <c r="G88" s="35"/>
      <c r="H88" s="35"/>
      <c r="I88" s="113"/>
      <c r="J88" s="35"/>
      <c r="K88" s="35"/>
      <c r="L88" s="38"/>
    </row>
    <row r="89" spans="2:12" s="1" customFormat="1" ht="16.5" customHeight="1">
      <c r="B89" s="34"/>
      <c r="C89" s="35"/>
      <c r="D89" s="35"/>
      <c r="E89" s="286" t="str">
        <f>E11</f>
        <v>223474 - SO 1 - Oprava měrného stupně</v>
      </c>
      <c r="F89" s="320"/>
      <c r="G89" s="320"/>
      <c r="H89" s="320"/>
      <c r="I89" s="113"/>
      <c r="J89" s="35"/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3"/>
      <c r="J90" s="35"/>
      <c r="K90" s="35"/>
      <c r="L90" s="38"/>
    </row>
    <row r="91" spans="2:12" s="1" customFormat="1" ht="12" customHeight="1">
      <c r="B91" s="34"/>
      <c r="C91" s="29" t="s">
        <v>20</v>
      </c>
      <c r="D91" s="35"/>
      <c r="E91" s="35"/>
      <c r="F91" s="27" t="str">
        <f>F14</f>
        <v>Rajnochovice</v>
      </c>
      <c r="G91" s="35"/>
      <c r="H91" s="35"/>
      <c r="I91" s="114" t="s">
        <v>22</v>
      </c>
      <c r="J91" s="61" t="str">
        <f>IF(J14="","",J14)</f>
        <v>13. 7. 2020</v>
      </c>
      <c r="K91" s="35"/>
      <c r="L91" s="38"/>
    </row>
    <row r="92" spans="2:12" s="1" customFormat="1" ht="6.95" customHeight="1">
      <c r="B92" s="34"/>
      <c r="C92" s="35"/>
      <c r="D92" s="35"/>
      <c r="E92" s="35"/>
      <c r="F92" s="35"/>
      <c r="G92" s="35"/>
      <c r="H92" s="35"/>
      <c r="I92" s="113"/>
      <c r="J92" s="35"/>
      <c r="K92" s="35"/>
      <c r="L92" s="38"/>
    </row>
    <row r="93" spans="2:12" s="1" customFormat="1" ht="15.2" customHeight="1">
      <c r="B93" s="34"/>
      <c r="C93" s="29" t="s">
        <v>24</v>
      </c>
      <c r="D93" s="35"/>
      <c r="E93" s="35"/>
      <c r="F93" s="27" t="str">
        <f>E17</f>
        <v>Povodí Moravy, s.p.</v>
      </c>
      <c r="G93" s="35"/>
      <c r="H93" s="35"/>
      <c r="I93" s="114" t="s">
        <v>30</v>
      </c>
      <c r="J93" s="32" t="str">
        <f>E23</f>
        <v>Povodí Moravy, s.p.</v>
      </c>
      <c r="K93" s="35"/>
      <c r="L93" s="38"/>
    </row>
    <row r="94" spans="2:12" s="1" customFormat="1" ht="15.2" customHeight="1">
      <c r="B94" s="34"/>
      <c r="C94" s="29" t="s">
        <v>28</v>
      </c>
      <c r="D94" s="35"/>
      <c r="E94" s="35"/>
      <c r="F94" s="27" t="str">
        <f>IF(E20="","",E20)</f>
        <v>Vyplň údaj</v>
      </c>
      <c r="G94" s="35"/>
      <c r="H94" s="35"/>
      <c r="I94" s="114" t="s">
        <v>32</v>
      </c>
      <c r="J94" s="32" t="str">
        <f>E26</f>
        <v>Ing. Kauer Miroslav</v>
      </c>
      <c r="K94" s="35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3"/>
      <c r="J95" s="35"/>
      <c r="K95" s="35"/>
      <c r="L95" s="38"/>
    </row>
    <row r="96" spans="2:12" s="1" customFormat="1" ht="29.25" customHeight="1">
      <c r="B96" s="34"/>
      <c r="C96" s="148" t="s">
        <v>94</v>
      </c>
      <c r="D96" s="149"/>
      <c r="E96" s="149"/>
      <c r="F96" s="149"/>
      <c r="G96" s="149"/>
      <c r="H96" s="149"/>
      <c r="I96" s="150"/>
      <c r="J96" s="151" t="s">
        <v>95</v>
      </c>
      <c r="K96" s="149"/>
      <c r="L96" s="38"/>
    </row>
    <row r="97" spans="2:12" s="1" customFormat="1" ht="10.35" customHeight="1">
      <c r="B97" s="34"/>
      <c r="C97" s="35"/>
      <c r="D97" s="35"/>
      <c r="E97" s="35"/>
      <c r="F97" s="35"/>
      <c r="G97" s="35"/>
      <c r="H97" s="35"/>
      <c r="I97" s="113"/>
      <c r="J97" s="35"/>
      <c r="K97" s="35"/>
      <c r="L97" s="38"/>
    </row>
    <row r="98" spans="2:47" s="1" customFormat="1" ht="22.9" customHeight="1">
      <c r="B98" s="34"/>
      <c r="C98" s="152" t="s">
        <v>96</v>
      </c>
      <c r="D98" s="35"/>
      <c r="E98" s="35"/>
      <c r="F98" s="35"/>
      <c r="G98" s="35"/>
      <c r="H98" s="35"/>
      <c r="I98" s="113"/>
      <c r="J98" s="79">
        <f>J131</f>
        <v>0</v>
      </c>
      <c r="K98" s="35"/>
      <c r="L98" s="38"/>
      <c r="AU98" s="17" t="s">
        <v>97</v>
      </c>
    </row>
    <row r="99" spans="2:12" s="8" customFormat="1" ht="24.95" customHeight="1">
      <c r="B99" s="153"/>
      <c r="C99" s="154"/>
      <c r="D99" s="155" t="s">
        <v>98</v>
      </c>
      <c r="E99" s="156"/>
      <c r="F99" s="156"/>
      <c r="G99" s="156"/>
      <c r="H99" s="156"/>
      <c r="I99" s="157"/>
      <c r="J99" s="158">
        <f>J132</f>
        <v>0</v>
      </c>
      <c r="K99" s="154"/>
      <c r="L99" s="159"/>
    </row>
    <row r="100" spans="2:12" s="9" customFormat="1" ht="19.9" customHeight="1">
      <c r="B100" s="160"/>
      <c r="C100" s="99"/>
      <c r="D100" s="161" t="s">
        <v>99</v>
      </c>
      <c r="E100" s="162"/>
      <c r="F100" s="162"/>
      <c r="G100" s="162"/>
      <c r="H100" s="162"/>
      <c r="I100" s="163"/>
      <c r="J100" s="164">
        <f>J133</f>
        <v>0</v>
      </c>
      <c r="K100" s="99"/>
      <c r="L100" s="165"/>
    </row>
    <row r="101" spans="2:12" s="9" customFormat="1" ht="19.9" customHeight="1">
      <c r="B101" s="160"/>
      <c r="C101" s="99"/>
      <c r="D101" s="161" t="s">
        <v>100</v>
      </c>
      <c r="E101" s="162"/>
      <c r="F101" s="162"/>
      <c r="G101" s="162"/>
      <c r="H101" s="162"/>
      <c r="I101" s="163"/>
      <c r="J101" s="164">
        <f>J185</f>
        <v>0</v>
      </c>
      <c r="K101" s="99"/>
      <c r="L101" s="165"/>
    </row>
    <row r="102" spans="2:12" s="9" customFormat="1" ht="19.9" customHeight="1">
      <c r="B102" s="160"/>
      <c r="C102" s="99"/>
      <c r="D102" s="161" t="s">
        <v>101</v>
      </c>
      <c r="E102" s="162"/>
      <c r="F102" s="162"/>
      <c r="G102" s="162"/>
      <c r="H102" s="162"/>
      <c r="I102" s="163"/>
      <c r="J102" s="164">
        <f>J192</f>
        <v>0</v>
      </c>
      <c r="K102" s="99"/>
      <c r="L102" s="165"/>
    </row>
    <row r="103" spans="2:12" s="9" customFormat="1" ht="19.9" customHeight="1">
      <c r="B103" s="160"/>
      <c r="C103" s="99"/>
      <c r="D103" s="161" t="s">
        <v>102</v>
      </c>
      <c r="E103" s="162"/>
      <c r="F103" s="162"/>
      <c r="G103" s="162"/>
      <c r="H103" s="162"/>
      <c r="I103" s="163"/>
      <c r="J103" s="164">
        <f>J204</f>
        <v>0</v>
      </c>
      <c r="K103" s="99"/>
      <c r="L103" s="165"/>
    </row>
    <row r="104" spans="2:12" s="9" customFormat="1" ht="19.9" customHeight="1">
      <c r="B104" s="160"/>
      <c r="C104" s="99"/>
      <c r="D104" s="161" t="s">
        <v>103</v>
      </c>
      <c r="E104" s="162"/>
      <c r="F104" s="162"/>
      <c r="G104" s="162"/>
      <c r="H104" s="162"/>
      <c r="I104" s="163"/>
      <c r="J104" s="164">
        <f>J224</f>
        <v>0</v>
      </c>
      <c r="K104" s="99"/>
      <c r="L104" s="165"/>
    </row>
    <row r="105" spans="2:12" s="9" customFormat="1" ht="19.9" customHeight="1">
      <c r="B105" s="160"/>
      <c r="C105" s="99"/>
      <c r="D105" s="161" t="s">
        <v>104</v>
      </c>
      <c r="E105" s="162"/>
      <c r="F105" s="162"/>
      <c r="G105" s="162"/>
      <c r="H105" s="162"/>
      <c r="I105" s="163"/>
      <c r="J105" s="164">
        <f>J254</f>
        <v>0</v>
      </c>
      <c r="K105" s="99"/>
      <c r="L105" s="165"/>
    </row>
    <row r="106" spans="2:12" s="9" customFormat="1" ht="19.9" customHeight="1">
      <c r="B106" s="160"/>
      <c r="C106" s="99"/>
      <c r="D106" s="161" t="s">
        <v>105</v>
      </c>
      <c r="E106" s="162"/>
      <c r="F106" s="162"/>
      <c r="G106" s="162"/>
      <c r="H106" s="162"/>
      <c r="I106" s="163"/>
      <c r="J106" s="164">
        <f>J333</f>
        <v>0</v>
      </c>
      <c r="K106" s="99"/>
      <c r="L106" s="165"/>
    </row>
    <row r="107" spans="2:12" s="9" customFormat="1" ht="19.9" customHeight="1">
      <c r="B107" s="160"/>
      <c r="C107" s="99"/>
      <c r="D107" s="161" t="s">
        <v>106</v>
      </c>
      <c r="E107" s="162"/>
      <c r="F107" s="162"/>
      <c r="G107" s="162"/>
      <c r="H107" s="162"/>
      <c r="I107" s="163"/>
      <c r="J107" s="164">
        <f>J342</f>
        <v>0</v>
      </c>
      <c r="K107" s="99"/>
      <c r="L107" s="165"/>
    </row>
    <row r="108" spans="2:12" s="8" customFormat="1" ht="24.95" customHeight="1">
      <c r="B108" s="153"/>
      <c r="C108" s="154"/>
      <c r="D108" s="155" t="s">
        <v>107</v>
      </c>
      <c r="E108" s="156"/>
      <c r="F108" s="156"/>
      <c r="G108" s="156"/>
      <c r="H108" s="156"/>
      <c r="I108" s="157"/>
      <c r="J108" s="158">
        <f>J345</f>
        <v>0</v>
      </c>
      <c r="K108" s="154"/>
      <c r="L108" s="159"/>
    </row>
    <row r="109" spans="2:12" s="9" customFormat="1" ht="19.9" customHeight="1">
      <c r="B109" s="160"/>
      <c r="C109" s="99"/>
      <c r="D109" s="161" t="s">
        <v>108</v>
      </c>
      <c r="E109" s="162"/>
      <c r="F109" s="162"/>
      <c r="G109" s="162"/>
      <c r="H109" s="162"/>
      <c r="I109" s="163"/>
      <c r="J109" s="164">
        <f>J346</f>
        <v>0</v>
      </c>
      <c r="K109" s="99"/>
      <c r="L109" s="165"/>
    </row>
    <row r="110" spans="2:12" s="1" customFormat="1" ht="21.75" customHeight="1">
      <c r="B110" s="34"/>
      <c r="C110" s="35"/>
      <c r="D110" s="35"/>
      <c r="E110" s="35"/>
      <c r="F110" s="35"/>
      <c r="G110" s="35"/>
      <c r="H110" s="35"/>
      <c r="I110" s="113"/>
      <c r="J110" s="35"/>
      <c r="K110" s="35"/>
      <c r="L110" s="38"/>
    </row>
    <row r="111" spans="2:12" s="1" customFormat="1" ht="6.95" customHeight="1">
      <c r="B111" s="49"/>
      <c r="C111" s="50"/>
      <c r="D111" s="50"/>
      <c r="E111" s="50"/>
      <c r="F111" s="50"/>
      <c r="G111" s="50"/>
      <c r="H111" s="50"/>
      <c r="I111" s="144"/>
      <c r="J111" s="50"/>
      <c r="K111" s="50"/>
      <c r="L111" s="38"/>
    </row>
    <row r="115" spans="2:12" s="1" customFormat="1" ht="6.95" customHeight="1">
      <c r="B115" s="51"/>
      <c r="C115" s="52"/>
      <c r="D115" s="52"/>
      <c r="E115" s="52"/>
      <c r="F115" s="52"/>
      <c r="G115" s="52"/>
      <c r="H115" s="52"/>
      <c r="I115" s="147"/>
      <c r="J115" s="52"/>
      <c r="K115" s="52"/>
      <c r="L115" s="38"/>
    </row>
    <row r="116" spans="2:12" s="1" customFormat="1" ht="24.95" customHeight="1">
      <c r="B116" s="34"/>
      <c r="C116" s="23" t="s">
        <v>109</v>
      </c>
      <c r="D116" s="35"/>
      <c r="E116" s="35"/>
      <c r="F116" s="35"/>
      <c r="G116" s="35"/>
      <c r="H116" s="35"/>
      <c r="I116" s="113"/>
      <c r="J116" s="35"/>
      <c r="K116" s="35"/>
      <c r="L116" s="38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13"/>
      <c r="J117" s="35"/>
      <c r="K117" s="35"/>
      <c r="L117" s="38"/>
    </row>
    <row r="118" spans="2:12" s="1" customFormat="1" ht="12" customHeight="1">
      <c r="B118" s="34"/>
      <c r="C118" s="29" t="s">
        <v>16</v>
      </c>
      <c r="D118" s="35"/>
      <c r="E118" s="35"/>
      <c r="F118" s="35"/>
      <c r="G118" s="35"/>
      <c r="H118" s="35"/>
      <c r="I118" s="113"/>
      <c r="J118" s="35"/>
      <c r="K118" s="35"/>
      <c r="L118" s="38"/>
    </row>
    <row r="119" spans="2:12" s="1" customFormat="1" ht="16.5" customHeight="1">
      <c r="B119" s="34"/>
      <c r="C119" s="35"/>
      <c r="D119" s="35"/>
      <c r="E119" s="318" t="str">
        <f>E7</f>
        <v>Juhyně, oprava měrného stupně</v>
      </c>
      <c r="F119" s="319"/>
      <c r="G119" s="319"/>
      <c r="H119" s="319"/>
      <c r="I119" s="113"/>
      <c r="J119" s="35"/>
      <c r="K119" s="35"/>
      <c r="L119" s="38"/>
    </row>
    <row r="120" spans="2:12" ht="12" customHeight="1">
      <c r="B120" s="21"/>
      <c r="C120" s="29" t="s">
        <v>89</v>
      </c>
      <c r="D120" s="22"/>
      <c r="E120" s="22"/>
      <c r="F120" s="22"/>
      <c r="G120" s="22"/>
      <c r="H120" s="22"/>
      <c r="J120" s="22"/>
      <c r="K120" s="22"/>
      <c r="L120" s="20"/>
    </row>
    <row r="121" spans="2:12" s="1" customFormat="1" ht="16.5" customHeight="1">
      <c r="B121" s="34"/>
      <c r="C121" s="35"/>
      <c r="D121" s="35"/>
      <c r="E121" s="318" t="s">
        <v>90</v>
      </c>
      <c r="F121" s="320"/>
      <c r="G121" s="320"/>
      <c r="H121" s="320"/>
      <c r="I121" s="113"/>
      <c r="J121" s="35"/>
      <c r="K121" s="35"/>
      <c r="L121" s="38"/>
    </row>
    <row r="122" spans="2:12" s="1" customFormat="1" ht="12" customHeight="1">
      <c r="B122" s="34"/>
      <c r="C122" s="29" t="s">
        <v>91</v>
      </c>
      <c r="D122" s="35"/>
      <c r="E122" s="35"/>
      <c r="F122" s="35"/>
      <c r="G122" s="35"/>
      <c r="H122" s="35"/>
      <c r="I122" s="113"/>
      <c r="J122" s="35"/>
      <c r="K122" s="35"/>
      <c r="L122" s="38"/>
    </row>
    <row r="123" spans="2:12" s="1" customFormat="1" ht="16.5" customHeight="1">
      <c r="B123" s="34"/>
      <c r="C123" s="35"/>
      <c r="D123" s="35"/>
      <c r="E123" s="286" t="str">
        <f>E11</f>
        <v>223474 - SO 1 - Oprava měrného stupně</v>
      </c>
      <c r="F123" s="320"/>
      <c r="G123" s="320"/>
      <c r="H123" s="320"/>
      <c r="I123" s="113"/>
      <c r="J123" s="35"/>
      <c r="K123" s="35"/>
      <c r="L123" s="38"/>
    </row>
    <row r="124" spans="2:12" s="1" customFormat="1" ht="6.95" customHeight="1">
      <c r="B124" s="34"/>
      <c r="C124" s="35"/>
      <c r="D124" s="35"/>
      <c r="E124" s="35"/>
      <c r="F124" s="35"/>
      <c r="G124" s="35"/>
      <c r="H124" s="35"/>
      <c r="I124" s="113"/>
      <c r="J124" s="35"/>
      <c r="K124" s="35"/>
      <c r="L124" s="38"/>
    </row>
    <row r="125" spans="2:12" s="1" customFormat="1" ht="12" customHeight="1">
      <c r="B125" s="34"/>
      <c r="C125" s="29" t="s">
        <v>20</v>
      </c>
      <c r="D125" s="35"/>
      <c r="E125" s="35"/>
      <c r="F125" s="27" t="str">
        <f>F14</f>
        <v>Rajnochovice</v>
      </c>
      <c r="G125" s="35"/>
      <c r="H125" s="35"/>
      <c r="I125" s="114" t="s">
        <v>22</v>
      </c>
      <c r="J125" s="61" t="str">
        <f>IF(J14="","",J14)</f>
        <v>13. 7. 2020</v>
      </c>
      <c r="K125" s="35"/>
      <c r="L125" s="38"/>
    </row>
    <row r="126" spans="2:12" s="1" customFormat="1" ht="6.95" customHeight="1">
      <c r="B126" s="34"/>
      <c r="C126" s="35"/>
      <c r="D126" s="35"/>
      <c r="E126" s="35"/>
      <c r="F126" s="35"/>
      <c r="G126" s="35"/>
      <c r="H126" s="35"/>
      <c r="I126" s="113"/>
      <c r="J126" s="35"/>
      <c r="K126" s="35"/>
      <c r="L126" s="38"/>
    </row>
    <row r="127" spans="2:12" s="1" customFormat="1" ht="15.2" customHeight="1">
      <c r="B127" s="34"/>
      <c r="C127" s="29" t="s">
        <v>24</v>
      </c>
      <c r="D127" s="35"/>
      <c r="E127" s="35"/>
      <c r="F127" s="27" t="str">
        <f>E17</f>
        <v>Povodí Moravy, s.p.</v>
      </c>
      <c r="G127" s="35"/>
      <c r="H127" s="35"/>
      <c r="I127" s="114" t="s">
        <v>30</v>
      </c>
      <c r="J127" s="32" t="str">
        <f>E23</f>
        <v>Povodí Moravy, s.p.</v>
      </c>
      <c r="K127" s="35"/>
      <c r="L127" s="38"/>
    </row>
    <row r="128" spans="2:12" s="1" customFormat="1" ht="15.2" customHeight="1">
      <c r="B128" s="34"/>
      <c r="C128" s="29" t="s">
        <v>28</v>
      </c>
      <c r="D128" s="35"/>
      <c r="E128" s="35"/>
      <c r="F128" s="27" t="str">
        <f>IF(E20="","",E20)</f>
        <v>Vyplň údaj</v>
      </c>
      <c r="G128" s="35"/>
      <c r="H128" s="35"/>
      <c r="I128" s="114" t="s">
        <v>32</v>
      </c>
      <c r="J128" s="32" t="str">
        <f>E26</f>
        <v>Ing. Kauer Miroslav</v>
      </c>
      <c r="K128" s="35"/>
      <c r="L128" s="38"/>
    </row>
    <row r="129" spans="2:12" s="1" customFormat="1" ht="10.35" customHeight="1">
      <c r="B129" s="34"/>
      <c r="C129" s="35"/>
      <c r="D129" s="35"/>
      <c r="E129" s="35"/>
      <c r="F129" s="35"/>
      <c r="G129" s="35"/>
      <c r="H129" s="35"/>
      <c r="I129" s="113"/>
      <c r="J129" s="35"/>
      <c r="K129" s="35"/>
      <c r="L129" s="38"/>
    </row>
    <row r="130" spans="2:20" s="10" customFormat="1" ht="29.25" customHeight="1">
      <c r="B130" s="166"/>
      <c r="C130" s="167" t="s">
        <v>110</v>
      </c>
      <c r="D130" s="168" t="s">
        <v>60</v>
      </c>
      <c r="E130" s="168" t="s">
        <v>56</v>
      </c>
      <c r="F130" s="168" t="s">
        <v>57</v>
      </c>
      <c r="G130" s="168" t="s">
        <v>111</v>
      </c>
      <c r="H130" s="168" t="s">
        <v>112</v>
      </c>
      <c r="I130" s="169" t="s">
        <v>113</v>
      </c>
      <c r="J130" s="170" t="s">
        <v>95</v>
      </c>
      <c r="K130" s="171" t="s">
        <v>114</v>
      </c>
      <c r="L130" s="172"/>
      <c r="M130" s="70" t="s">
        <v>1</v>
      </c>
      <c r="N130" s="71" t="s">
        <v>39</v>
      </c>
      <c r="O130" s="71" t="s">
        <v>115</v>
      </c>
      <c r="P130" s="71" t="s">
        <v>116</v>
      </c>
      <c r="Q130" s="71" t="s">
        <v>117</v>
      </c>
      <c r="R130" s="71" t="s">
        <v>118</v>
      </c>
      <c r="S130" s="71" t="s">
        <v>119</v>
      </c>
      <c r="T130" s="72" t="s">
        <v>120</v>
      </c>
    </row>
    <row r="131" spans="2:63" s="1" customFormat="1" ht="22.9" customHeight="1">
      <c r="B131" s="34"/>
      <c r="C131" s="77" t="s">
        <v>121</v>
      </c>
      <c r="D131" s="35"/>
      <c r="E131" s="35"/>
      <c r="F131" s="35"/>
      <c r="G131" s="35"/>
      <c r="H131" s="35"/>
      <c r="I131" s="113"/>
      <c r="J131" s="173">
        <f>BK131</f>
        <v>0</v>
      </c>
      <c r="K131" s="35"/>
      <c r="L131" s="38"/>
      <c r="M131" s="73"/>
      <c r="N131" s="74"/>
      <c r="O131" s="74"/>
      <c r="P131" s="174">
        <f>P132+P345</f>
        <v>0</v>
      </c>
      <c r="Q131" s="74"/>
      <c r="R131" s="174">
        <f>R132+R345</f>
        <v>51.2202348</v>
      </c>
      <c r="S131" s="74"/>
      <c r="T131" s="175">
        <f>T132+T345</f>
        <v>5.470288999999999</v>
      </c>
      <c r="AT131" s="17" t="s">
        <v>74</v>
      </c>
      <c r="AU131" s="17" t="s">
        <v>97</v>
      </c>
      <c r="BK131" s="176">
        <f>BK132+BK345</f>
        <v>0</v>
      </c>
    </row>
    <row r="132" spans="2:63" s="11" customFormat="1" ht="25.9" customHeight="1">
      <c r="B132" s="177"/>
      <c r="C132" s="178"/>
      <c r="D132" s="179" t="s">
        <v>74</v>
      </c>
      <c r="E132" s="180" t="s">
        <v>122</v>
      </c>
      <c r="F132" s="180" t="s">
        <v>123</v>
      </c>
      <c r="G132" s="178"/>
      <c r="H132" s="178"/>
      <c r="I132" s="181"/>
      <c r="J132" s="182">
        <f>BK132</f>
        <v>0</v>
      </c>
      <c r="K132" s="178"/>
      <c r="L132" s="183"/>
      <c r="M132" s="184"/>
      <c r="N132" s="185"/>
      <c r="O132" s="185"/>
      <c r="P132" s="186">
        <f>P133+P185+P192+P204+P224+P254+P333+P342</f>
        <v>0</v>
      </c>
      <c r="Q132" s="185"/>
      <c r="R132" s="186">
        <f>R133+R185+R192+R204+R224+R254+R333+R342</f>
        <v>51.2202348</v>
      </c>
      <c r="S132" s="185"/>
      <c r="T132" s="187">
        <f>T133+T185+T192+T204+T224+T254+T333+T342</f>
        <v>5.470288999999999</v>
      </c>
      <c r="AR132" s="188" t="s">
        <v>81</v>
      </c>
      <c r="AT132" s="189" t="s">
        <v>74</v>
      </c>
      <c r="AU132" s="189" t="s">
        <v>75</v>
      </c>
      <c r="AY132" s="188" t="s">
        <v>124</v>
      </c>
      <c r="BK132" s="190">
        <f>BK133+BK185+BK192+BK204+BK224+BK254+BK333+BK342</f>
        <v>0</v>
      </c>
    </row>
    <row r="133" spans="2:63" s="11" customFormat="1" ht="22.9" customHeight="1">
      <c r="B133" s="177"/>
      <c r="C133" s="178"/>
      <c r="D133" s="179" t="s">
        <v>74</v>
      </c>
      <c r="E133" s="191" t="s">
        <v>81</v>
      </c>
      <c r="F133" s="191" t="s">
        <v>125</v>
      </c>
      <c r="G133" s="178"/>
      <c r="H133" s="178"/>
      <c r="I133" s="181"/>
      <c r="J133" s="192">
        <f>BK133</f>
        <v>0</v>
      </c>
      <c r="K133" s="178"/>
      <c r="L133" s="183"/>
      <c r="M133" s="184"/>
      <c r="N133" s="185"/>
      <c r="O133" s="185"/>
      <c r="P133" s="186">
        <f>SUM(P134:P184)</f>
        <v>0</v>
      </c>
      <c r="Q133" s="185"/>
      <c r="R133" s="186">
        <f>SUM(R134:R184)</f>
        <v>0.36743000000000003</v>
      </c>
      <c r="S133" s="185"/>
      <c r="T133" s="187">
        <f>SUM(T134:T184)</f>
        <v>0</v>
      </c>
      <c r="AR133" s="188" t="s">
        <v>81</v>
      </c>
      <c r="AT133" s="189" t="s">
        <v>74</v>
      </c>
      <c r="AU133" s="189" t="s">
        <v>81</v>
      </c>
      <c r="AY133" s="188" t="s">
        <v>124</v>
      </c>
      <c r="BK133" s="190">
        <f>SUM(BK134:BK184)</f>
        <v>0</v>
      </c>
    </row>
    <row r="134" spans="2:65" s="1" customFormat="1" ht="24" customHeight="1">
      <c r="B134" s="34"/>
      <c r="C134" s="193" t="s">
        <v>81</v>
      </c>
      <c r="D134" s="193" t="s">
        <v>126</v>
      </c>
      <c r="E134" s="194" t="s">
        <v>127</v>
      </c>
      <c r="F134" s="195" t="s">
        <v>128</v>
      </c>
      <c r="G134" s="196" t="s">
        <v>129</v>
      </c>
      <c r="H134" s="197">
        <v>85.91</v>
      </c>
      <c r="I134" s="198"/>
      <c r="J134" s="199">
        <f>ROUND(I134*H134,2)</f>
        <v>0</v>
      </c>
      <c r="K134" s="195" t="s">
        <v>130</v>
      </c>
      <c r="L134" s="38"/>
      <c r="M134" s="200" t="s">
        <v>1</v>
      </c>
      <c r="N134" s="201" t="s">
        <v>40</v>
      </c>
      <c r="O134" s="66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04" t="s">
        <v>131</v>
      </c>
      <c r="AT134" s="204" t="s">
        <v>126</v>
      </c>
      <c r="AU134" s="204" t="s">
        <v>83</v>
      </c>
      <c r="AY134" s="17" t="s">
        <v>124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81</v>
      </c>
      <c r="BK134" s="205">
        <f>ROUND(I134*H134,2)</f>
        <v>0</v>
      </c>
      <c r="BL134" s="17" t="s">
        <v>131</v>
      </c>
      <c r="BM134" s="204" t="s">
        <v>132</v>
      </c>
    </row>
    <row r="135" spans="2:47" s="1" customFormat="1" ht="19.5">
      <c r="B135" s="34"/>
      <c r="C135" s="35"/>
      <c r="D135" s="206" t="s">
        <v>133</v>
      </c>
      <c r="E135" s="35"/>
      <c r="F135" s="207" t="s">
        <v>134</v>
      </c>
      <c r="G135" s="35"/>
      <c r="H135" s="35"/>
      <c r="I135" s="113"/>
      <c r="J135" s="35"/>
      <c r="K135" s="35"/>
      <c r="L135" s="38"/>
      <c r="M135" s="208"/>
      <c r="N135" s="66"/>
      <c r="O135" s="66"/>
      <c r="P135" s="66"/>
      <c r="Q135" s="66"/>
      <c r="R135" s="66"/>
      <c r="S135" s="66"/>
      <c r="T135" s="67"/>
      <c r="AT135" s="17" t="s">
        <v>133</v>
      </c>
      <c r="AU135" s="17" t="s">
        <v>83</v>
      </c>
    </row>
    <row r="136" spans="2:51" s="12" customFormat="1" ht="11.25">
      <c r="B136" s="209"/>
      <c r="C136" s="210"/>
      <c r="D136" s="206" t="s">
        <v>135</v>
      </c>
      <c r="E136" s="211" t="s">
        <v>1</v>
      </c>
      <c r="F136" s="212" t="s">
        <v>136</v>
      </c>
      <c r="G136" s="210"/>
      <c r="H136" s="211" t="s">
        <v>1</v>
      </c>
      <c r="I136" s="213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135</v>
      </c>
      <c r="AU136" s="218" t="s">
        <v>83</v>
      </c>
      <c r="AV136" s="12" t="s">
        <v>81</v>
      </c>
      <c r="AW136" s="12" t="s">
        <v>31</v>
      </c>
      <c r="AX136" s="12" t="s">
        <v>75</v>
      </c>
      <c r="AY136" s="218" t="s">
        <v>124</v>
      </c>
    </row>
    <row r="137" spans="2:51" s="12" customFormat="1" ht="22.5">
      <c r="B137" s="209"/>
      <c r="C137" s="210"/>
      <c r="D137" s="206" t="s">
        <v>135</v>
      </c>
      <c r="E137" s="211" t="s">
        <v>1</v>
      </c>
      <c r="F137" s="212" t="s">
        <v>137</v>
      </c>
      <c r="G137" s="210"/>
      <c r="H137" s="211" t="s">
        <v>1</v>
      </c>
      <c r="I137" s="213"/>
      <c r="J137" s="210"/>
      <c r="K137" s="210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135</v>
      </c>
      <c r="AU137" s="218" t="s">
        <v>83</v>
      </c>
      <c r="AV137" s="12" t="s">
        <v>81</v>
      </c>
      <c r="AW137" s="12" t="s">
        <v>31</v>
      </c>
      <c r="AX137" s="12" t="s">
        <v>75</v>
      </c>
      <c r="AY137" s="218" t="s">
        <v>124</v>
      </c>
    </row>
    <row r="138" spans="2:51" s="13" customFormat="1" ht="11.25">
      <c r="B138" s="219"/>
      <c r="C138" s="220"/>
      <c r="D138" s="206" t="s">
        <v>135</v>
      </c>
      <c r="E138" s="221" t="s">
        <v>1</v>
      </c>
      <c r="F138" s="222" t="s">
        <v>138</v>
      </c>
      <c r="G138" s="220"/>
      <c r="H138" s="223">
        <v>85.91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135</v>
      </c>
      <c r="AU138" s="229" t="s">
        <v>83</v>
      </c>
      <c r="AV138" s="13" t="s">
        <v>83</v>
      </c>
      <c r="AW138" s="13" t="s">
        <v>31</v>
      </c>
      <c r="AX138" s="13" t="s">
        <v>81</v>
      </c>
      <c r="AY138" s="229" t="s">
        <v>124</v>
      </c>
    </row>
    <row r="139" spans="2:65" s="1" customFormat="1" ht="24" customHeight="1">
      <c r="B139" s="34"/>
      <c r="C139" s="193" t="s">
        <v>83</v>
      </c>
      <c r="D139" s="193" t="s">
        <v>126</v>
      </c>
      <c r="E139" s="194" t="s">
        <v>139</v>
      </c>
      <c r="F139" s="195" t="s">
        <v>140</v>
      </c>
      <c r="G139" s="196" t="s">
        <v>141</v>
      </c>
      <c r="H139" s="197">
        <v>0.859</v>
      </c>
      <c r="I139" s="198"/>
      <c r="J139" s="199">
        <f>ROUND(I139*H139,2)</f>
        <v>0</v>
      </c>
      <c r="K139" s="195" t="s">
        <v>130</v>
      </c>
      <c r="L139" s="38"/>
      <c r="M139" s="200" t="s">
        <v>1</v>
      </c>
      <c r="N139" s="201" t="s">
        <v>40</v>
      </c>
      <c r="O139" s="66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04" t="s">
        <v>131</v>
      </c>
      <c r="AT139" s="204" t="s">
        <v>126</v>
      </c>
      <c r="AU139" s="204" t="s">
        <v>83</v>
      </c>
      <c r="AY139" s="17" t="s">
        <v>124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81</v>
      </c>
      <c r="BK139" s="205">
        <f>ROUND(I139*H139,2)</f>
        <v>0</v>
      </c>
      <c r="BL139" s="17" t="s">
        <v>131</v>
      </c>
      <c r="BM139" s="204" t="s">
        <v>142</v>
      </c>
    </row>
    <row r="140" spans="2:47" s="1" customFormat="1" ht="19.5">
      <c r="B140" s="34"/>
      <c r="C140" s="35"/>
      <c r="D140" s="206" t="s">
        <v>133</v>
      </c>
      <c r="E140" s="35"/>
      <c r="F140" s="207" t="s">
        <v>143</v>
      </c>
      <c r="G140" s="35"/>
      <c r="H140" s="35"/>
      <c r="I140" s="113"/>
      <c r="J140" s="35"/>
      <c r="K140" s="35"/>
      <c r="L140" s="38"/>
      <c r="M140" s="208"/>
      <c r="N140" s="66"/>
      <c r="O140" s="66"/>
      <c r="P140" s="66"/>
      <c r="Q140" s="66"/>
      <c r="R140" s="66"/>
      <c r="S140" s="66"/>
      <c r="T140" s="67"/>
      <c r="AT140" s="17" t="s">
        <v>133</v>
      </c>
      <c r="AU140" s="17" t="s">
        <v>83</v>
      </c>
    </row>
    <row r="141" spans="2:51" s="12" customFormat="1" ht="11.25">
      <c r="B141" s="209"/>
      <c r="C141" s="210"/>
      <c r="D141" s="206" t="s">
        <v>135</v>
      </c>
      <c r="E141" s="211" t="s">
        <v>1</v>
      </c>
      <c r="F141" s="212" t="s">
        <v>144</v>
      </c>
      <c r="G141" s="210"/>
      <c r="H141" s="211" t="s">
        <v>1</v>
      </c>
      <c r="I141" s="213"/>
      <c r="J141" s="210"/>
      <c r="K141" s="210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135</v>
      </c>
      <c r="AU141" s="218" t="s">
        <v>83</v>
      </c>
      <c r="AV141" s="12" t="s">
        <v>81</v>
      </c>
      <c r="AW141" s="12" t="s">
        <v>31</v>
      </c>
      <c r="AX141" s="12" t="s">
        <v>75</v>
      </c>
      <c r="AY141" s="218" t="s">
        <v>124</v>
      </c>
    </row>
    <row r="142" spans="2:51" s="13" customFormat="1" ht="11.25">
      <c r="B142" s="219"/>
      <c r="C142" s="220"/>
      <c r="D142" s="206" t="s">
        <v>135</v>
      </c>
      <c r="E142" s="221" t="s">
        <v>1</v>
      </c>
      <c r="F142" s="222" t="s">
        <v>145</v>
      </c>
      <c r="G142" s="220"/>
      <c r="H142" s="223">
        <v>0.859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135</v>
      </c>
      <c r="AU142" s="229" t="s">
        <v>83</v>
      </c>
      <c r="AV142" s="13" t="s">
        <v>83</v>
      </c>
      <c r="AW142" s="13" t="s">
        <v>31</v>
      </c>
      <c r="AX142" s="13" t="s">
        <v>81</v>
      </c>
      <c r="AY142" s="229" t="s">
        <v>124</v>
      </c>
    </row>
    <row r="143" spans="2:65" s="1" customFormat="1" ht="16.5" customHeight="1">
      <c r="B143" s="34"/>
      <c r="C143" s="193" t="s">
        <v>146</v>
      </c>
      <c r="D143" s="193" t="s">
        <v>126</v>
      </c>
      <c r="E143" s="194" t="s">
        <v>147</v>
      </c>
      <c r="F143" s="195" t="s">
        <v>148</v>
      </c>
      <c r="G143" s="196" t="s">
        <v>149</v>
      </c>
      <c r="H143" s="197">
        <v>4</v>
      </c>
      <c r="I143" s="198"/>
      <c r="J143" s="199">
        <f>ROUND(I143*H143,2)</f>
        <v>0</v>
      </c>
      <c r="K143" s="195" t="s">
        <v>130</v>
      </c>
      <c r="L143" s="38"/>
      <c r="M143" s="200" t="s">
        <v>1</v>
      </c>
      <c r="N143" s="201" t="s">
        <v>40</v>
      </c>
      <c r="O143" s="66"/>
      <c r="P143" s="202">
        <f>O143*H143</f>
        <v>0</v>
      </c>
      <c r="Q143" s="202">
        <v>5E-05</v>
      </c>
      <c r="R143" s="202">
        <f>Q143*H143</f>
        <v>0.0002</v>
      </c>
      <c r="S143" s="202">
        <v>0</v>
      </c>
      <c r="T143" s="203">
        <f>S143*H143</f>
        <v>0</v>
      </c>
      <c r="AR143" s="204" t="s">
        <v>131</v>
      </c>
      <c r="AT143" s="204" t="s">
        <v>126</v>
      </c>
      <c r="AU143" s="204" t="s">
        <v>83</v>
      </c>
      <c r="AY143" s="17" t="s">
        <v>124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7" t="s">
        <v>81</v>
      </c>
      <c r="BK143" s="205">
        <f>ROUND(I143*H143,2)</f>
        <v>0</v>
      </c>
      <c r="BL143" s="17" t="s">
        <v>131</v>
      </c>
      <c r="BM143" s="204" t="s">
        <v>150</v>
      </c>
    </row>
    <row r="144" spans="2:47" s="1" customFormat="1" ht="19.5">
      <c r="B144" s="34"/>
      <c r="C144" s="35"/>
      <c r="D144" s="206" t="s">
        <v>133</v>
      </c>
      <c r="E144" s="35"/>
      <c r="F144" s="207" t="s">
        <v>151</v>
      </c>
      <c r="G144" s="35"/>
      <c r="H144" s="35"/>
      <c r="I144" s="113"/>
      <c r="J144" s="35"/>
      <c r="K144" s="35"/>
      <c r="L144" s="38"/>
      <c r="M144" s="208"/>
      <c r="N144" s="66"/>
      <c r="O144" s="66"/>
      <c r="P144" s="66"/>
      <c r="Q144" s="66"/>
      <c r="R144" s="66"/>
      <c r="S144" s="66"/>
      <c r="T144" s="67"/>
      <c r="AT144" s="17" t="s">
        <v>133</v>
      </c>
      <c r="AU144" s="17" t="s">
        <v>83</v>
      </c>
    </row>
    <row r="145" spans="2:51" s="13" customFormat="1" ht="11.25">
      <c r="B145" s="219"/>
      <c r="C145" s="220"/>
      <c r="D145" s="206" t="s">
        <v>135</v>
      </c>
      <c r="E145" s="221" t="s">
        <v>1</v>
      </c>
      <c r="F145" s="222" t="s">
        <v>152</v>
      </c>
      <c r="G145" s="220"/>
      <c r="H145" s="223">
        <v>4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135</v>
      </c>
      <c r="AU145" s="229" t="s">
        <v>83</v>
      </c>
      <c r="AV145" s="13" t="s">
        <v>83</v>
      </c>
      <c r="AW145" s="13" t="s">
        <v>31</v>
      </c>
      <c r="AX145" s="13" t="s">
        <v>81</v>
      </c>
      <c r="AY145" s="229" t="s">
        <v>124</v>
      </c>
    </row>
    <row r="146" spans="2:65" s="1" customFormat="1" ht="16.5" customHeight="1">
      <c r="B146" s="34"/>
      <c r="C146" s="193" t="s">
        <v>131</v>
      </c>
      <c r="D146" s="193" t="s">
        <v>126</v>
      </c>
      <c r="E146" s="194" t="s">
        <v>153</v>
      </c>
      <c r="F146" s="195" t="s">
        <v>154</v>
      </c>
      <c r="G146" s="196" t="s">
        <v>155</v>
      </c>
      <c r="H146" s="197">
        <v>15</v>
      </c>
      <c r="I146" s="198"/>
      <c r="J146" s="199">
        <f>ROUND(I146*H146,2)</f>
        <v>0</v>
      </c>
      <c r="K146" s="195" t="s">
        <v>130</v>
      </c>
      <c r="L146" s="38"/>
      <c r="M146" s="200" t="s">
        <v>1</v>
      </c>
      <c r="N146" s="201" t="s">
        <v>40</v>
      </c>
      <c r="O146" s="66"/>
      <c r="P146" s="202">
        <f>O146*H146</f>
        <v>0</v>
      </c>
      <c r="Q146" s="202">
        <v>0.02102</v>
      </c>
      <c r="R146" s="202">
        <f>Q146*H146</f>
        <v>0.3153</v>
      </c>
      <c r="S146" s="202">
        <v>0</v>
      </c>
      <c r="T146" s="203">
        <f>S146*H146</f>
        <v>0</v>
      </c>
      <c r="AR146" s="204" t="s">
        <v>131</v>
      </c>
      <c r="AT146" s="204" t="s">
        <v>126</v>
      </c>
      <c r="AU146" s="204" t="s">
        <v>83</v>
      </c>
      <c r="AY146" s="17" t="s">
        <v>124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7" t="s">
        <v>81</v>
      </c>
      <c r="BK146" s="205">
        <f>ROUND(I146*H146,2)</f>
        <v>0</v>
      </c>
      <c r="BL146" s="17" t="s">
        <v>131</v>
      </c>
      <c r="BM146" s="204" t="s">
        <v>156</v>
      </c>
    </row>
    <row r="147" spans="2:47" s="1" customFormat="1" ht="11.25">
      <c r="B147" s="34"/>
      <c r="C147" s="35"/>
      <c r="D147" s="206" t="s">
        <v>133</v>
      </c>
      <c r="E147" s="35"/>
      <c r="F147" s="207" t="s">
        <v>157</v>
      </c>
      <c r="G147" s="35"/>
      <c r="H147" s="35"/>
      <c r="I147" s="113"/>
      <c r="J147" s="35"/>
      <c r="K147" s="35"/>
      <c r="L147" s="38"/>
      <c r="M147" s="208"/>
      <c r="N147" s="66"/>
      <c r="O147" s="66"/>
      <c r="P147" s="66"/>
      <c r="Q147" s="66"/>
      <c r="R147" s="66"/>
      <c r="S147" s="66"/>
      <c r="T147" s="67"/>
      <c r="AT147" s="17" t="s">
        <v>133</v>
      </c>
      <c r="AU147" s="17" t="s">
        <v>83</v>
      </c>
    </row>
    <row r="148" spans="2:51" s="12" customFormat="1" ht="11.25">
      <c r="B148" s="209"/>
      <c r="C148" s="210"/>
      <c r="D148" s="206" t="s">
        <v>135</v>
      </c>
      <c r="E148" s="211" t="s">
        <v>1</v>
      </c>
      <c r="F148" s="212" t="s">
        <v>136</v>
      </c>
      <c r="G148" s="210"/>
      <c r="H148" s="211" t="s">
        <v>1</v>
      </c>
      <c r="I148" s="213"/>
      <c r="J148" s="210"/>
      <c r="K148" s="210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135</v>
      </c>
      <c r="AU148" s="218" t="s">
        <v>83</v>
      </c>
      <c r="AV148" s="12" t="s">
        <v>81</v>
      </c>
      <c r="AW148" s="12" t="s">
        <v>31</v>
      </c>
      <c r="AX148" s="12" t="s">
        <v>75</v>
      </c>
      <c r="AY148" s="218" t="s">
        <v>124</v>
      </c>
    </row>
    <row r="149" spans="2:51" s="12" customFormat="1" ht="22.5">
      <c r="B149" s="209"/>
      <c r="C149" s="210"/>
      <c r="D149" s="206" t="s">
        <v>135</v>
      </c>
      <c r="E149" s="211" t="s">
        <v>1</v>
      </c>
      <c r="F149" s="212" t="s">
        <v>158</v>
      </c>
      <c r="G149" s="210"/>
      <c r="H149" s="211" t="s">
        <v>1</v>
      </c>
      <c r="I149" s="213"/>
      <c r="J149" s="210"/>
      <c r="K149" s="210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135</v>
      </c>
      <c r="AU149" s="218" t="s">
        <v>83</v>
      </c>
      <c r="AV149" s="12" t="s">
        <v>81</v>
      </c>
      <c r="AW149" s="12" t="s">
        <v>31</v>
      </c>
      <c r="AX149" s="12" t="s">
        <v>75</v>
      </c>
      <c r="AY149" s="218" t="s">
        <v>124</v>
      </c>
    </row>
    <row r="150" spans="2:51" s="13" customFormat="1" ht="11.25">
      <c r="B150" s="219"/>
      <c r="C150" s="220"/>
      <c r="D150" s="206" t="s">
        <v>135</v>
      </c>
      <c r="E150" s="221" t="s">
        <v>1</v>
      </c>
      <c r="F150" s="222" t="s">
        <v>159</v>
      </c>
      <c r="G150" s="220"/>
      <c r="H150" s="223">
        <v>15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135</v>
      </c>
      <c r="AU150" s="229" t="s">
        <v>83</v>
      </c>
      <c r="AV150" s="13" t="s">
        <v>83</v>
      </c>
      <c r="AW150" s="13" t="s">
        <v>31</v>
      </c>
      <c r="AX150" s="13" t="s">
        <v>81</v>
      </c>
      <c r="AY150" s="229" t="s">
        <v>124</v>
      </c>
    </row>
    <row r="151" spans="2:65" s="1" customFormat="1" ht="24" customHeight="1">
      <c r="B151" s="34"/>
      <c r="C151" s="193" t="s">
        <v>160</v>
      </c>
      <c r="D151" s="193" t="s">
        <v>126</v>
      </c>
      <c r="E151" s="194" t="s">
        <v>161</v>
      </c>
      <c r="F151" s="195" t="s">
        <v>162</v>
      </c>
      <c r="G151" s="196" t="s">
        <v>163</v>
      </c>
      <c r="H151" s="197">
        <v>336</v>
      </c>
      <c r="I151" s="198"/>
      <c r="J151" s="199">
        <f>ROUND(I151*H151,2)</f>
        <v>0</v>
      </c>
      <c r="K151" s="195" t="s">
        <v>130</v>
      </c>
      <c r="L151" s="38"/>
      <c r="M151" s="200" t="s">
        <v>1</v>
      </c>
      <c r="N151" s="201" t="s">
        <v>40</v>
      </c>
      <c r="O151" s="66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204" t="s">
        <v>131</v>
      </c>
      <c r="AT151" s="204" t="s">
        <v>126</v>
      </c>
      <c r="AU151" s="204" t="s">
        <v>83</v>
      </c>
      <c r="AY151" s="17" t="s">
        <v>124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81</v>
      </c>
      <c r="BK151" s="205">
        <f>ROUND(I151*H151,2)</f>
        <v>0</v>
      </c>
      <c r="BL151" s="17" t="s">
        <v>131</v>
      </c>
      <c r="BM151" s="204" t="s">
        <v>164</v>
      </c>
    </row>
    <row r="152" spans="2:47" s="1" customFormat="1" ht="19.5">
      <c r="B152" s="34"/>
      <c r="C152" s="35"/>
      <c r="D152" s="206" t="s">
        <v>133</v>
      </c>
      <c r="E152" s="35"/>
      <c r="F152" s="207" t="s">
        <v>165</v>
      </c>
      <c r="G152" s="35"/>
      <c r="H152" s="35"/>
      <c r="I152" s="113"/>
      <c r="J152" s="35"/>
      <c r="K152" s="35"/>
      <c r="L152" s="38"/>
      <c r="M152" s="208"/>
      <c r="N152" s="66"/>
      <c r="O152" s="66"/>
      <c r="P152" s="66"/>
      <c r="Q152" s="66"/>
      <c r="R152" s="66"/>
      <c r="S152" s="66"/>
      <c r="T152" s="67"/>
      <c r="AT152" s="17" t="s">
        <v>133</v>
      </c>
      <c r="AU152" s="17" t="s">
        <v>83</v>
      </c>
    </row>
    <row r="153" spans="2:51" s="12" customFormat="1" ht="22.5">
      <c r="B153" s="209"/>
      <c r="C153" s="210"/>
      <c r="D153" s="206" t="s">
        <v>135</v>
      </c>
      <c r="E153" s="211" t="s">
        <v>1</v>
      </c>
      <c r="F153" s="212" t="s">
        <v>166</v>
      </c>
      <c r="G153" s="210"/>
      <c r="H153" s="211" t="s">
        <v>1</v>
      </c>
      <c r="I153" s="213"/>
      <c r="J153" s="210"/>
      <c r="K153" s="210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135</v>
      </c>
      <c r="AU153" s="218" t="s">
        <v>83</v>
      </c>
      <c r="AV153" s="12" t="s">
        <v>81</v>
      </c>
      <c r="AW153" s="12" t="s">
        <v>31</v>
      </c>
      <c r="AX153" s="12" t="s">
        <v>75</v>
      </c>
      <c r="AY153" s="218" t="s">
        <v>124</v>
      </c>
    </row>
    <row r="154" spans="2:51" s="13" customFormat="1" ht="11.25">
      <c r="B154" s="219"/>
      <c r="C154" s="220"/>
      <c r="D154" s="206" t="s">
        <v>135</v>
      </c>
      <c r="E154" s="221" t="s">
        <v>1</v>
      </c>
      <c r="F154" s="222" t="s">
        <v>167</v>
      </c>
      <c r="G154" s="220"/>
      <c r="H154" s="223">
        <v>336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135</v>
      </c>
      <c r="AU154" s="229" t="s">
        <v>83</v>
      </c>
      <c r="AV154" s="13" t="s">
        <v>83</v>
      </c>
      <c r="AW154" s="13" t="s">
        <v>31</v>
      </c>
      <c r="AX154" s="13" t="s">
        <v>81</v>
      </c>
      <c r="AY154" s="229" t="s">
        <v>124</v>
      </c>
    </row>
    <row r="155" spans="2:65" s="1" customFormat="1" ht="24" customHeight="1">
      <c r="B155" s="34"/>
      <c r="C155" s="193" t="s">
        <v>168</v>
      </c>
      <c r="D155" s="193" t="s">
        <v>126</v>
      </c>
      <c r="E155" s="194" t="s">
        <v>169</v>
      </c>
      <c r="F155" s="195" t="s">
        <v>170</v>
      </c>
      <c r="G155" s="196" t="s">
        <v>171</v>
      </c>
      <c r="H155" s="197">
        <v>14</v>
      </c>
      <c r="I155" s="198"/>
      <c r="J155" s="199">
        <f>ROUND(I155*H155,2)</f>
        <v>0</v>
      </c>
      <c r="K155" s="195" t="s">
        <v>130</v>
      </c>
      <c r="L155" s="38"/>
      <c r="M155" s="200" t="s">
        <v>1</v>
      </c>
      <c r="N155" s="201" t="s">
        <v>40</v>
      </c>
      <c r="O155" s="66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04" t="s">
        <v>131</v>
      </c>
      <c r="AT155" s="204" t="s">
        <v>126</v>
      </c>
      <c r="AU155" s="204" t="s">
        <v>83</v>
      </c>
      <c r="AY155" s="17" t="s">
        <v>124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7" t="s">
        <v>81</v>
      </c>
      <c r="BK155" s="205">
        <f>ROUND(I155*H155,2)</f>
        <v>0</v>
      </c>
      <c r="BL155" s="17" t="s">
        <v>131</v>
      </c>
      <c r="BM155" s="204" t="s">
        <v>172</v>
      </c>
    </row>
    <row r="156" spans="2:47" s="1" customFormat="1" ht="19.5">
      <c r="B156" s="34"/>
      <c r="C156" s="35"/>
      <c r="D156" s="206" t="s">
        <v>133</v>
      </c>
      <c r="E156" s="35"/>
      <c r="F156" s="207" t="s">
        <v>173</v>
      </c>
      <c r="G156" s="35"/>
      <c r="H156" s="35"/>
      <c r="I156" s="113"/>
      <c r="J156" s="35"/>
      <c r="K156" s="35"/>
      <c r="L156" s="38"/>
      <c r="M156" s="208"/>
      <c r="N156" s="66"/>
      <c r="O156" s="66"/>
      <c r="P156" s="66"/>
      <c r="Q156" s="66"/>
      <c r="R156" s="66"/>
      <c r="S156" s="66"/>
      <c r="T156" s="67"/>
      <c r="AT156" s="17" t="s">
        <v>133</v>
      </c>
      <c r="AU156" s="17" t="s">
        <v>83</v>
      </c>
    </row>
    <row r="157" spans="2:65" s="1" customFormat="1" ht="24" customHeight="1">
      <c r="B157" s="34"/>
      <c r="C157" s="193" t="s">
        <v>174</v>
      </c>
      <c r="D157" s="193" t="s">
        <v>126</v>
      </c>
      <c r="E157" s="194" t="s">
        <v>175</v>
      </c>
      <c r="F157" s="195" t="s">
        <v>176</v>
      </c>
      <c r="G157" s="196" t="s">
        <v>141</v>
      </c>
      <c r="H157" s="197">
        <v>4.5</v>
      </c>
      <c r="I157" s="198"/>
      <c r="J157" s="199">
        <f>ROUND(I157*H157,2)</f>
        <v>0</v>
      </c>
      <c r="K157" s="195" t="s">
        <v>1</v>
      </c>
      <c r="L157" s="38"/>
      <c r="M157" s="200" t="s">
        <v>1</v>
      </c>
      <c r="N157" s="201" t="s">
        <v>40</v>
      </c>
      <c r="O157" s="66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04" t="s">
        <v>131</v>
      </c>
      <c r="AT157" s="204" t="s">
        <v>126</v>
      </c>
      <c r="AU157" s="204" t="s">
        <v>83</v>
      </c>
      <c r="AY157" s="17" t="s">
        <v>124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7" t="s">
        <v>81</v>
      </c>
      <c r="BK157" s="205">
        <f>ROUND(I157*H157,2)</f>
        <v>0</v>
      </c>
      <c r="BL157" s="17" t="s">
        <v>131</v>
      </c>
      <c r="BM157" s="204" t="s">
        <v>177</v>
      </c>
    </row>
    <row r="158" spans="2:47" s="1" customFormat="1" ht="29.25">
      <c r="B158" s="34"/>
      <c r="C158" s="35"/>
      <c r="D158" s="206" t="s">
        <v>133</v>
      </c>
      <c r="E158" s="35"/>
      <c r="F158" s="207" t="s">
        <v>178</v>
      </c>
      <c r="G158" s="35"/>
      <c r="H158" s="35"/>
      <c r="I158" s="113"/>
      <c r="J158" s="35"/>
      <c r="K158" s="35"/>
      <c r="L158" s="38"/>
      <c r="M158" s="208"/>
      <c r="N158" s="66"/>
      <c r="O158" s="66"/>
      <c r="P158" s="66"/>
      <c r="Q158" s="66"/>
      <c r="R158" s="66"/>
      <c r="S158" s="66"/>
      <c r="T158" s="67"/>
      <c r="AT158" s="17" t="s">
        <v>133</v>
      </c>
      <c r="AU158" s="17" t="s">
        <v>83</v>
      </c>
    </row>
    <row r="159" spans="2:51" s="12" customFormat="1" ht="11.25">
      <c r="B159" s="209"/>
      <c r="C159" s="210"/>
      <c r="D159" s="206" t="s">
        <v>135</v>
      </c>
      <c r="E159" s="211" t="s">
        <v>1</v>
      </c>
      <c r="F159" s="212" t="s">
        <v>179</v>
      </c>
      <c r="G159" s="210"/>
      <c r="H159" s="211" t="s">
        <v>1</v>
      </c>
      <c r="I159" s="213"/>
      <c r="J159" s="210"/>
      <c r="K159" s="210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135</v>
      </c>
      <c r="AU159" s="218" t="s">
        <v>83</v>
      </c>
      <c r="AV159" s="12" t="s">
        <v>81</v>
      </c>
      <c r="AW159" s="12" t="s">
        <v>31</v>
      </c>
      <c r="AX159" s="12" t="s">
        <v>75</v>
      </c>
      <c r="AY159" s="218" t="s">
        <v>124</v>
      </c>
    </row>
    <row r="160" spans="2:51" s="13" customFormat="1" ht="33.75">
      <c r="B160" s="219"/>
      <c r="C160" s="220"/>
      <c r="D160" s="206" t="s">
        <v>135</v>
      </c>
      <c r="E160" s="221" t="s">
        <v>1</v>
      </c>
      <c r="F160" s="222" t="s">
        <v>180</v>
      </c>
      <c r="G160" s="220"/>
      <c r="H160" s="223">
        <v>4.5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135</v>
      </c>
      <c r="AU160" s="229" t="s">
        <v>83</v>
      </c>
      <c r="AV160" s="13" t="s">
        <v>83</v>
      </c>
      <c r="AW160" s="13" t="s">
        <v>31</v>
      </c>
      <c r="AX160" s="13" t="s">
        <v>81</v>
      </c>
      <c r="AY160" s="229" t="s">
        <v>124</v>
      </c>
    </row>
    <row r="161" spans="2:65" s="1" customFormat="1" ht="24" customHeight="1">
      <c r="B161" s="34"/>
      <c r="C161" s="193" t="s">
        <v>181</v>
      </c>
      <c r="D161" s="193" t="s">
        <v>126</v>
      </c>
      <c r="E161" s="194" t="s">
        <v>182</v>
      </c>
      <c r="F161" s="195" t="s">
        <v>183</v>
      </c>
      <c r="G161" s="196" t="s">
        <v>129</v>
      </c>
      <c r="H161" s="197">
        <v>46</v>
      </c>
      <c r="I161" s="198"/>
      <c r="J161" s="199">
        <f>ROUND(I161*H161,2)</f>
        <v>0</v>
      </c>
      <c r="K161" s="195" t="s">
        <v>130</v>
      </c>
      <c r="L161" s="38"/>
      <c r="M161" s="200" t="s">
        <v>1</v>
      </c>
      <c r="N161" s="201" t="s">
        <v>40</v>
      </c>
      <c r="O161" s="66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04" t="s">
        <v>131</v>
      </c>
      <c r="AT161" s="204" t="s">
        <v>126</v>
      </c>
      <c r="AU161" s="204" t="s">
        <v>83</v>
      </c>
      <c r="AY161" s="17" t="s">
        <v>124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7" t="s">
        <v>81</v>
      </c>
      <c r="BK161" s="205">
        <f>ROUND(I161*H161,2)</f>
        <v>0</v>
      </c>
      <c r="BL161" s="17" t="s">
        <v>131</v>
      </c>
      <c r="BM161" s="204" t="s">
        <v>184</v>
      </c>
    </row>
    <row r="162" spans="2:47" s="1" customFormat="1" ht="19.5">
      <c r="B162" s="34"/>
      <c r="C162" s="35"/>
      <c r="D162" s="206" t="s">
        <v>133</v>
      </c>
      <c r="E162" s="35"/>
      <c r="F162" s="207" t="s">
        <v>185</v>
      </c>
      <c r="G162" s="35"/>
      <c r="H162" s="35"/>
      <c r="I162" s="113"/>
      <c r="J162" s="35"/>
      <c r="K162" s="35"/>
      <c r="L162" s="38"/>
      <c r="M162" s="208"/>
      <c r="N162" s="66"/>
      <c r="O162" s="66"/>
      <c r="P162" s="66"/>
      <c r="Q162" s="66"/>
      <c r="R162" s="66"/>
      <c r="S162" s="66"/>
      <c r="T162" s="67"/>
      <c r="AT162" s="17" t="s">
        <v>133</v>
      </c>
      <c r="AU162" s="17" t="s">
        <v>83</v>
      </c>
    </row>
    <row r="163" spans="2:51" s="13" customFormat="1" ht="22.5">
      <c r="B163" s="219"/>
      <c r="C163" s="220"/>
      <c r="D163" s="206" t="s">
        <v>135</v>
      </c>
      <c r="E163" s="221" t="s">
        <v>1</v>
      </c>
      <c r="F163" s="222" t="s">
        <v>186</v>
      </c>
      <c r="G163" s="220"/>
      <c r="H163" s="223">
        <v>46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135</v>
      </c>
      <c r="AU163" s="229" t="s">
        <v>83</v>
      </c>
      <c r="AV163" s="13" t="s">
        <v>83</v>
      </c>
      <c r="AW163" s="13" t="s">
        <v>31</v>
      </c>
      <c r="AX163" s="13" t="s">
        <v>81</v>
      </c>
      <c r="AY163" s="229" t="s">
        <v>124</v>
      </c>
    </row>
    <row r="164" spans="2:65" s="1" customFormat="1" ht="16.5" customHeight="1">
      <c r="B164" s="34"/>
      <c r="C164" s="230" t="s">
        <v>187</v>
      </c>
      <c r="D164" s="230" t="s">
        <v>188</v>
      </c>
      <c r="E164" s="231" t="s">
        <v>189</v>
      </c>
      <c r="F164" s="232" t="s">
        <v>190</v>
      </c>
      <c r="G164" s="233" t="s">
        <v>191</v>
      </c>
      <c r="H164" s="234">
        <v>0.69</v>
      </c>
      <c r="I164" s="235"/>
      <c r="J164" s="236">
        <f>ROUND(I164*H164,2)</f>
        <v>0</v>
      </c>
      <c r="K164" s="232" t="s">
        <v>130</v>
      </c>
      <c r="L164" s="237"/>
      <c r="M164" s="238" t="s">
        <v>1</v>
      </c>
      <c r="N164" s="239" t="s">
        <v>40</v>
      </c>
      <c r="O164" s="66"/>
      <c r="P164" s="202">
        <f>O164*H164</f>
        <v>0</v>
      </c>
      <c r="Q164" s="202">
        <v>0.001</v>
      </c>
      <c r="R164" s="202">
        <f>Q164*H164</f>
        <v>0.00069</v>
      </c>
      <c r="S164" s="202">
        <v>0</v>
      </c>
      <c r="T164" s="203">
        <f>S164*H164</f>
        <v>0</v>
      </c>
      <c r="AR164" s="204" t="s">
        <v>181</v>
      </c>
      <c r="AT164" s="204" t="s">
        <v>188</v>
      </c>
      <c r="AU164" s="204" t="s">
        <v>83</v>
      </c>
      <c r="AY164" s="17" t="s">
        <v>124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81</v>
      </c>
      <c r="BK164" s="205">
        <f>ROUND(I164*H164,2)</f>
        <v>0</v>
      </c>
      <c r="BL164" s="17" t="s">
        <v>131</v>
      </c>
      <c r="BM164" s="204" t="s">
        <v>192</v>
      </c>
    </row>
    <row r="165" spans="2:47" s="1" customFormat="1" ht="11.25">
      <c r="B165" s="34"/>
      <c r="C165" s="35"/>
      <c r="D165" s="206" t="s">
        <v>133</v>
      </c>
      <c r="E165" s="35"/>
      <c r="F165" s="207" t="s">
        <v>190</v>
      </c>
      <c r="G165" s="35"/>
      <c r="H165" s="35"/>
      <c r="I165" s="113"/>
      <c r="J165" s="35"/>
      <c r="K165" s="35"/>
      <c r="L165" s="38"/>
      <c r="M165" s="208"/>
      <c r="N165" s="66"/>
      <c r="O165" s="66"/>
      <c r="P165" s="66"/>
      <c r="Q165" s="66"/>
      <c r="R165" s="66"/>
      <c r="S165" s="66"/>
      <c r="T165" s="67"/>
      <c r="AT165" s="17" t="s">
        <v>133</v>
      </c>
      <c r="AU165" s="17" t="s">
        <v>83</v>
      </c>
    </row>
    <row r="166" spans="2:51" s="13" customFormat="1" ht="11.25">
      <c r="B166" s="219"/>
      <c r="C166" s="220"/>
      <c r="D166" s="206" t="s">
        <v>135</v>
      </c>
      <c r="E166" s="220"/>
      <c r="F166" s="222" t="s">
        <v>193</v>
      </c>
      <c r="G166" s="220"/>
      <c r="H166" s="223">
        <v>0.69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135</v>
      </c>
      <c r="AU166" s="229" t="s">
        <v>83</v>
      </c>
      <c r="AV166" s="13" t="s">
        <v>83</v>
      </c>
      <c r="AW166" s="13" t="s">
        <v>4</v>
      </c>
      <c r="AX166" s="13" t="s">
        <v>81</v>
      </c>
      <c r="AY166" s="229" t="s">
        <v>124</v>
      </c>
    </row>
    <row r="167" spans="2:65" s="1" customFormat="1" ht="24" customHeight="1">
      <c r="B167" s="34"/>
      <c r="C167" s="193" t="s">
        <v>194</v>
      </c>
      <c r="D167" s="193" t="s">
        <v>126</v>
      </c>
      <c r="E167" s="194" t="s">
        <v>195</v>
      </c>
      <c r="F167" s="195" t="s">
        <v>196</v>
      </c>
      <c r="G167" s="196" t="s">
        <v>149</v>
      </c>
      <c r="H167" s="197">
        <v>2</v>
      </c>
      <c r="I167" s="198"/>
      <c r="J167" s="199">
        <f>ROUND(I167*H167,2)</f>
        <v>0</v>
      </c>
      <c r="K167" s="195" t="s">
        <v>1</v>
      </c>
      <c r="L167" s="38"/>
      <c r="M167" s="200" t="s">
        <v>1</v>
      </c>
      <c r="N167" s="201" t="s">
        <v>40</v>
      </c>
      <c r="O167" s="66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04" t="s">
        <v>131</v>
      </c>
      <c r="AT167" s="204" t="s">
        <v>126</v>
      </c>
      <c r="AU167" s="204" t="s">
        <v>83</v>
      </c>
      <c r="AY167" s="17" t="s">
        <v>124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7" t="s">
        <v>81</v>
      </c>
      <c r="BK167" s="205">
        <f>ROUND(I167*H167,2)</f>
        <v>0</v>
      </c>
      <c r="BL167" s="17" t="s">
        <v>131</v>
      </c>
      <c r="BM167" s="204" t="s">
        <v>197</v>
      </c>
    </row>
    <row r="168" spans="2:47" s="1" customFormat="1" ht="19.5">
      <c r="B168" s="34"/>
      <c r="C168" s="35"/>
      <c r="D168" s="206" t="s">
        <v>133</v>
      </c>
      <c r="E168" s="35"/>
      <c r="F168" s="207" t="s">
        <v>198</v>
      </c>
      <c r="G168" s="35"/>
      <c r="H168" s="35"/>
      <c r="I168" s="113"/>
      <c r="J168" s="35"/>
      <c r="K168" s="35"/>
      <c r="L168" s="38"/>
      <c r="M168" s="208"/>
      <c r="N168" s="66"/>
      <c r="O168" s="66"/>
      <c r="P168" s="66"/>
      <c r="Q168" s="66"/>
      <c r="R168" s="66"/>
      <c r="S168" s="66"/>
      <c r="T168" s="67"/>
      <c r="AT168" s="17" t="s">
        <v>133</v>
      </c>
      <c r="AU168" s="17" t="s">
        <v>83</v>
      </c>
    </row>
    <row r="169" spans="2:51" s="12" customFormat="1" ht="11.25">
      <c r="B169" s="209"/>
      <c r="C169" s="210"/>
      <c r="D169" s="206" t="s">
        <v>135</v>
      </c>
      <c r="E169" s="211" t="s">
        <v>1</v>
      </c>
      <c r="F169" s="212" t="s">
        <v>136</v>
      </c>
      <c r="G169" s="210"/>
      <c r="H169" s="211" t="s">
        <v>1</v>
      </c>
      <c r="I169" s="213"/>
      <c r="J169" s="210"/>
      <c r="K169" s="210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135</v>
      </c>
      <c r="AU169" s="218" t="s">
        <v>83</v>
      </c>
      <c r="AV169" s="12" t="s">
        <v>81</v>
      </c>
      <c r="AW169" s="12" t="s">
        <v>31</v>
      </c>
      <c r="AX169" s="12" t="s">
        <v>75</v>
      </c>
      <c r="AY169" s="218" t="s">
        <v>124</v>
      </c>
    </row>
    <row r="170" spans="2:51" s="13" customFormat="1" ht="22.5">
      <c r="B170" s="219"/>
      <c r="C170" s="220"/>
      <c r="D170" s="206" t="s">
        <v>135</v>
      </c>
      <c r="E170" s="221" t="s">
        <v>1</v>
      </c>
      <c r="F170" s="222" t="s">
        <v>199</v>
      </c>
      <c r="G170" s="220"/>
      <c r="H170" s="223">
        <v>2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135</v>
      </c>
      <c r="AU170" s="229" t="s">
        <v>83</v>
      </c>
      <c r="AV170" s="13" t="s">
        <v>83</v>
      </c>
      <c r="AW170" s="13" t="s">
        <v>31</v>
      </c>
      <c r="AX170" s="13" t="s">
        <v>81</v>
      </c>
      <c r="AY170" s="229" t="s">
        <v>124</v>
      </c>
    </row>
    <row r="171" spans="2:65" s="1" customFormat="1" ht="24" customHeight="1">
      <c r="B171" s="34"/>
      <c r="C171" s="193" t="s">
        <v>200</v>
      </c>
      <c r="D171" s="193" t="s">
        <v>126</v>
      </c>
      <c r="E171" s="194" t="s">
        <v>201</v>
      </c>
      <c r="F171" s="195" t="s">
        <v>202</v>
      </c>
      <c r="G171" s="196" t="s">
        <v>149</v>
      </c>
      <c r="H171" s="197">
        <v>1</v>
      </c>
      <c r="I171" s="198"/>
      <c r="J171" s="199">
        <f>ROUND(I171*H171,2)</f>
        <v>0</v>
      </c>
      <c r="K171" s="195" t="s">
        <v>130</v>
      </c>
      <c r="L171" s="38"/>
      <c r="M171" s="200" t="s">
        <v>1</v>
      </c>
      <c r="N171" s="201" t="s">
        <v>40</v>
      </c>
      <c r="O171" s="66"/>
      <c r="P171" s="202">
        <f>O171*H171</f>
        <v>0</v>
      </c>
      <c r="Q171" s="202">
        <v>0.02135</v>
      </c>
      <c r="R171" s="202">
        <f>Q171*H171</f>
        <v>0.02135</v>
      </c>
      <c r="S171" s="202">
        <v>0</v>
      </c>
      <c r="T171" s="203">
        <f>S171*H171</f>
        <v>0</v>
      </c>
      <c r="AR171" s="204" t="s">
        <v>131</v>
      </c>
      <c r="AT171" s="204" t="s">
        <v>126</v>
      </c>
      <c r="AU171" s="204" t="s">
        <v>83</v>
      </c>
      <c r="AY171" s="17" t="s">
        <v>124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7" t="s">
        <v>81</v>
      </c>
      <c r="BK171" s="205">
        <f>ROUND(I171*H171,2)</f>
        <v>0</v>
      </c>
      <c r="BL171" s="17" t="s">
        <v>131</v>
      </c>
      <c r="BM171" s="204" t="s">
        <v>203</v>
      </c>
    </row>
    <row r="172" spans="2:47" s="1" customFormat="1" ht="29.25">
      <c r="B172" s="34"/>
      <c r="C172" s="35"/>
      <c r="D172" s="206" t="s">
        <v>133</v>
      </c>
      <c r="E172" s="35"/>
      <c r="F172" s="207" t="s">
        <v>204</v>
      </c>
      <c r="G172" s="35"/>
      <c r="H172" s="35"/>
      <c r="I172" s="113"/>
      <c r="J172" s="35"/>
      <c r="K172" s="35"/>
      <c r="L172" s="38"/>
      <c r="M172" s="208"/>
      <c r="N172" s="66"/>
      <c r="O172" s="66"/>
      <c r="P172" s="66"/>
      <c r="Q172" s="66"/>
      <c r="R172" s="66"/>
      <c r="S172" s="66"/>
      <c r="T172" s="67"/>
      <c r="AT172" s="17" t="s">
        <v>133</v>
      </c>
      <c r="AU172" s="17" t="s">
        <v>83</v>
      </c>
    </row>
    <row r="173" spans="2:51" s="13" customFormat="1" ht="11.25">
      <c r="B173" s="219"/>
      <c r="C173" s="220"/>
      <c r="D173" s="206" t="s">
        <v>135</v>
      </c>
      <c r="E173" s="221" t="s">
        <v>1</v>
      </c>
      <c r="F173" s="222" t="s">
        <v>205</v>
      </c>
      <c r="G173" s="220"/>
      <c r="H173" s="223">
        <v>1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135</v>
      </c>
      <c r="AU173" s="229" t="s">
        <v>83</v>
      </c>
      <c r="AV173" s="13" t="s">
        <v>83</v>
      </c>
      <c r="AW173" s="13" t="s">
        <v>31</v>
      </c>
      <c r="AX173" s="13" t="s">
        <v>81</v>
      </c>
      <c r="AY173" s="229" t="s">
        <v>124</v>
      </c>
    </row>
    <row r="174" spans="2:65" s="1" customFormat="1" ht="24" customHeight="1">
      <c r="B174" s="34"/>
      <c r="C174" s="193" t="s">
        <v>206</v>
      </c>
      <c r="D174" s="193" t="s">
        <v>126</v>
      </c>
      <c r="E174" s="194" t="s">
        <v>207</v>
      </c>
      <c r="F174" s="195" t="s">
        <v>208</v>
      </c>
      <c r="G174" s="196" t="s">
        <v>149</v>
      </c>
      <c r="H174" s="197">
        <v>1</v>
      </c>
      <c r="I174" s="198"/>
      <c r="J174" s="199">
        <f>ROUND(I174*H174,2)</f>
        <v>0</v>
      </c>
      <c r="K174" s="195" t="s">
        <v>130</v>
      </c>
      <c r="L174" s="38"/>
      <c r="M174" s="200" t="s">
        <v>1</v>
      </c>
      <c r="N174" s="201" t="s">
        <v>40</v>
      </c>
      <c r="O174" s="66"/>
      <c r="P174" s="202">
        <f>O174*H174</f>
        <v>0</v>
      </c>
      <c r="Q174" s="202">
        <v>0.02989</v>
      </c>
      <c r="R174" s="202">
        <f>Q174*H174</f>
        <v>0.02989</v>
      </c>
      <c r="S174" s="202">
        <v>0</v>
      </c>
      <c r="T174" s="203">
        <f>S174*H174</f>
        <v>0</v>
      </c>
      <c r="AR174" s="204" t="s">
        <v>131</v>
      </c>
      <c r="AT174" s="204" t="s">
        <v>126</v>
      </c>
      <c r="AU174" s="204" t="s">
        <v>83</v>
      </c>
      <c r="AY174" s="17" t="s">
        <v>124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7" t="s">
        <v>81</v>
      </c>
      <c r="BK174" s="205">
        <f>ROUND(I174*H174,2)</f>
        <v>0</v>
      </c>
      <c r="BL174" s="17" t="s">
        <v>131</v>
      </c>
      <c r="BM174" s="204" t="s">
        <v>209</v>
      </c>
    </row>
    <row r="175" spans="2:47" s="1" customFormat="1" ht="29.25">
      <c r="B175" s="34"/>
      <c r="C175" s="35"/>
      <c r="D175" s="206" t="s">
        <v>133</v>
      </c>
      <c r="E175" s="35"/>
      <c r="F175" s="207" t="s">
        <v>210</v>
      </c>
      <c r="G175" s="35"/>
      <c r="H175" s="35"/>
      <c r="I175" s="113"/>
      <c r="J175" s="35"/>
      <c r="K175" s="35"/>
      <c r="L175" s="38"/>
      <c r="M175" s="208"/>
      <c r="N175" s="66"/>
      <c r="O175" s="66"/>
      <c r="P175" s="66"/>
      <c r="Q175" s="66"/>
      <c r="R175" s="66"/>
      <c r="S175" s="66"/>
      <c r="T175" s="67"/>
      <c r="AT175" s="17" t="s">
        <v>133</v>
      </c>
      <c r="AU175" s="17" t="s">
        <v>83</v>
      </c>
    </row>
    <row r="176" spans="2:51" s="13" customFormat="1" ht="11.25">
      <c r="B176" s="219"/>
      <c r="C176" s="220"/>
      <c r="D176" s="206" t="s">
        <v>135</v>
      </c>
      <c r="E176" s="221" t="s">
        <v>1</v>
      </c>
      <c r="F176" s="222" t="s">
        <v>205</v>
      </c>
      <c r="G176" s="220"/>
      <c r="H176" s="223">
        <v>1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135</v>
      </c>
      <c r="AU176" s="229" t="s">
        <v>83</v>
      </c>
      <c r="AV176" s="13" t="s">
        <v>83</v>
      </c>
      <c r="AW176" s="13" t="s">
        <v>31</v>
      </c>
      <c r="AX176" s="13" t="s">
        <v>81</v>
      </c>
      <c r="AY176" s="229" t="s">
        <v>124</v>
      </c>
    </row>
    <row r="177" spans="2:65" s="1" customFormat="1" ht="24" customHeight="1">
      <c r="B177" s="34"/>
      <c r="C177" s="193" t="s">
        <v>211</v>
      </c>
      <c r="D177" s="193" t="s">
        <v>126</v>
      </c>
      <c r="E177" s="194" t="s">
        <v>212</v>
      </c>
      <c r="F177" s="195" t="s">
        <v>213</v>
      </c>
      <c r="G177" s="196" t="s">
        <v>149</v>
      </c>
      <c r="H177" s="197">
        <v>6</v>
      </c>
      <c r="I177" s="198"/>
      <c r="J177" s="199">
        <f>ROUND(I177*H177,2)</f>
        <v>0</v>
      </c>
      <c r="K177" s="195" t="s">
        <v>1</v>
      </c>
      <c r="L177" s="38"/>
      <c r="M177" s="200" t="s">
        <v>1</v>
      </c>
      <c r="N177" s="201" t="s">
        <v>40</v>
      </c>
      <c r="O177" s="66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04" t="s">
        <v>131</v>
      </c>
      <c r="AT177" s="204" t="s">
        <v>126</v>
      </c>
      <c r="AU177" s="204" t="s">
        <v>83</v>
      </c>
      <c r="AY177" s="17" t="s">
        <v>124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17" t="s">
        <v>81</v>
      </c>
      <c r="BK177" s="205">
        <f>ROUND(I177*H177,2)</f>
        <v>0</v>
      </c>
      <c r="BL177" s="17" t="s">
        <v>131</v>
      </c>
      <c r="BM177" s="204" t="s">
        <v>214</v>
      </c>
    </row>
    <row r="178" spans="2:47" s="1" customFormat="1" ht="11.25">
      <c r="B178" s="34"/>
      <c r="C178" s="35"/>
      <c r="D178" s="206" t="s">
        <v>133</v>
      </c>
      <c r="E178" s="35"/>
      <c r="F178" s="207" t="s">
        <v>215</v>
      </c>
      <c r="G178" s="35"/>
      <c r="H178" s="35"/>
      <c r="I178" s="113"/>
      <c r="J178" s="35"/>
      <c r="K178" s="35"/>
      <c r="L178" s="38"/>
      <c r="M178" s="208"/>
      <c r="N178" s="66"/>
      <c r="O178" s="66"/>
      <c r="P178" s="66"/>
      <c r="Q178" s="66"/>
      <c r="R178" s="66"/>
      <c r="S178" s="66"/>
      <c r="T178" s="67"/>
      <c r="AT178" s="17" t="s">
        <v>133</v>
      </c>
      <c r="AU178" s="17" t="s">
        <v>83</v>
      </c>
    </row>
    <row r="179" spans="2:51" s="13" customFormat="1" ht="33.75">
      <c r="B179" s="219"/>
      <c r="C179" s="220"/>
      <c r="D179" s="206" t="s">
        <v>135</v>
      </c>
      <c r="E179" s="221" t="s">
        <v>1</v>
      </c>
      <c r="F179" s="222" t="s">
        <v>216</v>
      </c>
      <c r="G179" s="220"/>
      <c r="H179" s="223">
        <v>6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135</v>
      </c>
      <c r="AU179" s="229" t="s">
        <v>83</v>
      </c>
      <c r="AV179" s="13" t="s">
        <v>83</v>
      </c>
      <c r="AW179" s="13" t="s">
        <v>31</v>
      </c>
      <c r="AX179" s="13" t="s">
        <v>81</v>
      </c>
      <c r="AY179" s="229" t="s">
        <v>124</v>
      </c>
    </row>
    <row r="180" spans="2:65" s="1" customFormat="1" ht="16.5" customHeight="1">
      <c r="B180" s="34"/>
      <c r="C180" s="193" t="s">
        <v>217</v>
      </c>
      <c r="D180" s="193" t="s">
        <v>126</v>
      </c>
      <c r="E180" s="194" t="s">
        <v>218</v>
      </c>
      <c r="F180" s="195" t="s">
        <v>219</v>
      </c>
      <c r="G180" s="196" t="s">
        <v>141</v>
      </c>
      <c r="H180" s="197">
        <v>3.9</v>
      </c>
      <c r="I180" s="198"/>
      <c r="J180" s="199">
        <f>ROUND(I180*H180,2)</f>
        <v>0</v>
      </c>
      <c r="K180" s="195" t="s">
        <v>1</v>
      </c>
      <c r="L180" s="38"/>
      <c r="M180" s="200" t="s">
        <v>1</v>
      </c>
      <c r="N180" s="201" t="s">
        <v>40</v>
      </c>
      <c r="O180" s="66"/>
      <c r="P180" s="202">
        <f>O180*H180</f>
        <v>0</v>
      </c>
      <c r="Q180" s="202">
        <v>0</v>
      </c>
      <c r="R180" s="202">
        <f>Q180*H180</f>
        <v>0</v>
      </c>
      <c r="S180" s="202">
        <v>0</v>
      </c>
      <c r="T180" s="203">
        <f>S180*H180</f>
        <v>0</v>
      </c>
      <c r="AR180" s="204" t="s">
        <v>220</v>
      </c>
      <c r="AT180" s="204" t="s">
        <v>126</v>
      </c>
      <c r="AU180" s="204" t="s">
        <v>83</v>
      </c>
      <c r="AY180" s="17" t="s">
        <v>124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17" t="s">
        <v>81</v>
      </c>
      <c r="BK180" s="205">
        <f>ROUND(I180*H180,2)</f>
        <v>0</v>
      </c>
      <c r="BL180" s="17" t="s">
        <v>220</v>
      </c>
      <c r="BM180" s="204" t="s">
        <v>221</v>
      </c>
    </row>
    <row r="181" spans="2:47" s="1" customFormat="1" ht="11.25">
      <c r="B181" s="34"/>
      <c r="C181" s="35"/>
      <c r="D181" s="206" t="s">
        <v>133</v>
      </c>
      <c r="E181" s="35"/>
      <c r="F181" s="207" t="s">
        <v>215</v>
      </c>
      <c r="G181" s="35"/>
      <c r="H181" s="35"/>
      <c r="I181" s="113"/>
      <c r="J181" s="35"/>
      <c r="K181" s="35"/>
      <c r="L181" s="38"/>
      <c r="M181" s="208"/>
      <c r="N181" s="66"/>
      <c r="O181" s="66"/>
      <c r="P181" s="66"/>
      <c r="Q181" s="66"/>
      <c r="R181" s="66"/>
      <c r="S181" s="66"/>
      <c r="T181" s="67"/>
      <c r="AT181" s="17" t="s">
        <v>133</v>
      </c>
      <c r="AU181" s="17" t="s">
        <v>83</v>
      </c>
    </row>
    <row r="182" spans="2:51" s="12" customFormat="1" ht="22.5">
      <c r="B182" s="209"/>
      <c r="C182" s="210"/>
      <c r="D182" s="206" t="s">
        <v>135</v>
      </c>
      <c r="E182" s="211" t="s">
        <v>1</v>
      </c>
      <c r="F182" s="212" t="s">
        <v>222</v>
      </c>
      <c r="G182" s="210"/>
      <c r="H182" s="211" t="s">
        <v>1</v>
      </c>
      <c r="I182" s="213"/>
      <c r="J182" s="210"/>
      <c r="K182" s="210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135</v>
      </c>
      <c r="AU182" s="218" t="s">
        <v>83</v>
      </c>
      <c r="AV182" s="12" t="s">
        <v>81</v>
      </c>
      <c r="AW182" s="12" t="s">
        <v>31</v>
      </c>
      <c r="AX182" s="12" t="s">
        <v>75</v>
      </c>
      <c r="AY182" s="218" t="s">
        <v>124</v>
      </c>
    </row>
    <row r="183" spans="2:51" s="12" customFormat="1" ht="22.5">
      <c r="B183" s="209"/>
      <c r="C183" s="210"/>
      <c r="D183" s="206" t="s">
        <v>135</v>
      </c>
      <c r="E183" s="211" t="s">
        <v>1</v>
      </c>
      <c r="F183" s="212" t="s">
        <v>223</v>
      </c>
      <c r="G183" s="210"/>
      <c r="H183" s="211" t="s">
        <v>1</v>
      </c>
      <c r="I183" s="213"/>
      <c r="J183" s="210"/>
      <c r="K183" s="210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135</v>
      </c>
      <c r="AU183" s="218" t="s">
        <v>83</v>
      </c>
      <c r="AV183" s="12" t="s">
        <v>81</v>
      </c>
      <c r="AW183" s="12" t="s">
        <v>31</v>
      </c>
      <c r="AX183" s="12" t="s">
        <v>75</v>
      </c>
      <c r="AY183" s="218" t="s">
        <v>124</v>
      </c>
    </row>
    <row r="184" spans="2:51" s="13" customFormat="1" ht="11.25">
      <c r="B184" s="219"/>
      <c r="C184" s="220"/>
      <c r="D184" s="206" t="s">
        <v>135</v>
      </c>
      <c r="E184" s="221" t="s">
        <v>1</v>
      </c>
      <c r="F184" s="222" t="s">
        <v>224</v>
      </c>
      <c r="G184" s="220"/>
      <c r="H184" s="223">
        <v>3.9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135</v>
      </c>
      <c r="AU184" s="229" t="s">
        <v>83</v>
      </c>
      <c r="AV184" s="13" t="s">
        <v>83</v>
      </c>
      <c r="AW184" s="13" t="s">
        <v>31</v>
      </c>
      <c r="AX184" s="13" t="s">
        <v>81</v>
      </c>
      <c r="AY184" s="229" t="s">
        <v>124</v>
      </c>
    </row>
    <row r="185" spans="2:63" s="11" customFormat="1" ht="22.9" customHeight="1">
      <c r="B185" s="177"/>
      <c r="C185" s="178"/>
      <c r="D185" s="179" t="s">
        <v>74</v>
      </c>
      <c r="E185" s="191" t="s">
        <v>83</v>
      </c>
      <c r="F185" s="191" t="s">
        <v>225</v>
      </c>
      <c r="G185" s="178"/>
      <c r="H185" s="178"/>
      <c r="I185" s="181"/>
      <c r="J185" s="192">
        <f>BK185</f>
        <v>0</v>
      </c>
      <c r="K185" s="178"/>
      <c r="L185" s="183"/>
      <c r="M185" s="184"/>
      <c r="N185" s="185"/>
      <c r="O185" s="185"/>
      <c r="P185" s="186">
        <f>SUM(P186:P191)</f>
        <v>0</v>
      </c>
      <c r="Q185" s="185"/>
      <c r="R185" s="186">
        <f>SUM(R186:R191)</f>
        <v>0.004005</v>
      </c>
      <c r="S185" s="185"/>
      <c r="T185" s="187">
        <f>SUM(T186:T191)</f>
        <v>0</v>
      </c>
      <c r="AR185" s="188" t="s">
        <v>81</v>
      </c>
      <c r="AT185" s="189" t="s">
        <v>74</v>
      </c>
      <c r="AU185" s="189" t="s">
        <v>81</v>
      </c>
      <c r="AY185" s="188" t="s">
        <v>124</v>
      </c>
      <c r="BK185" s="190">
        <f>SUM(BK186:BK191)</f>
        <v>0</v>
      </c>
    </row>
    <row r="186" spans="2:65" s="1" customFormat="1" ht="16.5" customHeight="1">
      <c r="B186" s="34"/>
      <c r="C186" s="193" t="s">
        <v>8</v>
      </c>
      <c r="D186" s="193" t="s">
        <v>126</v>
      </c>
      <c r="E186" s="194" t="s">
        <v>226</v>
      </c>
      <c r="F186" s="195" t="s">
        <v>227</v>
      </c>
      <c r="G186" s="196" t="s">
        <v>129</v>
      </c>
      <c r="H186" s="197">
        <v>9</v>
      </c>
      <c r="I186" s="198"/>
      <c r="J186" s="199">
        <f>ROUND(I186*H186,2)</f>
        <v>0</v>
      </c>
      <c r="K186" s="195" t="s">
        <v>130</v>
      </c>
      <c r="L186" s="38"/>
      <c r="M186" s="200" t="s">
        <v>1</v>
      </c>
      <c r="N186" s="201" t="s">
        <v>40</v>
      </c>
      <c r="O186" s="66"/>
      <c r="P186" s="202">
        <f>O186*H186</f>
        <v>0</v>
      </c>
      <c r="Q186" s="202">
        <v>0.0001</v>
      </c>
      <c r="R186" s="202">
        <f>Q186*H186</f>
        <v>0.0009000000000000001</v>
      </c>
      <c r="S186" s="202">
        <v>0</v>
      </c>
      <c r="T186" s="203">
        <f>S186*H186</f>
        <v>0</v>
      </c>
      <c r="AR186" s="204" t="s">
        <v>131</v>
      </c>
      <c r="AT186" s="204" t="s">
        <v>126</v>
      </c>
      <c r="AU186" s="204" t="s">
        <v>83</v>
      </c>
      <c r="AY186" s="17" t="s">
        <v>124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7" t="s">
        <v>81</v>
      </c>
      <c r="BK186" s="205">
        <f>ROUND(I186*H186,2)</f>
        <v>0</v>
      </c>
      <c r="BL186" s="17" t="s">
        <v>131</v>
      </c>
      <c r="BM186" s="204" t="s">
        <v>228</v>
      </c>
    </row>
    <row r="187" spans="2:47" s="1" customFormat="1" ht="29.25">
      <c r="B187" s="34"/>
      <c r="C187" s="35"/>
      <c r="D187" s="206" t="s">
        <v>133</v>
      </c>
      <c r="E187" s="35"/>
      <c r="F187" s="207" t="s">
        <v>229</v>
      </c>
      <c r="G187" s="35"/>
      <c r="H187" s="35"/>
      <c r="I187" s="113"/>
      <c r="J187" s="35"/>
      <c r="K187" s="35"/>
      <c r="L187" s="38"/>
      <c r="M187" s="208"/>
      <c r="N187" s="66"/>
      <c r="O187" s="66"/>
      <c r="P187" s="66"/>
      <c r="Q187" s="66"/>
      <c r="R187" s="66"/>
      <c r="S187" s="66"/>
      <c r="T187" s="67"/>
      <c r="AT187" s="17" t="s">
        <v>133</v>
      </c>
      <c r="AU187" s="17" t="s">
        <v>83</v>
      </c>
    </row>
    <row r="188" spans="2:51" s="13" customFormat="1" ht="11.25">
      <c r="B188" s="219"/>
      <c r="C188" s="220"/>
      <c r="D188" s="206" t="s">
        <v>135</v>
      </c>
      <c r="E188" s="221" t="s">
        <v>1</v>
      </c>
      <c r="F188" s="222" t="s">
        <v>230</v>
      </c>
      <c r="G188" s="220"/>
      <c r="H188" s="223">
        <v>9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135</v>
      </c>
      <c r="AU188" s="229" t="s">
        <v>83</v>
      </c>
      <c r="AV188" s="13" t="s">
        <v>83</v>
      </c>
      <c r="AW188" s="13" t="s">
        <v>31</v>
      </c>
      <c r="AX188" s="13" t="s">
        <v>81</v>
      </c>
      <c r="AY188" s="229" t="s">
        <v>124</v>
      </c>
    </row>
    <row r="189" spans="2:65" s="1" customFormat="1" ht="24" customHeight="1">
      <c r="B189" s="34"/>
      <c r="C189" s="230" t="s">
        <v>231</v>
      </c>
      <c r="D189" s="230" t="s">
        <v>188</v>
      </c>
      <c r="E189" s="231" t="s">
        <v>232</v>
      </c>
      <c r="F189" s="232" t="s">
        <v>233</v>
      </c>
      <c r="G189" s="233" t="s">
        <v>129</v>
      </c>
      <c r="H189" s="234">
        <v>10.35</v>
      </c>
      <c r="I189" s="235"/>
      <c r="J189" s="236">
        <f>ROUND(I189*H189,2)</f>
        <v>0</v>
      </c>
      <c r="K189" s="232" t="s">
        <v>130</v>
      </c>
      <c r="L189" s="237"/>
      <c r="M189" s="238" t="s">
        <v>1</v>
      </c>
      <c r="N189" s="239" t="s">
        <v>40</v>
      </c>
      <c r="O189" s="66"/>
      <c r="P189" s="202">
        <f>O189*H189</f>
        <v>0</v>
      </c>
      <c r="Q189" s="202">
        <v>0.0003</v>
      </c>
      <c r="R189" s="202">
        <f>Q189*H189</f>
        <v>0.0031049999999999997</v>
      </c>
      <c r="S189" s="202">
        <v>0</v>
      </c>
      <c r="T189" s="203">
        <f>S189*H189</f>
        <v>0</v>
      </c>
      <c r="AR189" s="204" t="s">
        <v>181</v>
      </c>
      <c r="AT189" s="204" t="s">
        <v>188</v>
      </c>
      <c r="AU189" s="204" t="s">
        <v>83</v>
      </c>
      <c r="AY189" s="17" t="s">
        <v>124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17" t="s">
        <v>81</v>
      </c>
      <c r="BK189" s="205">
        <f>ROUND(I189*H189,2)</f>
        <v>0</v>
      </c>
      <c r="BL189" s="17" t="s">
        <v>131</v>
      </c>
      <c r="BM189" s="204" t="s">
        <v>234</v>
      </c>
    </row>
    <row r="190" spans="2:47" s="1" customFormat="1" ht="19.5">
      <c r="B190" s="34"/>
      <c r="C190" s="35"/>
      <c r="D190" s="206" t="s">
        <v>133</v>
      </c>
      <c r="E190" s="35"/>
      <c r="F190" s="207" t="s">
        <v>233</v>
      </c>
      <c r="G190" s="35"/>
      <c r="H190" s="35"/>
      <c r="I190" s="113"/>
      <c r="J190" s="35"/>
      <c r="K190" s="35"/>
      <c r="L190" s="38"/>
      <c r="M190" s="208"/>
      <c r="N190" s="66"/>
      <c r="O190" s="66"/>
      <c r="P190" s="66"/>
      <c r="Q190" s="66"/>
      <c r="R190" s="66"/>
      <c r="S190" s="66"/>
      <c r="T190" s="67"/>
      <c r="AT190" s="17" t="s">
        <v>133</v>
      </c>
      <c r="AU190" s="17" t="s">
        <v>83</v>
      </c>
    </row>
    <row r="191" spans="2:51" s="13" customFormat="1" ht="11.25">
      <c r="B191" s="219"/>
      <c r="C191" s="220"/>
      <c r="D191" s="206" t="s">
        <v>135</v>
      </c>
      <c r="E191" s="220"/>
      <c r="F191" s="222" t="s">
        <v>235</v>
      </c>
      <c r="G191" s="220"/>
      <c r="H191" s="223">
        <v>10.35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135</v>
      </c>
      <c r="AU191" s="229" t="s">
        <v>83</v>
      </c>
      <c r="AV191" s="13" t="s">
        <v>83</v>
      </c>
      <c r="AW191" s="13" t="s">
        <v>4</v>
      </c>
      <c r="AX191" s="13" t="s">
        <v>81</v>
      </c>
      <c r="AY191" s="229" t="s">
        <v>124</v>
      </c>
    </row>
    <row r="192" spans="2:63" s="11" customFormat="1" ht="22.9" customHeight="1">
      <c r="B192" s="177"/>
      <c r="C192" s="178"/>
      <c r="D192" s="179" t="s">
        <v>74</v>
      </c>
      <c r="E192" s="191" t="s">
        <v>146</v>
      </c>
      <c r="F192" s="191" t="s">
        <v>236</v>
      </c>
      <c r="G192" s="178"/>
      <c r="H192" s="178"/>
      <c r="I192" s="181"/>
      <c r="J192" s="192">
        <f>BK192</f>
        <v>0</v>
      </c>
      <c r="K192" s="178"/>
      <c r="L192" s="183"/>
      <c r="M192" s="184"/>
      <c r="N192" s="185"/>
      <c r="O192" s="185"/>
      <c r="P192" s="186">
        <f>SUM(P193:P203)</f>
        <v>0</v>
      </c>
      <c r="Q192" s="185"/>
      <c r="R192" s="186">
        <f>SUM(R193:R203)</f>
        <v>15.583768560000001</v>
      </c>
      <c r="S192" s="185"/>
      <c r="T192" s="187">
        <f>SUM(T193:T203)</f>
        <v>0</v>
      </c>
      <c r="AR192" s="188" t="s">
        <v>81</v>
      </c>
      <c r="AT192" s="189" t="s">
        <v>74</v>
      </c>
      <c r="AU192" s="189" t="s">
        <v>81</v>
      </c>
      <c r="AY192" s="188" t="s">
        <v>124</v>
      </c>
      <c r="BK192" s="190">
        <f>SUM(BK193:BK203)</f>
        <v>0</v>
      </c>
    </row>
    <row r="193" spans="2:65" s="1" customFormat="1" ht="24" customHeight="1">
      <c r="B193" s="34"/>
      <c r="C193" s="193" t="s">
        <v>237</v>
      </c>
      <c r="D193" s="193" t="s">
        <v>126</v>
      </c>
      <c r="E193" s="194" t="s">
        <v>238</v>
      </c>
      <c r="F193" s="195" t="s">
        <v>239</v>
      </c>
      <c r="G193" s="196" t="s">
        <v>141</v>
      </c>
      <c r="H193" s="197">
        <v>5.094</v>
      </c>
      <c r="I193" s="198"/>
      <c r="J193" s="199">
        <f>ROUND(I193*H193,2)</f>
        <v>0</v>
      </c>
      <c r="K193" s="195" t="s">
        <v>130</v>
      </c>
      <c r="L193" s="38"/>
      <c r="M193" s="200" t="s">
        <v>1</v>
      </c>
      <c r="N193" s="201" t="s">
        <v>40</v>
      </c>
      <c r="O193" s="66"/>
      <c r="P193" s="202">
        <f>O193*H193</f>
        <v>0</v>
      </c>
      <c r="Q193" s="202">
        <v>3.05924</v>
      </c>
      <c r="R193" s="202">
        <f>Q193*H193</f>
        <v>15.583768560000001</v>
      </c>
      <c r="S193" s="202">
        <v>0</v>
      </c>
      <c r="T193" s="203">
        <f>S193*H193</f>
        <v>0</v>
      </c>
      <c r="AR193" s="204" t="s">
        <v>131</v>
      </c>
      <c r="AT193" s="204" t="s">
        <v>126</v>
      </c>
      <c r="AU193" s="204" t="s">
        <v>83</v>
      </c>
      <c r="AY193" s="17" t="s">
        <v>124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17" t="s">
        <v>81</v>
      </c>
      <c r="BK193" s="205">
        <f>ROUND(I193*H193,2)</f>
        <v>0</v>
      </c>
      <c r="BL193" s="17" t="s">
        <v>131</v>
      </c>
      <c r="BM193" s="204" t="s">
        <v>240</v>
      </c>
    </row>
    <row r="194" spans="2:47" s="1" customFormat="1" ht="68.25">
      <c r="B194" s="34"/>
      <c r="C194" s="35"/>
      <c r="D194" s="206" t="s">
        <v>133</v>
      </c>
      <c r="E194" s="35"/>
      <c r="F194" s="207" t="s">
        <v>241</v>
      </c>
      <c r="G194" s="35"/>
      <c r="H194" s="35"/>
      <c r="I194" s="113"/>
      <c r="J194" s="35"/>
      <c r="K194" s="35"/>
      <c r="L194" s="38"/>
      <c r="M194" s="208"/>
      <c r="N194" s="66"/>
      <c r="O194" s="66"/>
      <c r="P194" s="66"/>
      <c r="Q194" s="66"/>
      <c r="R194" s="66"/>
      <c r="S194" s="66"/>
      <c r="T194" s="67"/>
      <c r="AT194" s="17" t="s">
        <v>133</v>
      </c>
      <c r="AU194" s="17" t="s">
        <v>83</v>
      </c>
    </row>
    <row r="195" spans="2:51" s="12" customFormat="1" ht="11.25">
      <c r="B195" s="209"/>
      <c r="C195" s="210"/>
      <c r="D195" s="206" t="s">
        <v>135</v>
      </c>
      <c r="E195" s="211" t="s">
        <v>1</v>
      </c>
      <c r="F195" s="212" t="s">
        <v>136</v>
      </c>
      <c r="G195" s="210"/>
      <c r="H195" s="211" t="s">
        <v>1</v>
      </c>
      <c r="I195" s="213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135</v>
      </c>
      <c r="AU195" s="218" t="s">
        <v>83</v>
      </c>
      <c r="AV195" s="12" t="s">
        <v>81</v>
      </c>
      <c r="AW195" s="12" t="s">
        <v>31</v>
      </c>
      <c r="AX195" s="12" t="s">
        <v>75</v>
      </c>
      <c r="AY195" s="218" t="s">
        <v>124</v>
      </c>
    </row>
    <row r="196" spans="2:51" s="12" customFormat="1" ht="11.25">
      <c r="B196" s="209"/>
      <c r="C196" s="210"/>
      <c r="D196" s="206" t="s">
        <v>135</v>
      </c>
      <c r="E196" s="211" t="s">
        <v>1</v>
      </c>
      <c r="F196" s="212" t="s">
        <v>242</v>
      </c>
      <c r="G196" s="210"/>
      <c r="H196" s="211" t="s">
        <v>1</v>
      </c>
      <c r="I196" s="213"/>
      <c r="J196" s="210"/>
      <c r="K196" s="210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135</v>
      </c>
      <c r="AU196" s="218" t="s">
        <v>83</v>
      </c>
      <c r="AV196" s="12" t="s">
        <v>81</v>
      </c>
      <c r="AW196" s="12" t="s">
        <v>31</v>
      </c>
      <c r="AX196" s="12" t="s">
        <v>75</v>
      </c>
      <c r="AY196" s="218" t="s">
        <v>124</v>
      </c>
    </row>
    <row r="197" spans="2:51" s="13" customFormat="1" ht="11.25">
      <c r="B197" s="219"/>
      <c r="C197" s="220"/>
      <c r="D197" s="206" t="s">
        <v>135</v>
      </c>
      <c r="E197" s="221" t="s">
        <v>1</v>
      </c>
      <c r="F197" s="222" t="s">
        <v>243</v>
      </c>
      <c r="G197" s="220"/>
      <c r="H197" s="223">
        <v>3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135</v>
      </c>
      <c r="AU197" s="229" t="s">
        <v>83</v>
      </c>
      <c r="AV197" s="13" t="s">
        <v>83</v>
      </c>
      <c r="AW197" s="13" t="s">
        <v>31</v>
      </c>
      <c r="AX197" s="13" t="s">
        <v>75</v>
      </c>
      <c r="AY197" s="229" t="s">
        <v>124</v>
      </c>
    </row>
    <row r="198" spans="2:51" s="13" customFormat="1" ht="11.25">
      <c r="B198" s="219"/>
      <c r="C198" s="220"/>
      <c r="D198" s="206" t="s">
        <v>135</v>
      </c>
      <c r="E198" s="221" t="s">
        <v>1</v>
      </c>
      <c r="F198" s="222" t="s">
        <v>244</v>
      </c>
      <c r="G198" s="220"/>
      <c r="H198" s="223">
        <v>1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135</v>
      </c>
      <c r="AU198" s="229" t="s">
        <v>83</v>
      </c>
      <c r="AV198" s="13" t="s">
        <v>83</v>
      </c>
      <c r="AW198" s="13" t="s">
        <v>31</v>
      </c>
      <c r="AX198" s="13" t="s">
        <v>75</v>
      </c>
      <c r="AY198" s="229" t="s">
        <v>124</v>
      </c>
    </row>
    <row r="199" spans="2:51" s="12" customFormat="1" ht="11.25">
      <c r="B199" s="209"/>
      <c r="C199" s="210"/>
      <c r="D199" s="206" t="s">
        <v>135</v>
      </c>
      <c r="E199" s="211" t="s">
        <v>1</v>
      </c>
      <c r="F199" s="212" t="s">
        <v>245</v>
      </c>
      <c r="G199" s="210"/>
      <c r="H199" s="211" t="s">
        <v>1</v>
      </c>
      <c r="I199" s="213"/>
      <c r="J199" s="210"/>
      <c r="K199" s="210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135</v>
      </c>
      <c r="AU199" s="218" t="s">
        <v>83</v>
      </c>
      <c r="AV199" s="12" t="s">
        <v>81</v>
      </c>
      <c r="AW199" s="12" t="s">
        <v>31</v>
      </c>
      <c r="AX199" s="12" t="s">
        <v>75</v>
      </c>
      <c r="AY199" s="218" t="s">
        <v>124</v>
      </c>
    </row>
    <row r="200" spans="2:51" s="13" customFormat="1" ht="11.25">
      <c r="B200" s="219"/>
      <c r="C200" s="220"/>
      <c r="D200" s="206" t="s">
        <v>135</v>
      </c>
      <c r="E200" s="221" t="s">
        <v>1</v>
      </c>
      <c r="F200" s="222" t="s">
        <v>246</v>
      </c>
      <c r="G200" s="220"/>
      <c r="H200" s="223">
        <v>0.24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135</v>
      </c>
      <c r="AU200" s="229" t="s">
        <v>83</v>
      </c>
      <c r="AV200" s="13" t="s">
        <v>83</v>
      </c>
      <c r="AW200" s="13" t="s">
        <v>31</v>
      </c>
      <c r="AX200" s="13" t="s">
        <v>75</v>
      </c>
      <c r="AY200" s="229" t="s">
        <v>124</v>
      </c>
    </row>
    <row r="201" spans="2:51" s="13" customFormat="1" ht="11.25">
      <c r="B201" s="219"/>
      <c r="C201" s="220"/>
      <c r="D201" s="206" t="s">
        <v>135</v>
      </c>
      <c r="E201" s="221" t="s">
        <v>1</v>
      </c>
      <c r="F201" s="222" t="s">
        <v>247</v>
      </c>
      <c r="G201" s="220"/>
      <c r="H201" s="223">
        <v>0.014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135</v>
      </c>
      <c r="AU201" s="229" t="s">
        <v>83</v>
      </c>
      <c r="AV201" s="13" t="s">
        <v>83</v>
      </c>
      <c r="AW201" s="13" t="s">
        <v>31</v>
      </c>
      <c r="AX201" s="13" t="s">
        <v>75</v>
      </c>
      <c r="AY201" s="229" t="s">
        <v>124</v>
      </c>
    </row>
    <row r="202" spans="2:51" s="13" customFormat="1" ht="11.25">
      <c r="B202" s="219"/>
      <c r="C202" s="220"/>
      <c r="D202" s="206" t="s">
        <v>135</v>
      </c>
      <c r="E202" s="221" t="s">
        <v>1</v>
      </c>
      <c r="F202" s="222" t="s">
        <v>248</v>
      </c>
      <c r="G202" s="220"/>
      <c r="H202" s="223">
        <v>0.84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135</v>
      </c>
      <c r="AU202" s="229" t="s">
        <v>83</v>
      </c>
      <c r="AV202" s="13" t="s">
        <v>83</v>
      </c>
      <c r="AW202" s="13" t="s">
        <v>31</v>
      </c>
      <c r="AX202" s="13" t="s">
        <v>75</v>
      </c>
      <c r="AY202" s="229" t="s">
        <v>124</v>
      </c>
    </row>
    <row r="203" spans="2:51" s="14" customFormat="1" ht="11.25">
      <c r="B203" s="240"/>
      <c r="C203" s="241"/>
      <c r="D203" s="206" t="s">
        <v>135</v>
      </c>
      <c r="E203" s="242" t="s">
        <v>1</v>
      </c>
      <c r="F203" s="243" t="s">
        <v>249</v>
      </c>
      <c r="G203" s="241"/>
      <c r="H203" s="244">
        <v>5.094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135</v>
      </c>
      <c r="AU203" s="250" t="s">
        <v>83</v>
      </c>
      <c r="AV203" s="14" t="s">
        <v>131</v>
      </c>
      <c r="AW203" s="14" t="s">
        <v>31</v>
      </c>
      <c r="AX203" s="14" t="s">
        <v>81</v>
      </c>
      <c r="AY203" s="250" t="s">
        <v>124</v>
      </c>
    </row>
    <row r="204" spans="2:63" s="11" customFormat="1" ht="22.9" customHeight="1">
      <c r="B204" s="177"/>
      <c r="C204" s="178"/>
      <c r="D204" s="179" t="s">
        <v>74</v>
      </c>
      <c r="E204" s="191" t="s">
        <v>131</v>
      </c>
      <c r="F204" s="191" t="s">
        <v>250</v>
      </c>
      <c r="G204" s="178"/>
      <c r="H204" s="178"/>
      <c r="I204" s="181"/>
      <c r="J204" s="192">
        <f>BK204</f>
        <v>0</v>
      </c>
      <c r="K204" s="178"/>
      <c r="L204" s="183"/>
      <c r="M204" s="184"/>
      <c r="N204" s="185"/>
      <c r="O204" s="185"/>
      <c r="P204" s="186">
        <f>SUM(P205:P223)</f>
        <v>0</v>
      </c>
      <c r="Q204" s="185"/>
      <c r="R204" s="186">
        <f>SUM(R205:R223)</f>
        <v>15.601658400000002</v>
      </c>
      <c r="S204" s="185"/>
      <c r="T204" s="187">
        <f>SUM(T205:T223)</f>
        <v>0</v>
      </c>
      <c r="AR204" s="188" t="s">
        <v>81</v>
      </c>
      <c r="AT204" s="189" t="s">
        <v>74</v>
      </c>
      <c r="AU204" s="189" t="s">
        <v>81</v>
      </c>
      <c r="AY204" s="188" t="s">
        <v>124</v>
      </c>
      <c r="BK204" s="190">
        <f>SUM(BK205:BK223)</f>
        <v>0</v>
      </c>
    </row>
    <row r="205" spans="2:65" s="1" customFormat="1" ht="24" customHeight="1">
      <c r="B205" s="34"/>
      <c r="C205" s="193" t="s">
        <v>251</v>
      </c>
      <c r="D205" s="193" t="s">
        <v>126</v>
      </c>
      <c r="E205" s="194" t="s">
        <v>252</v>
      </c>
      <c r="F205" s="195" t="s">
        <v>253</v>
      </c>
      <c r="G205" s="196" t="s">
        <v>129</v>
      </c>
      <c r="H205" s="197">
        <v>0.84</v>
      </c>
      <c r="I205" s="198"/>
      <c r="J205" s="199">
        <f>ROUND(I205*H205,2)</f>
        <v>0</v>
      </c>
      <c r="K205" s="195" t="s">
        <v>130</v>
      </c>
      <c r="L205" s="38"/>
      <c r="M205" s="200" t="s">
        <v>1</v>
      </c>
      <c r="N205" s="201" t="s">
        <v>40</v>
      </c>
      <c r="O205" s="66"/>
      <c r="P205" s="202">
        <f>O205*H205</f>
        <v>0</v>
      </c>
      <c r="Q205" s="202">
        <v>0.36435</v>
      </c>
      <c r="R205" s="202">
        <f>Q205*H205</f>
        <v>0.306054</v>
      </c>
      <c r="S205" s="202">
        <v>0</v>
      </c>
      <c r="T205" s="203">
        <f>S205*H205</f>
        <v>0</v>
      </c>
      <c r="AR205" s="204" t="s">
        <v>131</v>
      </c>
      <c r="AT205" s="204" t="s">
        <v>126</v>
      </c>
      <c r="AU205" s="204" t="s">
        <v>83</v>
      </c>
      <c r="AY205" s="17" t="s">
        <v>124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7" t="s">
        <v>81</v>
      </c>
      <c r="BK205" s="205">
        <f>ROUND(I205*H205,2)</f>
        <v>0</v>
      </c>
      <c r="BL205" s="17" t="s">
        <v>131</v>
      </c>
      <c r="BM205" s="204" t="s">
        <v>254</v>
      </c>
    </row>
    <row r="206" spans="2:47" s="1" customFormat="1" ht="19.5">
      <c r="B206" s="34"/>
      <c r="C206" s="35"/>
      <c r="D206" s="206" t="s">
        <v>133</v>
      </c>
      <c r="E206" s="35"/>
      <c r="F206" s="207" t="s">
        <v>255</v>
      </c>
      <c r="G206" s="35"/>
      <c r="H206" s="35"/>
      <c r="I206" s="113"/>
      <c r="J206" s="35"/>
      <c r="K206" s="35"/>
      <c r="L206" s="38"/>
      <c r="M206" s="208"/>
      <c r="N206" s="66"/>
      <c r="O206" s="66"/>
      <c r="P206" s="66"/>
      <c r="Q206" s="66"/>
      <c r="R206" s="66"/>
      <c r="S206" s="66"/>
      <c r="T206" s="67"/>
      <c r="AT206" s="17" t="s">
        <v>133</v>
      </c>
      <c r="AU206" s="17" t="s">
        <v>83</v>
      </c>
    </row>
    <row r="207" spans="2:51" s="12" customFormat="1" ht="11.25">
      <c r="B207" s="209"/>
      <c r="C207" s="210"/>
      <c r="D207" s="206" t="s">
        <v>135</v>
      </c>
      <c r="E207" s="211" t="s">
        <v>1</v>
      </c>
      <c r="F207" s="212" t="s">
        <v>256</v>
      </c>
      <c r="G207" s="210"/>
      <c r="H207" s="211" t="s">
        <v>1</v>
      </c>
      <c r="I207" s="213"/>
      <c r="J207" s="210"/>
      <c r="K207" s="210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135</v>
      </c>
      <c r="AU207" s="218" t="s">
        <v>83</v>
      </c>
      <c r="AV207" s="12" t="s">
        <v>81</v>
      </c>
      <c r="AW207" s="12" t="s">
        <v>31</v>
      </c>
      <c r="AX207" s="12" t="s">
        <v>75</v>
      </c>
      <c r="AY207" s="218" t="s">
        <v>124</v>
      </c>
    </row>
    <row r="208" spans="2:51" s="13" customFormat="1" ht="22.5">
      <c r="B208" s="219"/>
      <c r="C208" s="220"/>
      <c r="D208" s="206" t="s">
        <v>135</v>
      </c>
      <c r="E208" s="221" t="s">
        <v>1</v>
      </c>
      <c r="F208" s="222" t="s">
        <v>257</v>
      </c>
      <c r="G208" s="220"/>
      <c r="H208" s="223">
        <v>0.84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135</v>
      </c>
      <c r="AU208" s="229" t="s">
        <v>83</v>
      </c>
      <c r="AV208" s="13" t="s">
        <v>83</v>
      </c>
      <c r="AW208" s="13" t="s">
        <v>31</v>
      </c>
      <c r="AX208" s="13" t="s">
        <v>81</v>
      </c>
      <c r="AY208" s="229" t="s">
        <v>124</v>
      </c>
    </row>
    <row r="209" spans="2:65" s="1" customFormat="1" ht="24" customHeight="1">
      <c r="B209" s="34"/>
      <c r="C209" s="193" t="s">
        <v>258</v>
      </c>
      <c r="D209" s="193" t="s">
        <v>126</v>
      </c>
      <c r="E209" s="194" t="s">
        <v>259</v>
      </c>
      <c r="F209" s="195" t="s">
        <v>260</v>
      </c>
      <c r="G209" s="196" t="s">
        <v>129</v>
      </c>
      <c r="H209" s="197">
        <v>9</v>
      </c>
      <c r="I209" s="198"/>
      <c r="J209" s="199">
        <f>ROUND(I209*H209,2)</f>
        <v>0</v>
      </c>
      <c r="K209" s="195" t="s">
        <v>130</v>
      </c>
      <c r="L209" s="38"/>
      <c r="M209" s="200" t="s">
        <v>1</v>
      </c>
      <c r="N209" s="201" t="s">
        <v>40</v>
      </c>
      <c r="O209" s="66"/>
      <c r="P209" s="202">
        <f>O209*H209</f>
        <v>0</v>
      </c>
      <c r="Q209" s="202">
        <v>0.4858</v>
      </c>
      <c r="R209" s="202">
        <f>Q209*H209</f>
        <v>4.3722</v>
      </c>
      <c r="S209" s="202">
        <v>0</v>
      </c>
      <c r="T209" s="203">
        <f>S209*H209</f>
        <v>0</v>
      </c>
      <c r="AR209" s="204" t="s">
        <v>131</v>
      </c>
      <c r="AT209" s="204" t="s">
        <v>126</v>
      </c>
      <c r="AU209" s="204" t="s">
        <v>83</v>
      </c>
      <c r="AY209" s="17" t="s">
        <v>124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17" t="s">
        <v>81</v>
      </c>
      <c r="BK209" s="205">
        <f>ROUND(I209*H209,2)</f>
        <v>0</v>
      </c>
      <c r="BL209" s="17" t="s">
        <v>131</v>
      </c>
      <c r="BM209" s="204" t="s">
        <v>261</v>
      </c>
    </row>
    <row r="210" spans="2:47" s="1" customFormat="1" ht="19.5">
      <c r="B210" s="34"/>
      <c r="C210" s="35"/>
      <c r="D210" s="206" t="s">
        <v>133</v>
      </c>
      <c r="E210" s="35"/>
      <c r="F210" s="207" t="s">
        <v>262</v>
      </c>
      <c r="G210" s="35"/>
      <c r="H210" s="35"/>
      <c r="I210" s="113"/>
      <c r="J210" s="35"/>
      <c r="K210" s="35"/>
      <c r="L210" s="38"/>
      <c r="M210" s="208"/>
      <c r="N210" s="66"/>
      <c r="O210" s="66"/>
      <c r="P210" s="66"/>
      <c r="Q210" s="66"/>
      <c r="R210" s="66"/>
      <c r="S210" s="66"/>
      <c r="T210" s="67"/>
      <c r="AT210" s="17" t="s">
        <v>133</v>
      </c>
      <c r="AU210" s="17" t="s">
        <v>83</v>
      </c>
    </row>
    <row r="211" spans="2:51" s="12" customFormat="1" ht="11.25">
      <c r="B211" s="209"/>
      <c r="C211" s="210"/>
      <c r="D211" s="206" t="s">
        <v>135</v>
      </c>
      <c r="E211" s="211" t="s">
        <v>1</v>
      </c>
      <c r="F211" s="212" t="s">
        <v>263</v>
      </c>
      <c r="G211" s="210"/>
      <c r="H211" s="211" t="s">
        <v>1</v>
      </c>
      <c r="I211" s="213"/>
      <c r="J211" s="210"/>
      <c r="K211" s="210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135</v>
      </c>
      <c r="AU211" s="218" t="s">
        <v>83</v>
      </c>
      <c r="AV211" s="12" t="s">
        <v>81</v>
      </c>
      <c r="AW211" s="12" t="s">
        <v>31</v>
      </c>
      <c r="AX211" s="12" t="s">
        <v>75</v>
      </c>
      <c r="AY211" s="218" t="s">
        <v>124</v>
      </c>
    </row>
    <row r="212" spans="2:51" s="13" customFormat="1" ht="11.25">
      <c r="B212" s="219"/>
      <c r="C212" s="220"/>
      <c r="D212" s="206" t="s">
        <v>135</v>
      </c>
      <c r="E212" s="221" t="s">
        <v>1</v>
      </c>
      <c r="F212" s="222" t="s">
        <v>264</v>
      </c>
      <c r="G212" s="220"/>
      <c r="H212" s="223">
        <v>9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135</v>
      </c>
      <c r="AU212" s="229" t="s">
        <v>83</v>
      </c>
      <c r="AV212" s="13" t="s">
        <v>83</v>
      </c>
      <c r="AW212" s="13" t="s">
        <v>31</v>
      </c>
      <c r="AX212" s="13" t="s">
        <v>81</v>
      </c>
      <c r="AY212" s="229" t="s">
        <v>124</v>
      </c>
    </row>
    <row r="213" spans="2:65" s="1" customFormat="1" ht="16.5" customHeight="1">
      <c r="B213" s="34"/>
      <c r="C213" s="193" t="s">
        <v>265</v>
      </c>
      <c r="D213" s="193" t="s">
        <v>126</v>
      </c>
      <c r="E213" s="194" t="s">
        <v>266</v>
      </c>
      <c r="F213" s="195" t="s">
        <v>267</v>
      </c>
      <c r="G213" s="196" t="s">
        <v>129</v>
      </c>
      <c r="H213" s="197">
        <v>9.84</v>
      </c>
      <c r="I213" s="198"/>
      <c r="J213" s="199">
        <f>ROUND(I213*H213,2)</f>
        <v>0</v>
      </c>
      <c r="K213" s="195" t="s">
        <v>130</v>
      </c>
      <c r="L213" s="38"/>
      <c r="M213" s="200" t="s">
        <v>1</v>
      </c>
      <c r="N213" s="201" t="s">
        <v>40</v>
      </c>
      <c r="O213" s="66"/>
      <c r="P213" s="202">
        <f>O213*H213</f>
        <v>0</v>
      </c>
      <c r="Q213" s="202">
        <v>0.2004</v>
      </c>
      <c r="R213" s="202">
        <f>Q213*H213</f>
        <v>1.971936</v>
      </c>
      <c r="S213" s="202">
        <v>0</v>
      </c>
      <c r="T213" s="203">
        <f>S213*H213</f>
        <v>0</v>
      </c>
      <c r="AR213" s="204" t="s">
        <v>131</v>
      </c>
      <c r="AT213" s="204" t="s">
        <v>126</v>
      </c>
      <c r="AU213" s="204" t="s">
        <v>83</v>
      </c>
      <c r="AY213" s="17" t="s">
        <v>124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17" t="s">
        <v>81</v>
      </c>
      <c r="BK213" s="205">
        <f>ROUND(I213*H213,2)</f>
        <v>0</v>
      </c>
      <c r="BL213" s="17" t="s">
        <v>131</v>
      </c>
      <c r="BM213" s="204" t="s">
        <v>268</v>
      </c>
    </row>
    <row r="214" spans="2:47" s="1" customFormat="1" ht="11.25">
      <c r="B214" s="34"/>
      <c r="C214" s="35"/>
      <c r="D214" s="206" t="s">
        <v>133</v>
      </c>
      <c r="E214" s="35"/>
      <c r="F214" s="207" t="s">
        <v>269</v>
      </c>
      <c r="G214" s="35"/>
      <c r="H214" s="35"/>
      <c r="I214" s="113"/>
      <c r="J214" s="35"/>
      <c r="K214" s="35"/>
      <c r="L214" s="38"/>
      <c r="M214" s="208"/>
      <c r="N214" s="66"/>
      <c r="O214" s="66"/>
      <c r="P214" s="66"/>
      <c r="Q214" s="66"/>
      <c r="R214" s="66"/>
      <c r="S214" s="66"/>
      <c r="T214" s="67"/>
      <c r="AT214" s="17" t="s">
        <v>133</v>
      </c>
      <c r="AU214" s="17" t="s">
        <v>83</v>
      </c>
    </row>
    <row r="215" spans="2:51" s="13" customFormat="1" ht="11.25">
      <c r="B215" s="219"/>
      <c r="C215" s="220"/>
      <c r="D215" s="206" t="s">
        <v>135</v>
      </c>
      <c r="E215" s="221" t="s">
        <v>1</v>
      </c>
      <c r="F215" s="222" t="s">
        <v>270</v>
      </c>
      <c r="G215" s="220"/>
      <c r="H215" s="223">
        <v>9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135</v>
      </c>
      <c r="AU215" s="229" t="s">
        <v>83</v>
      </c>
      <c r="AV215" s="13" t="s">
        <v>83</v>
      </c>
      <c r="AW215" s="13" t="s">
        <v>31</v>
      </c>
      <c r="AX215" s="13" t="s">
        <v>75</v>
      </c>
      <c r="AY215" s="229" t="s">
        <v>124</v>
      </c>
    </row>
    <row r="216" spans="2:51" s="13" customFormat="1" ht="22.5">
      <c r="B216" s="219"/>
      <c r="C216" s="220"/>
      <c r="D216" s="206" t="s">
        <v>135</v>
      </c>
      <c r="E216" s="221" t="s">
        <v>1</v>
      </c>
      <c r="F216" s="222" t="s">
        <v>257</v>
      </c>
      <c r="G216" s="220"/>
      <c r="H216" s="223">
        <v>0.84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135</v>
      </c>
      <c r="AU216" s="229" t="s">
        <v>83</v>
      </c>
      <c r="AV216" s="13" t="s">
        <v>83</v>
      </c>
      <c r="AW216" s="13" t="s">
        <v>31</v>
      </c>
      <c r="AX216" s="13" t="s">
        <v>75</v>
      </c>
      <c r="AY216" s="229" t="s">
        <v>124</v>
      </c>
    </row>
    <row r="217" spans="2:51" s="14" customFormat="1" ht="11.25">
      <c r="B217" s="240"/>
      <c r="C217" s="241"/>
      <c r="D217" s="206" t="s">
        <v>135</v>
      </c>
      <c r="E217" s="242" t="s">
        <v>1</v>
      </c>
      <c r="F217" s="243" t="s">
        <v>249</v>
      </c>
      <c r="G217" s="241"/>
      <c r="H217" s="244">
        <v>9.84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AT217" s="250" t="s">
        <v>135</v>
      </c>
      <c r="AU217" s="250" t="s">
        <v>83</v>
      </c>
      <c r="AV217" s="14" t="s">
        <v>131</v>
      </c>
      <c r="AW217" s="14" t="s">
        <v>31</v>
      </c>
      <c r="AX217" s="14" t="s">
        <v>81</v>
      </c>
      <c r="AY217" s="250" t="s">
        <v>124</v>
      </c>
    </row>
    <row r="218" spans="2:65" s="1" customFormat="1" ht="24" customHeight="1">
      <c r="B218" s="34"/>
      <c r="C218" s="193" t="s">
        <v>7</v>
      </c>
      <c r="D218" s="193" t="s">
        <v>126</v>
      </c>
      <c r="E218" s="194" t="s">
        <v>271</v>
      </c>
      <c r="F218" s="195" t="s">
        <v>272</v>
      </c>
      <c r="G218" s="196" t="s">
        <v>129</v>
      </c>
      <c r="H218" s="197">
        <v>0.84</v>
      </c>
      <c r="I218" s="198"/>
      <c r="J218" s="199">
        <f>ROUND(I218*H218,2)</f>
        <v>0</v>
      </c>
      <c r="K218" s="195" t="s">
        <v>130</v>
      </c>
      <c r="L218" s="38"/>
      <c r="M218" s="200" t="s">
        <v>1</v>
      </c>
      <c r="N218" s="201" t="s">
        <v>40</v>
      </c>
      <c r="O218" s="66"/>
      <c r="P218" s="202">
        <f>O218*H218</f>
        <v>0</v>
      </c>
      <c r="Q218" s="202">
        <v>0.60876</v>
      </c>
      <c r="R218" s="202">
        <f>Q218*H218</f>
        <v>0.5113584</v>
      </c>
      <c r="S218" s="202">
        <v>0</v>
      </c>
      <c r="T218" s="203">
        <f>S218*H218</f>
        <v>0</v>
      </c>
      <c r="AR218" s="204" t="s">
        <v>131</v>
      </c>
      <c r="AT218" s="204" t="s">
        <v>126</v>
      </c>
      <c r="AU218" s="204" t="s">
        <v>83</v>
      </c>
      <c r="AY218" s="17" t="s">
        <v>124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17" t="s">
        <v>81</v>
      </c>
      <c r="BK218" s="205">
        <f>ROUND(I218*H218,2)</f>
        <v>0</v>
      </c>
      <c r="BL218" s="17" t="s">
        <v>131</v>
      </c>
      <c r="BM218" s="204" t="s">
        <v>273</v>
      </c>
    </row>
    <row r="219" spans="2:47" s="1" customFormat="1" ht="19.5">
      <c r="B219" s="34"/>
      <c r="C219" s="35"/>
      <c r="D219" s="206" t="s">
        <v>133</v>
      </c>
      <c r="E219" s="35"/>
      <c r="F219" s="207" t="s">
        <v>274</v>
      </c>
      <c r="G219" s="35"/>
      <c r="H219" s="35"/>
      <c r="I219" s="113"/>
      <c r="J219" s="35"/>
      <c r="K219" s="35"/>
      <c r="L219" s="38"/>
      <c r="M219" s="208"/>
      <c r="N219" s="66"/>
      <c r="O219" s="66"/>
      <c r="P219" s="66"/>
      <c r="Q219" s="66"/>
      <c r="R219" s="66"/>
      <c r="S219" s="66"/>
      <c r="T219" s="67"/>
      <c r="AT219" s="17" t="s">
        <v>133</v>
      </c>
      <c r="AU219" s="17" t="s">
        <v>83</v>
      </c>
    </row>
    <row r="220" spans="2:51" s="13" customFormat="1" ht="22.5">
      <c r="B220" s="219"/>
      <c r="C220" s="220"/>
      <c r="D220" s="206" t="s">
        <v>135</v>
      </c>
      <c r="E220" s="221" t="s">
        <v>1</v>
      </c>
      <c r="F220" s="222" t="s">
        <v>275</v>
      </c>
      <c r="G220" s="220"/>
      <c r="H220" s="223">
        <v>0.84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135</v>
      </c>
      <c r="AU220" s="229" t="s">
        <v>83</v>
      </c>
      <c r="AV220" s="13" t="s">
        <v>83</v>
      </c>
      <c r="AW220" s="13" t="s">
        <v>31</v>
      </c>
      <c r="AX220" s="13" t="s">
        <v>81</v>
      </c>
      <c r="AY220" s="229" t="s">
        <v>124</v>
      </c>
    </row>
    <row r="221" spans="2:65" s="1" customFormat="1" ht="24" customHeight="1">
      <c r="B221" s="34"/>
      <c r="C221" s="193" t="s">
        <v>276</v>
      </c>
      <c r="D221" s="193" t="s">
        <v>126</v>
      </c>
      <c r="E221" s="194" t="s">
        <v>277</v>
      </c>
      <c r="F221" s="195" t="s">
        <v>278</v>
      </c>
      <c r="G221" s="196" t="s">
        <v>129</v>
      </c>
      <c r="H221" s="197">
        <v>9</v>
      </c>
      <c r="I221" s="198"/>
      <c r="J221" s="199">
        <f>ROUND(I221*H221,2)</f>
        <v>0</v>
      </c>
      <c r="K221" s="195" t="s">
        <v>130</v>
      </c>
      <c r="L221" s="38"/>
      <c r="M221" s="200" t="s">
        <v>1</v>
      </c>
      <c r="N221" s="201" t="s">
        <v>40</v>
      </c>
      <c r="O221" s="66"/>
      <c r="P221" s="202">
        <f>O221*H221</f>
        <v>0</v>
      </c>
      <c r="Q221" s="202">
        <v>0.93779</v>
      </c>
      <c r="R221" s="202">
        <f>Q221*H221</f>
        <v>8.44011</v>
      </c>
      <c r="S221" s="202">
        <v>0</v>
      </c>
      <c r="T221" s="203">
        <f>S221*H221</f>
        <v>0</v>
      </c>
      <c r="AR221" s="204" t="s">
        <v>131</v>
      </c>
      <c r="AT221" s="204" t="s">
        <v>126</v>
      </c>
      <c r="AU221" s="204" t="s">
        <v>83</v>
      </c>
      <c r="AY221" s="17" t="s">
        <v>124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17" t="s">
        <v>81</v>
      </c>
      <c r="BK221" s="205">
        <f>ROUND(I221*H221,2)</f>
        <v>0</v>
      </c>
      <c r="BL221" s="17" t="s">
        <v>131</v>
      </c>
      <c r="BM221" s="204" t="s">
        <v>279</v>
      </c>
    </row>
    <row r="222" spans="2:47" s="1" customFormat="1" ht="19.5">
      <c r="B222" s="34"/>
      <c r="C222" s="35"/>
      <c r="D222" s="206" t="s">
        <v>133</v>
      </c>
      <c r="E222" s="35"/>
      <c r="F222" s="207" t="s">
        <v>280</v>
      </c>
      <c r="G222" s="35"/>
      <c r="H222" s="35"/>
      <c r="I222" s="113"/>
      <c r="J222" s="35"/>
      <c r="K222" s="35"/>
      <c r="L222" s="38"/>
      <c r="M222" s="208"/>
      <c r="N222" s="66"/>
      <c r="O222" s="66"/>
      <c r="P222" s="66"/>
      <c r="Q222" s="66"/>
      <c r="R222" s="66"/>
      <c r="S222" s="66"/>
      <c r="T222" s="67"/>
      <c r="AT222" s="17" t="s">
        <v>133</v>
      </c>
      <c r="AU222" s="17" t="s">
        <v>83</v>
      </c>
    </row>
    <row r="223" spans="2:51" s="13" customFormat="1" ht="11.25">
      <c r="B223" s="219"/>
      <c r="C223" s="220"/>
      <c r="D223" s="206" t="s">
        <v>135</v>
      </c>
      <c r="E223" s="221" t="s">
        <v>1</v>
      </c>
      <c r="F223" s="222" t="s">
        <v>270</v>
      </c>
      <c r="G223" s="220"/>
      <c r="H223" s="223">
        <v>9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135</v>
      </c>
      <c r="AU223" s="229" t="s">
        <v>83</v>
      </c>
      <c r="AV223" s="13" t="s">
        <v>83</v>
      </c>
      <c r="AW223" s="13" t="s">
        <v>31</v>
      </c>
      <c r="AX223" s="13" t="s">
        <v>81</v>
      </c>
      <c r="AY223" s="229" t="s">
        <v>124</v>
      </c>
    </row>
    <row r="224" spans="2:63" s="11" customFormat="1" ht="22.9" customHeight="1">
      <c r="B224" s="177"/>
      <c r="C224" s="178"/>
      <c r="D224" s="179" t="s">
        <v>74</v>
      </c>
      <c r="E224" s="191" t="s">
        <v>168</v>
      </c>
      <c r="F224" s="191" t="s">
        <v>281</v>
      </c>
      <c r="G224" s="178"/>
      <c r="H224" s="178"/>
      <c r="I224" s="181"/>
      <c r="J224" s="192">
        <f>BK224</f>
        <v>0</v>
      </c>
      <c r="K224" s="178"/>
      <c r="L224" s="183"/>
      <c r="M224" s="184"/>
      <c r="N224" s="185"/>
      <c r="O224" s="185"/>
      <c r="P224" s="186">
        <f>SUM(P225:P253)</f>
        <v>0</v>
      </c>
      <c r="Q224" s="185"/>
      <c r="R224" s="186">
        <f>SUM(R225:R253)</f>
        <v>19.64571684</v>
      </c>
      <c r="S224" s="185"/>
      <c r="T224" s="187">
        <f>SUM(T225:T253)</f>
        <v>0</v>
      </c>
      <c r="AR224" s="188" t="s">
        <v>81</v>
      </c>
      <c r="AT224" s="189" t="s">
        <v>74</v>
      </c>
      <c r="AU224" s="189" t="s">
        <v>81</v>
      </c>
      <c r="AY224" s="188" t="s">
        <v>124</v>
      </c>
      <c r="BK224" s="190">
        <f>SUM(BK225:BK253)</f>
        <v>0</v>
      </c>
    </row>
    <row r="225" spans="2:65" s="1" customFormat="1" ht="24" customHeight="1">
      <c r="B225" s="34"/>
      <c r="C225" s="193" t="s">
        <v>282</v>
      </c>
      <c r="D225" s="193" t="s">
        <v>126</v>
      </c>
      <c r="E225" s="194" t="s">
        <v>283</v>
      </c>
      <c r="F225" s="195" t="s">
        <v>284</v>
      </c>
      <c r="G225" s="196" t="s">
        <v>129</v>
      </c>
      <c r="H225" s="197">
        <v>133.528</v>
      </c>
      <c r="I225" s="198"/>
      <c r="J225" s="199">
        <f>ROUND(I225*H225,2)</f>
        <v>0</v>
      </c>
      <c r="K225" s="195" t="s">
        <v>130</v>
      </c>
      <c r="L225" s="38"/>
      <c r="M225" s="200" t="s">
        <v>1</v>
      </c>
      <c r="N225" s="201" t="s">
        <v>40</v>
      </c>
      <c r="O225" s="66"/>
      <c r="P225" s="202">
        <f>O225*H225</f>
        <v>0</v>
      </c>
      <c r="Q225" s="202">
        <v>0.09153</v>
      </c>
      <c r="R225" s="202">
        <f>Q225*H225</f>
        <v>12.22181784</v>
      </c>
      <c r="S225" s="202">
        <v>0</v>
      </c>
      <c r="T225" s="203">
        <f>S225*H225</f>
        <v>0</v>
      </c>
      <c r="AR225" s="204" t="s">
        <v>131</v>
      </c>
      <c r="AT225" s="204" t="s">
        <v>126</v>
      </c>
      <c r="AU225" s="204" t="s">
        <v>83</v>
      </c>
      <c r="AY225" s="17" t="s">
        <v>124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17" t="s">
        <v>81</v>
      </c>
      <c r="BK225" s="205">
        <f>ROUND(I225*H225,2)</f>
        <v>0</v>
      </c>
      <c r="BL225" s="17" t="s">
        <v>131</v>
      </c>
      <c r="BM225" s="204" t="s">
        <v>285</v>
      </c>
    </row>
    <row r="226" spans="2:47" s="1" customFormat="1" ht="29.25">
      <c r="B226" s="34"/>
      <c r="C226" s="35"/>
      <c r="D226" s="206" t="s">
        <v>133</v>
      </c>
      <c r="E226" s="35"/>
      <c r="F226" s="207" t="s">
        <v>286</v>
      </c>
      <c r="G226" s="35"/>
      <c r="H226" s="35"/>
      <c r="I226" s="113"/>
      <c r="J226" s="35"/>
      <c r="K226" s="35"/>
      <c r="L226" s="38"/>
      <c r="M226" s="208"/>
      <c r="N226" s="66"/>
      <c r="O226" s="66"/>
      <c r="P226" s="66"/>
      <c r="Q226" s="66"/>
      <c r="R226" s="66"/>
      <c r="S226" s="66"/>
      <c r="T226" s="67"/>
      <c r="AT226" s="17" t="s">
        <v>133</v>
      </c>
      <c r="AU226" s="17" t="s">
        <v>83</v>
      </c>
    </row>
    <row r="227" spans="2:51" s="12" customFormat="1" ht="11.25">
      <c r="B227" s="209"/>
      <c r="C227" s="210"/>
      <c r="D227" s="206" t="s">
        <v>135</v>
      </c>
      <c r="E227" s="211" t="s">
        <v>1</v>
      </c>
      <c r="F227" s="212" t="s">
        <v>136</v>
      </c>
      <c r="G227" s="210"/>
      <c r="H227" s="211" t="s">
        <v>1</v>
      </c>
      <c r="I227" s="213"/>
      <c r="J227" s="210"/>
      <c r="K227" s="210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135</v>
      </c>
      <c r="AU227" s="218" t="s">
        <v>83</v>
      </c>
      <c r="AV227" s="12" t="s">
        <v>81</v>
      </c>
      <c r="AW227" s="12" t="s">
        <v>31</v>
      </c>
      <c r="AX227" s="12" t="s">
        <v>75</v>
      </c>
      <c r="AY227" s="218" t="s">
        <v>124</v>
      </c>
    </row>
    <row r="228" spans="2:51" s="12" customFormat="1" ht="11.25">
      <c r="B228" s="209"/>
      <c r="C228" s="210"/>
      <c r="D228" s="206" t="s">
        <v>135</v>
      </c>
      <c r="E228" s="211" t="s">
        <v>1</v>
      </c>
      <c r="F228" s="212" t="s">
        <v>287</v>
      </c>
      <c r="G228" s="210"/>
      <c r="H228" s="211" t="s">
        <v>1</v>
      </c>
      <c r="I228" s="213"/>
      <c r="J228" s="210"/>
      <c r="K228" s="210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135</v>
      </c>
      <c r="AU228" s="218" t="s">
        <v>83</v>
      </c>
      <c r="AV228" s="12" t="s">
        <v>81</v>
      </c>
      <c r="AW228" s="12" t="s">
        <v>31</v>
      </c>
      <c r="AX228" s="12" t="s">
        <v>75</v>
      </c>
      <c r="AY228" s="218" t="s">
        <v>124</v>
      </c>
    </row>
    <row r="229" spans="2:51" s="13" customFormat="1" ht="11.25">
      <c r="B229" s="219"/>
      <c r="C229" s="220"/>
      <c r="D229" s="206" t="s">
        <v>135</v>
      </c>
      <c r="E229" s="221" t="s">
        <v>1</v>
      </c>
      <c r="F229" s="222" t="s">
        <v>288</v>
      </c>
      <c r="G229" s="220"/>
      <c r="H229" s="223">
        <v>12.69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135</v>
      </c>
      <c r="AU229" s="229" t="s">
        <v>83</v>
      </c>
      <c r="AV229" s="13" t="s">
        <v>83</v>
      </c>
      <c r="AW229" s="13" t="s">
        <v>31</v>
      </c>
      <c r="AX229" s="13" t="s">
        <v>75</v>
      </c>
      <c r="AY229" s="229" t="s">
        <v>124</v>
      </c>
    </row>
    <row r="230" spans="2:51" s="13" customFormat="1" ht="11.25">
      <c r="B230" s="219"/>
      <c r="C230" s="220"/>
      <c r="D230" s="206" t="s">
        <v>135</v>
      </c>
      <c r="E230" s="221" t="s">
        <v>1</v>
      </c>
      <c r="F230" s="222" t="s">
        <v>289</v>
      </c>
      <c r="G230" s="220"/>
      <c r="H230" s="223">
        <v>12.69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135</v>
      </c>
      <c r="AU230" s="229" t="s">
        <v>83</v>
      </c>
      <c r="AV230" s="13" t="s">
        <v>83</v>
      </c>
      <c r="AW230" s="13" t="s">
        <v>31</v>
      </c>
      <c r="AX230" s="13" t="s">
        <v>75</v>
      </c>
      <c r="AY230" s="229" t="s">
        <v>124</v>
      </c>
    </row>
    <row r="231" spans="2:51" s="13" customFormat="1" ht="11.25">
      <c r="B231" s="219"/>
      <c r="C231" s="220"/>
      <c r="D231" s="206" t="s">
        <v>135</v>
      </c>
      <c r="E231" s="221" t="s">
        <v>1</v>
      </c>
      <c r="F231" s="222" t="s">
        <v>290</v>
      </c>
      <c r="G231" s="220"/>
      <c r="H231" s="223">
        <v>14.382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135</v>
      </c>
      <c r="AU231" s="229" t="s">
        <v>83</v>
      </c>
      <c r="AV231" s="13" t="s">
        <v>83</v>
      </c>
      <c r="AW231" s="13" t="s">
        <v>31</v>
      </c>
      <c r="AX231" s="13" t="s">
        <v>75</v>
      </c>
      <c r="AY231" s="229" t="s">
        <v>124</v>
      </c>
    </row>
    <row r="232" spans="2:51" s="13" customFormat="1" ht="11.25">
      <c r="B232" s="219"/>
      <c r="C232" s="220"/>
      <c r="D232" s="206" t="s">
        <v>135</v>
      </c>
      <c r="E232" s="221" t="s">
        <v>1</v>
      </c>
      <c r="F232" s="222" t="s">
        <v>291</v>
      </c>
      <c r="G232" s="220"/>
      <c r="H232" s="223">
        <v>8.8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135</v>
      </c>
      <c r="AU232" s="229" t="s">
        <v>83</v>
      </c>
      <c r="AV232" s="13" t="s">
        <v>83</v>
      </c>
      <c r="AW232" s="13" t="s">
        <v>31</v>
      </c>
      <c r="AX232" s="13" t="s">
        <v>75</v>
      </c>
      <c r="AY232" s="229" t="s">
        <v>124</v>
      </c>
    </row>
    <row r="233" spans="2:51" s="15" customFormat="1" ht="11.25">
      <c r="B233" s="251"/>
      <c r="C233" s="252"/>
      <c r="D233" s="206" t="s">
        <v>135</v>
      </c>
      <c r="E233" s="253" t="s">
        <v>1</v>
      </c>
      <c r="F233" s="254" t="s">
        <v>292</v>
      </c>
      <c r="G233" s="252"/>
      <c r="H233" s="255">
        <v>48.562</v>
      </c>
      <c r="I233" s="256"/>
      <c r="J233" s="252"/>
      <c r="K233" s="252"/>
      <c r="L233" s="257"/>
      <c r="M233" s="258"/>
      <c r="N233" s="259"/>
      <c r="O233" s="259"/>
      <c r="P233" s="259"/>
      <c r="Q233" s="259"/>
      <c r="R233" s="259"/>
      <c r="S233" s="259"/>
      <c r="T233" s="260"/>
      <c r="AT233" s="261" t="s">
        <v>135</v>
      </c>
      <c r="AU233" s="261" t="s">
        <v>83</v>
      </c>
      <c r="AV233" s="15" t="s">
        <v>146</v>
      </c>
      <c r="AW233" s="15" t="s">
        <v>31</v>
      </c>
      <c r="AX233" s="15" t="s">
        <v>75</v>
      </c>
      <c r="AY233" s="261" t="s">
        <v>124</v>
      </c>
    </row>
    <row r="234" spans="2:51" s="12" customFormat="1" ht="11.25">
      <c r="B234" s="209"/>
      <c r="C234" s="210"/>
      <c r="D234" s="206" t="s">
        <v>135</v>
      </c>
      <c r="E234" s="211" t="s">
        <v>1</v>
      </c>
      <c r="F234" s="212" t="s">
        <v>293</v>
      </c>
      <c r="G234" s="210"/>
      <c r="H234" s="211" t="s">
        <v>1</v>
      </c>
      <c r="I234" s="213"/>
      <c r="J234" s="210"/>
      <c r="K234" s="210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135</v>
      </c>
      <c r="AU234" s="218" t="s">
        <v>83</v>
      </c>
      <c r="AV234" s="12" t="s">
        <v>81</v>
      </c>
      <c r="AW234" s="12" t="s">
        <v>31</v>
      </c>
      <c r="AX234" s="12" t="s">
        <v>75</v>
      </c>
      <c r="AY234" s="218" t="s">
        <v>124</v>
      </c>
    </row>
    <row r="235" spans="2:51" s="13" customFormat="1" ht="11.25">
      <c r="B235" s="219"/>
      <c r="C235" s="220"/>
      <c r="D235" s="206" t="s">
        <v>135</v>
      </c>
      <c r="E235" s="221" t="s">
        <v>1</v>
      </c>
      <c r="F235" s="222" t="s">
        <v>294</v>
      </c>
      <c r="G235" s="220"/>
      <c r="H235" s="223">
        <v>9.88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135</v>
      </c>
      <c r="AU235" s="229" t="s">
        <v>83</v>
      </c>
      <c r="AV235" s="13" t="s">
        <v>83</v>
      </c>
      <c r="AW235" s="13" t="s">
        <v>31</v>
      </c>
      <c r="AX235" s="13" t="s">
        <v>75</v>
      </c>
      <c r="AY235" s="229" t="s">
        <v>124</v>
      </c>
    </row>
    <row r="236" spans="2:51" s="13" customFormat="1" ht="11.25">
      <c r="B236" s="219"/>
      <c r="C236" s="220"/>
      <c r="D236" s="206" t="s">
        <v>135</v>
      </c>
      <c r="E236" s="221" t="s">
        <v>1</v>
      </c>
      <c r="F236" s="222" t="s">
        <v>295</v>
      </c>
      <c r="G236" s="220"/>
      <c r="H236" s="223">
        <v>5.72</v>
      </c>
      <c r="I236" s="224"/>
      <c r="J236" s="220"/>
      <c r="K236" s="220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135</v>
      </c>
      <c r="AU236" s="229" t="s">
        <v>83</v>
      </c>
      <c r="AV236" s="13" t="s">
        <v>83</v>
      </c>
      <c r="AW236" s="13" t="s">
        <v>31</v>
      </c>
      <c r="AX236" s="13" t="s">
        <v>75</v>
      </c>
      <c r="AY236" s="229" t="s">
        <v>124</v>
      </c>
    </row>
    <row r="237" spans="2:51" s="13" customFormat="1" ht="11.25">
      <c r="B237" s="219"/>
      <c r="C237" s="220"/>
      <c r="D237" s="206" t="s">
        <v>135</v>
      </c>
      <c r="E237" s="221" t="s">
        <v>1</v>
      </c>
      <c r="F237" s="222" t="s">
        <v>296</v>
      </c>
      <c r="G237" s="220"/>
      <c r="H237" s="223">
        <v>12.48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135</v>
      </c>
      <c r="AU237" s="229" t="s">
        <v>83</v>
      </c>
      <c r="AV237" s="13" t="s">
        <v>83</v>
      </c>
      <c r="AW237" s="13" t="s">
        <v>31</v>
      </c>
      <c r="AX237" s="13" t="s">
        <v>75</v>
      </c>
      <c r="AY237" s="229" t="s">
        <v>124</v>
      </c>
    </row>
    <row r="238" spans="2:51" s="13" customFormat="1" ht="11.25">
      <c r="B238" s="219"/>
      <c r="C238" s="220"/>
      <c r="D238" s="206" t="s">
        <v>135</v>
      </c>
      <c r="E238" s="221" t="s">
        <v>1</v>
      </c>
      <c r="F238" s="222" t="s">
        <v>297</v>
      </c>
      <c r="G238" s="220"/>
      <c r="H238" s="223">
        <v>3.76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135</v>
      </c>
      <c r="AU238" s="229" t="s">
        <v>83</v>
      </c>
      <c r="AV238" s="13" t="s">
        <v>83</v>
      </c>
      <c r="AW238" s="13" t="s">
        <v>31</v>
      </c>
      <c r="AX238" s="13" t="s">
        <v>75</v>
      </c>
      <c r="AY238" s="229" t="s">
        <v>124</v>
      </c>
    </row>
    <row r="239" spans="2:51" s="15" customFormat="1" ht="11.25">
      <c r="B239" s="251"/>
      <c r="C239" s="252"/>
      <c r="D239" s="206" t="s">
        <v>135</v>
      </c>
      <c r="E239" s="253" t="s">
        <v>1</v>
      </c>
      <c r="F239" s="254" t="s">
        <v>292</v>
      </c>
      <c r="G239" s="252"/>
      <c r="H239" s="255">
        <v>31.840000000000003</v>
      </c>
      <c r="I239" s="256"/>
      <c r="J239" s="252"/>
      <c r="K239" s="252"/>
      <c r="L239" s="257"/>
      <c r="M239" s="258"/>
      <c r="N239" s="259"/>
      <c r="O239" s="259"/>
      <c r="P239" s="259"/>
      <c r="Q239" s="259"/>
      <c r="R239" s="259"/>
      <c r="S239" s="259"/>
      <c r="T239" s="260"/>
      <c r="AT239" s="261" t="s">
        <v>135</v>
      </c>
      <c r="AU239" s="261" t="s">
        <v>83</v>
      </c>
      <c r="AV239" s="15" t="s">
        <v>146</v>
      </c>
      <c r="AW239" s="15" t="s">
        <v>31</v>
      </c>
      <c r="AX239" s="15" t="s">
        <v>75</v>
      </c>
      <c r="AY239" s="261" t="s">
        <v>124</v>
      </c>
    </row>
    <row r="240" spans="2:51" s="12" customFormat="1" ht="11.25">
      <c r="B240" s="209"/>
      <c r="C240" s="210"/>
      <c r="D240" s="206" t="s">
        <v>135</v>
      </c>
      <c r="E240" s="211" t="s">
        <v>1</v>
      </c>
      <c r="F240" s="212" t="s">
        <v>298</v>
      </c>
      <c r="G240" s="210"/>
      <c r="H240" s="211" t="s">
        <v>1</v>
      </c>
      <c r="I240" s="213"/>
      <c r="J240" s="210"/>
      <c r="K240" s="210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135</v>
      </c>
      <c r="AU240" s="218" t="s">
        <v>83</v>
      </c>
      <c r="AV240" s="12" t="s">
        <v>81</v>
      </c>
      <c r="AW240" s="12" t="s">
        <v>31</v>
      </c>
      <c r="AX240" s="12" t="s">
        <v>75</v>
      </c>
      <c r="AY240" s="218" t="s">
        <v>124</v>
      </c>
    </row>
    <row r="241" spans="2:51" s="13" customFormat="1" ht="11.25">
      <c r="B241" s="219"/>
      <c r="C241" s="220"/>
      <c r="D241" s="206" t="s">
        <v>135</v>
      </c>
      <c r="E241" s="221" t="s">
        <v>1</v>
      </c>
      <c r="F241" s="222" t="s">
        <v>299</v>
      </c>
      <c r="G241" s="220"/>
      <c r="H241" s="223">
        <v>15.96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135</v>
      </c>
      <c r="AU241" s="229" t="s">
        <v>83</v>
      </c>
      <c r="AV241" s="13" t="s">
        <v>83</v>
      </c>
      <c r="AW241" s="13" t="s">
        <v>31</v>
      </c>
      <c r="AX241" s="13" t="s">
        <v>75</v>
      </c>
      <c r="AY241" s="229" t="s">
        <v>124</v>
      </c>
    </row>
    <row r="242" spans="2:51" s="12" customFormat="1" ht="22.5">
      <c r="B242" s="209"/>
      <c r="C242" s="210"/>
      <c r="D242" s="206" t="s">
        <v>135</v>
      </c>
      <c r="E242" s="211" t="s">
        <v>1</v>
      </c>
      <c r="F242" s="212" t="s">
        <v>300</v>
      </c>
      <c r="G242" s="210"/>
      <c r="H242" s="211" t="s">
        <v>1</v>
      </c>
      <c r="I242" s="213"/>
      <c r="J242" s="210"/>
      <c r="K242" s="210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135</v>
      </c>
      <c r="AU242" s="218" t="s">
        <v>83</v>
      </c>
      <c r="AV242" s="12" t="s">
        <v>81</v>
      </c>
      <c r="AW242" s="12" t="s">
        <v>31</v>
      </c>
      <c r="AX242" s="12" t="s">
        <v>75</v>
      </c>
      <c r="AY242" s="218" t="s">
        <v>124</v>
      </c>
    </row>
    <row r="243" spans="2:51" s="13" customFormat="1" ht="11.25">
      <c r="B243" s="219"/>
      <c r="C243" s="220"/>
      <c r="D243" s="206" t="s">
        <v>135</v>
      </c>
      <c r="E243" s="221" t="s">
        <v>1</v>
      </c>
      <c r="F243" s="222" t="s">
        <v>301</v>
      </c>
      <c r="G243" s="220"/>
      <c r="H243" s="223">
        <v>28.368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135</v>
      </c>
      <c r="AU243" s="229" t="s">
        <v>83</v>
      </c>
      <c r="AV243" s="13" t="s">
        <v>83</v>
      </c>
      <c r="AW243" s="13" t="s">
        <v>31</v>
      </c>
      <c r="AX243" s="13" t="s">
        <v>75</v>
      </c>
      <c r="AY243" s="229" t="s">
        <v>124</v>
      </c>
    </row>
    <row r="244" spans="2:51" s="13" customFormat="1" ht="11.25">
      <c r="B244" s="219"/>
      <c r="C244" s="220"/>
      <c r="D244" s="206" t="s">
        <v>135</v>
      </c>
      <c r="E244" s="221" t="s">
        <v>1</v>
      </c>
      <c r="F244" s="222" t="s">
        <v>302</v>
      </c>
      <c r="G244" s="220"/>
      <c r="H244" s="223">
        <v>8.798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135</v>
      </c>
      <c r="AU244" s="229" t="s">
        <v>83</v>
      </c>
      <c r="AV244" s="13" t="s">
        <v>83</v>
      </c>
      <c r="AW244" s="13" t="s">
        <v>31</v>
      </c>
      <c r="AX244" s="13" t="s">
        <v>75</v>
      </c>
      <c r="AY244" s="229" t="s">
        <v>124</v>
      </c>
    </row>
    <row r="245" spans="2:51" s="15" customFormat="1" ht="11.25">
      <c r="B245" s="251"/>
      <c r="C245" s="252"/>
      <c r="D245" s="206" t="s">
        <v>135</v>
      </c>
      <c r="E245" s="253" t="s">
        <v>1</v>
      </c>
      <c r="F245" s="254" t="s">
        <v>292</v>
      </c>
      <c r="G245" s="252"/>
      <c r="H245" s="255">
        <v>53.126000000000005</v>
      </c>
      <c r="I245" s="256"/>
      <c r="J245" s="252"/>
      <c r="K245" s="252"/>
      <c r="L245" s="257"/>
      <c r="M245" s="258"/>
      <c r="N245" s="259"/>
      <c r="O245" s="259"/>
      <c r="P245" s="259"/>
      <c r="Q245" s="259"/>
      <c r="R245" s="259"/>
      <c r="S245" s="259"/>
      <c r="T245" s="260"/>
      <c r="AT245" s="261" t="s">
        <v>135</v>
      </c>
      <c r="AU245" s="261" t="s">
        <v>83</v>
      </c>
      <c r="AV245" s="15" t="s">
        <v>146</v>
      </c>
      <c r="AW245" s="15" t="s">
        <v>31</v>
      </c>
      <c r="AX245" s="15" t="s">
        <v>75</v>
      </c>
      <c r="AY245" s="261" t="s">
        <v>124</v>
      </c>
    </row>
    <row r="246" spans="2:51" s="14" customFormat="1" ht="11.25">
      <c r="B246" s="240"/>
      <c r="C246" s="241"/>
      <c r="D246" s="206" t="s">
        <v>135</v>
      </c>
      <c r="E246" s="242" t="s">
        <v>1</v>
      </c>
      <c r="F246" s="243" t="s">
        <v>249</v>
      </c>
      <c r="G246" s="241"/>
      <c r="H246" s="244">
        <v>133.52800000000002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135</v>
      </c>
      <c r="AU246" s="250" t="s">
        <v>83</v>
      </c>
      <c r="AV246" s="14" t="s">
        <v>131</v>
      </c>
      <c r="AW246" s="14" t="s">
        <v>31</v>
      </c>
      <c r="AX246" s="14" t="s">
        <v>81</v>
      </c>
      <c r="AY246" s="250" t="s">
        <v>124</v>
      </c>
    </row>
    <row r="247" spans="2:65" s="1" customFormat="1" ht="24" customHeight="1">
      <c r="B247" s="34"/>
      <c r="C247" s="193" t="s">
        <v>303</v>
      </c>
      <c r="D247" s="193" t="s">
        <v>126</v>
      </c>
      <c r="E247" s="194" t="s">
        <v>304</v>
      </c>
      <c r="F247" s="195" t="s">
        <v>305</v>
      </c>
      <c r="G247" s="196" t="s">
        <v>129</v>
      </c>
      <c r="H247" s="197">
        <v>56.775</v>
      </c>
      <c r="I247" s="198"/>
      <c r="J247" s="199">
        <f>ROUND(I247*H247,2)</f>
        <v>0</v>
      </c>
      <c r="K247" s="195" t="s">
        <v>130</v>
      </c>
      <c r="L247" s="38"/>
      <c r="M247" s="200" t="s">
        <v>1</v>
      </c>
      <c r="N247" s="201" t="s">
        <v>40</v>
      </c>
      <c r="O247" s="66"/>
      <c r="P247" s="202">
        <f>O247*H247</f>
        <v>0</v>
      </c>
      <c r="Q247" s="202">
        <v>0.13076</v>
      </c>
      <c r="R247" s="202">
        <f>Q247*H247</f>
        <v>7.423898999999999</v>
      </c>
      <c r="S247" s="202">
        <v>0</v>
      </c>
      <c r="T247" s="203">
        <f>S247*H247</f>
        <v>0</v>
      </c>
      <c r="AR247" s="204" t="s">
        <v>131</v>
      </c>
      <c r="AT247" s="204" t="s">
        <v>126</v>
      </c>
      <c r="AU247" s="204" t="s">
        <v>83</v>
      </c>
      <c r="AY247" s="17" t="s">
        <v>124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7" t="s">
        <v>81</v>
      </c>
      <c r="BK247" s="205">
        <f>ROUND(I247*H247,2)</f>
        <v>0</v>
      </c>
      <c r="BL247" s="17" t="s">
        <v>131</v>
      </c>
      <c r="BM247" s="204" t="s">
        <v>306</v>
      </c>
    </row>
    <row r="248" spans="2:47" s="1" customFormat="1" ht="29.25">
      <c r="B248" s="34"/>
      <c r="C248" s="35"/>
      <c r="D248" s="206" t="s">
        <v>133</v>
      </c>
      <c r="E248" s="35"/>
      <c r="F248" s="207" t="s">
        <v>307</v>
      </c>
      <c r="G248" s="35"/>
      <c r="H248" s="35"/>
      <c r="I248" s="113"/>
      <c r="J248" s="35"/>
      <c r="K248" s="35"/>
      <c r="L248" s="38"/>
      <c r="M248" s="208"/>
      <c r="N248" s="66"/>
      <c r="O248" s="66"/>
      <c r="P248" s="66"/>
      <c r="Q248" s="66"/>
      <c r="R248" s="66"/>
      <c r="S248" s="66"/>
      <c r="T248" s="67"/>
      <c r="AT248" s="17" t="s">
        <v>133</v>
      </c>
      <c r="AU248" s="17" t="s">
        <v>83</v>
      </c>
    </row>
    <row r="249" spans="2:51" s="12" customFormat="1" ht="11.25">
      <c r="B249" s="209"/>
      <c r="C249" s="210"/>
      <c r="D249" s="206" t="s">
        <v>135</v>
      </c>
      <c r="E249" s="211" t="s">
        <v>1</v>
      </c>
      <c r="F249" s="212" t="s">
        <v>136</v>
      </c>
      <c r="G249" s="210"/>
      <c r="H249" s="211" t="s">
        <v>1</v>
      </c>
      <c r="I249" s="213"/>
      <c r="J249" s="210"/>
      <c r="K249" s="210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135</v>
      </c>
      <c r="AU249" s="218" t="s">
        <v>83</v>
      </c>
      <c r="AV249" s="12" t="s">
        <v>81</v>
      </c>
      <c r="AW249" s="12" t="s">
        <v>31</v>
      </c>
      <c r="AX249" s="12" t="s">
        <v>75</v>
      </c>
      <c r="AY249" s="218" t="s">
        <v>124</v>
      </c>
    </row>
    <row r="250" spans="2:51" s="12" customFormat="1" ht="11.25">
      <c r="B250" s="209"/>
      <c r="C250" s="210"/>
      <c r="D250" s="206" t="s">
        <v>135</v>
      </c>
      <c r="E250" s="211" t="s">
        <v>1</v>
      </c>
      <c r="F250" s="212" t="s">
        <v>308</v>
      </c>
      <c r="G250" s="210"/>
      <c r="H250" s="211" t="s">
        <v>1</v>
      </c>
      <c r="I250" s="213"/>
      <c r="J250" s="210"/>
      <c r="K250" s="210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135</v>
      </c>
      <c r="AU250" s="218" t="s">
        <v>83</v>
      </c>
      <c r="AV250" s="12" t="s">
        <v>81</v>
      </c>
      <c r="AW250" s="12" t="s">
        <v>31</v>
      </c>
      <c r="AX250" s="12" t="s">
        <v>75</v>
      </c>
      <c r="AY250" s="218" t="s">
        <v>124</v>
      </c>
    </row>
    <row r="251" spans="2:51" s="13" customFormat="1" ht="11.25">
      <c r="B251" s="219"/>
      <c r="C251" s="220"/>
      <c r="D251" s="206" t="s">
        <v>135</v>
      </c>
      <c r="E251" s="221" t="s">
        <v>1</v>
      </c>
      <c r="F251" s="222" t="s">
        <v>309</v>
      </c>
      <c r="G251" s="220"/>
      <c r="H251" s="223">
        <v>19.525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135</v>
      </c>
      <c r="AU251" s="229" t="s">
        <v>83</v>
      </c>
      <c r="AV251" s="13" t="s">
        <v>83</v>
      </c>
      <c r="AW251" s="13" t="s">
        <v>31</v>
      </c>
      <c r="AX251" s="13" t="s">
        <v>75</v>
      </c>
      <c r="AY251" s="229" t="s">
        <v>124</v>
      </c>
    </row>
    <row r="252" spans="2:51" s="13" customFormat="1" ht="11.25">
      <c r="B252" s="219"/>
      <c r="C252" s="220"/>
      <c r="D252" s="206" t="s">
        <v>135</v>
      </c>
      <c r="E252" s="221" t="s">
        <v>1</v>
      </c>
      <c r="F252" s="222" t="s">
        <v>310</v>
      </c>
      <c r="G252" s="220"/>
      <c r="H252" s="223">
        <v>37.25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135</v>
      </c>
      <c r="AU252" s="229" t="s">
        <v>83</v>
      </c>
      <c r="AV252" s="13" t="s">
        <v>83</v>
      </c>
      <c r="AW252" s="13" t="s">
        <v>31</v>
      </c>
      <c r="AX252" s="13" t="s">
        <v>75</v>
      </c>
      <c r="AY252" s="229" t="s">
        <v>124</v>
      </c>
    </row>
    <row r="253" spans="2:51" s="14" customFormat="1" ht="11.25">
      <c r="B253" s="240"/>
      <c r="C253" s="241"/>
      <c r="D253" s="206" t="s">
        <v>135</v>
      </c>
      <c r="E253" s="242" t="s">
        <v>1</v>
      </c>
      <c r="F253" s="243" t="s">
        <v>249</v>
      </c>
      <c r="G253" s="241"/>
      <c r="H253" s="244">
        <v>56.775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135</v>
      </c>
      <c r="AU253" s="250" t="s">
        <v>83</v>
      </c>
      <c r="AV253" s="14" t="s">
        <v>131</v>
      </c>
      <c r="AW253" s="14" t="s">
        <v>31</v>
      </c>
      <c r="AX253" s="14" t="s">
        <v>81</v>
      </c>
      <c r="AY253" s="250" t="s">
        <v>124</v>
      </c>
    </row>
    <row r="254" spans="2:63" s="11" customFormat="1" ht="22.9" customHeight="1">
      <c r="B254" s="177"/>
      <c r="C254" s="178"/>
      <c r="D254" s="179" t="s">
        <v>74</v>
      </c>
      <c r="E254" s="191" t="s">
        <v>187</v>
      </c>
      <c r="F254" s="191" t="s">
        <v>311</v>
      </c>
      <c r="G254" s="178"/>
      <c r="H254" s="178"/>
      <c r="I254" s="181"/>
      <c r="J254" s="192">
        <f>BK254</f>
        <v>0</v>
      </c>
      <c r="K254" s="178"/>
      <c r="L254" s="183"/>
      <c r="M254" s="184"/>
      <c r="N254" s="185"/>
      <c r="O254" s="185"/>
      <c r="P254" s="186">
        <f>SUM(P255:P332)</f>
        <v>0</v>
      </c>
      <c r="Q254" s="185"/>
      <c r="R254" s="186">
        <f>SUM(R255:R332)</f>
        <v>0.017655999999999998</v>
      </c>
      <c r="S254" s="185"/>
      <c r="T254" s="187">
        <f>SUM(T255:T332)</f>
        <v>5.470288999999999</v>
      </c>
      <c r="AR254" s="188" t="s">
        <v>81</v>
      </c>
      <c r="AT254" s="189" t="s">
        <v>74</v>
      </c>
      <c r="AU254" s="189" t="s">
        <v>81</v>
      </c>
      <c r="AY254" s="188" t="s">
        <v>124</v>
      </c>
      <c r="BK254" s="190">
        <f>SUM(BK255:BK332)</f>
        <v>0</v>
      </c>
    </row>
    <row r="255" spans="2:65" s="1" customFormat="1" ht="16.5" customHeight="1">
      <c r="B255" s="34"/>
      <c r="C255" s="193" t="s">
        <v>312</v>
      </c>
      <c r="D255" s="193" t="s">
        <v>126</v>
      </c>
      <c r="E255" s="194" t="s">
        <v>313</v>
      </c>
      <c r="F255" s="195" t="s">
        <v>314</v>
      </c>
      <c r="G255" s="196" t="s">
        <v>129</v>
      </c>
      <c r="H255" s="197">
        <v>207.707</v>
      </c>
      <c r="I255" s="198"/>
      <c r="J255" s="199">
        <f>ROUND(I255*H255,2)</f>
        <v>0</v>
      </c>
      <c r="K255" s="195" t="s">
        <v>130</v>
      </c>
      <c r="L255" s="38"/>
      <c r="M255" s="200" t="s">
        <v>1</v>
      </c>
      <c r="N255" s="201" t="s">
        <v>40</v>
      </c>
      <c r="O255" s="66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AR255" s="204" t="s">
        <v>131</v>
      </c>
      <c r="AT255" s="204" t="s">
        <v>126</v>
      </c>
      <c r="AU255" s="204" t="s">
        <v>83</v>
      </c>
      <c r="AY255" s="17" t="s">
        <v>124</v>
      </c>
      <c r="BE255" s="205">
        <f>IF(N255="základní",J255,0)</f>
        <v>0</v>
      </c>
      <c r="BF255" s="205">
        <f>IF(N255="snížená",J255,0)</f>
        <v>0</v>
      </c>
      <c r="BG255" s="205">
        <f>IF(N255="zákl. přenesená",J255,0)</f>
        <v>0</v>
      </c>
      <c r="BH255" s="205">
        <f>IF(N255="sníž. přenesená",J255,0)</f>
        <v>0</v>
      </c>
      <c r="BI255" s="205">
        <f>IF(N255="nulová",J255,0)</f>
        <v>0</v>
      </c>
      <c r="BJ255" s="17" t="s">
        <v>81</v>
      </c>
      <c r="BK255" s="205">
        <f>ROUND(I255*H255,2)</f>
        <v>0</v>
      </c>
      <c r="BL255" s="17" t="s">
        <v>131</v>
      </c>
      <c r="BM255" s="204" t="s">
        <v>315</v>
      </c>
    </row>
    <row r="256" spans="2:47" s="1" customFormat="1" ht="19.5">
      <c r="B256" s="34"/>
      <c r="C256" s="35"/>
      <c r="D256" s="206" t="s">
        <v>133</v>
      </c>
      <c r="E256" s="35"/>
      <c r="F256" s="207" t="s">
        <v>316</v>
      </c>
      <c r="G256" s="35"/>
      <c r="H256" s="35"/>
      <c r="I256" s="113"/>
      <c r="J256" s="35"/>
      <c r="K256" s="35"/>
      <c r="L256" s="38"/>
      <c r="M256" s="208"/>
      <c r="N256" s="66"/>
      <c r="O256" s="66"/>
      <c r="P256" s="66"/>
      <c r="Q256" s="66"/>
      <c r="R256" s="66"/>
      <c r="S256" s="66"/>
      <c r="T256" s="67"/>
      <c r="AT256" s="17" t="s">
        <v>133</v>
      </c>
      <c r="AU256" s="17" t="s">
        <v>83</v>
      </c>
    </row>
    <row r="257" spans="2:51" s="12" customFormat="1" ht="11.25">
      <c r="B257" s="209"/>
      <c r="C257" s="210"/>
      <c r="D257" s="206" t="s">
        <v>135</v>
      </c>
      <c r="E257" s="211" t="s">
        <v>1</v>
      </c>
      <c r="F257" s="212" t="s">
        <v>136</v>
      </c>
      <c r="G257" s="210"/>
      <c r="H257" s="211" t="s">
        <v>1</v>
      </c>
      <c r="I257" s="213"/>
      <c r="J257" s="210"/>
      <c r="K257" s="210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135</v>
      </c>
      <c r="AU257" s="218" t="s">
        <v>83</v>
      </c>
      <c r="AV257" s="12" t="s">
        <v>81</v>
      </c>
      <c r="AW257" s="12" t="s">
        <v>31</v>
      </c>
      <c r="AX257" s="12" t="s">
        <v>75</v>
      </c>
      <c r="AY257" s="218" t="s">
        <v>124</v>
      </c>
    </row>
    <row r="258" spans="2:51" s="13" customFormat="1" ht="11.25">
      <c r="B258" s="219"/>
      <c r="C258" s="220"/>
      <c r="D258" s="206" t="s">
        <v>135</v>
      </c>
      <c r="E258" s="221" t="s">
        <v>1</v>
      </c>
      <c r="F258" s="222" t="s">
        <v>317</v>
      </c>
      <c r="G258" s="220"/>
      <c r="H258" s="223">
        <v>19.525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135</v>
      </c>
      <c r="AU258" s="229" t="s">
        <v>83</v>
      </c>
      <c r="AV258" s="13" t="s">
        <v>83</v>
      </c>
      <c r="AW258" s="13" t="s">
        <v>31</v>
      </c>
      <c r="AX258" s="13" t="s">
        <v>75</v>
      </c>
      <c r="AY258" s="229" t="s">
        <v>124</v>
      </c>
    </row>
    <row r="259" spans="2:51" s="13" customFormat="1" ht="11.25">
      <c r="B259" s="219"/>
      <c r="C259" s="220"/>
      <c r="D259" s="206" t="s">
        <v>135</v>
      </c>
      <c r="E259" s="221" t="s">
        <v>1</v>
      </c>
      <c r="F259" s="222" t="s">
        <v>310</v>
      </c>
      <c r="G259" s="220"/>
      <c r="H259" s="223">
        <v>37.25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135</v>
      </c>
      <c r="AU259" s="229" t="s">
        <v>83</v>
      </c>
      <c r="AV259" s="13" t="s">
        <v>83</v>
      </c>
      <c r="AW259" s="13" t="s">
        <v>31</v>
      </c>
      <c r="AX259" s="13" t="s">
        <v>75</v>
      </c>
      <c r="AY259" s="229" t="s">
        <v>124</v>
      </c>
    </row>
    <row r="260" spans="2:51" s="15" customFormat="1" ht="11.25">
      <c r="B260" s="251"/>
      <c r="C260" s="252"/>
      <c r="D260" s="206" t="s">
        <v>135</v>
      </c>
      <c r="E260" s="253" t="s">
        <v>1</v>
      </c>
      <c r="F260" s="254" t="s">
        <v>292</v>
      </c>
      <c r="G260" s="252"/>
      <c r="H260" s="255">
        <v>56.775</v>
      </c>
      <c r="I260" s="256"/>
      <c r="J260" s="252"/>
      <c r="K260" s="252"/>
      <c r="L260" s="257"/>
      <c r="M260" s="258"/>
      <c r="N260" s="259"/>
      <c r="O260" s="259"/>
      <c r="P260" s="259"/>
      <c r="Q260" s="259"/>
      <c r="R260" s="259"/>
      <c r="S260" s="259"/>
      <c r="T260" s="260"/>
      <c r="AT260" s="261" t="s">
        <v>135</v>
      </c>
      <c r="AU260" s="261" t="s">
        <v>83</v>
      </c>
      <c r="AV260" s="15" t="s">
        <v>146</v>
      </c>
      <c r="AW260" s="15" t="s">
        <v>31</v>
      </c>
      <c r="AX260" s="15" t="s">
        <v>75</v>
      </c>
      <c r="AY260" s="261" t="s">
        <v>124</v>
      </c>
    </row>
    <row r="261" spans="2:51" s="13" customFormat="1" ht="11.25">
      <c r="B261" s="219"/>
      <c r="C261" s="220"/>
      <c r="D261" s="206" t="s">
        <v>135</v>
      </c>
      <c r="E261" s="221" t="s">
        <v>1</v>
      </c>
      <c r="F261" s="222" t="s">
        <v>318</v>
      </c>
      <c r="G261" s="220"/>
      <c r="H261" s="223">
        <v>12.69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135</v>
      </c>
      <c r="AU261" s="229" t="s">
        <v>83</v>
      </c>
      <c r="AV261" s="13" t="s">
        <v>83</v>
      </c>
      <c r="AW261" s="13" t="s">
        <v>31</v>
      </c>
      <c r="AX261" s="13" t="s">
        <v>75</v>
      </c>
      <c r="AY261" s="229" t="s">
        <v>124</v>
      </c>
    </row>
    <row r="262" spans="2:51" s="13" customFormat="1" ht="11.25">
      <c r="B262" s="219"/>
      <c r="C262" s="220"/>
      <c r="D262" s="206" t="s">
        <v>135</v>
      </c>
      <c r="E262" s="221" t="s">
        <v>1</v>
      </c>
      <c r="F262" s="222" t="s">
        <v>319</v>
      </c>
      <c r="G262" s="220"/>
      <c r="H262" s="223">
        <v>3.69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135</v>
      </c>
      <c r="AU262" s="229" t="s">
        <v>83</v>
      </c>
      <c r="AV262" s="13" t="s">
        <v>83</v>
      </c>
      <c r="AW262" s="13" t="s">
        <v>31</v>
      </c>
      <c r="AX262" s="13" t="s">
        <v>75</v>
      </c>
      <c r="AY262" s="229" t="s">
        <v>124</v>
      </c>
    </row>
    <row r="263" spans="2:51" s="13" customFormat="1" ht="11.25">
      <c r="B263" s="219"/>
      <c r="C263" s="220"/>
      <c r="D263" s="206" t="s">
        <v>135</v>
      </c>
      <c r="E263" s="221" t="s">
        <v>1</v>
      </c>
      <c r="F263" s="222" t="s">
        <v>320</v>
      </c>
      <c r="G263" s="220"/>
      <c r="H263" s="223">
        <v>14.382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135</v>
      </c>
      <c r="AU263" s="229" t="s">
        <v>83</v>
      </c>
      <c r="AV263" s="13" t="s">
        <v>83</v>
      </c>
      <c r="AW263" s="13" t="s">
        <v>31</v>
      </c>
      <c r="AX263" s="13" t="s">
        <v>75</v>
      </c>
      <c r="AY263" s="229" t="s">
        <v>124</v>
      </c>
    </row>
    <row r="264" spans="2:51" s="15" customFormat="1" ht="11.25">
      <c r="B264" s="251"/>
      <c r="C264" s="252"/>
      <c r="D264" s="206" t="s">
        <v>135</v>
      </c>
      <c r="E264" s="253" t="s">
        <v>1</v>
      </c>
      <c r="F264" s="254" t="s">
        <v>292</v>
      </c>
      <c r="G264" s="252"/>
      <c r="H264" s="255">
        <v>30.762</v>
      </c>
      <c r="I264" s="256"/>
      <c r="J264" s="252"/>
      <c r="K264" s="252"/>
      <c r="L264" s="257"/>
      <c r="M264" s="258"/>
      <c r="N264" s="259"/>
      <c r="O264" s="259"/>
      <c r="P264" s="259"/>
      <c r="Q264" s="259"/>
      <c r="R264" s="259"/>
      <c r="S264" s="259"/>
      <c r="T264" s="260"/>
      <c r="AT264" s="261" t="s">
        <v>135</v>
      </c>
      <c r="AU264" s="261" t="s">
        <v>83</v>
      </c>
      <c r="AV264" s="15" t="s">
        <v>146</v>
      </c>
      <c r="AW264" s="15" t="s">
        <v>31</v>
      </c>
      <c r="AX264" s="15" t="s">
        <v>75</v>
      </c>
      <c r="AY264" s="261" t="s">
        <v>124</v>
      </c>
    </row>
    <row r="265" spans="2:51" s="13" customFormat="1" ht="11.25">
      <c r="B265" s="219"/>
      <c r="C265" s="220"/>
      <c r="D265" s="206" t="s">
        <v>135</v>
      </c>
      <c r="E265" s="221" t="s">
        <v>1</v>
      </c>
      <c r="F265" s="222" t="s">
        <v>321</v>
      </c>
      <c r="G265" s="220"/>
      <c r="H265" s="223">
        <v>9.88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135</v>
      </c>
      <c r="AU265" s="229" t="s">
        <v>83</v>
      </c>
      <c r="AV265" s="13" t="s">
        <v>83</v>
      </c>
      <c r="AW265" s="13" t="s">
        <v>31</v>
      </c>
      <c r="AX265" s="13" t="s">
        <v>75</v>
      </c>
      <c r="AY265" s="229" t="s">
        <v>124</v>
      </c>
    </row>
    <row r="266" spans="2:51" s="13" customFormat="1" ht="11.25">
      <c r="B266" s="219"/>
      <c r="C266" s="220"/>
      <c r="D266" s="206" t="s">
        <v>135</v>
      </c>
      <c r="E266" s="221" t="s">
        <v>1</v>
      </c>
      <c r="F266" s="222" t="s">
        <v>295</v>
      </c>
      <c r="G266" s="220"/>
      <c r="H266" s="223">
        <v>5.72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135</v>
      </c>
      <c r="AU266" s="229" t="s">
        <v>83</v>
      </c>
      <c r="AV266" s="13" t="s">
        <v>83</v>
      </c>
      <c r="AW266" s="13" t="s">
        <v>31</v>
      </c>
      <c r="AX266" s="13" t="s">
        <v>75</v>
      </c>
      <c r="AY266" s="229" t="s">
        <v>124</v>
      </c>
    </row>
    <row r="267" spans="2:51" s="13" customFormat="1" ht="11.25">
      <c r="B267" s="219"/>
      <c r="C267" s="220"/>
      <c r="D267" s="206" t="s">
        <v>135</v>
      </c>
      <c r="E267" s="221" t="s">
        <v>1</v>
      </c>
      <c r="F267" s="222" t="s">
        <v>296</v>
      </c>
      <c r="G267" s="220"/>
      <c r="H267" s="223">
        <v>12.48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135</v>
      </c>
      <c r="AU267" s="229" t="s">
        <v>83</v>
      </c>
      <c r="AV267" s="13" t="s">
        <v>83</v>
      </c>
      <c r="AW267" s="13" t="s">
        <v>31</v>
      </c>
      <c r="AX267" s="13" t="s">
        <v>75</v>
      </c>
      <c r="AY267" s="229" t="s">
        <v>124</v>
      </c>
    </row>
    <row r="268" spans="2:51" s="13" customFormat="1" ht="11.25">
      <c r="B268" s="219"/>
      <c r="C268" s="220"/>
      <c r="D268" s="206" t="s">
        <v>135</v>
      </c>
      <c r="E268" s="221" t="s">
        <v>1</v>
      </c>
      <c r="F268" s="222" t="s">
        <v>322</v>
      </c>
      <c r="G268" s="220"/>
      <c r="H268" s="223">
        <v>2.64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135</v>
      </c>
      <c r="AU268" s="229" t="s">
        <v>83</v>
      </c>
      <c r="AV268" s="13" t="s">
        <v>83</v>
      </c>
      <c r="AW268" s="13" t="s">
        <v>31</v>
      </c>
      <c r="AX268" s="13" t="s">
        <v>75</v>
      </c>
      <c r="AY268" s="229" t="s">
        <v>124</v>
      </c>
    </row>
    <row r="269" spans="2:51" s="15" customFormat="1" ht="11.25">
      <c r="B269" s="251"/>
      <c r="C269" s="252"/>
      <c r="D269" s="206" t="s">
        <v>135</v>
      </c>
      <c r="E269" s="253" t="s">
        <v>1</v>
      </c>
      <c r="F269" s="254" t="s">
        <v>292</v>
      </c>
      <c r="G269" s="252"/>
      <c r="H269" s="255">
        <v>30.720000000000002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AT269" s="261" t="s">
        <v>135</v>
      </c>
      <c r="AU269" s="261" t="s">
        <v>83</v>
      </c>
      <c r="AV269" s="15" t="s">
        <v>146</v>
      </c>
      <c r="AW269" s="15" t="s">
        <v>31</v>
      </c>
      <c r="AX269" s="15" t="s">
        <v>75</v>
      </c>
      <c r="AY269" s="261" t="s">
        <v>124</v>
      </c>
    </row>
    <row r="270" spans="2:51" s="13" customFormat="1" ht="22.5">
      <c r="B270" s="219"/>
      <c r="C270" s="220"/>
      <c r="D270" s="206" t="s">
        <v>135</v>
      </c>
      <c r="E270" s="221" t="s">
        <v>1</v>
      </c>
      <c r="F270" s="222" t="s">
        <v>323</v>
      </c>
      <c r="G270" s="220"/>
      <c r="H270" s="223">
        <v>15.12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135</v>
      </c>
      <c r="AU270" s="229" t="s">
        <v>83</v>
      </c>
      <c r="AV270" s="13" t="s">
        <v>83</v>
      </c>
      <c r="AW270" s="13" t="s">
        <v>31</v>
      </c>
      <c r="AX270" s="13" t="s">
        <v>75</v>
      </c>
      <c r="AY270" s="229" t="s">
        <v>124</v>
      </c>
    </row>
    <row r="271" spans="2:51" s="12" customFormat="1" ht="22.5">
      <c r="B271" s="209"/>
      <c r="C271" s="210"/>
      <c r="D271" s="206" t="s">
        <v>135</v>
      </c>
      <c r="E271" s="211" t="s">
        <v>1</v>
      </c>
      <c r="F271" s="212" t="s">
        <v>324</v>
      </c>
      <c r="G271" s="210"/>
      <c r="H271" s="211" t="s">
        <v>1</v>
      </c>
      <c r="I271" s="213"/>
      <c r="J271" s="210"/>
      <c r="K271" s="210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135</v>
      </c>
      <c r="AU271" s="218" t="s">
        <v>83</v>
      </c>
      <c r="AV271" s="12" t="s">
        <v>81</v>
      </c>
      <c r="AW271" s="12" t="s">
        <v>31</v>
      </c>
      <c r="AX271" s="12" t="s">
        <v>75</v>
      </c>
      <c r="AY271" s="218" t="s">
        <v>124</v>
      </c>
    </row>
    <row r="272" spans="2:51" s="13" customFormat="1" ht="11.25">
      <c r="B272" s="219"/>
      <c r="C272" s="220"/>
      <c r="D272" s="206" t="s">
        <v>135</v>
      </c>
      <c r="E272" s="221" t="s">
        <v>1</v>
      </c>
      <c r="F272" s="222" t="s">
        <v>325</v>
      </c>
      <c r="G272" s="220"/>
      <c r="H272" s="223">
        <v>56.735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135</v>
      </c>
      <c r="AU272" s="229" t="s">
        <v>83</v>
      </c>
      <c r="AV272" s="13" t="s">
        <v>83</v>
      </c>
      <c r="AW272" s="13" t="s">
        <v>31</v>
      </c>
      <c r="AX272" s="13" t="s">
        <v>75</v>
      </c>
      <c r="AY272" s="229" t="s">
        <v>124</v>
      </c>
    </row>
    <row r="273" spans="2:51" s="13" customFormat="1" ht="11.25">
      <c r="B273" s="219"/>
      <c r="C273" s="220"/>
      <c r="D273" s="206" t="s">
        <v>135</v>
      </c>
      <c r="E273" s="221" t="s">
        <v>1</v>
      </c>
      <c r="F273" s="222" t="s">
        <v>326</v>
      </c>
      <c r="G273" s="220"/>
      <c r="H273" s="223">
        <v>17.595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135</v>
      </c>
      <c r="AU273" s="229" t="s">
        <v>83</v>
      </c>
      <c r="AV273" s="13" t="s">
        <v>83</v>
      </c>
      <c r="AW273" s="13" t="s">
        <v>31</v>
      </c>
      <c r="AX273" s="13" t="s">
        <v>75</v>
      </c>
      <c r="AY273" s="229" t="s">
        <v>124</v>
      </c>
    </row>
    <row r="274" spans="2:51" s="15" customFormat="1" ht="11.25">
      <c r="B274" s="251"/>
      <c r="C274" s="252"/>
      <c r="D274" s="206" t="s">
        <v>135</v>
      </c>
      <c r="E274" s="253" t="s">
        <v>1</v>
      </c>
      <c r="F274" s="254" t="s">
        <v>292</v>
      </c>
      <c r="G274" s="252"/>
      <c r="H274" s="255">
        <v>89.45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AT274" s="261" t="s">
        <v>135</v>
      </c>
      <c r="AU274" s="261" t="s">
        <v>83</v>
      </c>
      <c r="AV274" s="15" t="s">
        <v>146</v>
      </c>
      <c r="AW274" s="15" t="s">
        <v>31</v>
      </c>
      <c r="AX274" s="15" t="s">
        <v>75</v>
      </c>
      <c r="AY274" s="261" t="s">
        <v>124</v>
      </c>
    </row>
    <row r="275" spans="2:51" s="14" customFormat="1" ht="11.25">
      <c r="B275" s="240"/>
      <c r="C275" s="241"/>
      <c r="D275" s="206" t="s">
        <v>135</v>
      </c>
      <c r="E275" s="242" t="s">
        <v>1</v>
      </c>
      <c r="F275" s="243" t="s">
        <v>249</v>
      </c>
      <c r="G275" s="241"/>
      <c r="H275" s="244">
        <v>207.70700000000002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AT275" s="250" t="s">
        <v>135</v>
      </c>
      <c r="AU275" s="250" t="s">
        <v>83</v>
      </c>
      <c r="AV275" s="14" t="s">
        <v>131</v>
      </c>
      <c r="AW275" s="14" t="s">
        <v>31</v>
      </c>
      <c r="AX275" s="14" t="s">
        <v>81</v>
      </c>
      <c r="AY275" s="250" t="s">
        <v>124</v>
      </c>
    </row>
    <row r="276" spans="2:65" s="1" customFormat="1" ht="16.5" customHeight="1">
      <c r="B276" s="34"/>
      <c r="C276" s="193" t="s">
        <v>327</v>
      </c>
      <c r="D276" s="193" t="s">
        <v>126</v>
      </c>
      <c r="E276" s="194" t="s">
        <v>328</v>
      </c>
      <c r="F276" s="195" t="s">
        <v>329</v>
      </c>
      <c r="G276" s="196" t="s">
        <v>129</v>
      </c>
      <c r="H276" s="197">
        <v>37.166</v>
      </c>
      <c r="I276" s="198"/>
      <c r="J276" s="199">
        <f>ROUND(I276*H276,2)</f>
        <v>0</v>
      </c>
      <c r="K276" s="195" t="s">
        <v>130</v>
      </c>
      <c r="L276" s="38"/>
      <c r="M276" s="200" t="s">
        <v>1</v>
      </c>
      <c r="N276" s="201" t="s">
        <v>40</v>
      </c>
      <c r="O276" s="66"/>
      <c r="P276" s="202">
        <f>O276*H276</f>
        <v>0</v>
      </c>
      <c r="Q276" s="202">
        <v>0</v>
      </c>
      <c r="R276" s="202">
        <f>Q276*H276</f>
        <v>0</v>
      </c>
      <c r="S276" s="202">
        <v>0</v>
      </c>
      <c r="T276" s="203">
        <f>S276*H276</f>
        <v>0</v>
      </c>
      <c r="AR276" s="204" t="s">
        <v>131</v>
      </c>
      <c r="AT276" s="204" t="s">
        <v>126</v>
      </c>
      <c r="AU276" s="204" t="s">
        <v>83</v>
      </c>
      <c r="AY276" s="17" t="s">
        <v>124</v>
      </c>
      <c r="BE276" s="205">
        <f>IF(N276="základní",J276,0)</f>
        <v>0</v>
      </c>
      <c r="BF276" s="205">
        <f>IF(N276="snížená",J276,0)</f>
        <v>0</v>
      </c>
      <c r="BG276" s="205">
        <f>IF(N276="zákl. přenesená",J276,0)</f>
        <v>0</v>
      </c>
      <c r="BH276" s="205">
        <f>IF(N276="sníž. přenesená",J276,0)</f>
        <v>0</v>
      </c>
      <c r="BI276" s="205">
        <f>IF(N276="nulová",J276,0)</f>
        <v>0</v>
      </c>
      <c r="BJ276" s="17" t="s">
        <v>81</v>
      </c>
      <c r="BK276" s="205">
        <f>ROUND(I276*H276,2)</f>
        <v>0</v>
      </c>
      <c r="BL276" s="17" t="s">
        <v>131</v>
      </c>
      <c r="BM276" s="204" t="s">
        <v>330</v>
      </c>
    </row>
    <row r="277" spans="2:47" s="1" customFormat="1" ht="48.75">
      <c r="B277" s="34"/>
      <c r="C277" s="35"/>
      <c r="D277" s="206" t="s">
        <v>133</v>
      </c>
      <c r="E277" s="35"/>
      <c r="F277" s="207" t="s">
        <v>331</v>
      </c>
      <c r="G277" s="35"/>
      <c r="H277" s="35"/>
      <c r="I277" s="113"/>
      <c r="J277" s="35"/>
      <c r="K277" s="35"/>
      <c r="L277" s="38"/>
      <c r="M277" s="208"/>
      <c r="N277" s="66"/>
      <c r="O277" s="66"/>
      <c r="P277" s="66"/>
      <c r="Q277" s="66"/>
      <c r="R277" s="66"/>
      <c r="S277" s="66"/>
      <c r="T277" s="67"/>
      <c r="AT277" s="17" t="s">
        <v>133</v>
      </c>
      <c r="AU277" s="17" t="s">
        <v>83</v>
      </c>
    </row>
    <row r="278" spans="2:51" s="12" customFormat="1" ht="22.5">
      <c r="B278" s="209"/>
      <c r="C278" s="210"/>
      <c r="D278" s="206" t="s">
        <v>135</v>
      </c>
      <c r="E278" s="211" t="s">
        <v>1</v>
      </c>
      <c r="F278" s="212" t="s">
        <v>332</v>
      </c>
      <c r="G278" s="210"/>
      <c r="H278" s="211" t="s">
        <v>1</v>
      </c>
      <c r="I278" s="213"/>
      <c r="J278" s="210"/>
      <c r="K278" s="210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135</v>
      </c>
      <c r="AU278" s="218" t="s">
        <v>83</v>
      </c>
      <c r="AV278" s="12" t="s">
        <v>81</v>
      </c>
      <c r="AW278" s="12" t="s">
        <v>31</v>
      </c>
      <c r="AX278" s="12" t="s">
        <v>75</v>
      </c>
      <c r="AY278" s="218" t="s">
        <v>124</v>
      </c>
    </row>
    <row r="279" spans="2:51" s="13" customFormat="1" ht="11.25">
      <c r="B279" s="219"/>
      <c r="C279" s="220"/>
      <c r="D279" s="206" t="s">
        <v>135</v>
      </c>
      <c r="E279" s="221" t="s">
        <v>1</v>
      </c>
      <c r="F279" s="222" t="s">
        <v>301</v>
      </c>
      <c r="G279" s="220"/>
      <c r="H279" s="223">
        <v>28.368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135</v>
      </c>
      <c r="AU279" s="229" t="s">
        <v>83</v>
      </c>
      <c r="AV279" s="13" t="s">
        <v>83</v>
      </c>
      <c r="AW279" s="13" t="s">
        <v>31</v>
      </c>
      <c r="AX279" s="13" t="s">
        <v>75</v>
      </c>
      <c r="AY279" s="229" t="s">
        <v>124</v>
      </c>
    </row>
    <row r="280" spans="2:51" s="13" customFormat="1" ht="11.25">
      <c r="B280" s="219"/>
      <c r="C280" s="220"/>
      <c r="D280" s="206" t="s">
        <v>135</v>
      </c>
      <c r="E280" s="221" t="s">
        <v>1</v>
      </c>
      <c r="F280" s="222" t="s">
        <v>333</v>
      </c>
      <c r="G280" s="220"/>
      <c r="H280" s="223">
        <v>8.798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135</v>
      </c>
      <c r="AU280" s="229" t="s">
        <v>83</v>
      </c>
      <c r="AV280" s="13" t="s">
        <v>83</v>
      </c>
      <c r="AW280" s="13" t="s">
        <v>31</v>
      </c>
      <c r="AX280" s="13" t="s">
        <v>75</v>
      </c>
      <c r="AY280" s="229" t="s">
        <v>124</v>
      </c>
    </row>
    <row r="281" spans="2:51" s="14" customFormat="1" ht="11.25">
      <c r="B281" s="240"/>
      <c r="C281" s="241"/>
      <c r="D281" s="206" t="s">
        <v>135</v>
      </c>
      <c r="E281" s="242" t="s">
        <v>1</v>
      </c>
      <c r="F281" s="243" t="s">
        <v>249</v>
      </c>
      <c r="G281" s="241"/>
      <c r="H281" s="244">
        <v>37.166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AT281" s="250" t="s">
        <v>135</v>
      </c>
      <c r="AU281" s="250" t="s">
        <v>83</v>
      </c>
      <c r="AV281" s="14" t="s">
        <v>131</v>
      </c>
      <c r="AW281" s="14" t="s">
        <v>31</v>
      </c>
      <c r="AX281" s="14" t="s">
        <v>81</v>
      </c>
      <c r="AY281" s="250" t="s">
        <v>124</v>
      </c>
    </row>
    <row r="282" spans="2:65" s="1" customFormat="1" ht="24" customHeight="1">
      <c r="B282" s="34"/>
      <c r="C282" s="193" t="s">
        <v>334</v>
      </c>
      <c r="D282" s="193" t="s">
        <v>126</v>
      </c>
      <c r="E282" s="194" t="s">
        <v>335</v>
      </c>
      <c r="F282" s="195" t="s">
        <v>336</v>
      </c>
      <c r="G282" s="196" t="s">
        <v>129</v>
      </c>
      <c r="H282" s="197">
        <v>122.568</v>
      </c>
      <c r="I282" s="198"/>
      <c r="J282" s="199">
        <f>ROUND(I282*H282,2)</f>
        <v>0</v>
      </c>
      <c r="K282" s="195" t="s">
        <v>130</v>
      </c>
      <c r="L282" s="38"/>
      <c r="M282" s="200" t="s">
        <v>1</v>
      </c>
      <c r="N282" s="201" t="s">
        <v>40</v>
      </c>
      <c r="O282" s="66"/>
      <c r="P282" s="202">
        <f>O282*H282</f>
        <v>0</v>
      </c>
      <c r="Q282" s="202">
        <v>0</v>
      </c>
      <c r="R282" s="202">
        <f>Q282*H282</f>
        <v>0</v>
      </c>
      <c r="S282" s="202">
        <v>0.023</v>
      </c>
      <c r="T282" s="203">
        <f>S282*H282</f>
        <v>2.819064</v>
      </c>
      <c r="AR282" s="204" t="s">
        <v>131</v>
      </c>
      <c r="AT282" s="204" t="s">
        <v>126</v>
      </c>
      <c r="AU282" s="204" t="s">
        <v>83</v>
      </c>
      <c r="AY282" s="17" t="s">
        <v>124</v>
      </c>
      <c r="BE282" s="205">
        <f>IF(N282="základní",J282,0)</f>
        <v>0</v>
      </c>
      <c r="BF282" s="205">
        <f>IF(N282="snížená",J282,0)</f>
        <v>0</v>
      </c>
      <c r="BG282" s="205">
        <f>IF(N282="zákl. přenesená",J282,0)</f>
        <v>0</v>
      </c>
      <c r="BH282" s="205">
        <f>IF(N282="sníž. přenesená",J282,0)</f>
        <v>0</v>
      </c>
      <c r="BI282" s="205">
        <f>IF(N282="nulová",J282,0)</f>
        <v>0</v>
      </c>
      <c r="BJ282" s="17" t="s">
        <v>81</v>
      </c>
      <c r="BK282" s="205">
        <f>ROUND(I282*H282,2)</f>
        <v>0</v>
      </c>
      <c r="BL282" s="17" t="s">
        <v>131</v>
      </c>
      <c r="BM282" s="204" t="s">
        <v>337</v>
      </c>
    </row>
    <row r="283" spans="2:47" s="1" customFormat="1" ht="39">
      <c r="B283" s="34"/>
      <c r="C283" s="35"/>
      <c r="D283" s="206" t="s">
        <v>133</v>
      </c>
      <c r="E283" s="35"/>
      <c r="F283" s="207" t="s">
        <v>338</v>
      </c>
      <c r="G283" s="35"/>
      <c r="H283" s="35"/>
      <c r="I283" s="113"/>
      <c r="J283" s="35"/>
      <c r="K283" s="35"/>
      <c r="L283" s="38"/>
      <c r="M283" s="208"/>
      <c r="N283" s="66"/>
      <c r="O283" s="66"/>
      <c r="P283" s="66"/>
      <c r="Q283" s="66"/>
      <c r="R283" s="66"/>
      <c r="S283" s="66"/>
      <c r="T283" s="67"/>
      <c r="AT283" s="17" t="s">
        <v>133</v>
      </c>
      <c r="AU283" s="17" t="s">
        <v>83</v>
      </c>
    </row>
    <row r="284" spans="2:51" s="12" customFormat="1" ht="11.25">
      <c r="B284" s="209"/>
      <c r="C284" s="210"/>
      <c r="D284" s="206" t="s">
        <v>135</v>
      </c>
      <c r="E284" s="211" t="s">
        <v>1</v>
      </c>
      <c r="F284" s="212" t="s">
        <v>136</v>
      </c>
      <c r="G284" s="210"/>
      <c r="H284" s="211" t="s">
        <v>1</v>
      </c>
      <c r="I284" s="213"/>
      <c r="J284" s="210"/>
      <c r="K284" s="210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135</v>
      </c>
      <c r="AU284" s="218" t="s">
        <v>83</v>
      </c>
      <c r="AV284" s="12" t="s">
        <v>81</v>
      </c>
      <c r="AW284" s="12" t="s">
        <v>31</v>
      </c>
      <c r="AX284" s="12" t="s">
        <v>75</v>
      </c>
      <c r="AY284" s="218" t="s">
        <v>124</v>
      </c>
    </row>
    <row r="285" spans="2:51" s="12" customFormat="1" ht="11.25">
      <c r="B285" s="209"/>
      <c r="C285" s="210"/>
      <c r="D285" s="206" t="s">
        <v>135</v>
      </c>
      <c r="E285" s="211" t="s">
        <v>1</v>
      </c>
      <c r="F285" s="212" t="s">
        <v>287</v>
      </c>
      <c r="G285" s="210"/>
      <c r="H285" s="211" t="s">
        <v>1</v>
      </c>
      <c r="I285" s="213"/>
      <c r="J285" s="210"/>
      <c r="K285" s="210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135</v>
      </c>
      <c r="AU285" s="218" t="s">
        <v>83</v>
      </c>
      <c r="AV285" s="12" t="s">
        <v>81</v>
      </c>
      <c r="AW285" s="12" t="s">
        <v>31</v>
      </c>
      <c r="AX285" s="12" t="s">
        <v>75</v>
      </c>
      <c r="AY285" s="218" t="s">
        <v>124</v>
      </c>
    </row>
    <row r="286" spans="2:51" s="13" customFormat="1" ht="11.25">
      <c r="B286" s="219"/>
      <c r="C286" s="220"/>
      <c r="D286" s="206" t="s">
        <v>135</v>
      </c>
      <c r="E286" s="221" t="s">
        <v>1</v>
      </c>
      <c r="F286" s="222" t="s">
        <v>288</v>
      </c>
      <c r="G286" s="220"/>
      <c r="H286" s="223">
        <v>12.69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135</v>
      </c>
      <c r="AU286" s="229" t="s">
        <v>83</v>
      </c>
      <c r="AV286" s="13" t="s">
        <v>83</v>
      </c>
      <c r="AW286" s="13" t="s">
        <v>31</v>
      </c>
      <c r="AX286" s="13" t="s">
        <v>75</v>
      </c>
      <c r="AY286" s="229" t="s">
        <v>124</v>
      </c>
    </row>
    <row r="287" spans="2:51" s="13" customFormat="1" ht="11.25">
      <c r="B287" s="219"/>
      <c r="C287" s="220"/>
      <c r="D287" s="206" t="s">
        <v>135</v>
      </c>
      <c r="E287" s="221" t="s">
        <v>1</v>
      </c>
      <c r="F287" s="222" t="s">
        <v>339</v>
      </c>
      <c r="G287" s="220"/>
      <c r="H287" s="223">
        <v>3.69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135</v>
      </c>
      <c r="AU287" s="229" t="s">
        <v>83</v>
      </c>
      <c r="AV287" s="13" t="s">
        <v>83</v>
      </c>
      <c r="AW287" s="13" t="s">
        <v>31</v>
      </c>
      <c r="AX287" s="13" t="s">
        <v>75</v>
      </c>
      <c r="AY287" s="229" t="s">
        <v>124</v>
      </c>
    </row>
    <row r="288" spans="2:51" s="13" customFormat="1" ht="11.25">
      <c r="B288" s="219"/>
      <c r="C288" s="220"/>
      <c r="D288" s="206" t="s">
        <v>135</v>
      </c>
      <c r="E288" s="221" t="s">
        <v>1</v>
      </c>
      <c r="F288" s="222" t="s">
        <v>290</v>
      </c>
      <c r="G288" s="220"/>
      <c r="H288" s="223">
        <v>14.382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135</v>
      </c>
      <c r="AU288" s="229" t="s">
        <v>83</v>
      </c>
      <c r="AV288" s="13" t="s">
        <v>83</v>
      </c>
      <c r="AW288" s="13" t="s">
        <v>31</v>
      </c>
      <c r="AX288" s="13" t="s">
        <v>75</v>
      </c>
      <c r="AY288" s="229" t="s">
        <v>124</v>
      </c>
    </row>
    <row r="289" spans="2:51" s="13" customFormat="1" ht="11.25">
      <c r="B289" s="219"/>
      <c r="C289" s="220"/>
      <c r="D289" s="206" t="s">
        <v>135</v>
      </c>
      <c r="E289" s="221" t="s">
        <v>1</v>
      </c>
      <c r="F289" s="222" t="s">
        <v>291</v>
      </c>
      <c r="G289" s="220"/>
      <c r="H289" s="223">
        <v>8.8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135</v>
      </c>
      <c r="AU289" s="229" t="s">
        <v>83</v>
      </c>
      <c r="AV289" s="13" t="s">
        <v>83</v>
      </c>
      <c r="AW289" s="13" t="s">
        <v>31</v>
      </c>
      <c r="AX289" s="13" t="s">
        <v>75</v>
      </c>
      <c r="AY289" s="229" t="s">
        <v>124</v>
      </c>
    </row>
    <row r="290" spans="2:51" s="15" customFormat="1" ht="11.25">
      <c r="B290" s="251"/>
      <c r="C290" s="252"/>
      <c r="D290" s="206" t="s">
        <v>135</v>
      </c>
      <c r="E290" s="253" t="s">
        <v>1</v>
      </c>
      <c r="F290" s="254" t="s">
        <v>292</v>
      </c>
      <c r="G290" s="252"/>
      <c r="H290" s="255">
        <v>39.562</v>
      </c>
      <c r="I290" s="256"/>
      <c r="J290" s="252"/>
      <c r="K290" s="252"/>
      <c r="L290" s="257"/>
      <c r="M290" s="258"/>
      <c r="N290" s="259"/>
      <c r="O290" s="259"/>
      <c r="P290" s="259"/>
      <c r="Q290" s="259"/>
      <c r="R290" s="259"/>
      <c r="S290" s="259"/>
      <c r="T290" s="260"/>
      <c r="AT290" s="261" t="s">
        <v>135</v>
      </c>
      <c r="AU290" s="261" t="s">
        <v>83</v>
      </c>
      <c r="AV290" s="15" t="s">
        <v>146</v>
      </c>
      <c r="AW290" s="15" t="s">
        <v>31</v>
      </c>
      <c r="AX290" s="15" t="s">
        <v>75</v>
      </c>
      <c r="AY290" s="261" t="s">
        <v>124</v>
      </c>
    </row>
    <row r="291" spans="2:51" s="12" customFormat="1" ht="11.25">
      <c r="B291" s="209"/>
      <c r="C291" s="210"/>
      <c r="D291" s="206" t="s">
        <v>135</v>
      </c>
      <c r="E291" s="211" t="s">
        <v>1</v>
      </c>
      <c r="F291" s="212" t="s">
        <v>293</v>
      </c>
      <c r="G291" s="210"/>
      <c r="H291" s="211" t="s">
        <v>1</v>
      </c>
      <c r="I291" s="213"/>
      <c r="J291" s="210"/>
      <c r="K291" s="210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135</v>
      </c>
      <c r="AU291" s="218" t="s">
        <v>83</v>
      </c>
      <c r="AV291" s="12" t="s">
        <v>81</v>
      </c>
      <c r="AW291" s="12" t="s">
        <v>31</v>
      </c>
      <c r="AX291" s="12" t="s">
        <v>75</v>
      </c>
      <c r="AY291" s="218" t="s">
        <v>124</v>
      </c>
    </row>
    <row r="292" spans="2:51" s="13" customFormat="1" ht="11.25">
      <c r="B292" s="219"/>
      <c r="C292" s="220"/>
      <c r="D292" s="206" t="s">
        <v>135</v>
      </c>
      <c r="E292" s="221" t="s">
        <v>1</v>
      </c>
      <c r="F292" s="222" t="s">
        <v>294</v>
      </c>
      <c r="G292" s="220"/>
      <c r="H292" s="223">
        <v>9.88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135</v>
      </c>
      <c r="AU292" s="229" t="s">
        <v>83</v>
      </c>
      <c r="AV292" s="13" t="s">
        <v>83</v>
      </c>
      <c r="AW292" s="13" t="s">
        <v>31</v>
      </c>
      <c r="AX292" s="13" t="s">
        <v>75</v>
      </c>
      <c r="AY292" s="229" t="s">
        <v>124</v>
      </c>
    </row>
    <row r="293" spans="2:51" s="13" customFormat="1" ht="11.25">
      <c r="B293" s="219"/>
      <c r="C293" s="220"/>
      <c r="D293" s="206" t="s">
        <v>135</v>
      </c>
      <c r="E293" s="221" t="s">
        <v>1</v>
      </c>
      <c r="F293" s="222" t="s">
        <v>295</v>
      </c>
      <c r="G293" s="220"/>
      <c r="H293" s="223">
        <v>5.72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135</v>
      </c>
      <c r="AU293" s="229" t="s">
        <v>83</v>
      </c>
      <c r="AV293" s="13" t="s">
        <v>83</v>
      </c>
      <c r="AW293" s="13" t="s">
        <v>31</v>
      </c>
      <c r="AX293" s="13" t="s">
        <v>75</v>
      </c>
      <c r="AY293" s="229" t="s">
        <v>124</v>
      </c>
    </row>
    <row r="294" spans="2:51" s="13" customFormat="1" ht="11.25">
      <c r="B294" s="219"/>
      <c r="C294" s="220"/>
      <c r="D294" s="206" t="s">
        <v>135</v>
      </c>
      <c r="E294" s="221" t="s">
        <v>1</v>
      </c>
      <c r="F294" s="222" t="s">
        <v>296</v>
      </c>
      <c r="G294" s="220"/>
      <c r="H294" s="223">
        <v>12.48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135</v>
      </c>
      <c r="AU294" s="229" t="s">
        <v>83</v>
      </c>
      <c r="AV294" s="13" t="s">
        <v>83</v>
      </c>
      <c r="AW294" s="13" t="s">
        <v>31</v>
      </c>
      <c r="AX294" s="13" t="s">
        <v>75</v>
      </c>
      <c r="AY294" s="229" t="s">
        <v>124</v>
      </c>
    </row>
    <row r="295" spans="2:51" s="13" customFormat="1" ht="11.25">
      <c r="B295" s="219"/>
      <c r="C295" s="220"/>
      <c r="D295" s="206" t="s">
        <v>135</v>
      </c>
      <c r="E295" s="221" t="s">
        <v>1</v>
      </c>
      <c r="F295" s="222" t="s">
        <v>340</v>
      </c>
      <c r="G295" s="220"/>
      <c r="H295" s="223">
        <v>2.64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135</v>
      </c>
      <c r="AU295" s="229" t="s">
        <v>83</v>
      </c>
      <c r="AV295" s="13" t="s">
        <v>83</v>
      </c>
      <c r="AW295" s="13" t="s">
        <v>31</v>
      </c>
      <c r="AX295" s="13" t="s">
        <v>75</v>
      </c>
      <c r="AY295" s="229" t="s">
        <v>124</v>
      </c>
    </row>
    <row r="296" spans="2:51" s="15" customFormat="1" ht="11.25">
      <c r="B296" s="251"/>
      <c r="C296" s="252"/>
      <c r="D296" s="206" t="s">
        <v>135</v>
      </c>
      <c r="E296" s="253" t="s">
        <v>1</v>
      </c>
      <c r="F296" s="254" t="s">
        <v>292</v>
      </c>
      <c r="G296" s="252"/>
      <c r="H296" s="255">
        <v>30.720000000000002</v>
      </c>
      <c r="I296" s="256"/>
      <c r="J296" s="252"/>
      <c r="K296" s="252"/>
      <c r="L296" s="257"/>
      <c r="M296" s="258"/>
      <c r="N296" s="259"/>
      <c r="O296" s="259"/>
      <c r="P296" s="259"/>
      <c r="Q296" s="259"/>
      <c r="R296" s="259"/>
      <c r="S296" s="259"/>
      <c r="T296" s="260"/>
      <c r="AT296" s="261" t="s">
        <v>135</v>
      </c>
      <c r="AU296" s="261" t="s">
        <v>83</v>
      </c>
      <c r="AV296" s="15" t="s">
        <v>146</v>
      </c>
      <c r="AW296" s="15" t="s">
        <v>31</v>
      </c>
      <c r="AX296" s="15" t="s">
        <v>75</v>
      </c>
      <c r="AY296" s="261" t="s">
        <v>124</v>
      </c>
    </row>
    <row r="297" spans="2:51" s="12" customFormat="1" ht="11.25">
      <c r="B297" s="209"/>
      <c r="C297" s="210"/>
      <c r="D297" s="206" t="s">
        <v>135</v>
      </c>
      <c r="E297" s="211" t="s">
        <v>1</v>
      </c>
      <c r="F297" s="212" t="s">
        <v>298</v>
      </c>
      <c r="G297" s="210"/>
      <c r="H297" s="211" t="s">
        <v>1</v>
      </c>
      <c r="I297" s="213"/>
      <c r="J297" s="210"/>
      <c r="K297" s="210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135</v>
      </c>
      <c r="AU297" s="218" t="s">
        <v>83</v>
      </c>
      <c r="AV297" s="12" t="s">
        <v>81</v>
      </c>
      <c r="AW297" s="12" t="s">
        <v>31</v>
      </c>
      <c r="AX297" s="12" t="s">
        <v>75</v>
      </c>
      <c r="AY297" s="218" t="s">
        <v>124</v>
      </c>
    </row>
    <row r="298" spans="2:51" s="13" customFormat="1" ht="11.25">
      <c r="B298" s="219"/>
      <c r="C298" s="220"/>
      <c r="D298" s="206" t="s">
        <v>135</v>
      </c>
      <c r="E298" s="221" t="s">
        <v>1</v>
      </c>
      <c r="F298" s="222" t="s">
        <v>341</v>
      </c>
      <c r="G298" s="220"/>
      <c r="H298" s="223">
        <v>15.12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135</v>
      </c>
      <c r="AU298" s="229" t="s">
        <v>83</v>
      </c>
      <c r="AV298" s="13" t="s">
        <v>83</v>
      </c>
      <c r="AW298" s="13" t="s">
        <v>31</v>
      </c>
      <c r="AX298" s="13" t="s">
        <v>75</v>
      </c>
      <c r="AY298" s="229" t="s">
        <v>124</v>
      </c>
    </row>
    <row r="299" spans="2:51" s="12" customFormat="1" ht="22.5">
      <c r="B299" s="209"/>
      <c r="C299" s="210"/>
      <c r="D299" s="206" t="s">
        <v>135</v>
      </c>
      <c r="E299" s="211" t="s">
        <v>1</v>
      </c>
      <c r="F299" s="212" t="s">
        <v>300</v>
      </c>
      <c r="G299" s="210"/>
      <c r="H299" s="211" t="s">
        <v>1</v>
      </c>
      <c r="I299" s="213"/>
      <c r="J299" s="210"/>
      <c r="K299" s="210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135</v>
      </c>
      <c r="AU299" s="218" t="s">
        <v>83</v>
      </c>
      <c r="AV299" s="12" t="s">
        <v>81</v>
      </c>
      <c r="AW299" s="12" t="s">
        <v>31</v>
      </c>
      <c r="AX299" s="12" t="s">
        <v>75</v>
      </c>
      <c r="AY299" s="218" t="s">
        <v>124</v>
      </c>
    </row>
    <row r="300" spans="2:51" s="13" customFormat="1" ht="11.25">
      <c r="B300" s="219"/>
      <c r="C300" s="220"/>
      <c r="D300" s="206" t="s">
        <v>135</v>
      </c>
      <c r="E300" s="221" t="s">
        <v>1</v>
      </c>
      <c r="F300" s="222" t="s">
        <v>301</v>
      </c>
      <c r="G300" s="220"/>
      <c r="H300" s="223">
        <v>28.368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135</v>
      </c>
      <c r="AU300" s="229" t="s">
        <v>83</v>
      </c>
      <c r="AV300" s="13" t="s">
        <v>83</v>
      </c>
      <c r="AW300" s="13" t="s">
        <v>31</v>
      </c>
      <c r="AX300" s="13" t="s">
        <v>75</v>
      </c>
      <c r="AY300" s="229" t="s">
        <v>124</v>
      </c>
    </row>
    <row r="301" spans="2:51" s="13" customFormat="1" ht="11.25">
      <c r="B301" s="219"/>
      <c r="C301" s="220"/>
      <c r="D301" s="206" t="s">
        <v>135</v>
      </c>
      <c r="E301" s="221" t="s">
        <v>1</v>
      </c>
      <c r="F301" s="222" t="s">
        <v>302</v>
      </c>
      <c r="G301" s="220"/>
      <c r="H301" s="223">
        <v>8.798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135</v>
      </c>
      <c r="AU301" s="229" t="s">
        <v>83</v>
      </c>
      <c r="AV301" s="13" t="s">
        <v>83</v>
      </c>
      <c r="AW301" s="13" t="s">
        <v>31</v>
      </c>
      <c r="AX301" s="13" t="s">
        <v>75</v>
      </c>
      <c r="AY301" s="229" t="s">
        <v>124</v>
      </c>
    </row>
    <row r="302" spans="2:51" s="15" customFormat="1" ht="11.25">
      <c r="B302" s="251"/>
      <c r="C302" s="252"/>
      <c r="D302" s="206" t="s">
        <v>135</v>
      </c>
      <c r="E302" s="253" t="s">
        <v>1</v>
      </c>
      <c r="F302" s="254" t="s">
        <v>292</v>
      </c>
      <c r="G302" s="252"/>
      <c r="H302" s="255">
        <v>52.286</v>
      </c>
      <c r="I302" s="256"/>
      <c r="J302" s="252"/>
      <c r="K302" s="252"/>
      <c r="L302" s="257"/>
      <c r="M302" s="258"/>
      <c r="N302" s="259"/>
      <c r="O302" s="259"/>
      <c r="P302" s="259"/>
      <c r="Q302" s="259"/>
      <c r="R302" s="259"/>
      <c r="S302" s="259"/>
      <c r="T302" s="260"/>
      <c r="AT302" s="261" t="s">
        <v>135</v>
      </c>
      <c r="AU302" s="261" t="s">
        <v>83</v>
      </c>
      <c r="AV302" s="15" t="s">
        <v>146</v>
      </c>
      <c r="AW302" s="15" t="s">
        <v>31</v>
      </c>
      <c r="AX302" s="15" t="s">
        <v>75</v>
      </c>
      <c r="AY302" s="261" t="s">
        <v>124</v>
      </c>
    </row>
    <row r="303" spans="2:51" s="14" customFormat="1" ht="11.25">
      <c r="B303" s="240"/>
      <c r="C303" s="241"/>
      <c r="D303" s="206" t="s">
        <v>135</v>
      </c>
      <c r="E303" s="242" t="s">
        <v>1</v>
      </c>
      <c r="F303" s="243" t="s">
        <v>249</v>
      </c>
      <c r="G303" s="241"/>
      <c r="H303" s="244">
        <v>122.568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AT303" s="250" t="s">
        <v>135</v>
      </c>
      <c r="AU303" s="250" t="s">
        <v>83</v>
      </c>
      <c r="AV303" s="14" t="s">
        <v>131</v>
      </c>
      <c r="AW303" s="14" t="s">
        <v>31</v>
      </c>
      <c r="AX303" s="14" t="s">
        <v>81</v>
      </c>
      <c r="AY303" s="250" t="s">
        <v>124</v>
      </c>
    </row>
    <row r="304" spans="2:65" s="1" customFormat="1" ht="24" customHeight="1">
      <c r="B304" s="34"/>
      <c r="C304" s="193" t="s">
        <v>342</v>
      </c>
      <c r="D304" s="193" t="s">
        <v>126</v>
      </c>
      <c r="E304" s="194" t="s">
        <v>343</v>
      </c>
      <c r="F304" s="195" t="s">
        <v>344</v>
      </c>
      <c r="G304" s="196" t="s">
        <v>129</v>
      </c>
      <c r="H304" s="197">
        <v>56.775</v>
      </c>
      <c r="I304" s="198"/>
      <c r="J304" s="199">
        <f>ROUND(I304*H304,2)</f>
        <v>0</v>
      </c>
      <c r="K304" s="195" t="s">
        <v>130</v>
      </c>
      <c r="L304" s="38"/>
      <c r="M304" s="200" t="s">
        <v>1</v>
      </c>
      <c r="N304" s="201" t="s">
        <v>40</v>
      </c>
      <c r="O304" s="66"/>
      <c r="P304" s="202">
        <f>O304*H304</f>
        <v>0</v>
      </c>
      <c r="Q304" s="202">
        <v>0</v>
      </c>
      <c r="R304" s="202">
        <f>Q304*H304</f>
        <v>0</v>
      </c>
      <c r="S304" s="202">
        <v>0.027</v>
      </c>
      <c r="T304" s="203">
        <f>S304*H304</f>
        <v>1.5329249999999999</v>
      </c>
      <c r="AR304" s="204" t="s">
        <v>131</v>
      </c>
      <c r="AT304" s="204" t="s">
        <v>126</v>
      </c>
      <c r="AU304" s="204" t="s">
        <v>83</v>
      </c>
      <c r="AY304" s="17" t="s">
        <v>124</v>
      </c>
      <c r="BE304" s="205">
        <f>IF(N304="základní",J304,0)</f>
        <v>0</v>
      </c>
      <c r="BF304" s="205">
        <f>IF(N304="snížená",J304,0)</f>
        <v>0</v>
      </c>
      <c r="BG304" s="205">
        <f>IF(N304="zákl. přenesená",J304,0)</f>
        <v>0</v>
      </c>
      <c r="BH304" s="205">
        <f>IF(N304="sníž. přenesená",J304,0)</f>
        <v>0</v>
      </c>
      <c r="BI304" s="205">
        <f>IF(N304="nulová",J304,0)</f>
        <v>0</v>
      </c>
      <c r="BJ304" s="17" t="s">
        <v>81</v>
      </c>
      <c r="BK304" s="205">
        <f>ROUND(I304*H304,2)</f>
        <v>0</v>
      </c>
      <c r="BL304" s="17" t="s">
        <v>131</v>
      </c>
      <c r="BM304" s="204" t="s">
        <v>345</v>
      </c>
    </row>
    <row r="305" spans="2:47" s="1" customFormat="1" ht="39">
      <c r="B305" s="34"/>
      <c r="C305" s="35"/>
      <c r="D305" s="206" t="s">
        <v>133</v>
      </c>
      <c r="E305" s="35"/>
      <c r="F305" s="207" t="s">
        <v>346</v>
      </c>
      <c r="G305" s="35"/>
      <c r="H305" s="35"/>
      <c r="I305" s="113"/>
      <c r="J305" s="35"/>
      <c r="K305" s="35"/>
      <c r="L305" s="38"/>
      <c r="M305" s="208"/>
      <c r="N305" s="66"/>
      <c r="O305" s="66"/>
      <c r="P305" s="66"/>
      <c r="Q305" s="66"/>
      <c r="R305" s="66"/>
      <c r="S305" s="66"/>
      <c r="T305" s="67"/>
      <c r="AT305" s="17" t="s">
        <v>133</v>
      </c>
      <c r="AU305" s="17" t="s">
        <v>83</v>
      </c>
    </row>
    <row r="306" spans="2:51" s="12" customFormat="1" ht="11.25">
      <c r="B306" s="209"/>
      <c r="C306" s="210"/>
      <c r="D306" s="206" t="s">
        <v>135</v>
      </c>
      <c r="E306" s="211" t="s">
        <v>1</v>
      </c>
      <c r="F306" s="212" t="s">
        <v>136</v>
      </c>
      <c r="G306" s="210"/>
      <c r="H306" s="211" t="s">
        <v>1</v>
      </c>
      <c r="I306" s="213"/>
      <c r="J306" s="210"/>
      <c r="K306" s="210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135</v>
      </c>
      <c r="AU306" s="218" t="s">
        <v>83</v>
      </c>
      <c r="AV306" s="12" t="s">
        <v>81</v>
      </c>
      <c r="AW306" s="12" t="s">
        <v>31</v>
      </c>
      <c r="AX306" s="12" t="s">
        <v>75</v>
      </c>
      <c r="AY306" s="218" t="s">
        <v>124</v>
      </c>
    </row>
    <row r="307" spans="2:51" s="12" customFormat="1" ht="11.25">
      <c r="B307" s="209"/>
      <c r="C307" s="210"/>
      <c r="D307" s="206" t="s">
        <v>135</v>
      </c>
      <c r="E307" s="211" t="s">
        <v>1</v>
      </c>
      <c r="F307" s="212" t="s">
        <v>308</v>
      </c>
      <c r="G307" s="210"/>
      <c r="H307" s="211" t="s">
        <v>1</v>
      </c>
      <c r="I307" s="213"/>
      <c r="J307" s="210"/>
      <c r="K307" s="210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135</v>
      </c>
      <c r="AU307" s="218" t="s">
        <v>83</v>
      </c>
      <c r="AV307" s="12" t="s">
        <v>81</v>
      </c>
      <c r="AW307" s="12" t="s">
        <v>31</v>
      </c>
      <c r="AX307" s="12" t="s">
        <v>75</v>
      </c>
      <c r="AY307" s="218" t="s">
        <v>124</v>
      </c>
    </row>
    <row r="308" spans="2:51" s="13" customFormat="1" ht="11.25">
      <c r="B308" s="219"/>
      <c r="C308" s="220"/>
      <c r="D308" s="206" t="s">
        <v>135</v>
      </c>
      <c r="E308" s="221" t="s">
        <v>1</v>
      </c>
      <c r="F308" s="222" t="s">
        <v>309</v>
      </c>
      <c r="G308" s="220"/>
      <c r="H308" s="223">
        <v>19.525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135</v>
      </c>
      <c r="AU308" s="229" t="s">
        <v>83</v>
      </c>
      <c r="AV308" s="13" t="s">
        <v>83</v>
      </c>
      <c r="AW308" s="13" t="s">
        <v>31</v>
      </c>
      <c r="AX308" s="13" t="s">
        <v>75</v>
      </c>
      <c r="AY308" s="229" t="s">
        <v>124</v>
      </c>
    </row>
    <row r="309" spans="2:51" s="13" customFormat="1" ht="11.25">
      <c r="B309" s="219"/>
      <c r="C309" s="220"/>
      <c r="D309" s="206" t="s">
        <v>135</v>
      </c>
      <c r="E309" s="221" t="s">
        <v>1</v>
      </c>
      <c r="F309" s="222" t="s">
        <v>310</v>
      </c>
      <c r="G309" s="220"/>
      <c r="H309" s="223">
        <v>37.25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135</v>
      </c>
      <c r="AU309" s="229" t="s">
        <v>83</v>
      </c>
      <c r="AV309" s="13" t="s">
        <v>83</v>
      </c>
      <c r="AW309" s="13" t="s">
        <v>31</v>
      </c>
      <c r="AX309" s="13" t="s">
        <v>75</v>
      </c>
      <c r="AY309" s="229" t="s">
        <v>124</v>
      </c>
    </row>
    <row r="310" spans="2:51" s="14" customFormat="1" ht="11.25">
      <c r="B310" s="240"/>
      <c r="C310" s="241"/>
      <c r="D310" s="206" t="s">
        <v>135</v>
      </c>
      <c r="E310" s="242" t="s">
        <v>1</v>
      </c>
      <c r="F310" s="243" t="s">
        <v>249</v>
      </c>
      <c r="G310" s="241"/>
      <c r="H310" s="244">
        <v>56.775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AT310" s="250" t="s">
        <v>135</v>
      </c>
      <c r="AU310" s="250" t="s">
        <v>83</v>
      </c>
      <c r="AV310" s="14" t="s">
        <v>131</v>
      </c>
      <c r="AW310" s="14" t="s">
        <v>31</v>
      </c>
      <c r="AX310" s="14" t="s">
        <v>81</v>
      </c>
      <c r="AY310" s="250" t="s">
        <v>124</v>
      </c>
    </row>
    <row r="311" spans="2:65" s="1" customFormat="1" ht="24" customHeight="1">
      <c r="B311" s="34"/>
      <c r="C311" s="193" t="s">
        <v>347</v>
      </c>
      <c r="D311" s="193" t="s">
        <v>126</v>
      </c>
      <c r="E311" s="194" t="s">
        <v>348</v>
      </c>
      <c r="F311" s="195" t="s">
        <v>349</v>
      </c>
      <c r="G311" s="196" t="s">
        <v>141</v>
      </c>
      <c r="H311" s="197">
        <v>0.422</v>
      </c>
      <c r="I311" s="198"/>
      <c r="J311" s="199">
        <f>ROUND(I311*H311,2)</f>
        <v>0</v>
      </c>
      <c r="K311" s="195" t="s">
        <v>130</v>
      </c>
      <c r="L311" s="38"/>
      <c r="M311" s="200" t="s">
        <v>1</v>
      </c>
      <c r="N311" s="201" t="s">
        <v>40</v>
      </c>
      <c r="O311" s="66"/>
      <c r="P311" s="202">
        <f>O311*H311</f>
        <v>0</v>
      </c>
      <c r="Q311" s="202">
        <v>0</v>
      </c>
      <c r="R311" s="202">
        <f>Q311*H311</f>
        <v>0</v>
      </c>
      <c r="S311" s="202">
        <v>2.65</v>
      </c>
      <c r="T311" s="203">
        <f>S311*H311</f>
        <v>1.1182999999999998</v>
      </c>
      <c r="AR311" s="204" t="s">
        <v>131</v>
      </c>
      <c r="AT311" s="204" t="s">
        <v>126</v>
      </c>
      <c r="AU311" s="204" t="s">
        <v>83</v>
      </c>
      <c r="AY311" s="17" t="s">
        <v>124</v>
      </c>
      <c r="BE311" s="205">
        <f>IF(N311="základní",J311,0)</f>
        <v>0</v>
      </c>
      <c r="BF311" s="205">
        <f>IF(N311="snížená",J311,0)</f>
        <v>0</v>
      </c>
      <c r="BG311" s="205">
        <f>IF(N311="zákl. přenesená",J311,0)</f>
        <v>0</v>
      </c>
      <c r="BH311" s="205">
        <f>IF(N311="sníž. přenesená",J311,0)</f>
        <v>0</v>
      </c>
      <c r="BI311" s="205">
        <f>IF(N311="nulová",J311,0)</f>
        <v>0</v>
      </c>
      <c r="BJ311" s="17" t="s">
        <v>81</v>
      </c>
      <c r="BK311" s="205">
        <f>ROUND(I311*H311,2)</f>
        <v>0</v>
      </c>
      <c r="BL311" s="17" t="s">
        <v>131</v>
      </c>
      <c r="BM311" s="204" t="s">
        <v>350</v>
      </c>
    </row>
    <row r="312" spans="2:47" s="1" customFormat="1" ht="29.25">
      <c r="B312" s="34"/>
      <c r="C312" s="35"/>
      <c r="D312" s="206" t="s">
        <v>133</v>
      </c>
      <c r="E312" s="35"/>
      <c r="F312" s="207" t="s">
        <v>351</v>
      </c>
      <c r="G312" s="35"/>
      <c r="H312" s="35"/>
      <c r="I312" s="113"/>
      <c r="J312" s="35"/>
      <c r="K312" s="35"/>
      <c r="L312" s="38"/>
      <c r="M312" s="208"/>
      <c r="N312" s="66"/>
      <c r="O312" s="66"/>
      <c r="P312" s="66"/>
      <c r="Q312" s="66"/>
      <c r="R312" s="66"/>
      <c r="S312" s="66"/>
      <c r="T312" s="67"/>
      <c r="AT312" s="17" t="s">
        <v>133</v>
      </c>
      <c r="AU312" s="17" t="s">
        <v>83</v>
      </c>
    </row>
    <row r="313" spans="2:51" s="12" customFormat="1" ht="22.5">
      <c r="B313" s="209"/>
      <c r="C313" s="210"/>
      <c r="D313" s="206" t="s">
        <v>135</v>
      </c>
      <c r="E313" s="211" t="s">
        <v>1</v>
      </c>
      <c r="F313" s="212" t="s">
        <v>352</v>
      </c>
      <c r="G313" s="210"/>
      <c r="H313" s="211" t="s">
        <v>1</v>
      </c>
      <c r="I313" s="213"/>
      <c r="J313" s="210"/>
      <c r="K313" s="210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135</v>
      </c>
      <c r="AU313" s="218" t="s">
        <v>83</v>
      </c>
      <c r="AV313" s="12" t="s">
        <v>81</v>
      </c>
      <c r="AW313" s="12" t="s">
        <v>31</v>
      </c>
      <c r="AX313" s="12" t="s">
        <v>75</v>
      </c>
      <c r="AY313" s="218" t="s">
        <v>124</v>
      </c>
    </row>
    <row r="314" spans="2:51" s="13" customFormat="1" ht="11.25">
      <c r="B314" s="219"/>
      <c r="C314" s="220"/>
      <c r="D314" s="206" t="s">
        <v>135</v>
      </c>
      <c r="E314" s="221" t="s">
        <v>1</v>
      </c>
      <c r="F314" s="222" t="s">
        <v>353</v>
      </c>
      <c r="G314" s="220"/>
      <c r="H314" s="223">
        <v>0.147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135</v>
      </c>
      <c r="AU314" s="229" t="s">
        <v>83</v>
      </c>
      <c r="AV314" s="13" t="s">
        <v>83</v>
      </c>
      <c r="AW314" s="13" t="s">
        <v>31</v>
      </c>
      <c r="AX314" s="13" t="s">
        <v>75</v>
      </c>
      <c r="AY314" s="229" t="s">
        <v>124</v>
      </c>
    </row>
    <row r="315" spans="2:51" s="13" customFormat="1" ht="11.25">
      <c r="B315" s="219"/>
      <c r="C315" s="220"/>
      <c r="D315" s="206" t="s">
        <v>135</v>
      </c>
      <c r="E315" s="221" t="s">
        <v>1</v>
      </c>
      <c r="F315" s="222" t="s">
        <v>354</v>
      </c>
      <c r="G315" s="220"/>
      <c r="H315" s="223">
        <v>0.264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135</v>
      </c>
      <c r="AU315" s="229" t="s">
        <v>83</v>
      </c>
      <c r="AV315" s="13" t="s">
        <v>83</v>
      </c>
      <c r="AW315" s="13" t="s">
        <v>31</v>
      </c>
      <c r="AX315" s="13" t="s">
        <v>75</v>
      </c>
      <c r="AY315" s="229" t="s">
        <v>124</v>
      </c>
    </row>
    <row r="316" spans="2:51" s="13" customFormat="1" ht="11.25">
      <c r="B316" s="219"/>
      <c r="C316" s="220"/>
      <c r="D316" s="206" t="s">
        <v>135</v>
      </c>
      <c r="E316" s="221" t="s">
        <v>1</v>
      </c>
      <c r="F316" s="222" t="s">
        <v>355</v>
      </c>
      <c r="G316" s="220"/>
      <c r="H316" s="223">
        <v>0.011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135</v>
      </c>
      <c r="AU316" s="229" t="s">
        <v>83</v>
      </c>
      <c r="AV316" s="13" t="s">
        <v>83</v>
      </c>
      <c r="AW316" s="13" t="s">
        <v>31</v>
      </c>
      <c r="AX316" s="13" t="s">
        <v>75</v>
      </c>
      <c r="AY316" s="229" t="s">
        <v>124</v>
      </c>
    </row>
    <row r="317" spans="2:51" s="14" customFormat="1" ht="11.25">
      <c r="B317" s="240"/>
      <c r="C317" s="241"/>
      <c r="D317" s="206" t="s">
        <v>135</v>
      </c>
      <c r="E317" s="242" t="s">
        <v>1</v>
      </c>
      <c r="F317" s="243" t="s">
        <v>249</v>
      </c>
      <c r="G317" s="241"/>
      <c r="H317" s="244">
        <v>0.42200000000000004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AT317" s="250" t="s">
        <v>135</v>
      </c>
      <c r="AU317" s="250" t="s">
        <v>83</v>
      </c>
      <c r="AV317" s="14" t="s">
        <v>131</v>
      </c>
      <c r="AW317" s="14" t="s">
        <v>31</v>
      </c>
      <c r="AX317" s="14" t="s">
        <v>81</v>
      </c>
      <c r="AY317" s="250" t="s">
        <v>124</v>
      </c>
    </row>
    <row r="318" spans="2:65" s="1" customFormat="1" ht="24" customHeight="1">
      <c r="B318" s="34"/>
      <c r="C318" s="193" t="s">
        <v>356</v>
      </c>
      <c r="D318" s="193" t="s">
        <v>126</v>
      </c>
      <c r="E318" s="194" t="s">
        <v>357</v>
      </c>
      <c r="F318" s="195" t="s">
        <v>358</v>
      </c>
      <c r="G318" s="196" t="s">
        <v>155</v>
      </c>
      <c r="H318" s="197">
        <v>12.8</v>
      </c>
      <c r="I318" s="198"/>
      <c r="J318" s="199">
        <f>ROUND(I318*H318,2)</f>
        <v>0</v>
      </c>
      <c r="K318" s="195" t="s">
        <v>130</v>
      </c>
      <c r="L318" s="38"/>
      <c r="M318" s="200" t="s">
        <v>1</v>
      </c>
      <c r="N318" s="201" t="s">
        <v>40</v>
      </c>
      <c r="O318" s="66"/>
      <c r="P318" s="202">
        <f>O318*H318</f>
        <v>0</v>
      </c>
      <c r="Q318" s="202">
        <v>0.00052</v>
      </c>
      <c r="R318" s="202">
        <f>Q318*H318</f>
        <v>0.006656</v>
      </c>
      <c r="S318" s="202">
        <v>0</v>
      </c>
      <c r="T318" s="203">
        <f>S318*H318</f>
        <v>0</v>
      </c>
      <c r="AR318" s="204" t="s">
        <v>131</v>
      </c>
      <c r="AT318" s="204" t="s">
        <v>126</v>
      </c>
      <c r="AU318" s="204" t="s">
        <v>83</v>
      </c>
      <c r="AY318" s="17" t="s">
        <v>124</v>
      </c>
      <c r="BE318" s="205">
        <f>IF(N318="základní",J318,0)</f>
        <v>0</v>
      </c>
      <c r="BF318" s="205">
        <f>IF(N318="snížená",J318,0)</f>
        <v>0</v>
      </c>
      <c r="BG318" s="205">
        <f>IF(N318="zákl. přenesená",J318,0)</f>
        <v>0</v>
      </c>
      <c r="BH318" s="205">
        <f>IF(N318="sníž. přenesená",J318,0)</f>
        <v>0</v>
      </c>
      <c r="BI318" s="205">
        <f>IF(N318="nulová",J318,0)</f>
        <v>0</v>
      </c>
      <c r="BJ318" s="17" t="s">
        <v>81</v>
      </c>
      <c r="BK318" s="205">
        <f>ROUND(I318*H318,2)</f>
        <v>0</v>
      </c>
      <c r="BL318" s="17" t="s">
        <v>131</v>
      </c>
      <c r="BM318" s="204" t="s">
        <v>359</v>
      </c>
    </row>
    <row r="319" spans="2:47" s="1" customFormat="1" ht="29.25">
      <c r="B319" s="34"/>
      <c r="C319" s="35"/>
      <c r="D319" s="206" t="s">
        <v>133</v>
      </c>
      <c r="E319" s="35"/>
      <c r="F319" s="207" t="s">
        <v>360</v>
      </c>
      <c r="G319" s="35"/>
      <c r="H319" s="35"/>
      <c r="I319" s="113"/>
      <c r="J319" s="35"/>
      <c r="K319" s="35"/>
      <c r="L319" s="38"/>
      <c r="M319" s="208"/>
      <c r="N319" s="66"/>
      <c r="O319" s="66"/>
      <c r="P319" s="66"/>
      <c r="Q319" s="66"/>
      <c r="R319" s="66"/>
      <c r="S319" s="66"/>
      <c r="T319" s="67"/>
      <c r="AT319" s="17" t="s">
        <v>133</v>
      </c>
      <c r="AU319" s="17" t="s">
        <v>83</v>
      </c>
    </row>
    <row r="320" spans="2:51" s="12" customFormat="1" ht="11.25">
      <c r="B320" s="209"/>
      <c r="C320" s="210"/>
      <c r="D320" s="206" t="s">
        <v>135</v>
      </c>
      <c r="E320" s="211" t="s">
        <v>1</v>
      </c>
      <c r="F320" s="212" t="s">
        <v>361</v>
      </c>
      <c r="G320" s="210"/>
      <c r="H320" s="211" t="s">
        <v>1</v>
      </c>
      <c r="I320" s="213"/>
      <c r="J320" s="210"/>
      <c r="K320" s="210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135</v>
      </c>
      <c r="AU320" s="218" t="s">
        <v>83</v>
      </c>
      <c r="AV320" s="12" t="s">
        <v>81</v>
      </c>
      <c r="AW320" s="12" t="s">
        <v>31</v>
      </c>
      <c r="AX320" s="12" t="s">
        <v>75</v>
      </c>
      <c r="AY320" s="218" t="s">
        <v>124</v>
      </c>
    </row>
    <row r="321" spans="2:51" s="13" customFormat="1" ht="11.25">
      <c r="B321" s="219"/>
      <c r="C321" s="220"/>
      <c r="D321" s="206" t="s">
        <v>135</v>
      </c>
      <c r="E321" s="221" t="s">
        <v>1</v>
      </c>
      <c r="F321" s="222" t="s">
        <v>362</v>
      </c>
      <c r="G321" s="220"/>
      <c r="H321" s="223">
        <v>3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135</v>
      </c>
      <c r="AU321" s="229" t="s">
        <v>83</v>
      </c>
      <c r="AV321" s="13" t="s">
        <v>83</v>
      </c>
      <c r="AW321" s="13" t="s">
        <v>31</v>
      </c>
      <c r="AX321" s="13" t="s">
        <v>75</v>
      </c>
      <c r="AY321" s="229" t="s">
        <v>124</v>
      </c>
    </row>
    <row r="322" spans="2:51" s="13" customFormat="1" ht="11.25">
      <c r="B322" s="219"/>
      <c r="C322" s="220"/>
      <c r="D322" s="206" t="s">
        <v>135</v>
      </c>
      <c r="E322" s="221" t="s">
        <v>1</v>
      </c>
      <c r="F322" s="222" t="s">
        <v>363</v>
      </c>
      <c r="G322" s="220"/>
      <c r="H322" s="223">
        <v>4.8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135</v>
      </c>
      <c r="AU322" s="229" t="s">
        <v>83</v>
      </c>
      <c r="AV322" s="13" t="s">
        <v>83</v>
      </c>
      <c r="AW322" s="13" t="s">
        <v>31</v>
      </c>
      <c r="AX322" s="13" t="s">
        <v>75</v>
      </c>
      <c r="AY322" s="229" t="s">
        <v>124</v>
      </c>
    </row>
    <row r="323" spans="2:51" s="13" customFormat="1" ht="11.25">
      <c r="B323" s="219"/>
      <c r="C323" s="220"/>
      <c r="D323" s="206" t="s">
        <v>135</v>
      </c>
      <c r="E323" s="221" t="s">
        <v>1</v>
      </c>
      <c r="F323" s="222" t="s">
        <v>364</v>
      </c>
      <c r="G323" s="220"/>
      <c r="H323" s="223">
        <v>5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135</v>
      </c>
      <c r="AU323" s="229" t="s">
        <v>83</v>
      </c>
      <c r="AV323" s="13" t="s">
        <v>83</v>
      </c>
      <c r="AW323" s="13" t="s">
        <v>31</v>
      </c>
      <c r="AX323" s="13" t="s">
        <v>75</v>
      </c>
      <c r="AY323" s="229" t="s">
        <v>124</v>
      </c>
    </row>
    <row r="324" spans="2:51" s="14" customFormat="1" ht="11.25">
      <c r="B324" s="240"/>
      <c r="C324" s="241"/>
      <c r="D324" s="206" t="s">
        <v>135</v>
      </c>
      <c r="E324" s="242" t="s">
        <v>1</v>
      </c>
      <c r="F324" s="243" t="s">
        <v>249</v>
      </c>
      <c r="G324" s="241"/>
      <c r="H324" s="244">
        <v>12.8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AT324" s="250" t="s">
        <v>135</v>
      </c>
      <c r="AU324" s="250" t="s">
        <v>83</v>
      </c>
      <c r="AV324" s="14" t="s">
        <v>131</v>
      </c>
      <c r="AW324" s="14" t="s">
        <v>31</v>
      </c>
      <c r="AX324" s="14" t="s">
        <v>81</v>
      </c>
      <c r="AY324" s="250" t="s">
        <v>124</v>
      </c>
    </row>
    <row r="325" spans="2:65" s="1" customFormat="1" ht="24" customHeight="1">
      <c r="B325" s="34"/>
      <c r="C325" s="230" t="s">
        <v>365</v>
      </c>
      <c r="D325" s="230" t="s">
        <v>188</v>
      </c>
      <c r="E325" s="231" t="s">
        <v>366</v>
      </c>
      <c r="F325" s="232" t="s">
        <v>367</v>
      </c>
      <c r="G325" s="233" t="s">
        <v>368</v>
      </c>
      <c r="H325" s="234">
        <v>0.011</v>
      </c>
      <c r="I325" s="235"/>
      <c r="J325" s="236">
        <f>ROUND(I325*H325,2)</f>
        <v>0</v>
      </c>
      <c r="K325" s="232" t="s">
        <v>130</v>
      </c>
      <c r="L325" s="237"/>
      <c r="M325" s="238" t="s">
        <v>1</v>
      </c>
      <c r="N325" s="239" t="s">
        <v>40</v>
      </c>
      <c r="O325" s="66"/>
      <c r="P325" s="202">
        <f>O325*H325</f>
        <v>0</v>
      </c>
      <c r="Q325" s="202">
        <v>1</v>
      </c>
      <c r="R325" s="202">
        <f>Q325*H325</f>
        <v>0.011</v>
      </c>
      <c r="S325" s="202">
        <v>0</v>
      </c>
      <c r="T325" s="203">
        <f>S325*H325</f>
        <v>0</v>
      </c>
      <c r="AR325" s="204" t="s">
        <v>181</v>
      </c>
      <c r="AT325" s="204" t="s">
        <v>188</v>
      </c>
      <c r="AU325" s="204" t="s">
        <v>83</v>
      </c>
      <c r="AY325" s="17" t="s">
        <v>124</v>
      </c>
      <c r="BE325" s="205">
        <f>IF(N325="základní",J325,0)</f>
        <v>0</v>
      </c>
      <c r="BF325" s="205">
        <f>IF(N325="snížená",J325,0)</f>
        <v>0</v>
      </c>
      <c r="BG325" s="205">
        <f>IF(N325="zákl. přenesená",J325,0)</f>
        <v>0</v>
      </c>
      <c r="BH325" s="205">
        <f>IF(N325="sníž. přenesená",J325,0)</f>
        <v>0</v>
      </c>
      <c r="BI325" s="205">
        <f>IF(N325="nulová",J325,0)</f>
        <v>0</v>
      </c>
      <c r="BJ325" s="17" t="s">
        <v>81</v>
      </c>
      <c r="BK325" s="205">
        <f>ROUND(I325*H325,2)</f>
        <v>0</v>
      </c>
      <c r="BL325" s="17" t="s">
        <v>131</v>
      </c>
      <c r="BM325" s="204" t="s">
        <v>369</v>
      </c>
    </row>
    <row r="326" spans="2:47" s="1" customFormat="1" ht="11.25">
      <c r="B326" s="34"/>
      <c r="C326" s="35"/>
      <c r="D326" s="206" t="s">
        <v>133</v>
      </c>
      <c r="E326" s="35"/>
      <c r="F326" s="207" t="s">
        <v>367</v>
      </c>
      <c r="G326" s="35"/>
      <c r="H326" s="35"/>
      <c r="I326" s="113"/>
      <c r="J326" s="35"/>
      <c r="K326" s="35"/>
      <c r="L326" s="38"/>
      <c r="M326" s="208"/>
      <c r="N326" s="66"/>
      <c r="O326" s="66"/>
      <c r="P326" s="66"/>
      <c r="Q326" s="66"/>
      <c r="R326" s="66"/>
      <c r="S326" s="66"/>
      <c r="T326" s="67"/>
      <c r="AT326" s="17" t="s">
        <v>133</v>
      </c>
      <c r="AU326" s="17" t="s">
        <v>83</v>
      </c>
    </row>
    <row r="327" spans="2:47" s="1" customFormat="1" ht="19.5">
      <c r="B327" s="34"/>
      <c r="C327" s="35"/>
      <c r="D327" s="206" t="s">
        <v>370</v>
      </c>
      <c r="E327" s="35"/>
      <c r="F327" s="262" t="s">
        <v>371</v>
      </c>
      <c r="G327" s="35"/>
      <c r="H327" s="35"/>
      <c r="I327" s="113"/>
      <c r="J327" s="35"/>
      <c r="K327" s="35"/>
      <c r="L327" s="38"/>
      <c r="M327" s="208"/>
      <c r="N327" s="66"/>
      <c r="O327" s="66"/>
      <c r="P327" s="66"/>
      <c r="Q327" s="66"/>
      <c r="R327" s="66"/>
      <c r="S327" s="66"/>
      <c r="T327" s="67"/>
      <c r="AT327" s="17" t="s">
        <v>370</v>
      </c>
      <c r="AU327" s="17" t="s">
        <v>83</v>
      </c>
    </row>
    <row r="328" spans="2:51" s="12" customFormat="1" ht="11.25">
      <c r="B328" s="209"/>
      <c r="C328" s="210"/>
      <c r="D328" s="206" t="s">
        <v>135</v>
      </c>
      <c r="E328" s="211" t="s">
        <v>1</v>
      </c>
      <c r="F328" s="212" t="s">
        <v>361</v>
      </c>
      <c r="G328" s="210"/>
      <c r="H328" s="211" t="s">
        <v>1</v>
      </c>
      <c r="I328" s="213"/>
      <c r="J328" s="210"/>
      <c r="K328" s="210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135</v>
      </c>
      <c r="AU328" s="218" t="s">
        <v>83</v>
      </c>
      <c r="AV328" s="12" t="s">
        <v>81</v>
      </c>
      <c r="AW328" s="12" t="s">
        <v>31</v>
      </c>
      <c r="AX328" s="12" t="s">
        <v>75</v>
      </c>
      <c r="AY328" s="218" t="s">
        <v>124</v>
      </c>
    </row>
    <row r="329" spans="2:51" s="13" customFormat="1" ht="11.25">
      <c r="B329" s="219"/>
      <c r="C329" s="220"/>
      <c r="D329" s="206" t="s">
        <v>135</v>
      </c>
      <c r="E329" s="221" t="s">
        <v>1</v>
      </c>
      <c r="F329" s="222" t="s">
        <v>372</v>
      </c>
      <c r="G329" s="220"/>
      <c r="H329" s="223">
        <v>0.003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135</v>
      </c>
      <c r="AU329" s="229" t="s">
        <v>83</v>
      </c>
      <c r="AV329" s="13" t="s">
        <v>83</v>
      </c>
      <c r="AW329" s="13" t="s">
        <v>31</v>
      </c>
      <c r="AX329" s="13" t="s">
        <v>75</v>
      </c>
      <c r="AY329" s="229" t="s">
        <v>124</v>
      </c>
    </row>
    <row r="330" spans="2:51" s="13" customFormat="1" ht="11.25">
      <c r="B330" s="219"/>
      <c r="C330" s="220"/>
      <c r="D330" s="206" t="s">
        <v>135</v>
      </c>
      <c r="E330" s="221" t="s">
        <v>1</v>
      </c>
      <c r="F330" s="222" t="s">
        <v>373</v>
      </c>
      <c r="G330" s="220"/>
      <c r="H330" s="223">
        <v>0.004</v>
      </c>
      <c r="I330" s="224"/>
      <c r="J330" s="220"/>
      <c r="K330" s="220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135</v>
      </c>
      <c r="AU330" s="229" t="s">
        <v>83</v>
      </c>
      <c r="AV330" s="13" t="s">
        <v>83</v>
      </c>
      <c r="AW330" s="13" t="s">
        <v>31</v>
      </c>
      <c r="AX330" s="13" t="s">
        <v>75</v>
      </c>
      <c r="AY330" s="229" t="s">
        <v>124</v>
      </c>
    </row>
    <row r="331" spans="2:51" s="13" customFormat="1" ht="11.25">
      <c r="B331" s="219"/>
      <c r="C331" s="220"/>
      <c r="D331" s="206" t="s">
        <v>135</v>
      </c>
      <c r="E331" s="221" t="s">
        <v>1</v>
      </c>
      <c r="F331" s="222" t="s">
        <v>374</v>
      </c>
      <c r="G331" s="220"/>
      <c r="H331" s="223">
        <v>0.004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135</v>
      </c>
      <c r="AU331" s="229" t="s">
        <v>83</v>
      </c>
      <c r="AV331" s="13" t="s">
        <v>83</v>
      </c>
      <c r="AW331" s="13" t="s">
        <v>31</v>
      </c>
      <c r="AX331" s="13" t="s">
        <v>75</v>
      </c>
      <c r="AY331" s="229" t="s">
        <v>124</v>
      </c>
    </row>
    <row r="332" spans="2:51" s="14" customFormat="1" ht="11.25">
      <c r="B332" s="240"/>
      <c r="C332" s="241"/>
      <c r="D332" s="206" t="s">
        <v>135</v>
      </c>
      <c r="E332" s="242" t="s">
        <v>1</v>
      </c>
      <c r="F332" s="243" t="s">
        <v>249</v>
      </c>
      <c r="G332" s="241"/>
      <c r="H332" s="244">
        <v>0.011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135</v>
      </c>
      <c r="AU332" s="250" t="s">
        <v>83</v>
      </c>
      <c r="AV332" s="14" t="s">
        <v>131</v>
      </c>
      <c r="AW332" s="14" t="s">
        <v>31</v>
      </c>
      <c r="AX332" s="14" t="s">
        <v>81</v>
      </c>
      <c r="AY332" s="250" t="s">
        <v>124</v>
      </c>
    </row>
    <row r="333" spans="2:63" s="11" customFormat="1" ht="22.9" customHeight="1">
      <c r="B333" s="177"/>
      <c r="C333" s="178"/>
      <c r="D333" s="179" t="s">
        <v>74</v>
      </c>
      <c r="E333" s="191" t="s">
        <v>375</v>
      </c>
      <c r="F333" s="191" t="s">
        <v>376</v>
      </c>
      <c r="G333" s="178"/>
      <c r="H333" s="178"/>
      <c r="I333" s="181"/>
      <c r="J333" s="192">
        <f>BK333</f>
        <v>0</v>
      </c>
      <c r="K333" s="178"/>
      <c r="L333" s="183"/>
      <c r="M333" s="184"/>
      <c r="N333" s="185"/>
      <c r="O333" s="185"/>
      <c r="P333" s="186">
        <f>SUM(P334:P341)</f>
        <v>0</v>
      </c>
      <c r="Q333" s="185"/>
      <c r="R333" s="186">
        <f>SUM(R334:R341)</f>
        <v>0</v>
      </c>
      <c r="S333" s="185"/>
      <c r="T333" s="187">
        <f>SUM(T334:T341)</f>
        <v>0</v>
      </c>
      <c r="AR333" s="188" t="s">
        <v>81</v>
      </c>
      <c r="AT333" s="189" t="s">
        <v>74</v>
      </c>
      <c r="AU333" s="189" t="s">
        <v>81</v>
      </c>
      <c r="AY333" s="188" t="s">
        <v>124</v>
      </c>
      <c r="BK333" s="190">
        <f>SUM(BK334:BK341)</f>
        <v>0</v>
      </c>
    </row>
    <row r="334" spans="2:65" s="1" customFormat="1" ht="24" customHeight="1">
      <c r="B334" s="34"/>
      <c r="C334" s="193" t="s">
        <v>377</v>
      </c>
      <c r="D334" s="193" t="s">
        <v>126</v>
      </c>
      <c r="E334" s="194" t="s">
        <v>378</v>
      </c>
      <c r="F334" s="195" t="s">
        <v>379</v>
      </c>
      <c r="G334" s="196" t="s">
        <v>368</v>
      </c>
      <c r="H334" s="197">
        <v>5.47</v>
      </c>
      <c r="I334" s="198"/>
      <c r="J334" s="199">
        <f>ROUND(I334*H334,2)</f>
        <v>0</v>
      </c>
      <c r="K334" s="195" t="s">
        <v>130</v>
      </c>
      <c r="L334" s="38"/>
      <c r="M334" s="200" t="s">
        <v>1</v>
      </c>
      <c r="N334" s="201" t="s">
        <v>40</v>
      </c>
      <c r="O334" s="66"/>
      <c r="P334" s="202">
        <f>O334*H334</f>
        <v>0</v>
      </c>
      <c r="Q334" s="202">
        <v>0</v>
      </c>
      <c r="R334" s="202">
        <f>Q334*H334</f>
        <v>0</v>
      </c>
      <c r="S334" s="202">
        <v>0</v>
      </c>
      <c r="T334" s="203">
        <f>S334*H334</f>
        <v>0</v>
      </c>
      <c r="AR334" s="204" t="s">
        <v>131</v>
      </c>
      <c r="AT334" s="204" t="s">
        <v>126</v>
      </c>
      <c r="AU334" s="204" t="s">
        <v>83</v>
      </c>
      <c r="AY334" s="17" t="s">
        <v>124</v>
      </c>
      <c r="BE334" s="205">
        <f>IF(N334="základní",J334,0)</f>
        <v>0</v>
      </c>
      <c r="BF334" s="205">
        <f>IF(N334="snížená",J334,0)</f>
        <v>0</v>
      </c>
      <c r="BG334" s="205">
        <f>IF(N334="zákl. přenesená",J334,0)</f>
        <v>0</v>
      </c>
      <c r="BH334" s="205">
        <f>IF(N334="sníž. přenesená",J334,0)</f>
        <v>0</v>
      </c>
      <c r="BI334" s="205">
        <f>IF(N334="nulová",J334,0)</f>
        <v>0</v>
      </c>
      <c r="BJ334" s="17" t="s">
        <v>81</v>
      </c>
      <c r="BK334" s="205">
        <f>ROUND(I334*H334,2)</f>
        <v>0</v>
      </c>
      <c r="BL334" s="17" t="s">
        <v>131</v>
      </c>
      <c r="BM334" s="204" t="s">
        <v>380</v>
      </c>
    </row>
    <row r="335" spans="2:47" s="1" customFormat="1" ht="19.5">
      <c r="B335" s="34"/>
      <c r="C335" s="35"/>
      <c r="D335" s="206" t="s">
        <v>133</v>
      </c>
      <c r="E335" s="35"/>
      <c r="F335" s="207" t="s">
        <v>381</v>
      </c>
      <c r="G335" s="35"/>
      <c r="H335" s="35"/>
      <c r="I335" s="113"/>
      <c r="J335" s="35"/>
      <c r="K335" s="35"/>
      <c r="L335" s="38"/>
      <c r="M335" s="208"/>
      <c r="N335" s="66"/>
      <c r="O335" s="66"/>
      <c r="P335" s="66"/>
      <c r="Q335" s="66"/>
      <c r="R335" s="66"/>
      <c r="S335" s="66"/>
      <c r="T335" s="67"/>
      <c r="AT335" s="17" t="s">
        <v>133</v>
      </c>
      <c r="AU335" s="17" t="s">
        <v>83</v>
      </c>
    </row>
    <row r="336" spans="2:51" s="13" customFormat="1" ht="11.25">
      <c r="B336" s="219"/>
      <c r="C336" s="220"/>
      <c r="D336" s="206" t="s">
        <v>135</v>
      </c>
      <c r="E336" s="221" t="s">
        <v>1</v>
      </c>
      <c r="F336" s="222" t="s">
        <v>382</v>
      </c>
      <c r="G336" s="220"/>
      <c r="H336" s="223">
        <v>5.47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135</v>
      </c>
      <c r="AU336" s="229" t="s">
        <v>83</v>
      </c>
      <c r="AV336" s="13" t="s">
        <v>83</v>
      </c>
      <c r="AW336" s="13" t="s">
        <v>31</v>
      </c>
      <c r="AX336" s="13" t="s">
        <v>81</v>
      </c>
      <c r="AY336" s="229" t="s">
        <v>124</v>
      </c>
    </row>
    <row r="337" spans="2:65" s="1" customFormat="1" ht="24" customHeight="1">
      <c r="B337" s="34"/>
      <c r="C337" s="193" t="s">
        <v>383</v>
      </c>
      <c r="D337" s="193" t="s">
        <v>126</v>
      </c>
      <c r="E337" s="194" t="s">
        <v>384</v>
      </c>
      <c r="F337" s="195" t="s">
        <v>385</v>
      </c>
      <c r="G337" s="196" t="s">
        <v>368</v>
      </c>
      <c r="H337" s="197">
        <v>5.47</v>
      </c>
      <c r="I337" s="198"/>
      <c r="J337" s="199">
        <f>ROUND(I337*H337,2)</f>
        <v>0</v>
      </c>
      <c r="K337" s="195" t="s">
        <v>130</v>
      </c>
      <c r="L337" s="38"/>
      <c r="M337" s="200" t="s">
        <v>1</v>
      </c>
      <c r="N337" s="201" t="s">
        <v>40</v>
      </c>
      <c r="O337" s="66"/>
      <c r="P337" s="202">
        <f>O337*H337</f>
        <v>0</v>
      </c>
      <c r="Q337" s="202">
        <v>0</v>
      </c>
      <c r="R337" s="202">
        <f>Q337*H337</f>
        <v>0</v>
      </c>
      <c r="S337" s="202">
        <v>0</v>
      </c>
      <c r="T337" s="203">
        <f>S337*H337</f>
        <v>0</v>
      </c>
      <c r="AR337" s="204" t="s">
        <v>131</v>
      </c>
      <c r="AT337" s="204" t="s">
        <v>126</v>
      </c>
      <c r="AU337" s="204" t="s">
        <v>83</v>
      </c>
      <c r="AY337" s="17" t="s">
        <v>124</v>
      </c>
      <c r="BE337" s="205">
        <f>IF(N337="základní",J337,0)</f>
        <v>0</v>
      </c>
      <c r="BF337" s="205">
        <f>IF(N337="snížená",J337,0)</f>
        <v>0</v>
      </c>
      <c r="BG337" s="205">
        <f>IF(N337="zákl. přenesená",J337,0)</f>
        <v>0</v>
      </c>
      <c r="BH337" s="205">
        <f>IF(N337="sníž. přenesená",J337,0)</f>
        <v>0</v>
      </c>
      <c r="BI337" s="205">
        <f>IF(N337="nulová",J337,0)</f>
        <v>0</v>
      </c>
      <c r="BJ337" s="17" t="s">
        <v>81</v>
      </c>
      <c r="BK337" s="205">
        <f>ROUND(I337*H337,2)</f>
        <v>0</v>
      </c>
      <c r="BL337" s="17" t="s">
        <v>131</v>
      </c>
      <c r="BM337" s="204" t="s">
        <v>386</v>
      </c>
    </row>
    <row r="338" spans="2:47" s="1" customFormat="1" ht="19.5">
      <c r="B338" s="34"/>
      <c r="C338" s="35"/>
      <c r="D338" s="206" t="s">
        <v>133</v>
      </c>
      <c r="E338" s="35"/>
      <c r="F338" s="207" t="s">
        <v>387</v>
      </c>
      <c r="G338" s="35"/>
      <c r="H338" s="35"/>
      <c r="I338" s="113"/>
      <c r="J338" s="35"/>
      <c r="K338" s="35"/>
      <c r="L338" s="38"/>
      <c r="M338" s="208"/>
      <c r="N338" s="66"/>
      <c r="O338" s="66"/>
      <c r="P338" s="66"/>
      <c r="Q338" s="66"/>
      <c r="R338" s="66"/>
      <c r="S338" s="66"/>
      <c r="T338" s="67"/>
      <c r="AT338" s="17" t="s">
        <v>133</v>
      </c>
      <c r="AU338" s="17" t="s">
        <v>83</v>
      </c>
    </row>
    <row r="339" spans="2:65" s="1" customFormat="1" ht="24" customHeight="1">
      <c r="B339" s="34"/>
      <c r="C339" s="193" t="s">
        <v>388</v>
      </c>
      <c r="D339" s="193" t="s">
        <v>126</v>
      </c>
      <c r="E339" s="194" t="s">
        <v>389</v>
      </c>
      <c r="F339" s="195" t="s">
        <v>390</v>
      </c>
      <c r="G339" s="196" t="s">
        <v>368</v>
      </c>
      <c r="H339" s="197">
        <v>109.4</v>
      </c>
      <c r="I339" s="198"/>
      <c r="J339" s="199">
        <f>ROUND(I339*H339,2)</f>
        <v>0</v>
      </c>
      <c r="K339" s="195" t="s">
        <v>130</v>
      </c>
      <c r="L339" s="38"/>
      <c r="M339" s="200" t="s">
        <v>1</v>
      </c>
      <c r="N339" s="201" t="s">
        <v>40</v>
      </c>
      <c r="O339" s="66"/>
      <c r="P339" s="202">
        <f>O339*H339</f>
        <v>0</v>
      </c>
      <c r="Q339" s="202">
        <v>0</v>
      </c>
      <c r="R339" s="202">
        <f>Q339*H339</f>
        <v>0</v>
      </c>
      <c r="S339" s="202">
        <v>0</v>
      </c>
      <c r="T339" s="203">
        <f>S339*H339</f>
        <v>0</v>
      </c>
      <c r="AR339" s="204" t="s">
        <v>131</v>
      </c>
      <c r="AT339" s="204" t="s">
        <v>126</v>
      </c>
      <c r="AU339" s="204" t="s">
        <v>83</v>
      </c>
      <c r="AY339" s="17" t="s">
        <v>124</v>
      </c>
      <c r="BE339" s="205">
        <f>IF(N339="základní",J339,0)</f>
        <v>0</v>
      </c>
      <c r="BF339" s="205">
        <f>IF(N339="snížená",J339,0)</f>
        <v>0</v>
      </c>
      <c r="BG339" s="205">
        <f>IF(N339="zákl. přenesená",J339,0)</f>
        <v>0</v>
      </c>
      <c r="BH339" s="205">
        <f>IF(N339="sníž. přenesená",J339,0)</f>
        <v>0</v>
      </c>
      <c r="BI339" s="205">
        <f>IF(N339="nulová",J339,0)</f>
        <v>0</v>
      </c>
      <c r="BJ339" s="17" t="s">
        <v>81</v>
      </c>
      <c r="BK339" s="205">
        <f>ROUND(I339*H339,2)</f>
        <v>0</v>
      </c>
      <c r="BL339" s="17" t="s">
        <v>131</v>
      </c>
      <c r="BM339" s="204" t="s">
        <v>391</v>
      </c>
    </row>
    <row r="340" spans="2:47" s="1" customFormat="1" ht="29.25">
      <c r="B340" s="34"/>
      <c r="C340" s="35"/>
      <c r="D340" s="206" t="s">
        <v>133</v>
      </c>
      <c r="E340" s="35"/>
      <c r="F340" s="207" t="s">
        <v>392</v>
      </c>
      <c r="G340" s="35"/>
      <c r="H340" s="35"/>
      <c r="I340" s="113"/>
      <c r="J340" s="35"/>
      <c r="K340" s="35"/>
      <c r="L340" s="38"/>
      <c r="M340" s="208"/>
      <c r="N340" s="66"/>
      <c r="O340" s="66"/>
      <c r="P340" s="66"/>
      <c r="Q340" s="66"/>
      <c r="R340" s="66"/>
      <c r="S340" s="66"/>
      <c r="T340" s="67"/>
      <c r="AT340" s="17" t="s">
        <v>133</v>
      </c>
      <c r="AU340" s="17" t="s">
        <v>83</v>
      </c>
    </row>
    <row r="341" spans="2:51" s="13" customFormat="1" ht="11.25">
      <c r="B341" s="219"/>
      <c r="C341" s="220"/>
      <c r="D341" s="206" t="s">
        <v>135</v>
      </c>
      <c r="E341" s="221" t="s">
        <v>1</v>
      </c>
      <c r="F341" s="222" t="s">
        <v>393</v>
      </c>
      <c r="G341" s="220"/>
      <c r="H341" s="223">
        <v>109.4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135</v>
      </c>
      <c r="AU341" s="229" t="s">
        <v>83</v>
      </c>
      <c r="AV341" s="13" t="s">
        <v>83</v>
      </c>
      <c r="AW341" s="13" t="s">
        <v>31</v>
      </c>
      <c r="AX341" s="13" t="s">
        <v>81</v>
      </c>
      <c r="AY341" s="229" t="s">
        <v>124</v>
      </c>
    </row>
    <row r="342" spans="2:63" s="11" customFormat="1" ht="22.9" customHeight="1">
      <c r="B342" s="177"/>
      <c r="C342" s="178"/>
      <c r="D342" s="179" t="s">
        <v>74</v>
      </c>
      <c r="E342" s="191" t="s">
        <v>394</v>
      </c>
      <c r="F342" s="191" t="s">
        <v>395</v>
      </c>
      <c r="G342" s="178"/>
      <c r="H342" s="178"/>
      <c r="I342" s="181"/>
      <c r="J342" s="192">
        <f>BK342</f>
        <v>0</v>
      </c>
      <c r="K342" s="178"/>
      <c r="L342" s="183"/>
      <c r="M342" s="184"/>
      <c r="N342" s="185"/>
      <c r="O342" s="185"/>
      <c r="P342" s="186">
        <f>SUM(P343:P344)</f>
        <v>0</v>
      </c>
      <c r="Q342" s="185"/>
      <c r="R342" s="186">
        <f>SUM(R343:R344)</f>
        <v>0</v>
      </c>
      <c r="S342" s="185"/>
      <c r="T342" s="187">
        <f>SUM(T343:T344)</f>
        <v>0</v>
      </c>
      <c r="AR342" s="188" t="s">
        <v>81</v>
      </c>
      <c r="AT342" s="189" t="s">
        <v>74</v>
      </c>
      <c r="AU342" s="189" t="s">
        <v>81</v>
      </c>
      <c r="AY342" s="188" t="s">
        <v>124</v>
      </c>
      <c r="BK342" s="190">
        <f>SUM(BK343:BK344)</f>
        <v>0</v>
      </c>
    </row>
    <row r="343" spans="2:65" s="1" customFormat="1" ht="16.5" customHeight="1">
      <c r="B343" s="34"/>
      <c r="C343" s="193" t="s">
        <v>396</v>
      </c>
      <c r="D343" s="193" t="s">
        <v>126</v>
      </c>
      <c r="E343" s="194" t="s">
        <v>397</v>
      </c>
      <c r="F343" s="195" t="s">
        <v>398</v>
      </c>
      <c r="G343" s="196" t="s">
        <v>368</v>
      </c>
      <c r="H343" s="197">
        <v>51.22</v>
      </c>
      <c r="I343" s="198"/>
      <c r="J343" s="199">
        <f>ROUND(I343*H343,2)</f>
        <v>0</v>
      </c>
      <c r="K343" s="195" t="s">
        <v>130</v>
      </c>
      <c r="L343" s="38"/>
      <c r="M343" s="200" t="s">
        <v>1</v>
      </c>
      <c r="N343" s="201" t="s">
        <v>40</v>
      </c>
      <c r="O343" s="66"/>
      <c r="P343" s="202">
        <f>O343*H343</f>
        <v>0</v>
      </c>
      <c r="Q343" s="202">
        <v>0</v>
      </c>
      <c r="R343" s="202">
        <f>Q343*H343</f>
        <v>0</v>
      </c>
      <c r="S343" s="202">
        <v>0</v>
      </c>
      <c r="T343" s="203">
        <f>S343*H343</f>
        <v>0</v>
      </c>
      <c r="AR343" s="204" t="s">
        <v>131</v>
      </c>
      <c r="AT343" s="204" t="s">
        <v>126</v>
      </c>
      <c r="AU343" s="204" t="s">
        <v>83</v>
      </c>
      <c r="AY343" s="17" t="s">
        <v>124</v>
      </c>
      <c r="BE343" s="205">
        <f>IF(N343="základní",J343,0)</f>
        <v>0</v>
      </c>
      <c r="BF343" s="205">
        <f>IF(N343="snížená",J343,0)</f>
        <v>0</v>
      </c>
      <c r="BG343" s="205">
        <f>IF(N343="zákl. přenesená",J343,0)</f>
        <v>0</v>
      </c>
      <c r="BH343" s="205">
        <f>IF(N343="sníž. přenesená",J343,0)</f>
        <v>0</v>
      </c>
      <c r="BI343" s="205">
        <f>IF(N343="nulová",J343,0)</f>
        <v>0</v>
      </c>
      <c r="BJ343" s="17" t="s">
        <v>81</v>
      </c>
      <c r="BK343" s="205">
        <f>ROUND(I343*H343,2)</f>
        <v>0</v>
      </c>
      <c r="BL343" s="17" t="s">
        <v>131</v>
      </c>
      <c r="BM343" s="204" t="s">
        <v>399</v>
      </c>
    </row>
    <row r="344" spans="2:47" s="1" customFormat="1" ht="11.25">
      <c r="B344" s="34"/>
      <c r="C344" s="35"/>
      <c r="D344" s="206" t="s">
        <v>133</v>
      </c>
      <c r="E344" s="35"/>
      <c r="F344" s="207" t="s">
        <v>400</v>
      </c>
      <c r="G344" s="35"/>
      <c r="H344" s="35"/>
      <c r="I344" s="113"/>
      <c r="J344" s="35"/>
      <c r="K344" s="35"/>
      <c r="L344" s="38"/>
      <c r="M344" s="208"/>
      <c r="N344" s="66"/>
      <c r="O344" s="66"/>
      <c r="P344" s="66"/>
      <c r="Q344" s="66"/>
      <c r="R344" s="66"/>
      <c r="S344" s="66"/>
      <c r="T344" s="67"/>
      <c r="AT344" s="17" t="s">
        <v>133</v>
      </c>
      <c r="AU344" s="17" t="s">
        <v>83</v>
      </c>
    </row>
    <row r="345" spans="2:63" s="11" customFormat="1" ht="25.9" customHeight="1">
      <c r="B345" s="177"/>
      <c r="C345" s="178"/>
      <c r="D345" s="179" t="s">
        <v>74</v>
      </c>
      <c r="E345" s="180" t="s">
        <v>401</v>
      </c>
      <c r="F345" s="180" t="s">
        <v>402</v>
      </c>
      <c r="G345" s="178"/>
      <c r="H345" s="178"/>
      <c r="I345" s="181"/>
      <c r="J345" s="182">
        <f>BK345</f>
        <v>0</v>
      </c>
      <c r="K345" s="178"/>
      <c r="L345" s="183"/>
      <c r="M345" s="184"/>
      <c r="N345" s="185"/>
      <c r="O345" s="185"/>
      <c r="P345" s="186">
        <f>P346</f>
        <v>0</v>
      </c>
      <c r="Q345" s="185"/>
      <c r="R345" s="186">
        <f>R346</f>
        <v>0</v>
      </c>
      <c r="S345" s="185"/>
      <c r="T345" s="187">
        <f>T346</f>
        <v>0</v>
      </c>
      <c r="AR345" s="188" t="s">
        <v>160</v>
      </c>
      <c r="AT345" s="189" t="s">
        <v>74</v>
      </c>
      <c r="AU345" s="189" t="s">
        <v>75</v>
      </c>
      <c r="AY345" s="188" t="s">
        <v>124</v>
      </c>
      <c r="BK345" s="190">
        <f>BK346</f>
        <v>0</v>
      </c>
    </row>
    <row r="346" spans="2:63" s="11" customFormat="1" ht="22.9" customHeight="1">
      <c r="B346" s="177"/>
      <c r="C346" s="178"/>
      <c r="D346" s="179" t="s">
        <v>74</v>
      </c>
      <c r="E346" s="191" t="s">
        <v>403</v>
      </c>
      <c r="F346" s="191" t="s">
        <v>404</v>
      </c>
      <c r="G346" s="178"/>
      <c r="H346" s="178"/>
      <c r="I346" s="181"/>
      <c r="J346" s="192">
        <f>BK346</f>
        <v>0</v>
      </c>
      <c r="K346" s="178"/>
      <c r="L346" s="183"/>
      <c r="M346" s="184"/>
      <c r="N346" s="185"/>
      <c r="O346" s="185"/>
      <c r="P346" s="186">
        <f>SUM(P347:P390)</f>
        <v>0</v>
      </c>
      <c r="Q346" s="185"/>
      <c r="R346" s="186">
        <f>SUM(R347:R390)</f>
        <v>0</v>
      </c>
      <c r="S346" s="185"/>
      <c r="T346" s="187">
        <f>SUM(T347:T390)</f>
        <v>0</v>
      </c>
      <c r="AR346" s="188" t="s">
        <v>160</v>
      </c>
      <c r="AT346" s="189" t="s">
        <v>74</v>
      </c>
      <c r="AU346" s="189" t="s">
        <v>81</v>
      </c>
      <c r="AY346" s="188" t="s">
        <v>124</v>
      </c>
      <c r="BK346" s="190">
        <f>SUM(BK347:BK390)</f>
        <v>0</v>
      </c>
    </row>
    <row r="347" spans="2:65" s="1" customFormat="1" ht="16.5" customHeight="1">
      <c r="B347" s="34"/>
      <c r="C347" s="193" t="s">
        <v>405</v>
      </c>
      <c r="D347" s="193" t="s">
        <v>126</v>
      </c>
      <c r="E347" s="194" t="s">
        <v>406</v>
      </c>
      <c r="F347" s="195" t="s">
        <v>404</v>
      </c>
      <c r="G347" s="196" t="s">
        <v>407</v>
      </c>
      <c r="H347" s="197">
        <v>1</v>
      </c>
      <c r="I347" s="198"/>
      <c r="J347" s="199">
        <f>ROUND(I347*H347,2)</f>
        <v>0</v>
      </c>
      <c r="K347" s="195" t="s">
        <v>408</v>
      </c>
      <c r="L347" s="38"/>
      <c r="M347" s="200" t="s">
        <v>1</v>
      </c>
      <c r="N347" s="201" t="s">
        <v>40</v>
      </c>
      <c r="O347" s="66"/>
      <c r="P347" s="202">
        <f>O347*H347</f>
        <v>0</v>
      </c>
      <c r="Q347" s="202">
        <v>0</v>
      </c>
      <c r="R347" s="202">
        <f>Q347*H347</f>
        <v>0</v>
      </c>
      <c r="S347" s="202">
        <v>0</v>
      </c>
      <c r="T347" s="203">
        <f>S347*H347</f>
        <v>0</v>
      </c>
      <c r="AR347" s="204" t="s">
        <v>409</v>
      </c>
      <c r="AT347" s="204" t="s">
        <v>126</v>
      </c>
      <c r="AU347" s="204" t="s">
        <v>83</v>
      </c>
      <c r="AY347" s="17" t="s">
        <v>124</v>
      </c>
      <c r="BE347" s="205">
        <f>IF(N347="základní",J347,0)</f>
        <v>0</v>
      </c>
      <c r="BF347" s="205">
        <f>IF(N347="snížená",J347,0)</f>
        <v>0</v>
      </c>
      <c r="BG347" s="205">
        <f>IF(N347="zákl. přenesená",J347,0)</f>
        <v>0</v>
      </c>
      <c r="BH347" s="205">
        <f>IF(N347="sníž. přenesená",J347,0)</f>
        <v>0</v>
      </c>
      <c r="BI347" s="205">
        <f>IF(N347="nulová",J347,0)</f>
        <v>0</v>
      </c>
      <c r="BJ347" s="17" t="s">
        <v>81</v>
      </c>
      <c r="BK347" s="205">
        <f>ROUND(I347*H347,2)</f>
        <v>0</v>
      </c>
      <c r="BL347" s="17" t="s">
        <v>409</v>
      </c>
      <c r="BM347" s="204" t="s">
        <v>410</v>
      </c>
    </row>
    <row r="348" spans="2:47" s="1" customFormat="1" ht="11.25">
      <c r="B348" s="34"/>
      <c r="C348" s="35"/>
      <c r="D348" s="206" t="s">
        <v>133</v>
      </c>
      <c r="E348" s="35"/>
      <c r="F348" s="207" t="s">
        <v>404</v>
      </c>
      <c r="G348" s="35"/>
      <c r="H348" s="35"/>
      <c r="I348" s="113"/>
      <c r="J348" s="35"/>
      <c r="K348" s="35"/>
      <c r="L348" s="38"/>
      <c r="M348" s="208"/>
      <c r="N348" s="66"/>
      <c r="O348" s="66"/>
      <c r="P348" s="66"/>
      <c r="Q348" s="66"/>
      <c r="R348" s="66"/>
      <c r="S348" s="66"/>
      <c r="T348" s="67"/>
      <c r="AT348" s="17" t="s">
        <v>133</v>
      </c>
      <c r="AU348" s="17" t="s">
        <v>83</v>
      </c>
    </row>
    <row r="349" spans="2:51" s="13" customFormat="1" ht="33.75">
      <c r="B349" s="219"/>
      <c r="C349" s="220"/>
      <c r="D349" s="206" t="s">
        <v>135</v>
      </c>
      <c r="E349" s="221" t="s">
        <v>1</v>
      </c>
      <c r="F349" s="222" t="s">
        <v>411</v>
      </c>
      <c r="G349" s="220"/>
      <c r="H349" s="223">
        <v>1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135</v>
      </c>
      <c r="AU349" s="229" t="s">
        <v>83</v>
      </c>
      <c r="AV349" s="13" t="s">
        <v>83</v>
      </c>
      <c r="AW349" s="13" t="s">
        <v>31</v>
      </c>
      <c r="AX349" s="13" t="s">
        <v>81</v>
      </c>
      <c r="AY349" s="229" t="s">
        <v>124</v>
      </c>
    </row>
    <row r="350" spans="2:51" s="12" customFormat="1" ht="33.75">
      <c r="B350" s="209"/>
      <c r="C350" s="210"/>
      <c r="D350" s="206" t="s">
        <v>135</v>
      </c>
      <c r="E350" s="211" t="s">
        <v>1</v>
      </c>
      <c r="F350" s="212" t="s">
        <v>412</v>
      </c>
      <c r="G350" s="210"/>
      <c r="H350" s="211" t="s">
        <v>1</v>
      </c>
      <c r="I350" s="213"/>
      <c r="J350" s="210"/>
      <c r="K350" s="210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135</v>
      </c>
      <c r="AU350" s="218" t="s">
        <v>83</v>
      </c>
      <c r="AV350" s="12" t="s">
        <v>81</v>
      </c>
      <c r="AW350" s="12" t="s">
        <v>31</v>
      </c>
      <c r="AX350" s="12" t="s">
        <v>75</v>
      </c>
      <c r="AY350" s="218" t="s">
        <v>124</v>
      </c>
    </row>
    <row r="351" spans="2:51" s="12" customFormat="1" ht="22.5">
      <c r="B351" s="209"/>
      <c r="C351" s="210"/>
      <c r="D351" s="206" t="s">
        <v>135</v>
      </c>
      <c r="E351" s="211" t="s">
        <v>1</v>
      </c>
      <c r="F351" s="212" t="s">
        <v>413</v>
      </c>
      <c r="G351" s="210"/>
      <c r="H351" s="211" t="s">
        <v>1</v>
      </c>
      <c r="I351" s="213"/>
      <c r="J351" s="210"/>
      <c r="K351" s="210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135</v>
      </c>
      <c r="AU351" s="218" t="s">
        <v>83</v>
      </c>
      <c r="AV351" s="12" t="s">
        <v>81</v>
      </c>
      <c r="AW351" s="12" t="s">
        <v>31</v>
      </c>
      <c r="AX351" s="12" t="s">
        <v>75</v>
      </c>
      <c r="AY351" s="218" t="s">
        <v>124</v>
      </c>
    </row>
    <row r="352" spans="2:65" s="1" customFormat="1" ht="16.5" customHeight="1">
      <c r="B352" s="34"/>
      <c r="C352" s="193" t="s">
        <v>414</v>
      </c>
      <c r="D352" s="193" t="s">
        <v>126</v>
      </c>
      <c r="E352" s="194" t="s">
        <v>415</v>
      </c>
      <c r="F352" s="195" t="s">
        <v>416</v>
      </c>
      <c r="G352" s="196" t="s">
        <v>407</v>
      </c>
      <c r="H352" s="197">
        <v>1</v>
      </c>
      <c r="I352" s="198"/>
      <c r="J352" s="199">
        <f>ROUND(I352*H352,2)</f>
        <v>0</v>
      </c>
      <c r="K352" s="195" t="s">
        <v>1</v>
      </c>
      <c r="L352" s="38"/>
      <c r="M352" s="200" t="s">
        <v>1</v>
      </c>
      <c r="N352" s="201" t="s">
        <v>40</v>
      </c>
      <c r="O352" s="66"/>
      <c r="P352" s="202">
        <f>O352*H352</f>
        <v>0</v>
      </c>
      <c r="Q352" s="202">
        <v>0</v>
      </c>
      <c r="R352" s="202">
        <f>Q352*H352</f>
        <v>0</v>
      </c>
      <c r="S352" s="202">
        <v>0</v>
      </c>
      <c r="T352" s="203">
        <f>S352*H352</f>
        <v>0</v>
      </c>
      <c r="AR352" s="204" t="s">
        <v>409</v>
      </c>
      <c r="AT352" s="204" t="s">
        <v>126</v>
      </c>
      <c r="AU352" s="204" t="s">
        <v>83</v>
      </c>
      <c r="AY352" s="17" t="s">
        <v>124</v>
      </c>
      <c r="BE352" s="205">
        <f>IF(N352="základní",J352,0)</f>
        <v>0</v>
      </c>
      <c r="BF352" s="205">
        <f>IF(N352="snížená",J352,0)</f>
        <v>0</v>
      </c>
      <c r="BG352" s="205">
        <f>IF(N352="zákl. přenesená",J352,0)</f>
        <v>0</v>
      </c>
      <c r="BH352" s="205">
        <f>IF(N352="sníž. přenesená",J352,0)</f>
        <v>0</v>
      </c>
      <c r="BI352" s="205">
        <f>IF(N352="nulová",J352,0)</f>
        <v>0</v>
      </c>
      <c r="BJ352" s="17" t="s">
        <v>81</v>
      </c>
      <c r="BK352" s="205">
        <f>ROUND(I352*H352,2)</f>
        <v>0</v>
      </c>
      <c r="BL352" s="17" t="s">
        <v>409</v>
      </c>
      <c r="BM352" s="204" t="s">
        <v>417</v>
      </c>
    </row>
    <row r="353" spans="2:47" s="1" customFormat="1" ht="11.25">
      <c r="B353" s="34"/>
      <c r="C353" s="35"/>
      <c r="D353" s="206" t="s">
        <v>133</v>
      </c>
      <c r="E353" s="35"/>
      <c r="F353" s="207" t="s">
        <v>418</v>
      </c>
      <c r="G353" s="35"/>
      <c r="H353" s="35"/>
      <c r="I353" s="113"/>
      <c r="J353" s="35"/>
      <c r="K353" s="35"/>
      <c r="L353" s="38"/>
      <c r="M353" s="208"/>
      <c r="N353" s="66"/>
      <c r="O353" s="66"/>
      <c r="P353" s="66"/>
      <c r="Q353" s="66"/>
      <c r="R353" s="66"/>
      <c r="S353" s="66"/>
      <c r="T353" s="67"/>
      <c r="AT353" s="17" t="s">
        <v>133</v>
      </c>
      <c r="AU353" s="17" t="s">
        <v>83</v>
      </c>
    </row>
    <row r="354" spans="2:51" s="12" customFormat="1" ht="33.75">
      <c r="B354" s="209"/>
      <c r="C354" s="210"/>
      <c r="D354" s="206" t="s">
        <v>135</v>
      </c>
      <c r="E354" s="211" t="s">
        <v>1</v>
      </c>
      <c r="F354" s="212" t="s">
        <v>419</v>
      </c>
      <c r="G354" s="210"/>
      <c r="H354" s="211" t="s">
        <v>1</v>
      </c>
      <c r="I354" s="213"/>
      <c r="J354" s="210"/>
      <c r="K354" s="210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135</v>
      </c>
      <c r="AU354" s="218" t="s">
        <v>83</v>
      </c>
      <c r="AV354" s="12" t="s">
        <v>81</v>
      </c>
      <c r="AW354" s="12" t="s">
        <v>31</v>
      </c>
      <c r="AX354" s="12" t="s">
        <v>75</v>
      </c>
      <c r="AY354" s="218" t="s">
        <v>124</v>
      </c>
    </row>
    <row r="355" spans="2:51" s="13" customFormat="1" ht="22.5">
      <c r="B355" s="219"/>
      <c r="C355" s="220"/>
      <c r="D355" s="206" t="s">
        <v>135</v>
      </c>
      <c r="E355" s="221" t="s">
        <v>1</v>
      </c>
      <c r="F355" s="222" t="s">
        <v>420</v>
      </c>
      <c r="G355" s="220"/>
      <c r="H355" s="223">
        <v>1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135</v>
      </c>
      <c r="AU355" s="229" t="s">
        <v>83</v>
      </c>
      <c r="AV355" s="13" t="s">
        <v>83</v>
      </c>
      <c r="AW355" s="13" t="s">
        <v>31</v>
      </c>
      <c r="AX355" s="13" t="s">
        <v>81</v>
      </c>
      <c r="AY355" s="229" t="s">
        <v>124</v>
      </c>
    </row>
    <row r="356" spans="2:65" s="1" customFormat="1" ht="24" customHeight="1">
      <c r="B356" s="34"/>
      <c r="C356" s="193" t="s">
        <v>421</v>
      </c>
      <c r="D356" s="193" t="s">
        <v>126</v>
      </c>
      <c r="E356" s="194" t="s">
        <v>422</v>
      </c>
      <c r="F356" s="195" t="s">
        <v>423</v>
      </c>
      <c r="G356" s="196" t="s">
        <v>424</v>
      </c>
      <c r="H356" s="197">
        <v>1</v>
      </c>
      <c r="I356" s="198"/>
      <c r="J356" s="199">
        <f>ROUND(I356*H356,2)</f>
        <v>0</v>
      </c>
      <c r="K356" s="195" t="s">
        <v>1</v>
      </c>
      <c r="L356" s="38"/>
      <c r="M356" s="200" t="s">
        <v>1</v>
      </c>
      <c r="N356" s="201" t="s">
        <v>40</v>
      </c>
      <c r="O356" s="66"/>
      <c r="P356" s="202">
        <f>O356*H356</f>
        <v>0</v>
      </c>
      <c r="Q356" s="202">
        <v>0</v>
      </c>
      <c r="R356" s="202">
        <f>Q356*H356</f>
        <v>0</v>
      </c>
      <c r="S356" s="202">
        <v>0</v>
      </c>
      <c r="T356" s="203">
        <f>S356*H356</f>
        <v>0</v>
      </c>
      <c r="AR356" s="204" t="s">
        <v>409</v>
      </c>
      <c r="AT356" s="204" t="s">
        <v>126</v>
      </c>
      <c r="AU356" s="204" t="s">
        <v>83</v>
      </c>
      <c r="AY356" s="17" t="s">
        <v>124</v>
      </c>
      <c r="BE356" s="205">
        <f>IF(N356="základní",J356,0)</f>
        <v>0</v>
      </c>
      <c r="BF356" s="205">
        <f>IF(N356="snížená",J356,0)</f>
        <v>0</v>
      </c>
      <c r="BG356" s="205">
        <f>IF(N356="zákl. přenesená",J356,0)</f>
        <v>0</v>
      </c>
      <c r="BH356" s="205">
        <f>IF(N356="sníž. přenesená",J356,0)</f>
        <v>0</v>
      </c>
      <c r="BI356" s="205">
        <f>IF(N356="nulová",J356,0)</f>
        <v>0</v>
      </c>
      <c r="BJ356" s="17" t="s">
        <v>81</v>
      </c>
      <c r="BK356" s="205">
        <f>ROUND(I356*H356,2)</f>
        <v>0</v>
      </c>
      <c r="BL356" s="17" t="s">
        <v>409</v>
      </c>
      <c r="BM356" s="204" t="s">
        <v>425</v>
      </c>
    </row>
    <row r="357" spans="2:47" s="1" customFormat="1" ht="11.25">
      <c r="B357" s="34"/>
      <c r="C357" s="35"/>
      <c r="D357" s="206" t="s">
        <v>133</v>
      </c>
      <c r="E357" s="35"/>
      <c r="F357" s="207" t="s">
        <v>426</v>
      </c>
      <c r="G357" s="35"/>
      <c r="H357" s="35"/>
      <c r="I357" s="113"/>
      <c r="J357" s="35"/>
      <c r="K357" s="35"/>
      <c r="L357" s="38"/>
      <c r="M357" s="208"/>
      <c r="N357" s="66"/>
      <c r="O357" s="66"/>
      <c r="P357" s="66"/>
      <c r="Q357" s="66"/>
      <c r="R357" s="66"/>
      <c r="S357" s="66"/>
      <c r="T357" s="67"/>
      <c r="AT357" s="17" t="s">
        <v>133</v>
      </c>
      <c r="AU357" s="17" t="s">
        <v>83</v>
      </c>
    </row>
    <row r="358" spans="2:51" s="13" customFormat="1" ht="33.75">
      <c r="B358" s="219"/>
      <c r="C358" s="220"/>
      <c r="D358" s="206" t="s">
        <v>135</v>
      </c>
      <c r="E358" s="221" t="s">
        <v>1</v>
      </c>
      <c r="F358" s="222" t="s">
        <v>427</v>
      </c>
      <c r="G358" s="220"/>
      <c r="H358" s="223">
        <v>1</v>
      </c>
      <c r="I358" s="224"/>
      <c r="J358" s="220"/>
      <c r="K358" s="220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135</v>
      </c>
      <c r="AU358" s="229" t="s">
        <v>83</v>
      </c>
      <c r="AV358" s="13" t="s">
        <v>83</v>
      </c>
      <c r="AW358" s="13" t="s">
        <v>31</v>
      </c>
      <c r="AX358" s="13" t="s">
        <v>81</v>
      </c>
      <c r="AY358" s="229" t="s">
        <v>124</v>
      </c>
    </row>
    <row r="359" spans="2:51" s="12" customFormat="1" ht="22.5">
      <c r="B359" s="209"/>
      <c r="C359" s="210"/>
      <c r="D359" s="206" t="s">
        <v>135</v>
      </c>
      <c r="E359" s="211" t="s">
        <v>1</v>
      </c>
      <c r="F359" s="212" t="s">
        <v>428</v>
      </c>
      <c r="G359" s="210"/>
      <c r="H359" s="211" t="s">
        <v>1</v>
      </c>
      <c r="I359" s="213"/>
      <c r="J359" s="210"/>
      <c r="K359" s="210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135</v>
      </c>
      <c r="AU359" s="218" t="s">
        <v>83</v>
      </c>
      <c r="AV359" s="12" t="s">
        <v>81</v>
      </c>
      <c r="AW359" s="12" t="s">
        <v>31</v>
      </c>
      <c r="AX359" s="12" t="s">
        <v>75</v>
      </c>
      <c r="AY359" s="218" t="s">
        <v>124</v>
      </c>
    </row>
    <row r="360" spans="2:65" s="1" customFormat="1" ht="24" customHeight="1">
      <c r="B360" s="34"/>
      <c r="C360" s="193" t="s">
        <v>429</v>
      </c>
      <c r="D360" s="193" t="s">
        <v>126</v>
      </c>
      <c r="E360" s="194" t="s">
        <v>430</v>
      </c>
      <c r="F360" s="195" t="s">
        <v>431</v>
      </c>
      <c r="G360" s="196" t="s">
        <v>432</v>
      </c>
      <c r="H360" s="197">
        <v>1</v>
      </c>
      <c r="I360" s="198"/>
      <c r="J360" s="199">
        <f>ROUND(I360*H360,2)</f>
        <v>0</v>
      </c>
      <c r="K360" s="195" t="s">
        <v>1</v>
      </c>
      <c r="L360" s="38"/>
      <c r="M360" s="200" t="s">
        <v>1</v>
      </c>
      <c r="N360" s="201" t="s">
        <v>40</v>
      </c>
      <c r="O360" s="66"/>
      <c r="P360" s="202">
        <f>O360*H360</f>
        <v>0</v>
      </c>
      <c r="Q360" s="202">
        <v>0</v>
      </c>
      <c r="R360" s="202">
        <f>Q360*H360</f>
        <v>0</v>
      </c>
      <c r="S360" s="202">
        <v>0</v>
      </c>
      <c r="T360" s="203">
        <f>S360*H360</f>
        <v>0</v>
      </c>
      <c r="AR360" s="204" t="s">
        <v>409</v>
      </c>
      <c r="AT360" s="204" t="s">
        <v>126</v>
      </c>
      <c r="AU360" s="204" t="s">
        <v>83</v>
      </c>
      <c r="AY360" s="17" t="s">
        <v>124</v>
      </c>
      <c r="BE360" s="205">
        <f>IF(N360="základní",J360,0)</f>
        <v>0</v>
      </c>
      <c r="BF360" s="205">
        <f>IF(N360="snížená",J360,0)</f>
        <v>0</v>
      </c>
      <c r="BG360" s="205">
        <f>IF(N360="zákl. přenesená",J360,0)</f>
        <v>0</v>
      </c>
      <c r="BH360" s="205">
        <f>IF(N360="sníž. přenesená",J360,0)</f>
        <v>0</v>
      </c>
      <c r="BI360" s="205">
        <f>IF(N360="nulová",J360,0)</f>
        <v>0</v>
      </c>
      <c r="BJ360" s="17" t="s">
        <v>81</v>
      </c>
      <c r="BK360" s="205">
        <f>ROUND(I360*H360,2)</f>
        <v>0</v>
      </c>
      <c r="BL360" s="17" t="s">
        <v>409</v>
      </c>
      <c r="BM360" s="204" t="s">
        <v>433</v>
      </c>
    </row>
    <row r="361" spans="2:47" s="1" customFormat="1" ht="19.5">
      <c r="B361" s="34"/>
      <c r="C361" s="35"/>
      <c r="D361" s="206" t="s">
        <v>133</v>
      </c>
      <c r="E361" s="35"/>
      <c r="F361" s="207" t="s">
        <v>431</v>
      </c>
      <c r="G361" s="35"/>
      <c r="H361" s="35"/>
      <c r="I361" s="113"/>
      <c r="J361" s="35"/>
      <c r="K361" s="35"/>
      <c r="L361" s="38"/>
      <c r="M361" s="208"/>
      <c r="N361" s="66"/>
      <c r="O361" s="66"/>
      <c r="P361" s="66"/>
      <c r="Q361" s="66"/>
      <c r="R361" s="66"/>
      <c r="S361" s="66"/>
      <c r="T361" s="67"/>
      <c r="AT361" s="17" t="s">
        <v>133</v>
      </c>
      <c r="AU361" s="17" t="s">
        <v>83</v>
      </c>
    </row>
    <row r="362" spans="2:51" s="13" customFormat="1" ht="33.75">
      <c r="B362" s="219"/>
      <c r="C362" s="220"/>
      <c r="D362" s="206" t="s">
        <v>135</v>
      </c>
      <c r="E362" s="221" t="s">
        <v>1</v>
      </c>
      <c r="F362" s="222" t="s">
        <v>434</v>
      </c>
      <c r="G362" s="220"/>
      <c r="H362" s="223">
        <v>1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135</v>
      </c>
      <c r="AU362" s="229" t="s">
        <v>83</v>
      </c>
      <c r="AV362" s="13" t="s">
        <v>83</v>
      </c>
      <c r="AW362" s="13" t="s">
        <v>31</v>
      </c>
      <c r="AX362" s="13" t="s">
        <v>81</v>
      </c>
      <c r="AY362" s="229" t="s">
        <v>124</v>
      </c>
    </row>
    <row r="363" spans="2:65" s="1" customFormat="1" ht="36" customHeight="1">
      <c r="B363" s="34"/>
      <c r="C363" s="193" t="s">
        <v>435</v>
      </c>
      <c r="D363" s="193" t="s">
        <v>126</v>
      </c>
      <c r="E363" s="194" t="s">
        <v>436</v>
      </c>
      <c r="F363" s="195" t="s">
        <v>437</v>
      </c>
      <c r="G363" s="196" t="s">
        <v>149</v>
      </c>
      <c r="H363" s="197">
        <v>2</v>
      </c>
      <c r="I363" s="198"/>
      <c r="J363" s="199">
        <f>ROUND(I363*H363,2)</f>
        <v>0</v>
      </c>
      <c r="K363" s="195" t="s">
        <v>1</v>
      </c>
      <c r="L363" s="38"/>
      <c r="M363" s="200" t="s">
        <v>1</v>
      </c>
      <c r="N363" s="201" t="s">
        <v>40</v>
      </c>
      <c r="O363" s="66"/>
      <c r="P363" s="202">
        <f>O363*H363</f>
        <v>0</v>
      </c>
      <c r="Q363" s="202">
        <v>0</v>
      </c>
      <c r="R363" s="202">
        <f>Q363*H363</f>
        <v>0</v>
      </c>
      <c r="S363" s="202">
        <v>0</v>
      </c>
      <c r="T363" s="203">
        <f>S363*H363</f>
        <v>0</v>
      </c>
      <c r="AR363" s="204" t="s">
        <v>409</v>
      </c>
      <c r="AT363" s="204" t="s">
        <v>126</v>
      </c>
      <c r="AU363" s="204" t="s">
        <v>83</v>
      </c>
      <c r="AY363" s="17" t="s">
        <v>124</v>
      </c>
      <c r="BE363" s="205">
        <f>IF(N363="základní",J363,0)</f>
        <v>0</v>
      </c>
      <c r="BF363" s="205">
        <f>IF(N363="snížená",J363,0)</f>
        <v>0</v>
      </c>
      <c r="BG363" s="205">
        <f>IF(N363="zákl. přenesená",J363,0)</f>
        <v>0</v>
      </c>
      <c r="BH363" s="205">
        <f>IF(N363="sníž. přenesená",J363,0)</f>
        <v>0</v>
      </c>
      <c r="BI363" s="205">
        <f>IF(N363="nulová",J363,0)</f>
        <v>0</v>
      </c>
      <c r="BJ363" s="17" t="s">
        <v>81</v>
      </c>
      <c r="BK363" s="205">
        <f>ROUND(I363*H363,2)</f>
        <v>0</v>
      </c>
      <c r="BL363" s="17" t="s">
        <v>409</v>
      </c>
      <c r="BM363" s="204" t="s">
        <v>438</v>
      </c>
    </row>
    <row r="364" spans="2:47" s="1" customFormat="1" ht="29.25">
      <c r="B364" s="34"/>
      <c r="C364" s="35"/>
      <c r="D364" s="206" t="s">
        <v>133</v>
      </c>
      <c r="E364" s="35"/>
      <c r="F364" s="207" t="s">
        <v>439</v>
      </c>
      <c r="G364" s="35"/>
      <c r="H364" s="35"/>
      <c r="I364" s="113"/>
      <c r="J364" s="35"/>
      <c r="K364" s="35"/>
      <c r="L364" s="38"/>
      <c r="M364" s="208"/>
      <c r="N364" s="66"/>
      <c r="O364" s="66"/>
      <c r="P364" s="66"/>
      <c r="Q364" s="66"/>
      <c r="R364" s="66"/>
      <c r="S364" s="66"/>
      <c r="T364" s="67"/>
      <c r="AT364" s="17" t="s">
        <v>133</v>
      </c>
      <c r="AU364" s="17" t="s">
        <v>83</v>
      </c>
    </row>
    <row r="365" spans="2:51" s="12" customFormat="1" ht="22.5">
      <c r="B365" s="209"/>
      <c r="C365" s="210"/>
      <c r="D365" s="206" t="s">
        <v>135</v>
      </c>
      <c r="E365" s="211" t="s">
        <v>1</v>
      </c>
      <c r="F365" s="212" t="s">
        <v>440</v>
      </c>
      <c r="G365" s="210"/>
      <c r="H365" s="211" t="s">
        <v>1</v>
      </c>
      <c r="I365" s="213"/>
      <c r="J365" s="210"/>
      <c r="K365" s="210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135</v>
      </c>
      <c r="AU365" s="218" t="s">
        <v>83</v>
      </c>
      <c r="AV365" s="12" t="s">
        <v>81</v>
      </c>
      <c r="AW365" s="12" t="s">
        <v>31</v>
      </c>
      <c r="AX365" s="12" t="s">
        <v>75</v>
      </c>
      <c r="AY365" s="218" t="s">
        <v>124</v>
      </c>
    </row>
    <row r="366" spans="2:51" s="13" customFormat="1" ht="22.5">
      <c r="B366" s="219"/>
      <c r="C366" s="220"/>
      <c r="D366" s="206" t="s">
        <v>135</v>
      </c>
      <c r="E366" s="221" t="s">
        <v>1</v>
      </c>
      <c r="F366" s="222" t="s">
        <v>441</v>
      </c>
      <c r="G366" s="220"/>
      <c r="H366" s="223">
        <v>2</v>
      </c>
      <c r="I366" s="224"/>
      <c r="J366" s="220"/>
      <c r="K366" s="220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135</v>
      </c>
      <c r="AU366" s="229" t="s">
        <v>83</v>
      </c>
      <c r="AV366" s="13" t="s">
        <v>83</v>
      </c>
      <c r="AW366" s="13" t="s">
        <v>31</v>
      </c>
      <c r="AX366" s="13" t="s">
        <v>81</v>
      </c>
      <c r="AY366" s="229" t="s">
        <v>124</v>
      </c>
    </row>
    <row r="367" spans="2:65" s="1" customFormat="1" ht="16.5" customHeight="1">
      <c r="B367" s="34"/>
      <c r="C367" s="193" t="s">
        <v>442</v>
      </c>
      <c r="D367" s="193" t="s">
        <v>126</v>
      </c>
      <c r="E367" s="194" t="s">
        <v>443</v>
      </c>
      <c r="F367" s="195" t="s">
        <v>444</v>
      </c>
      <c r="G367" s="196" t="s">
        <v>407</v>
      </c>
      <c r="H367" s="197">
        <v>1</v>
      </c>
      <c r="I367" s="198"/>
      <c r="J367" s="199">
        <f>ROUND(I367*H367,2)</f>
        <v>0</v>
      </c>
      <c r="K367" s="195" t="s">
        <v>1</v>
      </c>
      <c r="L367" s="38"/>
      <c r="M367" s="200" t="s">
        <v>1</v>
      </c>
      <c r="N367" s="201" t="s">
        <v>40</v>
      </c>
      <c r="O367" s="66"/>
      <c r="P367" s="202">
        <f>O367*H367</f>
        <v>0</v>
      </c>
      <c r="Q367" s="202">
        <v>0</v>
      </c>
      <c r="R367" s="202">
        <f>Q367*H367</f>
        <v>0</v>
      </c>
      <c r="S367" s="202">
        <v>0</v>
      </c>
      <c r="T367" s="203">
        <f>S367*H367</f>
        <v>0</v>
      </c>
      <c r="AR367" s="204" t="s">
        <v>409</v>
      </c>
      <c r="AT367" s="204" t="s">
        <v>126</v>
      </c>
      <c r="AU367" s="204" t="s">
        <v>83</v>
      </c>
      <c r="AY367" s="17" t="s">
        <v>124</v>
      </c>
      <c r="BE367" s="205">
        <f>IF(N367="základní",J367,0)</f>
        <v>0</v>
      </c>
      <c r="BF367" s="205">
        <f>IF(N367="snížená",J367,0)</f>
        <v>0</v>
      </c>
      <c r="BG367" s="205">
        <f>IF(N367="zákl. přenesená",J367,0)</f>
        <v>0</v>
      </c>
      <c r="BH367" s="205">
        <f>IF(N367="sníž. přenesená",J367,0)</f>
        <v>0</v>
      </c>
      <c r="BI367" s="205">
        <f>IF(N367="nulová",J367,0)</f>
        <v>0</v>
      </c>
      <c r="BJ367" s="17" t="s">
        <v>81</v>
      </c>
      <c r="BK367" s="205">
        <f>ROUND(I367*H367,2)</f>
        <v>0</v>
      </c>
      <c r="BL367" s="17" t="s">
        <v>409</v>
      </c>
      <c r="BM367" s="204" t="s">
        <v>445</v>
      </c>
    </row>
    <row r="368" spans="2:47" s="1" customFormat="1" ht="11.25">
      <c r="B368" s="34"/>
      <c r="C368" s="35"/>
      <c r="D368" s="206" t="s">
        <v>133</v>
      </c>
      <c r="E368" s="35"/>
      <c r="F368" s="207" t="s">
        <v>444</v>
      </c>
      <c r="G368" s="35"/>
      <c r="H368" s="35"/>
      <c r="I368" s="113"/>
      <c r="J368" s="35"/>
      <c r="K368" s="35"/>
      <c r="L368" s="38"/>
      <c r="M368" s="208"/>
      <c r="N368" s="66"/>
      <c r="O368" s="66"/>
      <c r="P368" s="66"/>
      <c r="Q368" s="66"/>
      <c r="R368" s="66"/>
      <c r="S368" s="66"/>
      <c r="T368" s="67"/>
      <c r="AT368" s="17" t="s">
        <v>133</v>
      </c>
      <c r="AU368" s="17" t="s">
        <v>83</v>
      </c>
    </row>
    <row r="369" spans="2:51" s="13" customFormat="1" ht="22.5">
      <c r="B369" s="219"/>
      <c r="C369" s="220"/>
      <c r="D369" s="206" t="s">
        <v>135</v>
      </c>
      <c r="E369" s="221" t="s">
        <v>1</v>
      </c>
      <c r="F369" s="222" t="s">
        <v>446</v>
      </c>
      <c r="G369" s="220"/>
      <c r="H369" s="223">
        <v>1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135</v>
      </c>
      <c r="AU369" s="229" t="s">
        <v>83</v>
      </c>
      <c r="AV369" s="13" t="s">
        <v>83</v>
      </c>
      <c r="AW369" s="13" t="s">
        <v>31</v>
      </c>
      <c r="AX369" s="13" t="s">
        <v>81</v>
      </c>
      <c r="AY369" s="229" t="s">
        <v>124</v>
      </c>
    </row>
    <row r="370" spans="2:65" s="1" customFormat="1" ht="16.5" customHeight="1">
      <c r="B370" s="34"/>
      <c r="C370" s="193" t="s">
        <v>447</v>
      </c>
      <c r="D370" s="193" t="s">
        <v>126</v>
      </c>
      <c r="E370" s="194" t="s">
        <v>448</v>
      </c>
      <c r="F370" s="195" t="s">
        <v>449</v>
      </c>
      <c r="G370" s="196" t="s">
        <v>407</v>
      </c>
      <c r="H370" s="197">
        <v>1</v>
      </c>
      <c r="I370" s="198"/>
      <c r="J370" s="199">
        <f>ROUND(I370*H370,2)</f>
        <v>0</v>
      </c>
      <c r="K370" s="195" t="s">
        <v>1</v>
      </c>
      <c r="L370" s="38"/>
      <c r="M370" s="200" t="s">
        <v>1</v>
      </c>
      <c r="N370" s="201" t="s">
        <v>40</v>
      </c>
      <c r="O370" s="66"/>
      <c r="P370" s="202">
        <f>O370*H370</f>
        <v>0</v>
      </c>
      <c r="Q370" s="202">
        <v>0</v>
      </c>
      <c r="R370" s="202">
        <f>Q370*H370</f>
        <v>0</v>
      </c>
      <c r="S370" s="202">
        <v>0</v>
      </c>
      <c r="T370" s="203">
        <f>S370*H370</f>
        <v>0</v>
      </c>
      <c r="AR370" s="204" t="s">
        <v>409</v>
      </c>
      <c r="AT370" s="204" t="s">
        <v>126</v>
      </c>
      <c r="AU370" s="204" t="s">
        <v>83</v>
      </c>
      <c r="AY370" s="17" t="s">
        <v>124</v>
      </c>
      <c r="BE370" s="205">
        <f>IF(N370="základní",J370,0)</f>
        <v>0</v>
      </c>
      <c r="BF370" s="205">
        <f>IF(N370="snížená",J370,0)</f>
        <v>0</v>
      </c>
      <c r="BG370" s="205">
        <f>IF(N370="zákl. přenesená",J370,0)</f>
        <v>0</v>
      </c>
      <c r="BH370" s="205">
        <f>IF(N370="sníž. přenesená",J370,0)</f>
        <v>0</v>
      </c>
      <c r="BI370" s="205">
        <f>IF(N370="nulová",J370,0)</f>
        <v>0</v>
      </c>
      <c r="BJ370" s="17" t="s">
        <v>81</v>
      </c>
      <c r="BK370" s="205">
        <f>ROUND(I370*H370,2)</f>
        <v>0</v>
      </c>
      <c r="BL370" s="17" t="s">
        <v>409</v>
      </c>
      <c r="BM370" s="204" t="s">
        <v>450</v>
      </c>
    </row>
    <row r="371" spans="2:47" s="1" customFormat="1" ht="11.25">
      <c r="B371" s="34"/>
      <c r="C371" s="35"/>
      <c r="D371" s="206" t="s">
        <v>133</v>
      </c>
      <c r="E371" s="35"/>
      <c r="F371" s="207" t="s">
        <v>449</v>
      </c>
      <c r="G371" s="35"/>
      <c r="H371" s="35"/>
      <c r="I371" s="113"/>
      <c r="J371" s="35"/>
      <c r="K371" s="35"/>
      <c r="L371" s="38"/>
      <c r="M371" s="208"/>
      <c r="N371" s="66"/>
      <c r="O371" s="66"/>
      <c r="P371" s="66"/>
      <c r="Q371" s="66"/>
      <c r="R371" s="66"/>
      <c r="S371" s="66"/>
      <c r="T371" s="67"/>
      <c r="AT371" s="17" t="s">
        <v>133</v>
      </c>
      <c r="AU371" s="17" t="s">
        <v>83</v>
      </c>
    </row>
    <row r="372" spans="2:51" s="13" customFormat="1" ht="22.5">
      <c r="B372" s="219"/>
      <c r="C372" s="220"/>
      <c r="D372" s="206" t="s">
        <v>135</v>
      </c>
      <c r="E372" s="221" t="s">
        <v>1</v>
      </c>
      <c r="F372" s="222" t="s">
        <v>451</v>
      </c>
      <c r="G372" s="220"/>
      <c r="H372" s="223">
        <v>1</v>
      </c>
      <c r="I372" s="224"/>
      <c r="J372" s="220"/>
      <c r="K372" s="220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135</v>
      </c>
      <c r="AU372" s="229" t="s">
        <v>83</v>
      </c>
      <c r="AV372" s="13" t="s">
        <v>83</v>
      </c>
      <c r="AW372" s="13" t="s">
        <v>31</v>
      </c>
      <c r="AX372" s="13" t="s">
        <v>81</v>
      </c>
      <c r="AY372" s="229" t="s">
        <v>124</v>
      </c>
    </row>
    <row r="373" spans="2:65" s="1" customFormat="1" ht="16.5" customHeight="1">
      <c r="B373" s="34"/>
      <c r="C373" s="193" t="s">
        <v>452</v>
      </c>
      <c r="D373" s="193" t="s">
        <v>126</v>
      </c>
      <c r="E373" s="194" t="s">
        <v>453</v>
      </c>
      <c r="F373" s="195" t="s">
        <v>454</v>
      </c>
      <c r="G373" s="196" t="s">
        <v>407</v>
      </c>
      <c r="H373" s="197">
        <v>1</v>
      </c>
      <c r="I373" s="198"/>
      <c r="J373" s="199">
        <f>ROUND(I373*H373,2)</f>
        <v>0</v>
      </c>
      <c r="K373" s="195" t="s">
        <v>1</v>
      </c>
      <c r="L373" s="38"/>
      <c r="M373" s="200" t="s">
        <v>1</v>
      </c>
      <c r="N373" s="201" t="s">
        <v>40</v>
      </c>
      <c r="O373" s="66"/>
      <c r="P373" s="202">
        <f>O373*H373</f>
        <v>0</v>
      </c>
      <c r="Q373" s="202">
        <v>0</v>
      </c>
      <c r="R373" s="202">
        <f>Q373*H373</f>
        <v>0</v>
      </c>
      <c r="S373" s="202">
        <v>0</v>
      </c>
      <c r="T373" s="203">
        <f>S373*H373</f>
        <v>0</v>
      </c>
      <c r="AR373" s="204" t="s">
        <v>409</v>
      </c>
      <c r="AT373" s="204" t="s">
        <v>126</v>
      </c>
      <c r="AU373" s="204" t="s">
        <v>83</v>
      </c>
      <c r="AY373" s="17" t="s">
        <v>124</v>
      </c>
      <c r="BE373" s="205">
        <f>IF(N373="základní",J373,0)</f>
        <v>0</v>
      </c>
      <c r="BF373" s="205">
        <f>IF(N373="snížená",J373,0)</f>
        <v>0</v>
      </c>
      <c r="BG373" s="205">
        <f>IF(N373="zákl. přenesená",J373,0)</f>
        <v>0</v>
      </c>
      <c r="BH373" s="205">
        <f>IF(N373="sníž. přenesená",J373,0)</f>
        <v>0</v>
      </c>
      <c r="BI373" s="205">
        <f>IF(N373="nulová",J373,0)</f>
        <v>0</v>
      </c>
      <c r="BJ373" s="17" t="s">
        <v>81</v>
      </c>
      <c r="BK373" s="205">
        <f>ROUND(I373*H373,2)</f>
        <v>0</v>
      </c>
      <c r="BL373" s="17" t="s">
        <v>409</v>
      </c>
      <c r="BM373" s="204" t="s">
        <v>455</v>
      </c>
    </row>
    <row r="374" spans="2:47" s="1" customFormat="1" ht="11.25">
      <c r="B374" s="34"/>
      <c r="C374" s="35"/>
      <c r="D374" s="206" t="s">
        <v>133</v>
      </c>
      <c r="E374" s="35"/>
      <c r="F374" s="207" t="s">
        <v>456</v>
      </c>
      <c r="G374" s="35"/>
      <c r="H374" s="35"/>
      <c r="I374" s="113"/>
      <c r="J374" s="35"/>
      <c r="K374" s="35"/>
      <c r="L374" s="38"/>
      <c r="M374" s="208"/>
      <c r="N374" s="66"/>
      <c r="O374" s="66"/>
      <c r="P374" s="66"/>
      <c r="Q374" s="66"/>
      <c r="R374" s="66"/>
      <c r="S374" s="66"/>
      <c r="T374" s="67"/>
      <c r="AT374" s="17" t="s">
        <v>133</v>
      </c>
      <c r="AU374" s="17" t="s">
        <v>83</v>
      </c>
    </row>
    <row r="375" spans="2:51" s="12" customFormat="1" ht="33.75">
      <c r="B375" s="209"/>
      <c r="C375" s="210"/>
      <c r="D375" s="206" t="s">
        <v>135</v>
      </c>
      <c r="E375" s="211" t="s">
        <v>1</v>
      </c>
      <c r="F375" s="212" t="s">
        <v>457</v>
      </c>
      <c r="G375" s="210"/>
      <c r="H375" s="211" t="s">
        <v>1</v>
      </c>
      <c r="I375" s="213"/>
      <c r="J375" s="210"/>
      <c r="K375" s="210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135</v>
      </c>
      <c r="AU375" s="218" t="s">
        <v>83</v>
      </c>
      <c r="AV375" s="12" t="s">
        <v>81</v>
      </c>
      <c r="AW375" s="12" t="s">
        <v>31</v>
      </c>
      <c r="AX375" s="12" t="s">
        <v>75</v>
      </c>
      <c r="AY375" s="218" t="s">
        <v>124</v>
      </c>
    </row>
    <row r="376" spans="2:51" s="12" customFormat="1" ht="22.5">
      <c r="B376" s="209"/>
      <c r="C376" s="210"/>
      <c r="D376" s="206" t="s">
        <v>135</v>
      </c>
      <c r="E376" s="211" t="s">
        <v>1</v>
      </c>
      <c r="F376" s="212" t="s">
        <v>458</v>
      </c>
      <c r="G376" s="210"/>
      <c r="H376" s="211" t="s">
        <v>1</v>
      </c>
      <c r="I376" s="213"/>
      <c r="J376" s="210"/>
      <c r="K376" s="210"/>
      <c r="L376" s="214"/>
      <c r="M376" s="215"/>
      <c r="N376" s="216"/>
      <c r="O376" s="216"/>
      <c r="P376" s="216"/>
      <c r="Q376" s="216"/>
      <c r="R376" s="216"/>
      <c r="S376" s="216"/>
      <c r="T376" s="217"/>
      <c r="AT376" s="218" t="s">
        <v>135</v>
      </c>
      <c r="AU376" s="218" t="s">
        <v>83</v>
      </c>
      <c r="AV376" s="12" t="s">
        <v>81</v>
      </c>
      <c r="AW376" s="12" t="s">
        <v>31</v>
      </c>
      <c r="AX376" s="12" t="s">
        <v>75</v>
      </c>
      <c r="AY376" s="218" t="s">
        <v>124</v>
      </c>
    </row>
    <row r="377" spans="2:51" s="12" customFormat="1" ht="22.5">
      <c r="B377" s="209"/>
      <c r="C377" s="210"/>
      <c r="D377" s="206" t="s">
        <v>135</v>
      </c>
      <c r="E377" s="211" t="s">
        <v>1</v>
      </c>
      <c r="F377" s="212" t="s">
        <v>459</v>
      </c>
      <c r="G377" s="210"/>
      <c r="H377" s="211" t="s">
        <v>1</v>
      </c>
      <c r="I377" s="213"/>
      <c r="J377" s="210"/>
      <c r="K377" s="210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135</v>
      </c>
      <c r="AU377" s="218" t="s">
        <v>83</v>
      </c>
      <c r="AV377" s="12" t="s">
        <v>81</v>
      </c>
      <c r="AW377" s="12" t="s">
        <v>31</v>
      </c>
      <c r="AX377" s="12" t="s">
        <v>75</v>
      </c>
      <c r="AY377" s="218" t="s">
        <v>124</v>
      </c>
    </row>
    <row r="378" spans="2:51" s="12" customFormat="1" ht="22.5">
      <c r="B378" s="209"/>
      <c r="C378" s="210"/>
      <c r="D378" s="206" t="s">
        <v>135</v>
      </c>
      <c r="E378" s="211" t="s">
        <v>1</v>
      </c>
      <c r="F378" s="212" t="s">
        <v>460</v>
      </c>
      <c r="G378" s="210"/>
      <c r="H378" s="211" t="s">
        <v>1</v>
      </c>
      <c r="I378" s="213"/>
      <c r="J378" s="210"/>
      <c r="K378" s="210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135</v>
      </c>
      <c r="AU378" s="218" t="s">
        <v>83</v>
      </c>
      <c r="AV378" s="12" t="s">
        <v>81</v>
      </c>
      <c r="AW378" s="12" t="s">
        <v>31</v>
      </c>
      <c r="AX378" s="12" t="s">
        <v>75</v>
      </c>
      <c r="AY378" s="218" t="s">
        <v>124</v>
      </c>
    </row>
    <row r="379" spans="2:51" s="12" customFormat="1" ht="22.5">
      <c r="B379" s="209"/>
      <c r="C379" s="210"/>
      <c r="D379" s="206" t="s">
        <v>135</v>
      </c>
      <c r="E379" s="211" t="s">
        <v>1</v>
      </c>
      <c r="F379" s="212" t="s">
        <v>461</v>
      </c>
      <c r="G379" s="210"/>
      <c r="H379" s="211" t="s">
        <v>1</v>
      </c>
      <c r="I379" s="213"/>
      <c r="J379" s="210"/>
      <c r="K379" s="210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135</v>
      </c>
      <c r="AU379" s="218" t="s">
        <v>83</v>
      </c>
      <c r="AV379" s="12" t="s">
        <v>81</v>
      </c>
      <c r="AW379" s="12" t="s">
        <v>31</v>
      </c>
      <c r="AX379" s="12" t="s">
        <v>75</v>
      </c>
      <c r="AY379" s="218" t="s">
        <v>124</v>
      </c>
    </row>
    <row r="380" spans="2:51" s="13" customFormat="1" ht="11.25">
      <c r="B380" s="219"/>
      <c r="C380" s="220"/>
      <c r="D380" s="206" t="s">
        <v>135</v>
      </c>
      <c r="E380" s="221" t="s">
        <v>1</v>
      </c>
      <c r="F380" s="222" t="s">
        <v>81</v>
      </c>
      <c r="G380" s="220"/>
      <c r="H380" s="223">
        <v>1</v>
      </c>
      <c r="I380" s="224"/>
      <c r="J380" s="220"/>
      <c r="K380" s="220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135</v>
      </c>
      <c r="AU380" s="229" t="s">
        <v>83</v>
      </c>
      <c r="AV380" s="13" t="s">
        <v>83</v>
      </c>
      <c r="AW380" s="13" t="s">
        <v>31</v>
      </c>
      <c r="AX380" s="13" t="s">
        <v>81</v>
      </c>
      <c r="AY380" s="229" t="s">
        <v>124</v>
      </c>
    </row>
    <row r="381" spans="2:65" s="1" customFormat="1" ht="16.5" customHeight="1">
      <c r="B381" s="34"/>
      <c r="C381" s="193" t="s">
        <v>462</v>
      </c>
      <c r="D381" s="193" t="s">
        <v>126</v>
      </c>
      <c r="E381" s="194" t="s">
        <v>463</v>
      </c>
      <c r="F381" s="195" t="s">
        <v>464</v>
      </c>
      <c r="G381" s="196" t="s">
        <v>407</v>
      </c>
      <c r="H381" s="197">
        <v>1</v>
      </c>
      <c r="I381" s="198"/>
      <c r="J381" s="199">
        <f>ROUND(I381*H381,2)</f>
        <v>0</v>
      </c>
      <c r="K381" s="195" t="s">
        <v>1</v>
      </c>
      <c r="L381" s="38"/>
      <c r="M381" s="200" t="s">
        <v>1</v>
      </c>
      <c r="N381" s="201" t="s">
        <v>40</v>
      </c>
      <c r="O381" s="66"/>
      <c r="P381" s="202">
        <f>O381*H381</f>
        <v>0</v>
      </c>
      <c r="Q381" s="202">
        <v>0</v>
      </c>
      <c r="R381" s="202">
        <f>Q381*H381</f>
        <v>0</v>
      </c>
      <c r="S381" s="202">
        <v>0</v>
      </c>
      <c r="T381" s="203">
        <f>S381*H381</f>
        <v>0</v>
      </c>
      <c r="AR381" s="204" t="s">
        <v>409</v>
      </c>
      <c r="AT381" s="204" t="s">
        <v>126</v>
      </c>
      <c r="AU381" s="204" t="s">
        <v>83</v>
      </c>
      <c r="AY381" s="17" t="s">
        <v>124</v>
      </c>
      <c r="BE381" s="205">
        <f>IF(N381="základní",J381,0)</f>
        <v>0</v>
      </c>
      <c r="BF381" s="205">
        <f>IF(N381="snížená",J381,0)</f>
        <v>0</v>
      </c>
      <c r="BG381" s="205">
        <f>IF(N381="zákl. přenesená",J381,0)</f>
        <v>0</v>
      </c>
      <c r="BH381" s="205">
        <f>IF(N381="sníž. přenesená",J381,0)</f>
        <v>0</v>
      </c>
      <c r="BI381" s="205">
        <f>IF(N381="nulová",J381,0)</f>
        <v>0</v>
      </c>
      <c r="BJ381" s="17" t="s">
        <v>81</v>
      </c>
      <c r="BK381" s="205">
        <f>ROUND(I381*H381,2)</f>
        <v>0</v>
      </c>
      <c r="BL381" s="17" t="s">
        <v>409</v>
      </c>
      <c r="BM381" s="204" t="s">
        <v>465</v>
      </c>
    </row>
    <row r="382" spans="2:47" s="1" customFormat="1" ht="11.25">
      <c r="B382" s="34"/>
      <c r="C382" s="35"/>
      <c r="D382" s="206" t="s">
        <v>133</v>
      </c>
      <c r="E382" s="35"/>
      <c r="F382" s="207" t="s">
        <v>466</v>
      </c>
      <c r="G382" s="35"/>
      <c r="H382" s="35"/>
      <c r="I382" s="113"/>
      <c r="J382" s="35"/>
      <c r="K382" s="35"/>
      <c r="L382" s="38"/>
      <c r="M382" s="208"/>
      <c r="N382" s="66"/>
      <c r="O382" s="66"/>
      <c r="P382" s="66"/>
      <c r="Q382" s="66"/>
      <c r="R382" s="66"/>
      <c r="S382" s="66"/>
      <c r="T382" s="67"/>
      <c r="AT382" s="17" t="s">
        <v>133</v>
      </c>
      <c r="AU382" s="17" t="s">
        <v>83</v>
      </c>
    </row>
    <row r="383" spans="2:51" s="12" customFormat="1" ht="22.5">
      <c r="B383" s="209"/>
      <c r="C383" s="210"/>
      <c r="D383" s="206" t="s">
        <v>135</v>
      </c>
      <c r="E383" s="211" t="s">
        <v>1</v>
      </c>
      <c r="F383" s="212" t="s">
        <v>467</v>
      </c>
      <c r="G383" s="210"/>
      <c r="H383" s="211" t="s">
        <v>1</v>
      </c>
      <c r="I383" s="213"/>
      <c r="J383" s="210"/>
      <c r="K383" s="210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135</v>
      </c>
      <c r="AU383" s="218" t="s">
        <v>83</v>
      </c>
      <c r="AV383" s="12" t="s">
        <v>81</v>
      </c>
      <c r="AW383" s="12" t="s">
        <v>31</v>
      </c>
      <c r="AX383" s="12" t="s">
        <v>75</v>
      </c>
      <c r="AY383" s="218" t="s">
        <v>124</v>
      </c>
    </row>
    <row r="384" spans="2:51" s="13" customFormat="1" ht="22.5">
      <c r="B384" s="219"/>
      <c r="C384" s="220"/>
      <c r="D384" s="206" t="s">
        <v>135</v>
      </c>
      <c r="E384" s="221" t="s">
        <v>1</v>
      </c>
      <c r="F384" s="222" t="s">
        <v>468</v>
      </c>
      <c r="G384" s="220"/>
      <c r="H384" s="223">
        <v>1</v>
      </c>
      <c r="I384" s="224"/>
      <c r="J384" s="220"/>
      <c r="K384" s="220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135</v>
      </c>
      <c r="AU384" s="229" t="s">
        <v>83</v>
      </c>
      <c r="AV384" s="13" t="s">
        <v>83</v>
      </c>
      <c r="AW384" s="13" t="s">
        <v>31</v>
      </c>
      <c r="AX384" s="13" t="s">
        <v>81</v>
      </c>
      <c r="AY384" s="229" t="s">
        <v>124</v>
      </c>
    </row>
    <row r="385" spans="2:65" s="1" customFormat="1" ht="16.5" customHeight="1">
      <c r="B385" s="34"/>
      <c r="C385" s="193" t="s">
        <v>469</v>
      </c>
      <c r="D385" s="193" t="s">
        <v>126</v>
      </c>
      <c r="E385" s="194" t="s">
        <v>470</v>
      </c>
      <c r="F385" s="195" t="s">
        <v>471</v>
      </c>
      <c r="G385" s="196" t="s">
        <v>407</v>
      </c>
      <c r="H385" s="197">
        <v>1</v>
      </c>
      <c r="I385" s="198"/>
      <c r="J385" s="199">
        <f>ROUND(I385*H385,2)</f>
        <v>0</v>
      </c>
      <c r="K385" s="195" t="s">
        <v>1</v>
      </c>
      <c r="L385" s="38"/>
      <c r="M385" s="200" t="s">
        <v>1</v>
      </c>
      <c r="N385" s="201" t="s">
        <v>40</v>
      </c>
      <c r="O385" s="66"/>
      <c r="P385" s="202">
        <f>O385*H385</f>
        <v>0</v>
      </c>
      <c r="Q385" s="202">
        <v>0</v>
      </c>
      <c r="R385" s="202">
        <f>Q385*H385</f>
        <v>0</v>
      </c>
      <c r="S385" s="202">
        <v>0</v>
      </c>
      <c r="T385" s="203">
        <f>S385*H385</f>
        <v>0</v>
      </c>
      <c r="AR385" s="204" t="s">
        <v>409</v>
      </c>
      <c r="AT385" s="204" t="s">
        <v>126</v>
      </c>
      <c r="AU385" s="204" t="s">
        <v>83</v>
      </c>
      <c r="AY385" s="17" t="s">
        <v>124</v>
      </c>
      <c r="BE385" s="205">
        <f>IF(N385="základní",J385,0)</f>
        <v>0</v>
      </c>
      <c r="BF385" s="205">
        <f>IF(N385="snížená",J385,0)</f>
        <v>0</v>
      </c>
      <c r="BG385" s="205">
        <f>IF(N385="zákl. přenesená",J385,0)</f>
        <v>0</v>
      </c>
      <c r="BH385" s="205">
        <f>IF(N385="sníž. přenesená",J385,0)</f>
        <v>0</v>
      </c>
      <c r="BI385" s="205">
        <f>IF(N385="nulová",J385,0)</f>
        <v>0</v>
      </c>
      <c r="BJ385" s="17" t="s">
        <v>81</v>
      </c>
      <c r="BK385" s="205">
        <f>ROUND(I385*H385,2)</f>
        <v>0</v>
      </c>
      <c r="BL385" s="17" t="s">
        <v>409</v>
      </c>
      <c r="BM385" s="204" t="s">
        <v>472</v>
      </c>
    </row>
    <row r="386" spans="2:47" s="1" customFormat="1" ht="11.25">
      <c r="B386" s="34"/>
      <c r="C386" s="35"/>
      <c r="D386" s="206" t="s">
        <v>133</v>
      </c>
      <c r="E386" s="35"/>
      <c r="F386" s="207" t="s">
        <v>471</v>
      </c>
      <c r="G386" s="35"/>
      <c r="H386" s="35"/>
      <c r="I386" s="113"/>
      <c r="J386" s="35"/>
      <c r="K386" s="35"/>
      <c r="L386" s="38"/>
      <c r="M386" s="208"/>
      <c r="N386" s="66"/>
      <c r="O386" s="66"/>
      <c r="P386" s="66"/>
      <c r="Q386" s="66"/>
      <c r="R386" s="66"/>
      <c r="S386" s="66"/>
      <c r="T386" s="67"/>
      <c r="AT386" s="17" t="s">
        <v>133</v>
      </c>
      <c r="AU386" s="17" t="s">
        <v>83</v>
      </c>
    </row>
    <row r="387" spans="2:51" s="13" customFormat="1" ht="11.25">
      <c r="B387" s="219"/>
      <c r="C387" s="220"/>
      <c r="D387" s="206" t="s">
        <v>135</v>
      </c>
      <c r="E387" s="221" t="s">
        <v>1</v>
      </c>
      <c r="F387" s="222" t="s">
        <v>473</v>
      </c>
      <c r="G387" s="220"/>
      <c r="H387" s="223">
        <v>1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135</v>
      </c>
      <c r="AU387" s="229" t="s">
        <v>83</v>
      </c>
      <c r="AV387" s="13" t="s">
        <v>83</v>
      </c>
      <c r="AW387" s="13" t="s">
        <v>31</v>
      </c>
      <c r="AX387" s="13" t="s">
        <v>81</v>
      </c>
      <c r="AY387" s="229" t="s">
        <v>124</v>
      </c>
    </row>
    <row r="388" spans="2:65" s="1" customFormat="1" ht="16.5" customHeight="1">
      <c r="B388" s="34"/>
      <c r="C388" s="193" t="s">
        <v>474</v>
      </c>
      <c r="D388" s="193" t="s">
        <v>126</v>
      </c>
      <c r="E388" s="194" t="s">
        <v>475</v>
      </c>
      <c r="F388" s="195" t="s">
        <v>476</v>
      </c>
      <c r="G388" s="196" t="s">
        <v>407</v>
      </c>
      <c r="H388" s="197">
        <v>1</v>
      </c>
      <c r="I388" s="198"/>
      <c r="J388" s="199">
        <f>ROUND(I388*H388,2)</f>
        <v>0</v>
      </c>
      <c r="K388" s="195" t="s">
        <v>1</v>
      </c>
      <c r="L388" s="38"/>
      <c r="M388" s="200" t="s">
        <v>1</v>
      </c>
      <c r="N388" s="201" t="s">
        <v>40</v>
      </c>
      <c r="O388" s="66"/>
      <c r="P388" s="202">
        <f>O388*H388</f>
        <v>0</v>
      </c>
      <c r="Q388" s="202">
        <v>0</v>
      </c>
      <c r="R388" s="202">
        <f>Q388*H388</f>
        <v>0</v>
      </c>
      <c r="S388" s="202">
        <v>0</v>
      </c>
      <c r="T388" s="203">
        <f>S388*H388</f>
        <v>0</v>
      </c>
      <c r="AR388" s="204" t="s">
        <v>409</v>
      </c>
      <c r="AT388" s="204" t="s">
        <v>126</v>
      </c>
      <c r="AU388" s="204" t="s">
        <v>83</v>
      </c>
      <c r="AY388" s="17" t="s">
        <v>124</v>
      </c>
      <c r="BE388" s="205">
        <f>IF(N388="základní",J388,0)</f>
        <v>0</v>
      </c>
      <c r="BF388" s="205">
        <f>IF(N388="snížená",J388,0)</f>
        <v>0</v>
      </c>
      <c r="BG388" s="205">
        <f>IF(N388="zákl. přenesená",J388,0)</f>
        <v>0</v>
      </c>
      <c r="BH388" s="205">
        <f>IF(N388="sníž. přenesená",J388,0)</f>
        <v>0</v>
      </c>
      <c r="BI388" s="205">
        <f>IF(N388="nulová",J388,0)</f>
        <v>0</v>
      </c>
      <c r="BJ388" s="17" t="s">
        <v>81</v>
      </c>
      <c r="BK388" s="205">
        <f>ROUND(I388*H388,2)</f>
        <v>0</v>
      </c>
      <c r="BL388" s="17" t="s">
        <v>409</v>
      </c>
      <c r="BM388" s="204" t="s">
        <v>477</v>
      </c>
    </row>
    <row r="389" spans="2:47" s="1" customFormat="1" ht="11.25">
      <c r="B389" s="34"/>
      <c r="C389" s="35"/>
      <c r="D389" s="206" t="s">
        <v>133</v>
      </c>
      <c r="E389" s="35"/>
      <c r="F389" s="207" t="s">
        <v>476</v>
      </c>
      <c r="G389" s="35"/>
      <c r="H389" s="35"/>
      <c r="I389" s="113"/>
      <c r="J389" s="35"/>
      <c r="K389" s="35"/>
      <c r="L389" s="38"/>
      <c r="M389" s="208"/>
      <c r="N389" s="66"/>
      <c r="O389" s="66"/>
      <c r="P389" s="66"/>
      <c r="Q389" s="66"/>
      <c r="R389" s="66"/>
      <c r="S389" s="66"/>
      <c r="T389" s="67"/>
      <c r="AT389" s="17" t="s">
        <v>133</v>
      </c>
      <c r="AU389" s="17" t="s">
        <v>83</v>
      </c>
    </row>
    <row r="390" spans="2:51" s="13" customFormat="1" ht="33.75">
      <c r="B390" s="219"/>
      <c r="C390" s="220"/>
      <c r="D390" s="206" t="s">
        <v>135</v>
      </c>
      <c r="E390" s="221" t="s">
        <v>1</v>
      </c>
      <c r="F390" s="222" t="s">
        <v>478</v>
      </c>
      <c r="G390" s="220"/>
      <c r="H390" s="223">
        <v>1</v>
      </c>
      <c r="I390" s="224"/>
      <c r="J390" s="220"/>
      <c r="K390" s="220"/>
      <c r="L390" s="225"/>
      <c r="M390" s="263"/>
      <c r="N390" s="264"/>
      <c r="O390" s="264"/>
      <c r="P390" s="264"/>
      <c r="Q390" s="264"/>
      <c r="R390" s="264"/>
      <c r="S390" s="264"/>
      <c r="T390" s="265"/>
      <c r="AT390" s="229" t="s">
        <v>135</v>
      </c>
      <c r="AU390" s="229" t="s">
        <v>83</v>
      </c>
      <c r="AV390" s="13" t="s">
        <v>83</v>
      </c>
      <c r="AW390" s="13" t="s">
        <v>31</v>
      </c>
      <c r="AX390" s="13" t="s">
        <v>81</v>
      </c>
      <c r="AY390" s="229" t="s">
        <v>124</v>
      </c>
    </row>
    <row r="391" spans="2:12" s="1" customFormat="1" ht="6.95" customHeight="1">
      <c r="B391" s="49"/>
      <c r="C391" s="50"/>
      <c r="D391" s="50"/>
      <c r="E391" s="50"/>
      <c r="F391" s="50"/>
      <c r="G391" s="50"/>
      <c r="H391" s="50"/>
      <c r="I391" s="144"/>
      <c r="J391" s="50"/>
      <c r="K391" s="50"/>
      <c r="L391" s="38"/>
    </row>
  </sheetData>
  <sheetProtection algorithmName="SHA-512" hashValue="by4dPKt5t3hjd8k+gWuuFBQHksFZeI9m44FRTjuJF02A3y/wgqW0F7inKv91rziznhyxV0C5oY3G/JuByKpSog==" saltValue="7y3VVSXce3QJwIy2uJXB9hMym/CUAQ7YF+/Sp4/P+bACo/3j7ZkZAxK5QIlbHk4o/u9L+OgN6Lo1SqBaQbNE+w==" spinCount="100000" sheet="1" objects="1" scenarios="1" formatColumns="0" formatRows="0" autoFilter="0"/>
  <autoFilter ref="C130:K390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Kauer Miroslav</dc:creator>
  <cp:keywords/>
  <dc:description/>
  <cp:lastModifiedBy>Vaculová Lenka</cp:lastModifiedBy>
  <dcterms:created xsi:type="dcterms:W3CDTF">2020-08-04T06:43:30Z</dcterms:created>
  <dcterms:modified xsi:type="dcterms:W3CDTF">2020-08-13T07:59:05Z</dcterms:modified>
  <cp:category/>
  <cp:version/>
  <cp:contentType/>
  <cp:contentStatus/>
</cp:coreProperties>
</file>