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6"/>
  </bookViews>
  <sheets>
    <sheet name="Rekapitulace stavby" sheetId="1" r:id="rId1"/>
    <sheet name="SO 01.1 - SO 01.1 - Odstr..." sheetId="2" r:id="rId2"/>
    <sheet name="SO 01.2 - SO 01.2 - Vnoře..." sheetId="3" r:id="rId3"/>
    <sheet name="SO 02 - SO 02 - Lazinovsk..." sheetId="4" r:id="rId4"/>
    <sheet name="SO 03.1 - SO 03.1 - Terén..." sheetId="5" r:id="rId5"/>
    <sheet name="SO 03.2 - SO 03.2 - Úprav..." sheetId="6" r:id="rId6"/>
    <sheet name="VRN - VRN - Vedlejší rozp..." sheetId="7" r:id="rId7"/>
  </sheets>
  <definedNames>
    <definedName name="_xlnm._FilterDatabase" localSheetId="1" hidden="1">'SO 01.1 - SO 01.1 - Odstr...'!$C$125:$K$289</definedName>
    <definedName name="_xlnm._FilterDatabase" localSheetId="2" hidden="1">'SO 01.2 - SO 01.2 - Vnoře...'!$C$127:$K$392</definedName>
    <definedName name="_xlnm._FilterDatabase" localSheetId="3" hidden="1">'SO 02 - SO 02 - Lazinovsk...'!$C$120:$K$195</definedName>
    <definedName name="_xlnm._FilterDatabase" localSheetId="4" hidden="1">'SO 03.1 - SO 03.1 - Terén...'!$C$124:$K$501</definedName>
    <definedName name="_xlnm._FilterDatabase" localSheetId="5" hidden="1">'SO 03.2 - SO 03.2 - Úprav...'!$C$125:$K$205</definedName>
    <definedName name="_xlnm._FilterDatabase" localSheetId="6" hidden="1">'VRN - VRN - Vedlejší rozp...'!$C$118:$K$209</definedName>
    <definedName name="_xlnm.Print_Area" localSheetId="0">'Rekapitulace stavby'!$D$4:$AO$76,'Rekapitulace stavby'!$C$82:$AQ$103</definedName>
    <definedName name="_xlnm.Print_Area" localSheetId="1">'SO 01.1 - SO 01.1 - Odstr...'!$C$4:$J$76,'SO 01.1 - SO 01.1 - Odstr...'!$C$82:$J$105,'SO 01.1 - SO 01.1 - Odstr...'!$C$111:$K$289</definedName>
    <definedName name="_xlnm.Print_Area" localSheetId="2">'SO 01.2 - SO 01.2 - Vnoře...'!$C$4:$J$76,'SO 01.2 - SO 01.2 - Vnoře...'!$C$82:$J$107,'SO 01.2 - SO 01.2 - Vnoře...'!$C$113:$K$392</definedName>
    <definedName name="_xlnm.Print_Area" localSheetId="3">'SO 02 - SO 02 - Lazinovsk...'!$C$4:$J$76,'SO 02 - SO 02 - Lazinovsk...'!$C$82:$J$102,'SO 02 - SO 02 - Lazinovsk...'!$C$108:$K$195</definedName>
    <definedName name="_xlnm.Print_Area" localSheetId="4">'SO 03.1 - SO 03.1 - Terén...'!$C$4:$J$76,'SO 03.1 - SO 03.1 - Terén...'!$C$82:$J$104,'SO 03.1 - SO 03.1 - Terén...'!$C$110:$K$501</definedName>
    <definedName name="_xlnm.Print_Area" localSheetId="5">'SO 03.2 - SO 03.2 - Úprav...'!$C$4:$J$76,'SO 03.2 - SO 03.2 - Úprav...'!$C$82:$J$105,'SO 03.2 - SO 03.2 - Úprav...'!$C$111:$K$205</definedName>
    <definedName name="_xlnm.Print_Area" localSheetId="6">'VRN - VRN - Vedlejší rozp...'!$C$4:$J$76,'VRN - VRN - Vedlejší rozp...'!$C$82:$J$100,'VRN - VRN - Vedlejší rozp...'!$C$106:$K$209</definedName>
    <definedName name="_xlnm.Print_Titles" localSheetId="0">'Rekapitulace stavby'!$92:$92</definedName>
    <definedName name="_xlnm.Print_Titles" localSheetId="1">'SO 01.1 - SO 01.1 - Odstr...'!$125:$125</definedName>
    <definedName name="_xlnm.Print_Titles" localSheetId="2">'SO 01.2 - SO 01.2 - Vnoře...'!$127:$127</definedName>
    <definedName name="_xlnm.Print_Titles" localSheetId="3">'SO 02 - SO 02 - Lazinovsk...'!$120:$120</definedName>
    <definedName name="_xlnm.Print_Titles" localSheetId="4">'SO 03.1 - SO 03.1 - Terén...'!$124:$124</definedName>
    <definedName name="_xlnm.Print_Titles" localSheetId="5">'SO 03.2 - SO 03.2 - Úprav...'!$125:$125</definedName>
    <definedName name="_xlnm.Print_Titles" localSheetId="6">'VRN - VRN - Vedlejší rozp...'!$118:$118</definedName>
  </definedNames>
  <calcPr calcId="152511"/>
</workbook>
</file>

<file path=xl/sharedStrings.xml><?xml version="1.0" encoding="utf-8"?>
<sst xmlns="http://schemas.openxmlformats.org/spreadsheetml/2006/main" count="10368" uniqueCount="1298">
  <si>
    <t>Export Komplet</t>
  </si>
  <si>
    <t/>
  </si>
  <si>
    <t>2.0</t>
  </si>
  <si>
    <t>ZAMOK</t>
  </si>
  <si>
    <t>False</t>
  </si>
  <si>
    <t>{77f8ab98-e745-4b09-81e7-9d00dd306077}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</si>
  <si>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</si>
  <si>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</si>
  <si>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</si>
  <si>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</si>
  <si>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</si>
  <si>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</si>
  <si>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</si>
  <si>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</si>
  <si>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2024/17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</si>
  <si>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</si>
  <si>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</si>
  <si>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Letovice-odstranění sedimentů</t>
  </si>
  <si>
    <t>KSO:</t>
  </si>
  <si>
    <t>CC-CZ:</t>
  </si>
  <si>
    <t>Místo:</t>
  </si>
  <si>
    <t xml:space="preserve"> </t>
  </si>
  <si>
    <t>Datum:</t>
  </si>
  <si>
    <t>5. 2. 2019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</si>
  <si>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</si>
  <si>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</si>
  <si>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</si>
  <si>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</si>
  <si>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</si>
  <si>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</si>
  <si>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</si>
  <si>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</si>
  <si>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</si>
  <si>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</si>
  <si>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</si>
  <si>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</si>
  <si>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</si>
  <si>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</si>
  <si>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</si>
  <si>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</si>
  <si>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</si>
  <si>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</si>
  <si>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</si>
  <si>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</si>
  <si>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</si>
  <si>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</si>
  <si>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</si>
  <si>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</si>
  <si>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</si>
  <si>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</si>
  <si>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</si>
  <si>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</si>
  <si>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</si>
  <si>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</si>
  <si>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</si>
  <si>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</si>
  <si>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</si>
  <si>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</si>
  <si>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</si>
  <si>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</si>
  <si>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</si>
  <si>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</si>
  <si>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</si>
  <si>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</si>
  <si>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</si>
  <si>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</si>
  <si>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</si>
  <si>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</si>
  <si>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</si>
  <si>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</si>
  <si>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</si>
  <si>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</si>
  <si>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</si>
  <si>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</si>
  <si>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</si>
  <si>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</si>
  <si>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</si>
  <si>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</si>
  <si>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</si>
  <si>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SO 01 - Konec vzdutí</t>
  </si>
  <si>
    <t>STA</t>
  </si>
  <si>
    <t>{ffa937a7-14b1-4ccc-9fae-cd63036e5e96}</t>
  </si>
  <si>
    <t>2</t>
  </si>
  <si>
    <t>/</t>
  </si>
  <si>
    <t>SO 01.1</t>
  </si>
  <si>
    <t>SO 01.1 - Odstranění sedimentů</t>
  </si>
  <si>
    <t>Soupis</t>
  </si>
  <si>
    <t>{1fd39b0d-3db6-4fa3-8574-129b41d554c9}</t>
  </si>
  <si>
    <t>SO 01.2</t>
  </si>
  <si>
    <t>SO 01.2 - Vnořená sedimentační hráz</t>
  </si>
  <si>
    <t>{8891744a-3fc7-4c2c-8c92-fedad3cd5e8f}</t>
  </si>
  <si>
    <t>SO 02</t>
  </si>
  <si>
    <t>SO 02 - Lazinovská zátoka</t>
  </si>
  <si>
    <t>{9ce65871-0ac6-41ad-b3da-1de2ea3e7066}</t>
  </si>
  <si>
    <t>SO 03</t>
  </si>
  <si>
    <t>SO 03 - Uložení sedimentů na povrch terénu</t>
  </si>
  <si>
    <t>{ab0d6fb8-ab40-40dc-b933-adec9cd76d62}</t>
  </si>
  <si>
    <t>SO 03.1</t>
  </si>
  <si>
    <t>SO 03.1 - Terénní úpravy</t>
  </si>
  <si>
    <t>{5feae967-4f23-4e44-a503-1ac8ab549136}</t>
  </si>
  <si>
    <t>SO 03.2</t>
  </si>
  <si>
    <t>SO 03.2 - Úprava bezejmenného levostranného přítoku</t>
  </si>
  <si>
    <t>{f5bc3a69-bf00-4efe-8cd7-29f930d78d48}</t>
  </si>
  <si>
    <t>VRN</t>
  </si>
  <si>
    <t>VRN - Vedlejší rozpočtové náklady</t>
  </si>
  <si>
    <t>{04420cf1-b786-4c5d-8829-621ccfa73868}</t>
  </si>
  <si>
    <t>KRYCÍ LIST SOUPISU PRACÍ</t>
  </si>
  <si>
    <t>Objekt:</t>
  </si>
  <si>
    <t>SO 01 - SO 01 - Konec vzdutí</t>
  </si>
  <si>
    <t>Soupis:</t>
  </si>
  <si>
    <t>SO 01.1 - SO 01.1 - Odstranění sedimentů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</si>
  <si>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</si>
  <si>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</si>
  <si>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</si>
  <si>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</si>
  <si>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</si>
  <si>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</si>
  <si>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</si>
  <si>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</si>
  <si>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</si>
  <si>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</si>
  <si>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</si>
  <si>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</si>
  <si>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</si>
  <si>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</si>
  <si>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</si>
  <si>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</si>
  <si>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</si>
  <si>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</si>
  <si>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</si>
  <si>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</si>
  <si>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</si>
  <si>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</si>
  <si>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</si>
  <si>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</si>
  <si>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</si>
  <si>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</si>
  <si>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</si>
  <si>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</si>
  <si>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</si>
  <si>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</si>
  <si>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</si>
  <si>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</si>
  <si>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4</t>
  </si>
  <si>
    <t>-2027548781</t>
  </si>
  <si>
    <t>PP</t>
  </si>
  <si>
    <t>Kosení travin a vodních rostlin ve vegetačním období divokého porostu hustého</t>
  </si>
  <si>
    <t>VV</t>
  </si>
  <si>
    <t>8,5-1,7</t>
  </si>
  <si>
    <t>pokosení travin vzrostlích na sedimentech</t>
  </si>
  <si>
    <t>3</t>
  </si>
  <si>
    <t>Součet</t>
  </si>
  <si>
    <t>111201103</t>
  </si>
  <si>
    <t>Odstranění křovin a stromů průměru kmene do 100 mm i s kořeny z celkové plochy přes 10000 m2</t>
  </si>
  <si>
    <t>m2</t>
  </si>
  <si>
    <t>-13504403</t>
  </si>
  <si>
    <t>Odstranění křovin a stromů s odstraněním kořenů  průměru kmene do 100 mm do sklonu terénu 1 : 5, při celkové ploše přes 10 000 m2</t>
  </si>
  <si>
    <t>10000+7000+20</t>
  </si>
  <si>
    <t>odstranění křovina ze sedimentu</t>
  </si>
  <si>
    <t>112101101</t>
  </si>
  <si>
    <t>Odstranění stromů listnatých průměru kmene do 300 mm</t>
  </si>
  <si>
    <t>kus</t>
  </si>
  <si>
    <t>-525189796</t>
  </si>
  <si>
    <t>Odstranění stromů s odřezáním kmene a s odvětvením listnatých, průměru kmene přes 100 do 300 mm</t>
  </si>
  <si>
    <t>42+46</t>
  </si>
  <si>
    <t>112101102</t>
  </si>
  <si>
    <t>Odstranění stromů listnatých průměru kmene do 500 mm</t>
  </si>
  <si>
    <t>-364895542</t>
  </si>
  <si>
    <t>Odstranění stromů s odřezáním kmene a s odvětvením listnatých, průměru kmene přes 300 do 500 mm</t>
  </si>
  <si>
    <t>23+20</t>
  </si>
  <si>
    <t>5</t>
  </si>
  <si>
    <t>112101103</t>
  </si>
  <si>
    <t>Odstranění stromů listnatých průměru kmene do 700 mm</t>
  </si>
  <si>
    <t>1537435342</t>
  </si>
  <si>
    <t>Odstranění stromů s odřezáním kmene a s odvětvením listnatých, průměru kmene přes 500 do 700 mm</t>
  </si>
  <si>
    <t>5+17</t>
  </si>
  <si>
    <t>6</t>
  </si>
  <si>
    <t>112101104</t>
  </si>
  <si>
    <t>Odstranění stromů listnatých průměru kmene do 900 mm</t>
  </si>
  <si>
    <t>-196332664</t>
  </si>
  <si>
    <t>Odstranění stromů s odřezáním kmene a s odvětvením listnatých, průměru kmene přes 700 do 900 mm</t>
  </si>
  <si>
    <t>3+4</t>
  </si>
  <si>
    <t>7</t>
  </si>
  <si>
    <t>112101105</t>
  </si>
  <si>
    <t>Odstranění stromů listnatých průměru kmene do 1100 mm</t>
  </si>
  <si>
    <t>-1372433976</t>
  </si>
  <si>
    <t>Odstranění stromů s odřezáním kmene a s odvětvením listnatých, průměru kmene přes 900 do 1100 mm</t>
  </si>
  <si>
    <t>8</t>
  </si>
  <si>
    <t>112101121</t>
  </si>
  <si>
    <t>Odstranění stromů jehličnatých průměru kmene do 300 mm</t>
  </si>
  <si>
    <t>-1440966228</t>
  </si>
  <si>
    <t>Odstranění stromů s odřezáním kmene a s odvětvením jehličnatých bez odkornění, průměru kmene přes 100 do 300 mm</t>
  </si>
  <si>
    <t>9</t>
  </si>
  <si>
    <t>112201101</t>
  </si>
  <si>
    <t>Odstranění pařezů D do 300 mm</t>
  </si>
  <si>
    <t>-302768747</t>
  </si>
  <si>
    <t>Odstranění pařezů  s jejich vykopáním, vytrháním nebo odstřelením, s přesekáním kořenů průměru přes 100 do 300 mm</t>
  </si>
  <si>
    <t>88+4</t>
  </si>
  <si>
    <t>10</t>
  </si>
  <si>
    <t>112201102</t>
  </si>
  <si>
    <t>Odstranění pařezů D do 500 mm</t>
  </si>
  <si>
    <t>448624932</t>
  </si>
  <si>
    <t>Odstranění pařezů  s jejich vykopáním, vytrháním nebo odstřelením, s přesekáním kořenů průměru přes 300 do 500 mm</t>
  </si>
  <si>
    <t>43</t>
  </si>
  <si>
    <t>11</t>
  </si>
  <si>
    <t>112201103</t>
  </si>
  <si>
    <t>Odstranění pařezů D do 700 mm</t>
  </si>
  <si>
    <t>383800687</t>
  </si>
  <si>
    <t>Odstranění pařezů  s jejich vykopáním, vytrháním nebo odstřelením, s přesekáním kořenů průměru přes 500 do 700 mm</t>
  </si>
  <si>
    <t>22</t>
  </si>
  <si>
    <t>12</t>
  </si>
  <si>
    <t>112201104</t>
  </si>
  <si>
    <t>Odstranění pařezů D do 900 mm</t>
  </si>
  <si>
    <t>1309561628</t>
  </si>
  <si>
    <t>Odstranění pařezů  s jejich vykopáním, vytrháním nebo odstřelením, s přesekáním kořenů průměru přes 700 do 900 mm</t>
  </si>
  <si>
    <t>13</t>
  </si>
  <si>
    <t>112201105</t>
  </si>
  <si>
    <t>Odstranění pařezů D přes 900 mm</t>
  </si>
  <si>
    <t>-1925688892</t>
  </si>
  <si>
    <t>Odstranění pařezů  s jejich vykopáním, vytrháním nebo odstřelením, s přesekáním kořenů průměru přes 900 mm</t>
  </si>
  <si>
    <t>14</t>
  </si>
  <si>
    <t>181951101</t>
  </si>
  <si>
    <t>Úprava pláně v hornině tř. 1 až 4 bez zhutnění</t>
  </si>
  <si>
    <t>74654916</t>
  </si>
  <si>
    <t>Úprava pláně vyrovnáním výškových rozdílů  v hornině tř. 1 až 4 bez zhutnění</t>
  </si>
  <si>
    <t>50000+11000</t>
  </si>
  <si>
    <t>V záropě</t>
  </si>
  <si>
    <t>R10</t>
  </si>
  <si>
    <t>Kompletní likvidace dřevních zbytků, větví, travin a pařezů v souladu se zk. O odpadech č. 185/2001 Sb. v platném znění. Likvidace spálením nebo štěpkováním nebo možnost odvozu.</t>
  </si>
  <si>
    <t>kpl</t>
  </si>
  <si>
    <t>1512998977</t>
  </si>
  <si>
    <t xml:space="preserve">Obsahuje všechny druhy likvidace - uložení na skládku, spálení nebo štěpkování. Součástí položky je možná doprava, potřebná manipulace a poplatky za uložení na skládku. V rácmi položky dojde k lidvidaci větví. keřů, pařezů, pokosených travin.
</t>
  </si>
  <si>
    <t>16</t>
  </si>
  <si>
    <t>R11</t>
  </si>
  <si>
    <t>Odstranění pařezů různých průměrů od 300 přes 900</t>
  </si>
  <si>
    <t>169902818</t>
  </si>
  <si>
    <t>odstranění pařezů podél odvozové trasy, jedná se o pařezy pod vodní hladinou o různých průměrech</t>
  </si>
  <si>
    <t>17</t>
  </si>
  <si>
    <t>R9</t>
  </si>
  <si>
    <t>Rozřezání stromů na 4m kusy a převoz na lokalitu pod hrází, vzdálenost do 7km</t>
  </si>
  <si>
    <t>143658159</t>
  </si>
  <si>
    <t xml:space="preserve">Místo k uložení a další manipulaci se dřevem je nutné nechat odsouhlasit investorem. V rámci položky je veškerá potřebná manipulace svislá i vodorovná v rámci staveniště i mimo něj.
</t>
  </si>
  <si>
    <t>18</t>
  </si>
  <si>
    <t>122703601</t>
  </si>
  <si>
    <t>Odstranění nánosů při únosnosti dna přes 0,15 do 40 kPa</t>
  </si>
  <si>
    <t>m3</t>
  </si>
  <si>
    <t>940894714</t>
  </si>
  <si>
    <t>Odstranění nánosů z vypuštěných vodních nádrží nebo rybníků s uložením do hromad na vzdálenost do 20 m ve výkopišti při únosnosti dna přes 15 kPa do 40 kPa</t>
  </si>
  <si>
    <t>56100*0,1</t>
  </si>
  <si>
    <t>19</t>
  </si>
  <si>
    <t>122703602</t>
  </si>
  <si>
    <t>Odstranění nánosů při únosnosti dna přes 40 do 60 kPa</t>
  </si>
  <si>
    <t>-948565144</t>
  </si>
  <si>
    <t>Odstranění nánosů z vypuštěných vodních nádrží nebo rybníků s uložením do hromad na vzdálenost do 20 m ve výkopišti při únosnosti dna přes 40 kPa do 60 kPa</t>
  </si>
  <si>
    <t>56100*0,3</t>
  </si>
  <si>
    <t>20</t>
  </si>
  <si>
    <t>122703603</t>
  </si>
  <si>
    <t>Odstranění nánosů při únosnosti dna přes 60 kPa</t>
  </si>
  <si>
    <t>-121465765</t>
  </si>
  <si>
    <t>Odstranění nánosů z vypuštěných vodních nádrží nebo rybníků s uložením do hromad na vzdálenost do 20 m ve výkopišti při únosnosti dna přes 60 kPa</t>
  </si>
  <si>
    <t>56100*0,6</t>
  </si>
  <si>
    <t>125303101</t>
  </si>
  <si>
    <t>Vykopávky melioračních kanálů pro meliorace zemědělské v hornině tř. 4</t>
  </si>
  <si>
    <t>1623282865</t>
  </si>
  <si>
    <t>Vykopávky melioračních kanálů přívodních (závlahových) nebo odpadních  pro jakoukoliv šířku kanálu, jeho hloubku a množství vykopávky pro zemědělské meliorace v hornině tř. 4</t>
  </si>
  <si>
    <t>12*80*5+50*12*5</t>
  </si>
  <si>
    <t>Odvodňovací příkopy</t>
  </si>
  <si>
    <t>162601101</t>
  </si>
  <si>
    <t>Vodorovné přemístění do 4000 m výkopku/sypaniny z horniny tř. 1 až 4</t>
  </si>
  <si>
    <t>-235421986</t>
  </si>
  <si>
    <t>Vodorovné přemístění výkopku nebo sypaniny po suchu  na obvyklém dopravním prostředku, bez naložení výkopku, avšak se složením bez rozhrnutí z horniny tř. 1 až 4 na vzdálenost přes 3 000 do 4 000 m</t>
  </si>
  <si>
    <t>56100/2</t>
  </si>
  <si>
    <t>23</t>
  </si>
  <si>
    <t>162501102</t>
  </si>
  <si>
    <t>Vodorovné přemístění do 3000 m výkopku/sypaniny z horniny tř. 1 až 4</t>
  </si>
  <si>
    <t>-1618910494</t>
  </si>
  <si>
    <t>Vodorovné přemístění výkopku nebo sypaniny po suchu  na obvyklém dopravním prostředku, bez naložení výkopku, avšak se složením bez rozhrnutí z horniny tř. 1 až 4 na vzdálenost přes 2 500 do 3 000 m</t>
  </si>
  <si>
    <t>24</t>
  </si>
  <si>
    <t>166101101</t>
  </si>
  <si>
    <t>Přehození neulehlého výkopku z horniny tř. 1 až 4</t>
  </si>
  <si>
    <t>1224922875</t>
  </si>
  <si>
    <t>Přehození neulehlého výkopku  z horniny tř. 1 až 4</t>
  </si>
  <si>
    <t>přehození výkopu v případě větší vzdálenosti</t>
  </si>
  <si>
    <t>25</t>
  </si>
  <si>
    <t>167101102</t>
  </si>
  <si>
    <t>Nakládání výkopku z hornin tř. 1 až 4 přes 100 m3</t>
  </si>
  <si>
    <t>1147821109</t>
  </si>
  <si>
    <t>Nakládání, skládání a překládání neulehlého výkopku nebo sypaniny  nakládání, množství přes 100 m3, z hornin tř. 1 až 4</t>
  </si>
  <si>
    <t>56100</t>
  </si>
  <si>
    <t>naložení sedimentu na dopravní prostředky</t>
  </si>
  <si>
    <t>26</t>
  </si>
  <si>
    <t>182101101</t>
  </si>
  <si>
    <t>Svahování v zářezech v hornině tř. 1 až 4</t>
  </si>
  <si>
    <t>-1017586097</t>
  </si>
  <si>
    <t>Svahování trvalých svahů do projektovaných profilů  s potřebným přemístěním výkopku při svahování v zářezech v hornině tř. 1 až 4</t>
  </si>
  <si>
    <t>8000+3000+2500+750*5</t>
  </si>
  <si>
    <t>27</t>
  </si>
  <si>
    <t>R1</t>
  </si>
  <si>
    <t>D+M Dočasný propustek</t>
  </si>
  <si>
    <t>-1785780523</t>
  </si>
  <si>
    <t>Dočasný propustek přes vodní tok z důvodu převážení materiálu (sedimentů) přes vodní tok
V rámci položky:
- vybudování a odstranění konstrukce, výkopové práce, zhutnění, uložení a demontáž potrubí
- na jeden propustek minimálně 10m betonového potrubí DN 1000
- zpevnění přejezdu pomocí betonových panelů minimální plocha 52m2
- lomový kámen nad 80kg na opevnění vtoku a výtoku v objemu minimálně 4m3 
-štěrkorť v objemu 5m3 na podsypání panelů</t>
  </si>
  <si>
    <t>28</t>
  </si>
  <si>
    <t>R2</t>
  </si>
  <si>
    <t>D+M Oprava komunikace stříkaným asfaltem po realizaci stavby</t>
  </si>
  <si>
    <t>-546147975</t>
  </si>
  <si>
    <t xml:space="preserve">Délka 300m*5m=1500m2. Jedná se o komunikaci od začátku Křetína po zátopu nádrže. Dojde k opravě stříkaným asfaltem. V rámci položky jsou obsaženy všechny potřebné práce k provedení opravy stříkaným asfaltem. Opravu je nutné odsouhlasit obcí Křetín.
</t>
  </si>
  <si>
    <t>29</t>
  </si>
  <si>
    <t>R3</t>
  </si>
  <si>
    <t>D+M Provizorní přistupová cesta příjezd přes louku zpevněna např. dřevěnými matracemi nebo z betonových panelů nebo štěrkodrtí</t>
  </si>
  <si>
    <t>635035468</t>
  </si>
  <si>
    <t xml:space="preserve">plocha 180m*4=720m2, v rámci položky jsou zahrnuty všechny práce za účelem instalace a demontáže.
</t>
  </si>
  <si>
    <t>30</t>
  </si>
  <si>
    <t>R4</t>
  </si>
  <si>
    <t>D+M Provizorní přistupová cesta v zátopě zpevněna např. dřevěnými matracemi nebo z betonových panelů včetně obratiště</t>
  </si>
  <si>
    <t>-280037394</t>
  </si>
  <si>
    <t xml:space="preserve">délka (600+300m)*4=3600m2 a plocha 26*15=390m2
v rámci položky jsou zahrnuty všechny práce za účelem instalace a demontáže. Příjezd je i pro stavební objekt SO 01.2.
Upozorňujeme na velmi nízkou únosnost
</t>
  </si>
  <si>
    <t>31</t>
  </si>
  <si>
    <t>R6</t>
  </si>
  <si>
    <t>D+M Oprava sjezdů</t>
  </si>
  <si>
    <t>858932347</t>
  </si>
  <si>
    <t xml:space="preserve">V rámci položky je nutné opravit sjezd. Dojde k natažení nového asfaltu na plochu 5*3=15m2.V rámci položky jsou všechny potřebné práce související s pokládkou asfaltu včetně podkladních vrtstev v tl. 0,2m.
</t>
  </si>
  <si>
    <t>32</t>
  </si>
  <si>
    <t>R7</t>
  </si>
  <si>
    <t>D+M Odtěžení kamene ze staré cesty v zátopě+přesun+uložení</t>
  </si>
  <si>
    <t>1748022204</t>
  </si>
  <si>
    <t xml:space="preserve">předpokládaný objem odtěžený z cesty je 1500m3 v rámci položky dojde k odtěžení a  odvozu na určené místo do vzdálenosti 2km
</t>
  </si>
  <si>
    <t>33</t>
  </si>
  <si>
    <t>R8</t>
  </si>
  <si>
    <t>D+M Pojízdná lavice z kamene v délce 250m</t>
  </si>
  <si>
    <t>-21302785</t>
  </si>
  <si>
    <t xml:space="preserve">Vytvoření pojízdné lavice z kamene šířky 4m a délky 250m
Předpokládaný objem násypu 4,5*250*3=3375m3
Z tohoto objemu bude lomový kámen těžený z cesty v objemu 1500m3 a nový kámen v objemu 1875m3. V rámci položky je vybudování lavice včetně všech potřebných položek.
</t>
  </si>
  <si>
    <t>Zakládání</t>
  </si>
  <si>
    <t>34</t>
  </si>
  <si>
    <t>213141111</t>
  </si>
  <si>
    <t>Zřízení vrstvy z geotextilie v rovině nebo ve sklonu do 1:5 š do 3 m</t>
  </si>
  <si>
    <t>-463196819</t>
  </si>
  <si>
    <t>Zřízení vrstvy z geotextilie  filtrační, separační, odvodňovací, ochranné, výztužné nebo protierozní v rovině nebo ve sklonu do 1:5, šířky do 3 m</t>
  </si>
  <si>
    <t>34*4</t>
  </si>
  <si>
    <t>sjezd do zátopy</t>
  </si>
  <si>
    <t>250*4</t>
  </si>
  <si>
    <t>pojízdná lavice</t>
  </si>
  <si>
    <t>35</t>
  </si>
  <si>
    <t>M</t>
  </si>
  <si>
    <t>69311202</t>
  </si>
  <si>
    <t>geotextilie netkaná separační, ochranná, filtrační, drenážní  PES(70%)+PP(30%) 500g/m2</t>
  </si>
  <si>
    <t>237627150</t>
  </si>
  <si>
    <t>1136</t>
  </si>
  <si>
    <t>1136*1,2 'Přepočtené koeficientem množství</t>
  </si>
  <si>
    <t>Vodorovné konstrukce</t>
  </si>
  <si>
    <t>36</t>
  </si>
  <si>
    <t>464511122</t>
  </si>
  <si>
    <t>Pohoz z kamene záhozového hmotnosti do 200 kg z terénu</t>
  </si>
  <si>
    <t>1692884048</t>
  </si>
  <si>
    <t>Pohoz dna nebo svahů jakékoliv tloušťky  z kamene záhozového z terénu, hmotnosti jednotlivých kamenů do 200 kg</t>
  </si>
  <si>
    <t>1500</t>
  </si>
  <si>
    <t>pojízdná lavice v délce 250m</t>
  </si>
  <si>
    <t>Komunikace pozemní</t>
  </si>
  <si>
    <t>37</t>
  </si>
  <si>
    <t>564851111</t>
  </si>
  <si>
    <t>Podklad ze štěrkodrtě ŠD tl 150 mm</t>
  </si>
  <si>
    <t>1441820604</t>
  </si>
  <si>
    <t>Podklad ze štěrkodrti ŠD  s rozprostřením a zhutněním, po zhutnění tl. 150 mm</t>
  </si>
  <si>
    <t>34*4*4</t>
  </si>
  <si>
    <t>štěrkodrť v místě sjezdu do zátopy</t>
  </si>
  <si>
    <t>4*800</t>
  </si>
  <si>
    <t>oprava vývozové komunikace v zátopě (tzv stará cesta)</t>
  </si>
  <si>
    <t>490*6+120*5+395*5</t>
  </si>
  <si>
    <t>oprava komunikace okolo SO 03 po realizaci stavby</t>
  </si>
  <si>
    <t>zpevnění komunikací okolo SO 03 v době vývozu sedimentu</t>
  </si>
  <si>
    <t>250*4*2</t>
  </si>
  <si>
    <t>zpevnění lavice o délce 250m ve dvou vrstvách</t>
  </si>
  <si>
    <t>38</t>
  </si>
  <si>
    <t>R5</t>
  </si>
  <si>
    <t>(564811111) D+M Podklad ze štěrkodrtě ŠD (frakce 0-32) tl 50 mm</t>
  </si>
  <si>
    <t>2101002438</t>
  </si>
  <si>
    <t>Podklad ze štěrkodrti ŠD  s rozprostřením a zhutněním, po zhutnění tl. 50 mm</t>
  </si>
  <si>
    <t>250*4*3</t>
  </si>
  <si>
    <t>998</t>
  </si>
  <si>
    <t>Přesun hmot</t>
  </si>
  <si>
    <t>39</t>
  </si>
  <si>
    <t>998331011</t>
  </si>
  <si>
    <t>Přesun hmot pro nádrže</t>
  </si>
  <si>
    <t>t</t>
  </si>
  <si>
    <t>1461831166</t>
  </si>
  <si>
    <t>Přesun hmot pro nádrže  dopravní vzdálenost do 500 m</t>
  </si>
  <si>
    <t>SO 01.2 - SO 01.2 - Vnořená sedimentační hráz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</si>
  <si>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</si>
  <si>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</si>
  <si>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</si>
  <si>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115001106</t>
  </si>
  <si>
    <t>Převedení vody potrubím DN do 900</t>
  </si>
  <si>
    <t>m</t>
  </si>
  <si>
    <t>1112312051</t>
  </si>
  <si>
    <t>Převedení vody potrubím průměru DN přes 600 do 900</t>
  </si>
  <si>
    <t>40+40</t>
  </si>
  <si>
    <t>115101203</t>
  </si>
  <si>
    <t>Čerpání vody na dopravní výšku do 10 m průměrný přítok do 2000 l/min</t>
  </si>
  <si>
    <t>hod</t>
  </si>
  <si>
    <t>-1642126649</t>
  </si>
  <si>
    <t>Čerpání vody na dopravní výšku do 10 m s uvažovaným průměrným přítokem přes 1 000 do 2 000 l/min</t>
  </si>
  <si>
    <t>180*24</t>
  </si>
  <si>
    <t>115101303</t>
  </si>
  <si>
    <t>Pohotovost čerpací soupravy pro dopravní výšku do 10 m přítok do 2000 l/min</t>
  </si>
  <si>
    <t>den</t>
  </si>
  <si>
    <t>14061843</t>
  </si>
  <si>
    <t>Pohotovost záložní čerpací soupravy pro dopravní výšku do 10 m s uvažovaným průměrným přítokem přes 1 000 do 2 000 l/min</t>
  </si>
  <si>
    <t>122301403</t>
  </si>
  <si>
    <t>Vykopávky v zemníku na suchu v hornině tř. 4 objem do 5000 m3</t>
  </si>
  <si>
    <t>97232768</t>
  </si>
  <si>
    <t>Vykopávky v zemnících na suchu  s přehozením výkopku na vzdálenost do 3 m nebo s naložením na dopravní prostředek v hornině tř. 4 přes 1 000 do 5 000 m3</t>
  </si>
  <si>
    <t>3600</t>
  </si>
  <si>
    <t>Vytěžení zeminy pro hráz v lokalitě terénních úprav SO 03.1</t>
  </si>
  <si>
    <t>6*133,6</t>
  </si>
  <si>
    <t>přisypání z návodní strany</t>
  </si>
  <si>
    <t>122301409</t>
  </si>
  <si>
    <t>Příplatek za lepivost u vykopávek v zemníku na suchu v hornině tř. 4</t>
  </si>
  <si>
    <t>1441647474</t>
  </si>
  <si>
    <t>Vykopávky v zemnících na suchu  s přehozením výkopku na vzdálenost do 3 m nebo s naložením na dopravní prostředek v hornině tř. 4 Příplatek k cenám za lepivost horniny tř. 4</t>
  </si>
  <si>
    <t>4401,6/2</t>
  </si>
  <si>
    <t>1878910491</t>
  </si>
  <si>
    <t>7900/3</t>
  </si>
  <si>
    <t>vytěžení zámku pro hráz</t>
  </si>
  <si>
    <t>1103656613</t>
  </si>
  <si>
    <t>-1551034635</t>
  </si>
  <si>
    <t>153111114</t>
  </si>
  <si>
    <t>Příčné řezání ocelových zaberaněných štětovnic z terénu</t>
  </si>
  <si>
    <t>707528969</t>
  </si>
  <si>
    <t>Úprava ocelových štětovnic pro štětové stěny  řezání z terénu, štětovnic zaberaněných příčné</t>
  </si>
  <si>
    <t>133,6/0,4</t>
  </si>
  <si>
    <t>153111115</t>
  </si>
  <si>
    <t>Podélné řezání ocelových zaberaněných štětovnic z terénu</t>
  </si>
  <si>
    <t>-727690221</t>
  </si>
  <si>
    <t>Úprava ocelových štětovnic pro štětové stěny  řezání z terénu, štětovnic zaberaněných podélné</t>
  </si>
  <si>
    <t>3+3</t>
  </si>
  <si>
    <t>153112122</t>
  </si>
  <si>
    <t>Zaberanění ocelových štětovnic na dl do 8 m ve standardních podmínkách z terénu</t>
  </si>
  <si>
    <t>702224949</t>
  </si>
  <si>
    <t>Zřízení beraněných stěn z ocelových štětovnic  z terénu zaberanění štětovnic ve standardních podmínkách, délky do 8 m</t>
  </si>
  <si>
    <t>(133,6*6)-(3,2*2,8)</t>
  </si>
  <si>
    <t>Plocha štětovnic</t>
  </si>
  <si>
    <t>171103201</t>
  </si>
  <si>
    <t>Uložení sypanin z horniny tř. 1 až 4 do hrází nádrží se zhutněním 100 % PS C s příměsí jílu do 20 %</t>
  </si>
  <si>
    <t>222025728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</si>
  <si>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</si>
  <si>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4401.6</t>
  </si>
  <si>
    <t>uložení zeminy do hráze</t>
  </si>
  <si>
    <t>Dodávka štětové stěny délky 6m</t>
  </si>
  <si>
    <t>1556100863</t>
  </si>
  <si>
    <t>ŠTĚTOVÁ STĚNA
-DÉLKA 6m
-HMOTNOST 62 kg/m
-PLOCHA PRŮŘEZU 1ks 78,9 cm2
-TLOUŠŤKA HŘBETU 13-12,7mm
-TLOUŠŤKA STOJNY 9,4-9mm
-ŠÍŘKA 1ks 400mm
V rámci položky je také vodorovný a svislý přesun štětovnic na stavbu a v rámci staveniště.</t>
  </si>
  <si>
    <t>(133,6/0,4)*6*62*0,001</t>
  </si>
  <si>
    <t xml:space="preserve">hmotnost štětovnic </t>
  </si>
  <si>
    <t>1314175937</t>
  </si>
  <si>
    <t>7900/2</t>
  </si>
  <si>
    <t>přehození sedimentu z výkopu</t>
  </si>
  <si>
    <t>183551624</t>
  </si>
  <si>
    <t>Úprava půdy hloubkovým melioračním kypřením do 0,8 m ploch přes 5 ha sklonu přes 5°</t>
  </si>
  <si>
    <t>630902711</t>
  </si>
  <si>
    <t>Úprava zemědělské půdy - orba  hloubkovým melioračním kypřením, hl. do 0,8 m přes 5 ha, o sklonu přes 5°</t>
  </si>
  <si>
    <t>133,6*22*0,0001</t>
  </si>
  <si>
    <t>zapravení vápna v ploše pod opevněním</t>
  </si>
  <si>
    <t xml:space="preserve">D+M Aplikace vápna pomocí rozmetadla vápna </t>
  </si>
  <si>
    <t>-1082437839</t>
  </si>
  <si>
    <t>V rámci položky je aplikace vápna na požadovanou plochu.Včetně všech souvisejících činností s aplikací a skladování.</t>
  </si>
  <si>
    <t>58530170</t>
  </si>
  <si>
    <t>vápno nehašené CL 90-Q pro úpravu zemin standardní</t>
  </si>
  <si>
    <t>506598259</t>
  </si>
  <si>
    <t>(3000*0,5)*40*0,001</t>
  </si>
  <si>
    <t>objem vápna</t>
  </si>
  <si>
    <t>162501101</t>
  </si>
  <si>
    <t>Vodorovné přemístění do 2500 m výkopku/sypaniny z horniny tř. 1 až 4</t>
  </si>
  <si>
    <t>550904880</t>
  </si>
  <si>
    <t>Vodorovné přemístění výkopku nebo sypaniny po suchu  na obvyklém dopravním prostředku, bez naložení výkopku, avšak se složením bez rozhrnutí z horniny tř. 1 až 4 na vzdálenost přes 2 000 do 2 500 m</t>
  </si>
  <si>
    <t>4401,6</t>
  </si>
  <si>
    <t>odvoz zeminy z lokality SO 03.1-Terénní úpravy na hráz SO 01.2</t>
  </si>
  <si>
    <t>odvoz zeminy z hráze zpět na SO 03.1 - přisypání z návodní strany</t>
  </si>
  <si>
    <t>7900</t>
  </si>
  <si>
    <t>odvoz sedimentu na mezideponii k lokalitě SO 03</t>
  </si>
  <si>
    <t>361151709</t>
  </si>
  <si>
    <t>naložení sedimentu z hromad na dopravní prostředky</t>
  </si>
  <si>
    <t>nakládka na odvoz na SO 03.1 - přisypání z návodní strany</t>
  </si>
  <si>
    <t>181951102</t>
  </si>
  <si>
    <t>Úprava pláně v hornině tř. 1 až 4 se zhutněním</t>
  </si>
  <si>
    <t>-236521913</t>
  </si>
  <si>
    <t>Úprava pláně vyrovnáním výškových rozdílů  v hornině tř. 1 až 4 se zhutněním</t>
  </si>
  <si>
    <t>133,6*(1,5+3)</t>
  </si>
  <si>
    <t>urovnání dna výkopu</t>
  </si>
  <si>
    <t>133,6*25</t>
  </si>
  <si>
    <t>urovnání pod opevněním</t>
  </si>
  <si>
    <t>304724726</t>
  </si>
  <si>
    <t>133,6*9</t>
  </si>
  <si>
    <t>svahování zavázání hráze</t>
  </si>
  <si>
    <t>182201101</t>
  </si>
  <si>
    <t>Svahování násypů</t>
  </si>
  <si>
    <t>1470908211</t>
  </si>
  <si>
    <t>Svahování trvalých svahů do projektovaných profilů  s potřebným přemístěním výkopku při svahování násypů v jakékoliv hornině</t>
  </si>
  <si>
    <t>133,6*6</t>
  </si>
  <si>
    <t>vysvahování násypu na návodním líce</t>
  </si>
  <si>
    <t>1753144277</t>
  </si>
  <si>
    <t>23*133,6</t>
  </si>
  <si>
    <t>-1125417350</t>
  </si>
  <si>
    <t>3072,8+801,6</t>
  </si>
  <si>
    <t>3874,4*1,2 'Přepočtené koeficientem množství</t>
  </si>
  <si>
    <t>213141131</t>
  </si>
  <si>
    <t>Zřízení vrstvy z geotextilie ve sklonu do 1:1 š do 3 m</t>
  </si>
  <si>
    <t>1849271379</t>
  </si>
  <si>
    <t>Zřízení vrstvy z geotextilie  filtrační, separační, odvodňovací, ochranné, výztužné nebo protierozní ve sklonu přes 1:2 do 1:1, šířky do 3 m</t>
  </si>
  <si>
    <t>274326231</t>
  </si>
  <si>
    <t>Základové pasy ze ŽB pro prostředí s mrazovými cykly tř. C 25/30</t>
  </si>
  <si>
    <t>1466039036</t>
  </si>
  <si>
    <t>Základy z betonu železového pasy z betonu pro prostředí s mrazovými cykly tř. C 25/30</t>
  </si>
  <si>
    <t>0,9*1*(12+0,9+1,1)*2</t>
  </si>
  <si>
    <t>Základ výpustě pod stěny</t>
  </si>
  <si>
    <t>1*0,9*12</t>
  </si>
  <si>
    <t>zaklad mezi stěnami</t>
  </si>
  <si>
    <t>274356021</t>
  </si>
  <si>
    <t>Bednění základových pasů ploch rovinných zřízení</t>
  </si>
  <si>
    <t>552218294</t>
  </si>
  <si>
    <t>Bednění základů z betonu prostého nebo železového pasů pro plochy rovinné zřízení</t>
  </si>
  <si>
    <t>1*(5,17+4,66+1+1+1+1+10+10)</t>
  </si>
  <si>
    <t>bednění základu</t>
  </si>
  <si>
    <t>274356022</t>
  </si>
  <si>
    <t>Bednění základových pasů ploch rovinných odstranění</t>
  </si>
  <si>
    <t>-187624407</t>
  </si>
  <si>
    <t>Bednění základů z betonu prostého nebo železového pasů pro plochy rovinné odstranění</t>
  </si>
  <si>
    <t>279362021</t>
  </si>
  <si>
    <t>Výztuž základových zdí nosných svařovanými sítěmi Kari</t>
  </si>
  <si>
    <t>52451556</t>
  </si>
  <si>
    <t>Výztuž základových zdí nosných  svislých nebo odkloněných od svislice, rovinných nebo oblých, deskových nebo žebrových, včetně výztuže jejich žeber ze svařovaných sítí z drátů typu KARI</t>
  </si>
  <si>
    <t>293*7,9*0,001</t>
  </si>
  <si>
    <t>Kari síť 8*100*100 (plocha * váha-m2 * převod na tuny)</t>
  </si>
  <si>
    <t>Svislé a kompletní konstrukce</t>
  </si>
  <si>
    <t>321321115</t>
  </si>
  <si>
    <t>Konstrukce vodních staveb ze ŽB mrazuvzdorného tř. C 25/30</t>
  </si>
  <si>
    <t>1575231731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</si>
  <si>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</si>
  <si>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((0,6+0,74)/2)*1,39*(2,085*2)</t>
  </si>
  <si>
    <t>ukončovací pasy výtok</t>
  </si>
  <si>
    <t>((0,6+0,72)/2)*1,22*(1,83*2)</t>
  </si>
  <si>
    <t>ukončovací pasy vtok</t>
  </si>
  <si>
    <t>1,5*2*2,46*((0,5+0,75)/2)</t>
  </si>
  <si>
    <t>Stěny ve středu</t>
  </si>
  <si>
    <t>2,4*2*((((0,5+0,75)/2)*2,46)+((0,5+0,65)/2)*1,22)/2</t>
  </si>
  <si>
    <t>Stěna kratší</t>
  </si>
  <si>
    <t>6,9*2*((((0,5+0,75)/2)*2,46)+((0,5+0,65)/2)*1,39)/2</t>
  </si>
  <si>
    <t>Stěny delší</t>
  </si>
  <si>
    <t>1,2*0,6*2</t>
  </si>
  <si>
    <t>napojení na štětovnici</t>
  </si>
  <si>
    <t>321351010</t>
  </si>
  <si>
    <t>Bednění konstrukcí vodních staveb rovinné - zřízení</t>
  </si>
  <si>
    <t>298898411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</si>
  <si>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</si>
  <si>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(2,1+0,6+0,6+2,1)*1,39</t>
  </si>
  <si>
    <t>(1,83+0,6+1,83+0,6)*1,22</t>
  </si>
  <si>
    <t>1,5*2,46*4</t>
  </si>
  <si>
    <t>2,4*4*((1,22+2,46)/2)</t>
  </si>
  <si>
    <t>6,9*4*((1,39+2,46)/2)</t>
  </si>
  <si>
    <t>12*0,5</t>
  </si>
  <si>
    <t>horní hrana spádu stěn</t>
  </si>
  <si>
    <t>321352010</t>
  </si>
  <si>
    <t>Bednění konstrukcí vodních staveb rovinné - odstranění</t>
  </si>
  <si>
    <t>-1195716859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</si>
  <si>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</si>
  <si>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</si>
  <si>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</si>
  <si>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1394806561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</si>
  <si>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</si>
  <si>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0,117</t>
  </si>
  <si>
    <t>321366112</t>
  </si>
  <si>
    <t>Výztuž železobetonových konstrukcí vodních staveb z oceli 10 505 D do 32 mm</t>
  </si>
  <si>
    <t>190155527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</si>
  <si>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</si>
  <si>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1,99</t>
  </si>
  <si>
    <t xml:space="preserve">Výztuž </t>
  </si>
  <si>
    <t>451315116</t>
  </si>
  <si>
    <t>Podkladní nebo výplňová vrstva z betonu C 20/25 tl do 100 mm</t>
  </si>
  <si>
    <t>1730924538</t>
  </si>
  <si>
    <t>Podkladní a výplňové vrstvy z betonu prostého  tloušťky do 100 mm, z betonu C 20/25</t>
  </si>
  <si>
    <t>3,2*12+1,2*1,2*4</t>
  </si>
  <si>
    <t>Pod výpusť</t>
  </si>
  <si>
    <t>457541111</t>
  </si>
  <si>
    <t>Filtrační vrstvy ze štěrkodrti bez zhutnění frakce od 0 až 22 do 0 až 63 mm</t>
  </si>
  <si>
    <t>219437428</t>
  </si>
  <si>
    <t>Filtrační vrstvy jakékoliv tloušťky a sklonu  ze štěrkodrti bez zhutnění, frakce od 0-22 do 0-63 mm</t>
  </si>
  <si>
    <t>133,6*(16+6)*0,2</t>
  </si>
  <si>
    <t>Filtrační vrstva návodního líce</t>
  </si>
  <si>
    <t>5*6*0,2+20*0,2*8</t>
  </si>
  <si>
    <t>Před vtokem a za vtokem do vpustě</t>
  </si>
  <si>
    <t>462512370</t>
  </si>
  <si>
    <t>Zához z lomového kamene s proštěrkováním z terénu hmotnost nad 200 do 500 kg</t>
  </si>
  <si>
    <t>-1315025319</t>
  </si>
  <si>
    <t>Zához z lomového kamene neupraveného záhozového  s proštěrkováním z terénu, hmotnosti jednotlivých kamenů přes 200 do 500 kg</t>
  </si>
  <si>
    <t>2126,5</t>
  </si>
  <si>
    <t>Opevnění hráze</t>
  </si>
  <si>
    <t>5*6*0,5+20*0,5*8</t>
  </si>
  <si>
    <t>462519003</t>
  </si>
  <si>
    <t>Příplatek za urovnání ploch záhozu z lomového kamene hmotnost nad 200 do 500 kg</t>
  </si>
  <si>
    <t>2134888190</t>
  </si>
  <si>
    <t>Zához z lomového kamene neupraveného záhozového  Příplatek k cenám za urovnání viditelných ploch záhozu z kamene, hmotnosti jednotlivých kamenů přes 200 do 500 kg</t>
  </si>
  <si>
    <t>133,6*23</t>
  </si>
  <si>
    <t>urovnání záhozu na celé ploše hráze</t>
  </si>
  <si>
    <t>D+M Ukončovací pas z lomového kamene hmotnosti nad 500kg</t>
  </si>
  <si>
    <t>-50027331</t>
  </si>
  <si>
    <t>V rámci položka je dodávka a montáž:
- dodávka kamene lomového v hmotnosti nad 500kg
- uložení lomového kamen do pasu
- vodorovný a svislý přesun na staveništi i mimo něj</t>
  </si>
  <si>
    <t>1*1*133,6</t>
  </si>
  <si>
    <t>pas na konci opevnění hráze</t>
  </si>
  <si>
    <t>40</t>
  </si>
  <si>
    <t>D+M Ocelové oplocení výšky 1,8m, pozinkované, potažení PVC</t>
  </si>
  <si>
    <t>-783332957</t>
  </si>
  <si>
    <t xml:space="preserve">V rámci položky je dodávka a montáž oplocení:
- sloupek průběžný 20ks
- sloupek rohový 8ks
- vzpěra plotová 10ks
- napínací drát 115*3=345m
- pozinkované drátěné pletivo potažené PVC 62*1,8=111,6m2+rezerva
- beton do základu (0,6*0,6*0,75)*22+(0,6*0,75*0,85)*10=9,76m3+rezerva
- výkopy pro základy 10m3+rezerva
- 6* plastová tabulka zákaz vstupu, v rámci položky je přichycení na plot, minimální rozměr A4
</t>
  </si>
  <si>
    <t>31*2</t>
  </si>
  <si>
    <t>oplocení v místě zavázání hráze</t>
  </si>
  <si>
    <t>41</t>
  </si>
  <si>
    <t>D+M Bojky podél vnořené hráze</t>
  </si>
  <si>
    <t>1970684316</t>
  </si>
  <si>
    <t xml:space="preserve">V rámci položky:
-Dodávky žluté bojky, délky min, 80cm, a výtlak minimálně 15kg
-ocelové poplastované lano se smičkami k přichycení k bóji a k bet. bloku(průměr lana min. 10/12mm, délka 5m)
-betonový blok, buď prefabrikát nebo monilit umístěn na dně nádrže v opevnění, minimální rozměr 0,3*0,3*0,3m, v rámci položky všechny potřebné položky(beton, výztuž, bednění, odbednění), beton C25/30 XC4 XF3 
-oko zabetonované do betonového bloku, průměr min.15mm
-vykopávky a zásyp dle potřeby
-v rácmi položky všechny potřebné a související položky k montáži a dodávce
 </t>
  </si>
  <si>
    <t>po 20 m podél hráze</t>
  </si>
  <si>
    <t>Úpravy povrchů, podlahy a osazování výplní</t>
  </si>
  <si>
    <t>42</t>
  </si>
  <si>
    <t>R13</t>
  </si>
  <si>
    <t>Úprava povrchů betonových konstrukcí vnějších pačokováním jílovým mlékem dvojnásobné</t>
  </si>
  <si>
    <t>1765445250</t>
  </si>
  <si>
    <t>0,9*12*2+((1,39+2,46)/2)*6,9*2+((1,22+2,46)/2)*2,4*2+2,46*1,5*2</t>
  </si>
  <si>
    <t>Zasypaný porvch výpustě</t>
  </si>
  <si>
    <t>Ostatní konstrukce a práce, bourání</t>
  </si>
  <si>
    <t>931994106</t>
  </si>
  <si>
    <t>Těsnění dilatační spáry betonové konstrukce vnitřním těsnicím pásem</t>
  </si>
  <si>
    <t>-18604686</t>
  </si>
  <si>
    <t>Těsnění spáry betonové konstrukce pásy, profily, tmely  těsnicím pásem vnitřním, spáry dilatační</t>
  </si>
  <si>
    <t>3+3+2,5</t>
  </si>
  <si>
    <t>spára v místě stětovnice</t>
  </si>
  <si>
    <t>44</t>
  </si>
  <si>
    <t>931994111</t>
  </si>
  <si>
    <t>Těsnění styčné spáry u prefa dílců bobtnajícím profilem</t>
  </si>
  <si>
    <t>-1437952885</t>
  </si>
  <si>
    <t>Těsnění spáry betonové konstrukce pásy, profily, tmely  profilem, spáry styčné u prefa dílců bobtnajícím</t>
  </si>
  <si>
    <t>2,1+2,1+1,9+1,9+12+12+11+11</t>
  </si>
  <si>
    <t>Pracovní spáry</t>
  </si>
  <si>
    <t>(3+3+2,5)*2</t>
  </si>
  <si>
    <t>těsnění podél štětovnice</t>
  </si>
  <si>
    <t>45</t>
  </si>
  <si>
    <t>941111111</t>
  </si>
  <si>
    <t>Montáž lešení řadového trubkového lehkého s podlahami zatížení do 200 kg/m2 š do 0,9 m v do 10 m</t>
  </si>
  <si>
    <t>-299290291</t>
  </si>
  <si>
    <t>Montáž lešení řadového trubkového lehkého pracovního s podlahami  s provozním zatížením tř. 3 do 200 kg/m2 šířky tř. W06 od 0,6 do 0,9 m, výšky do 10 m</t>
  </si>
  <si>
    <t>12*3*4</t>
  </si>
  <si>
    <t>Lešení využívané k bednění</t>
  </si>
  <si>
    <t>46</t>
  </si>
  <si>
    <t>941111211</t>
  </si>
  <si>
    <t>Příplatek k lešení řadovému trubkovému lehkému s podlahami š 0,9 m v 10 m za první a ZKD den použití</t>
  </si>
  <si>
    <t>-1950654458</t>
  </si>
  <si>
    <t>Montáž lešení řadového trubkového lehkého pracovního s podlahami  s provozním zatížením tř. 3 do 200 kg/m2 Příplatek za první a každý další den použití lešení k ceně -1111</t>
  </si>
  <si>
    <t>144</t>
  </si>
  <si>
    <t>144*30 'Přepočtené koeficientem množství</t>
  </si>
  <si>
    <t>47</t>
  </si>
  <si>
    <t>941111811</t>
  </si>
  <si>
    <t>Demontáž lešení řadového trubkového lehkého s podlahami zatížení do 200 kg/m2 š do 0,9 m v do 10 m</t>
  </si>
  <si>
    <t>-773473871</t>
  </si>
  <si>
    <t>Demontáž lešení řadového trubkového lehkého pracovního s podlahami  s provozním zatížením tř. 3 do 200 kg/m2 šířky tř. W06 od 0,6 do 0,9 m, výšky do 10 m</t>
  </si>
  <si>
    <t>48</t>
  </si>
  <si>
    <t>-1558189104</t>
  </si>
  <si>
    <t>SO 02 - SO 02 - Lazinovská zátoka</t>
  </si>
  <si>
    <t xml:space="preserve">      99 - Přesun hmot a manipulace se sutí</t>
  </si>
  <si>
    <t>120951123</t>
  </si>
  <si>
    <t>Bourání zdiva z ŽB nebo předpjatého betonu v odkopávkách nebo prokopávkách strojně</t>
  </si>
  <si>
    <t>219953235</t>
  </si>
  <si>
    <t>Bourání konstrukcí v odkopávkách a prokopávkách s přemístěním suti na hromady na vzdálenost do 20 m nebo s naložením na dopravní prostředek strojně z betonu železového nebo předpjatého</t>
  </si>
  <si>
    <t>Bourání části budov v zátopě</t>
  </si>
  <si>
    <t>120</t>
  </si>
  <si>
    <t xml:space="preserve">nedemontované stavební konstrukce v zátopě VD </t>
  </si>
  <si>
    <t>122401103</t>
  </si>
  <si>
    <t>Odkopávky a prokopávky nezapažené v hornině tř. 5 objem do 5000 m3</t>
  </si>
  <si>
    <t>-2075732186</t>
  </si>
  <si>
    <t>Odkopávky a prokopávky nezapažené  s přehozením výkopku na vzdálenost do 3 m nebo s naložením na dopravní prostředek v hornině tř. 5 přes 1 000 do 5 000 m3</t>
  </si>
  <si>
    <t>2600</t>
  </si>
  <si>
    <t xml:space="preserve">vykopání vybourané suti ze starých domů ze zátopy </t>
  </si>
  <si>
    <t>774723417</t>
  </si>
  <si>
    <t>162401102</t>
  </si>
  <si>
    <t>Vodorovné přemístění do 2000 m výkopku/sypaniny z horniny tř. 1 až 4</t>
  </si>
  <si>
    <t>-1492859872</t>
  </si>
  <si>
    <t>Vodorovné přemístění výkopku nebo sypaniny po suchu  na obvyklém dopravním prostředku, bez naložení výkopku, avšak se složením bez rozhrnutí z horniny tř. 1 až 4 na vzdálenost přes 1 500 do 2 000 m</t>
  </si>
  <si>
    <t>-1986867615</t>
  </si>
  <si>
    <t>181102301</t>
  </si>
  <si>
    <t>Úprava pláně v zářezech bez zhutnění</t>
  </si>
  <si>
    <t>2133957569</t>
  </si>
  <si>
    <t>Úprava pláně na stavbách dálnic strojně v zářezech mimo skalních bez zhutnění</t>
  </si>
  <si>
    <t>1000</t>
  </si>
  <si>
    <t>V zátopě</t>
  </si>
  <si>
    <t>1837094412</t>
  </si>
  <si>
    <t>5000</t>
  </si>
  <si>
    <t>Třídění výkopů na suť a sediment</t>
  </si>
  <si>
    <t>-13352540</t>
  </si>
  <si>
    <t>457572111</t>
  </si>
  <si>
    <t>Filtrační vrstvy ze štěrkopísku se zhutněním frakce od 0 až 8 do 0 až 32 mm</t>
  </si>
  <si>
    <t>1239932340</t>
  </si>
  <si>
    <t>Filtrační vrstvy jakékoliv tloušťky a sklonu  ze štěrkopísků se zhutněním do 10 pojezdů/m3, frakce od 0-8 do 0-32 mm</t>
  </si>
  <si>
    <t>200*0,2</t>
  </si>
  <si>
    <t>podsyp pod panely</t>
  </si>
  <si>
    <t>463211153</t>
  </si>
  <si>
    <t>Rovnanina objemu přes 3 m3 z lomového kamene tříděného hmotnosti do 500 kg s urovnáním líce</t>
  </si>
  <si>
    <t>1038380178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</si>
  <si>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</si>
  <si>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2*23</t>
  </si>
  <si>
    <t>opevnění břehu</t>
  </si>
  <si>
    <t>190*0,6</t>
  </si>
  <si>
    <t>opevnění za vtokem do nádrže</t>
  </si>
  <si>
    <t>D+M Uložení silničních panelů</t>
  </si>
  <si>
    <t>-1569899485</t>
  </si>
  <si>
    <t>V rámci položky je vodorovný a svislý přesun na staveništi i mimo něj (dovoz na stavbu) a uložení do štěrkodrti s urovnáním atd.</t>
  </si>
  <si>
    <t>59381009</t>
  </si>
  <si>
    <t>panel silniční 3,00x1,00x0,15m</t>
  </si>
  <si>
    <t>-810187553</t>
  </si>
  <si>
    <t>99</t>
  </si>
  <si>
    <t>Přesun hmot a manipulace se sutí</t>
  </si>
  <si>
    <t>997013501</t>
  </si>
  <si>
    <t>Odvoz suti a vybouraných hmot na skládku nebo meziskládku do 1 km se složením</t>
  </si>
  <si>
    <t>1520360784</t>
  </si>
  <si>
    <t>Odvoz suti a vybouraných hmot na skládku nebo meziskládku  se složením, na vzdálenost do 1 km</t>
  </si>
  <si>
    <t>2600*2,5</t>
  </si>
  <si>
    <t>Původní budovy v zátopě</t>
  </si>
  <si>
    <t>130*2,5</t>
  </si>
  <si>
    <t>997013509</t>
  </si>
  <si>
    <t>Příplatek k odvozu suti a vybouraných hmot na skládku ZKD 1 km přes 1 km</t>
  </si>
  <si>
    <t>-241405676</t>
  </si>
  <si>
    <t>Odvoz suti a vybouraných hmot na skládku nebo meziskládku  se složením, na vzdálenost Příplatek k ceně za každý další i započatý 1 km přes 1 km</t>
  </si>
  <si>
    <t>6825*13</t>
  </si>
  <si>
    <t>odvoz na skládku</t>
  </si>
  <si>
    <t>997013801</t>
  </si>
  <si>
    <t>Poplatek za uložení na skládce (skládkovné) stavebního odpadu betonového kód odpadu 170 101</t>
  </si>
  <si>
    <t>899521514</t>
  </si>
  <si>
    <t>Poplatek za uložení stavebního odpadu na skládce (skládkovné) z prostého betonu zatříděného do Katalogu odpadů pod kódem 170 101</t>
  </si>
  <si>
    <t>6825</t>
  </si>
  <si>
    <t>997221611</t>
  </si>
  <si>
    <t>Nakládání suti na dopravní prostředky pro vodorovnou dopravu</t>
  </si>
  <si>
    <t>-552987435</t>
  </si>
  <si>
    <t>Nakládání na dopravní prostředky  pro vodorovnou dopravu suti</t>
  </si>
  <si>
    <t>nakládání suti ze zátopy odstraněné dle příčných profilů</t>
  </si>
  <si>
    <t>79356383</t>
  </si>
  <si>
    <t>SO 03 - SO 03 - Uložení sedimentů na povrch terénu</t>
  </si>
  <si>
    <t>SO 03.1 - SO 03.1 - Terénní úpravy</t>
  </si>
  <si>
    <t>-100878062</t>
  </si>
  <si>
    <t>1,5</t>
  </si>
  <si>
    <t xml:space="preserve">pokosení travin </t>
  </si>
  <si>
    <t>920466412</t>
  </si>
  <si>
    <t>17270</t>
  </si>
  <si>
    <t>1259068238</t>
  </si>
  <si>
    <t>-837960147</t>
  </si>
  <si>
    <t>-2058567646</t>
  </si>
  <si>
    <t>-1426340813</t>
  </si>
  <si>
    <t>112101122</t>
  </si>
  <si>
    <t>Odstranění stromů jehličnatých průměru kmene do 500 mm</t>
  </si>
  <si>
    <t>-2044803131</t>
  </si>
  <si>
    <t>Odstranění stromů s odřezáním kmene a s odvětvením jehličnatých bez odkornění, průměru kmene přes 300 do 500 mm</t>
  </si>
  <si>
    <t>112101123</t>
  </si>
  <si>
    <t>Odstranění stromů jehličnatých průměru kmene do 700 mm</t>
  </si>
  <si>
    <t>510293307</t>
  </si>
  <si>
    <t>Odstranění stromů s odřezáním kmene a s odvětvením jehličnatých bez odkornění, průměru kmene přes 500 do 700 mm</t>
  </si>
  <si>
    <t>-213735257</t>
  </si>
  <si>
    <t>-965583015</t>
  </si>
  <si>
    <t>-1652843233</t>
  </si>
  <si>
    <t>162301102</t>
  </si>
  <si>
    <t>Vodorovné přemístění do 1000 m výkopku/sypaniny z horniny tř. 1 až 4</t>
  </si>
  <si>
    <t>-1292121884</t>
  </si>
  <si>
    <t>Vodorovné přemístění výkopku nebo sypaniny po suchu  na obvyklém dopravním prostředku, bez naložení výkopku, avšak se složením bez rozhrnutí z horniny tř. 1 až 4 na vzdálenost přes 500 do 1 000 m</t>
  </si>
  <si>
    <t>66600</t>
  </si>
  <si>
    <t xml:space="preserve">odvoz sedimentu z mezideponie na terénní úpravy SO 03.1 </t>
  </si>
  <si>
    <t>180451122</t>
  </si>
  <si>
    <t>Setí zemědělských kultur plocha přes 5 ha sklon přes 5°</t>
  </si>
  <si>
    <t>-955691986</t>
  </si>
  <si>
    <t>Setí zemědělských kultur  na plochách přes 5 ha, o sklonu přes 5°</t>
  </si>
  <si>
    <t>7,77</t>
  </si>
  <si>
    <t>První setí luskovina na ornou i na TTP</t>
  </si>
  <si>
    <t>Luskovino-obilná směska na zelené hnojení</t>
  </si>
  <si>
    <t>kg</t>
  </si>
  <si>
    <t>-1449051297</t>
  </si>
  <si>
    <t>osivo jetelotráva intenzivní víceletá</t>
  </si>
  <si>
    <t>7,77*80</t>
  </si>
  <si>
    <t>181411121</t>
  </si>
  <si>
    <t>Založení lučního trávníku výsevem plochy do 1000 m2 v rovině a ve svahu do 1:5</t>
  </si>
  <si>
    <t>-2126421116</t>
  </si>
  <si>
    <t>Založení trávníku na půdě předem připravené plochy do 1000 m2 výsevem včetně utažení lučního v rovině nebo na svahu do 1:5</t>
  </si>
  <si>
    <t>16000</t>
  </si>
  <si>
    <t>Osetí terénních úprav</t>
  </si>
  <si>
    <t>R16</t>
  </si>
  <si>
    <t>osivo směs (pastva pro včely)</t>
  </si>
  <si>
    <t>-1694172456</t>
  </si>
  <si>
    <t>osiva pícnin směsi travní balení obvykle 25 kg technická - rovinná (10 kg)</t>
  </si>
  <si>
    <t>9000+16000+33917</t>
  </si>
  <si>
    <t>58917*0,0075 'Přepočtené koeficientem množství</t>
  </si>
  <si>
    <t>181451122</t>
  </si>
  <si>
    <t>Založení lučního trávníku výsevem plochy přes 1000 m2 ve svahu do 1:2</t>
  </si>
  <si>
    <t>-310807361</t>
  </si>
  <si>
    <t>Založení trávníku na půdě předem připravené plochy přes 1000 m2 výsevem včetně utažení lučního na svahu přes 1:5 do 1:2</t>
  </si>
  <si>
    <t>9000</t>
  </si>
  <si>
    <t>Osetí terénních úprav svahy</t>
  </si>
  <si>
    <t>183101113</t>
  </si>
  <si>
    <t>Hloubení jamek bez výměny půdy zeminy tř 1 až 4 objem do 0,05 m3 v rovině a svahu do 1:5</t>
  </si>
  <si>
    <t>-1846848193</t>
  </si>
  <si>
    <t>Hloubení jamek pro vysazování rostlin v zemině tř.1 až 4 bez výměny půdy  v rovině nebo na svahu do 1:5, objemu přes 0,02 do 0,05 m3</t>
  </si>
  <si>
    <t>34+55+24+63+41+16+33+35+35+34+22</t>
  </si>
  <si>
    <t>Keře</t>
  </si>
  <si>
    <t>183101115</t>
  </si>
  <si>
    <t>Hloubení jamek bez výměny půdy zeminy tř 1 až 4 objem do 0,4 m3 v rovině a svahu do 1:5</t>
  </si>
  <si>
    <t>-1971855609</t>
  </si>
  <si>
    <t>Hloubení jamek pro vysazování rostlin v zemině tř.1 až 4 bez výměny půdy  v rovině nebo na svahu do 1:5, objemu přes 0,125 do 0,40 m3</t>
  </si>
  <si>
    <t>23+14+29+9+7+17</t>
  </si>
  <si>
    <t>Stromy</t>
  </si>
  <si>
    <t>183408323</t>
  </si>
  <si>
    <t>Smykování na plochách do 1 ha v půdě těžké</t>
  </si>
  <si>
    <t>-375857600</t>
  </si>
  <si>
    <t>Smykování  na plochách jednotlivě do 1 ha, v půdě těžké</t>
  </si>
  <si>
    <t>první- smykování na orné i na TTP</t>
  </si>
  <si>
    <t>druhé- smykování na orné i na TTP</t>
  </si>
  <si>
    <t>184102110</t>
  </si>
  <si>
    <t>Výsadba dřeviny s balem D do 0,1 m do jamky se zalitím v rovině a svahu do 1:5</t>
  </si>
  <si>
    <t>-1230385471</t>
  </si>
  <si>
    <t>Výsadba dřeviny s balem do předem vyhloubené jamky se zalitím  v rovině nebo na svahu do 1:5, při průměru balu do 100 mm</t>
  </si>
  <si>
    <t>184102113</t>
  </si>
  <si>
    <t>Výsadba dřeviny s balem D do 0,4 m do jamky se zalitím v rovině a svahu do 1:5</t>
  </si>
  <si>
    <t>1005511195</t>
  </si>
  <si>
    <t>Výsadba dřeviny s balem do předem vyhloubené jamky se zalitím  v rovině nebo na svahu do 1:5, při průměru balu přes 300 do 400 mm</t>
  </si>
  <si>
    <t>184215133</t>
  </si>
  <si>
    <t>Ukotvení kmene dřevin třemi kůly D do 0,1 m délky do 3 m</t>
  </si>
  <si>
    <t>-1868282186</t>
  </si>
  <si>
    <t>Ukotvení dřeviny kůly třemi kůly, délky přes 2 do 3 m</t>
  </si>
  <si>
    <t>184813121</t>
  </si>
  <si>
    <t>Ochrana dřevin před okusem mechanicky pletivem v rovině a svahu do 1:5</t>
  </si>
  <si>
    <t>-464972836</t>
  </si>
  <si>
    <t>Ochrana dřevin před okusem zvěří mechanicky v rovině nebo ve svahu do 1:5, pletivem, výšky do 2 m</t>
  </si>
  <si>
    <t>Pol31</t>
  </si>
  <si>
    <t>zálivka jamky 30-60l včetně dovozu</t>
  </si>
  <si>
    <t>ks</t>
  </si>
  <si>
    <t>-747165105</t>
  </si>
  <si>
    <t>Pol32</t>
  </si>
  <si>
    <t>zálivka jamky 15l včetně dovozu</t>
  </si>
  <si>
    <t>-2051410935</t>
  </si>
  <si>
    <t>392</t>
  </si>
  <si>
    <t>Pol33</t>
  </si>
  <si>
    <t>startovací řez koruny</t>
  </si>
  <si>
    <t>388117281</t>
  </si>
  <si>
    <t>Pol36.2</t>
  </si>
  <si>
    <t>D+M juta, zhotovení obalu kmene</t>
  </si>
  <si>
    <t>954752201</t>
  </si>
  <si>
    <t>99*(1*1)</t>
  </si>
  <si>
    <t>Pol48</t>
  </si>
  <si>
    <t>D+M drátěná oplocenka oka 50x50mm, vyška 150 cm, průměr drátu 2,2mm, průměr kůlu 8cm včetně zatlučení a připevnění k drátěné oplocence včetně vázacího drátu na třech místech, včetně vchodu</t>
  </si>
  <si>
    <t>379514812</t>
  </si>
  <si>
    <t>15*30</t>
  </si>
  <si>
    <t>Vláčení na plochách do 1 ha v půdě těžké</t>
  </si>
  <si>
    <t>815956979</t>
  </si>
  <si>
    <t>Obdělání půdy  vláčením na svahu přes 1:5 do 1:2</t>
  </si>
  <si>
    <t xml:space="preserve">První-Vláčení dle plánu rekultivace na orné i TTP </t>
  </si>
  <si>
    <t xml:space="preserve">Druhé-Vláčení dle plánu rekultivace na orné i TTP </t>
  </si>
  <si>
    <t>183551114</t>
  </si>
  <si>
    <t>Úprava půdy první orbou hl do 0,3 m ploch do 5 ha sklonu přes 5°</t>
  </si>
  <si>
    <t>-395329811</t>
  </si>
  <si>
    <t>Úprava zemědělské půdy - orba  první hl. do 0,30 m, na ploše jednotlivě do 5 ha, o sklonu přes 5°</t>
  </si>
  <si>
    <t>zaorání zeleného hnojení na orné i na TTP</t>
  </si>
  <si>
    <t>183552124</t>
  </si>
  <si>
    <t>Hnojení půdy průmyslovými hnojivy do 0,5 t/ha ploch přes 5 ha sklonu přes 5°</t>
  </si>
  <si>
    <t>425537357</t>
  </si>
  <si>
    <t>Úprava zemědělské půdy - hnojení průmyslovými hnojivy při dávce do 0,5 t/ha, na ploše jednotlivě přes 5 ha, o sklonu přes 5°</t>
  </si>
  <si>
    <t>Hnojení NPK na orné i na TTP</t>
  </si>
  <si>
    <t>Hnojení (Ledek, superfosfat, síran) na orné i na TTP</t>
  </si>
  <si>
    <t>R12</t>
  </si>
  <si>
    <t>Hnojivo NPK</t>
  </si>
  <si>
    <t>-1542768683</t>
  </si>
  <si>
    <t>hnojivo průmyslové Cererit</t>
  </si>
  <si>
    <t>15,6*0,5</t>
  </si>
  <si>
    <t>Hnojivo Ledek amonný s vápencem</t>
  </si>
  <si>
    <t>1089556118</t>
  </si>
  <si>
    <t>15,6*0,3</t>
  </si>
  <si>
    <t>R14</t>
  </si>
  <si>
    <t>Hnojivo Superfosfát</t>
  </si>
  <si>
    <t>-1470548308</t>
  </si>
  <si>
    <t>15,6*0,1</t>
  </si>
  <si>
    <t>R15</t>
  </si>
  <si>
    <t>Hnojivo Síran draselný</t>
  </si>
  <si>
    <t>-1141327844</t>
  </si>
  <si>
    <t>-153990443</t>
  </si>
  <si>
    <t xml:space="preserve">Obsahuje všechny druhy likvidace - uložení na skládku, spálení nebo štěpkování. Součástí položky je možná doprava, potřebná manipulace a poplatky za uložení na skládku
</t>
  </si>
  <si>
    <t>R19</t>
  </si>
  <si>
    <t>brslen evropský (Euonymus europaeus), 40-60cm, kontejner</t>
  </si>
  <si>
    <t>-636417566</t>
  </si>
  <si>
    <t>R29</t>
  </si>
  <si>
    <t>Kalina tušalaj (Viburnum lantana), 40-60 cm, kontejner</t>
  </si>
  <si>
    <t>-1523413803</t>
  </si>
  <si>
    <t>R30</t>
  </si>
  <si>
    <t>Dřín obecný (Cornus mas), 40-60 cm, kontejner</t>
  </si>
  <si>
    <t>1700156322</t>
  </si>
  <si>
    <t>63</t>
  </si>
  <si>
    <t>R31</t>
  </si>
  <si>
    <t>Růže šípková (Rosa canina), 40-60 cm, kontejner</t>
  </si>
  <si>
    <t>-276146730</t>
  </si>
  <si>
    <t>R32</t>
  </si>
  <si>
    <t>Řešetlák počistivý (Rhamnus cathartica), 40-60 cm, kontejner</t>
  </si>
  <si>
    <t>-847734875</t>
  </si>
  <si>
    <t>R33</t>
  </si>
  <si>
    <t>Líska obecná  (Corylus avellana), 40-60 cm, kontejner</t>
  </si>
  <si>
    <t>-1584466285</t>
  </si>
  <si>
    <t>R34</t>
  </si>
  <si>
    <t>Kalina obecná (Viburnum opulus L.), 40-60 cm, kontejner</t>
  </si>
  <si>
    <t>309205540</t>
  </si>
  <si>
    <t>R35</t>
  </si>
  <si>
    <t>Hloh jednosemenný  (Crataegus monogyna), 40-60 cm, kontejner</t>
  </si>
  <si>
    <t>1434456475</t>
  </si>
  <si>
    <t>R36</t>
  </si>
  <si>
    <t>Ptačí zob obecný   (Ligustrum vulgare), 40-60 cm, kontejner</t>
  </si>
  <si>
    <t>2103555470</t>
  </si>
  <si>
    <t>55</t>
  </si>
  <si>
    <t>R37</t>
  </si>
  <si>
    <t>Svída krvavá   (Cornus sanguinea), 40-60 cm, kontejner</t>
  </si>
  <si>
    <t>1810590396</t>
  </si>
  <si>
    <t>R5.2</t>
  </si>
  <si>
    <t>D+M bavlněný úvazek</t>
  </si>
  <si>
    <t>-2124896237</t>
  </si>
  <si>
    <t>99*1</t>
  </si>
  <si>
    <t>49</t>
  </si>
  <si>
    <t>Pol30</t>
  </si>
  <si>
    <t>tyč odkorněná délka 250 cm,tloušťka 6 cm</t>
  </si>
  <si>
    <t>-790402112</t>
  </si>
  <si>
    <t>99*3</t>
  </si>
  <si>
    <t>50</t>
  </si>
  <si>
    <t>R5.3</t>
  </si>
  <si>
    <t>D+M Spojovací laťky</t>
  </si>
  <si>
    <t>-91908115</t>
  </si>
  <si>
    <t>51</t>
  </si>
  <si>
    <t>R63</t>
  </si>
  <si>
    <t>mulčování štěpkou VL tl. 0,1m</t>
  </si>
  <si>
    <t>1202719473</t>
  </si>
  <si>
    <t>392*(1*1)</t>
  </si>
  <si>
    <t>keře</t>
  </si>
  <si>
    <t>99*(0,5*0,5)</t>
  </si>
  <si>
    <t>stromy</t>
  </si>
  <si>
    <t>52</t>
  </si>
  <si>
    <t>R64</t>
  </si>
  <si>
    <t>štěpka VL</t>
  </si>
  <si>
    <t>414522325</t>
  </si>
  <si>
    <t>416,8*0,1</t>
  </si>
  <si>
    <t>53</t>
  </si>
  <si>
    <t>R79</t>
  </si>
  <si>
    <t>Třešeň  (Prunus avium), obvod kmínku 8-10cm, ZB</t>
  </si>
  <si>
    <t>-1302831032</t>
  </si>
  <si>
    <t>54</t>
  </si>
  <si>
    <t>R80</t>
  </si>
  <si>
    <t>Javor klen  (Acer pseudoplatanus), obvod kmínku 8-10cm, ZB</t>
  </si>
  <si>
    <t>104648674</t>
  </si>
  <si>
    <t>R81</t>
  </si>
  <si>
    <t>Bříza bělokorá (Betula pendula), obvod kmínku 8-10cm, ZB</t>
  </si>
  <si>
    <t>-104355088</t>
  </si>
  <si>
    <t>56</t>
  </si>
  <si>
    <t>R82</t>
  </si>
  <si>
    <t>dub zimní (Quercus petraea), obvod kmínku 8-10cm, ZB</t>
  </si>
  <si>
    <t>-391059108</t>
  </si>
  <si>
    <t>57</t>
  </si>
  <si>
    <t>R83</t>
  </si>
  <si>
    <t>Lípa srdčitá (Tilia cordata), obvod kmínku 8-10cm, ZB</t>
  </si>
  <si>
    <t>-1468044883</t>
  </si>
  <si>
    <t>58</t>
  </si>
  <si>
    <t>R84</t>
  </si>
  <si>
    <t>švestka (Prunus domestica), obvod kmínku 8-10cm, ZB</t>
  </si>
  <si>
    <t>1895864077</t>
  </si>
  <si>
    <t>59</t>
  </si>
  <si>
    <t>R85</t>
  </si>
  <si>
    <t>Střemcha obecná (Prunus padus), 40-60 cm, kontejner</t>
  </si>
  <si>
    <t>901158136</t>
  </si>
  <si>
    <t>60</t>
  </si>
  <si>
    <t>Rozřezání stromů na 4m kusy a převoz na lokalitu určenou obcí k převzetí vlastníkům, vzdálenost do 3km</t>
  </si>
  <si>
    <t>1751160658</t>
  </si>
  <si>
    <t>61</t>
  </si>
  <si>
    <t>115001104</t>
  </si>
  <si>
    <t>Převedení vody potrubím DN do 300</t>
  </si>
  <si>
    <t>-1072982714</t>
  </si>
  <si>
    <t>Převedení vody potrubím průměru DN přes 250 do 300</t>
  </si>
  <si>
    <t>240</t>
  </si>
  <si>
    <t>62</t>
  </si>
  <si>
    <t>121101103</t>
  </si>
  <si>
    <t>Sejmutí ornice s přemístěním na vzdálenost do 250 m</t>
  </si>
  <si>
    <t>-238158606</t>
  </si>
  <si>
    <t>Sejmutí ornice nebo lesní půdy  s vodorovným přemístěním na hromady v místě upotřebení nebo na dočasné či trvalé skládky se složením, na vzdálenost přes 100 do 250 m</t>
  </si>
  <si>
    <t>19426,15-726,50</t>
  </si>
  <si>
    <t>sejmutí ornice na pozemcích mezideponii</t>
  </si>
  <si>
    <t>726,50</t>
  </si>
  <si>
    <t>sejmutí ornice na pozemku 579</t>
  </si>
  <si>
    <t>181202305</t>
  </si>
  <si>
    <t>Úprava pláně na násypech se zhutněním</t>
  </si>
  <si>
    <t>-41340602</t>
  </si>
  <si>
    <t>Úprava pláně na stavbách dálnic strojně na násypech se zhutněním</t>
  </si>
  <si>
    <t>64</t>
  </si>
  <si>
    <t>181301113</t>
  </si>
  <si>
    <t>Rozprostření ornice tl vrstvy do 200 mm pl přes 500 m2 v rovině nebo ve svahu do 1:5</t>
  </si>
  <si>
    <t>119099601</t>
  </si>
  <si>
    <t>Rozprostření a urovnání ornice v rovině nebo ve svahu sklonu do 1:5 při souvislé ploše přes 500 m2, tl. vrstvy přes 150 do 200 mm</t>
  </si>
  <si>
    <t>1083</t>
  </si>
  <si>
    <t>rozprostření na pozemku 584</t>
  </si>
  <si>
    <t>65</t>
  </si>
  <si>
    <t>181301114</t>
  </si>
  <si>
    <t>Rozprostření ornice tl vrstvy do 250 mm pl přes 500 m2 v rovině nebo ve svahu do 1:5</t>
  </si>
  <si>
    <t>1964932967</t>
  </si>
  <si>
    <t>Rozprostření a urovnání ornice v rovině nebo ve svahu sklonu do 1:5 při souvislé ploše přes 500 m2, tl. vrstvy přes 200 do 250 mm</t>
  </si>
  <si>
    <t>10188+33917+2906</t>
  </si>
  <si>
    <t>rozprostření na pozemku 593/1, 660, 579</t>
  </si>
  <si>
    <t>66</t>
  </si>
  <si>
    <t>181301115</t>
  </si>
  <si>
    <t>Rozprostření ornice tl vrstvy do 300 mm pl přes 500 m2 v rovině nebo ve svahu do 1:5</t>
  </si>
  <si>
    <t>853097921</t>
  </si>
  <si>
    <t>Rozprostření a urovnání ornice v rovině nebo ve svahu sklonu do 1:5 při souvislé ploše přes 500 m2, tl. vrstvy přes 250 do 300 mm</t>
  </si>
  <si>
    <t>9975+19582</t>
  </si>
  <si>
    <t>rozprotření ornice na pozemku 570, 671</t>
  </si>
  <si>
    <t>67</t>
  </si>
  <si>
    <t>-500292973</t>
  </si>
  <si>
    <t>20000</t>
  </si>
  <si>
    <t>urovnání dna výkopu vytvoření lavic</t>
  </si>
  <si>
    <t>68</t>
  </si>
  <si>
    <t>182111111</t>
  </si>
  <si>
    <t>Zpevnění svahu jutovou, kokosovou nebo plastovou rohoží do 1:1</t>
  </si>
  <si>
    <t>718178797</t>
  </si>
  <si>
    <t>Zpevnění svahu jutovou, kokosovou nebo plastovou rohoží na svahu přes 1:2 do 1:1</t>
  </si>
  <si>
    <t>69</t>
  </si>
  <si>
    <t>69311049</t>
  </si>
  <si>
    <t>tkanina jutová přírodní 120g/m2</t>
  </si>
  <si>
    <t>102817583</t>
  </si>
  <si>
    <t>9000*1,2 'Přepočtené koeficientem množství</t>
  </si>
  <si>
    <t>70</t>
  </si>
  <si>
    <t>693110570</t>
  </si>
  <si>
    <t>skoba kotvící ocelová na geotextilie dl 300mm D 4mm</t>
  </si>
  <si>
    <t>623215449</t>
  </si>
  <si>
    <t>9000*3</t>
  </si>
  <si>
    <t>71</t>
  </si>
  <si>
    <t>303101554</t>
  </si>
  <si>
    <t>8000</t>
  </si>
  <si>
    <t>Vytěžení zeminy při vytváření lavic na původním terénu</t>
  </si>
  <si>
    <t>72</t>
  </si>
  <si>
    <t>-640321810</t>
  </si>
  <si>
    <t>přehození sedimentu po první fázi vápnění při druhé dojde již k nakládání</t>
  </si>
  <si>
    <t>73</t>
  </si>
  <si>
    <t>1810376528</t>
  </si>
  <si>
    <t>naložení sedimentu na dopravní prostředky z mezideponie</t>
  </si>
  <si>
    <t>74</t>
  </si>
  <si>
    <t>171101101</t>
  </si>
  <si>
    <t>Uložení sypaniny z hornin soudržných do násypů zhutněných na 95 % PS</t>
  </si>
  <si>
    <t>2072436615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</si>
  <si>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</si>
  <si>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uložení zeminy do terénních úprav</t>
  </si>
  <si>
    <t>uložení vytěžené zeminy při vytváření lavic</t>
  </si>
  <si>
    <t>75</t>
  </si>
  <si>
    <t>-179065642</t>
  </si>
  <si>
    <t>úprava dna terénních úprav</t>
  </si>
  <si>
    <t>550*1</t>
  </si>
  <si>
    <t xml:space="preserve">svahování příkopu okolo cest </t>
  </si>
  <si>
    <t>76</t>
  </si>
  <si>
    <t>791365904</t>
  </si>
  <si>
    <t xml:space="preserve">vysvahování násypu </t>
  </si>
  <si>
    <t>77</t>
  </si>
  <si>
    <t>198764106</t>
  </si>
  <si>
    <t>6,66*2+6,66*2</t>
  </si>
  <si>
    <t>zapravení vápna na mezideponiích ve dvou fázích</t>
  </si>
  <si>
    <t>200*500*0,0001+200*400*0,0001</t>
  </si>
  <si>
    <t>zapravení vápna na terénních úpravách poslední fáze</t>
  </si>
  <si>
    <t>78</t>
  </si>
  <si>
    <t>D+M Aplikace vápna pomocí rozmetadla vápna</t>
  </si>
  <si>
    <t>1522865698</t>
  </si>
  <si>
    <t xml:space="preserve">V rámci položky je aplikace vápna na požadovanou plochu. Včetně všech souvisejících činností s aplikací a skladování.
</t>
  </si>
  <si>
    <t>rozprostření vápna v ploše pod opevněním</t>
  </si>
  <si>
    <t>rozprostření vápna na terénních úpravách poslední fáze</t>
  </si>
  <si>
    <t>79</t>
  </si>
  <si>
    <t>428630864</t>
  </si>
  <si>
    <t>66600*90*0,001</t>
  </si>
  <si>
    <t>80</t>
  </si>
  <si>
    <t>R90</t>
  </si>
  <si>
    <t>Hnojení půdy 50g</t>
  </si>
  <si>
    <t>994349364</t>
  </si>
  <si>
    <t>81</t>
  </si>
  <si>
    <t>R91</t>
  </si>
  <si>
    <t>Hnojení půdy 10g</t>
  </si>
  <si>
    <t>31379451</t>
  </si>
  <si>
    <t>82</t>
  </si>
  <si>
    <t>R92</t>
  </si>
  <si>
    <t>D+M Aplikace hydrogelu včetně dodávky</t>
  </si>
  <si>
    <t>-756756273</t>
  </si>
  <si>
    <t>99*1,2</t>
  </si>
  <si>
    <t>strom</t>
  </si>
  <si>
    <t>392*0,15</t>
  </si>
  <si>
    <t>83</t>
  </si>
  <si>
    <t>R93</t>
  </si>
  <si>
    <t>D+M Zpevnění přejezdu nad sítěmi pomocí panelů</t>
  </si>
  <si>
    <t>-1782514007</t>
  </si>
  <si>
    <t>zpevnění přejezdu nad sítěmi, součástí položky je instalace, uložení a demontž, včetně vodorovných a svislých přesunů</t>
  </si>
  <si>
    <t>84</t>
  </si>
  <si>
    <t>860161320</t>
  </si>
  <si>
    <t>12000</t>
  </si>
  <si>
    <t>85</t>
  </si>
  <si>
    <t>-911826804</t>
  </si>
  <si>
    <t>12000*1,2 'Přepočtené koeficientem množství</t>
  </si>
  <si>
    <t>86</t>
  </si>
  <si>
    <t>462511161</t>
  </si>
  <si>
    <t>Zához z lomového kamene tříděného hmotnost kamenů do 80 kg bez výplně</t>
  </si>
  <si>
    <t>-1845820692</t>
  </si>
  <si>
    <t>Zához z lomového kamene neupraveného provedený ze břehu nebo z lešení, do sucha nebo do vody tříděného, hmotnost jednotlivých kamenů do 80 kg bez výplně mezer</t>
  </si>
  <si>
    <t>6400</t>
  </si>
  <si>
    <t>sanační vrstva</t>
  </si>
  <si>
    <t>(60+100)*0,5</t>
  </si>
  <si>
    <t>odtokové příkopy</t>
  </si>
  <si>
    <t>87</t>
  </si>
  <si>
    <t>462519002</t>
  </si>
  <si>
    <t>Příplatek za urovnání ploch záhozu z lomového kamene hmotnost do 200 kg</t>
  </si>
  <si>
    <t>296775262</t>
  </si>
  <si>
    <t>Zához z lomového kamene neupraveného záhozového  Příplatek k cenám za urovnání viditelných ploch záhozu z kamene, hmotnosti jednotlivých kamenů do 200 kg</t>
  </si>
  <si>
    <t>88</t>
  </si>
  <si>
    <t>2140531435</t>
  </si>
  <si>
    <t>7500</t>
  </si>
  <si>
    <t>89</t>
  </si>
  <si>
    <t>1489269884</t>
  </si>
  <si>
    <t>SO 03.2 - SO 03.2 - Úprava bezejmenného levostranného přítoku</t>
  </si>
  <si>
    <t xml:space="preserve">    8 - Trubní vedení</t>
  </si>
  <si>
    <t>-143296476</t>
  </si>
  <si>
    <t>240*8,5</t>
  </si>
  <si>
    <t>69311199</t>
  </si>
  <si>
    <t>geotextilie netkaná separační, ochranná, filtrační, drenážní  PES(70%)+PP(30%) 300g/m2</t>
  </si>
  <si>
    <t>298911608</t>
  </si>
  <si>
    <t>2040</t>
  </si>
  <si>
    <t>2040*1,2 'Přepočtené koeficientem množství</t>
  </si>
  <si>
    <t>273326231</t>
  </si>
  <si>
    <t>Základové desky ze ŽB pro prostředí s mrazovými cykly tř. C 25/30</t>
  </si>
  <si>
    <t>1309232036</t>
  </si>
  <si>
    <t>Základy z betonu železového desky z betonu pro prostředí s mrazovými cykly tř. C 25/30</t>
  </si>
  <si>
    <t>1,6*0,8*1,2*2</t>
  </si>
  <si>
    <t>betonové prahy</t>
  </si>
  <si>
    <t>273356021</t>
  </si>
  <si>
    <t>Bednění základových desek ploch rovinných zřízení</t>
  </si>
  <si>
    <t>1836873157</t>
  </si>
  <si>
    <t>Bednění základů z betonu prostého nebo železového desek pro plochy rovinné zřízení</t>
  </si>
  <si>
    <t>2*(1,5+1,5+0,8+0,8)</t>
  </si>
  <si>
    <t>10*1,3*2</t>
  </si>
  <si>
    <t>obetování potrubí</t>
  </si>
  <si>
    <t>273356022</t>
  </si>
  <si>
    <t>Bednění základových desek ploch rovinných odstranění</t>
  </si>
  <si>
    <t>-1764483883</t>
  </si>
  <si>
    <t>Bednění základů z betonu prostého nebo železového desek pro plochy rovinné odstranění</t>
  </si>
  <si>
    <t>-170100298</t>
  </si>
  <si>
    <t>(((1,6*1,2*2*2)+(0,8*(1,6+1,2)*2*2)+(9*(1+1+1+1)))*1,2)*7,9*0,001</t>
  </si>
  <si>
    <t>452311161</t>
  </si>
  <si>
    <t>Podkladní desky z betonu prostého tř. C 25/30 otevřený výkop</t>
  </si>
  <si>
    <t>-1160781668</t>
  </si>
  <si>
    <t>Podkladní a zajišťovací konstrukce z betonu prostého v otevřeném výkopu desky pod potrubí, stoky a drobné objekty z betonu tř. C 25/30</t>
  </si>
  <si>
    <t>9*1,5</t>
  </si>
  <si>
    <t>pod potrubí</t>
  </si>
  <si>
    <t>2*0,8*1,8</t>
  </si>
  <si>
    <t>pod prahy</t>
  </si>
  <si>
    <t>-1334048822</t>
  </si>
  <si>
    <t>240*8,3*0,1</t>
  </si>
  <si>
    <t>462511370</t>
  </si>
  <si>
    <t>Zához z lomového kamene bez proštěrkování z terénu hmotnost nad 200 do 500 kg</t>
  </si>
  <si>
    <t>842753145</t>
  </si>
  <si>
    <t>Zához z lomového kamene neupraveného záhozového  bez proštěrkování z terénu, hmotnosti jednotlivých kamenů přes 200 do 500 kg</t>
  </si>
  <si>
    <t>10,5*1,2*1*16</t>
  </si>
  <si>
    <t>pasy 16*</t>
  </si>
  <si>
    <t>463211152</t>
  </si>
  <si>
    <t>Rovnanina objemu přes 3 m3 z lomového kamene tříděného hmotnosti do 200 kg s urovnáním líce</t>
  </si>
  <si>
    <t>-611605112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</si>
  <si>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</si>
  <si>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(210)*3,3</t>
  </si>
  <si>
    <t>opevnění toku</t>
  </si>
  <si>
    <t>463211158</t>
  </si>
  <si>
    <t>Rovnanina objemu přes 3 m3 z lomového kamene tříděného hmotnosti přes 500 kg s urovnáním líce</t>
  </si>
  <si>
    <t>460311450</t>
  </si>
  <si>
    <t>Rovnanina z lomového kamene neupraveného pro podélné i příčné objekty objemu přes 3 m3 z kamene tříděného, s urovnáním líce a vyklínováním spár úlomky kamene hmotnost jednotlivých kamenů přes 500 kg</t>
  </si>
  <si>
    <t>21*29</t>
  </si>
  <si>
    <t>opevnění vývaru</t>
  </si>
  <si>
    <t>-1615133921</t>
  </si>
  <si>
    <t>10*1,2*2</t>
  </si>
  <si>
    <t>pačokování betonových konstrukcí dle výkresu výpustného objektu</t>
  </si>
  <si>
    <t>Trubní vedení</t>
  </si>
  <si>
    <t>871470410</t>
  </si>
  <si>
    <t>Montáž kanalizačního potrubí korugovaného SN 10 z polypropylenu DN 800</t>
  </si>
  <si>
    <t>454507703</t>
  </si>
  <si>
    <t>Montáž kanalizačního potrubí z plastů z polypropylenu PP korugovaného nebo žebrovaného SN 10 DN 800</t>
  </si>
  <si>
    <t>28617053</t>
  </si>
  <si>
    <t>trubka kanalizační PP korugovaná DN 800x6000 mm SN 10</t>
  </si>
  <si>
    <t>-1564186217</t>
  </si>
  <si>
    <t>899623171</t>
  </si>
  <si>
    <t>Obetonování potrubí nebo zdiva stok betonem prostým tř. C 25/30 v otevřeném výkopu</t>
  </si>
  <si>
    <t>829877946</t>
  </si>
  <si>
    <t>Obetonování potrubí nebo zdiva stok betonem prostým v otevřeném výkopu, beton tř. C 25/30</t>
  </si>
  <si>
    <t>10*1</t>
  </si>
  <si>
    <t xml:space="preserve">obetonování potrubí DN800 </t>
  </si>
  <si>
    <t xml:space="preserve">D+M - Seříznutí plastového potrubí  </t>
  </si>
  <si>
    <t>1091800985</t>
  </si>
  <si>
    <t>998332011</t>
  </si>
  <si>
    <t>Přesun hmot pro úpravy vodních toků a kanály</t>
  </si>
  <si>
    <t>1827528413</t>
  </si>
  <si>
    <t>Přesun hmot pro úpravy vodních toků a kanály, hráze rybníků apod.  dopravní vzdálenost do 500 m</t>
  </si>
  <si>
    <t>VRN - VRN - Vedlejší rozpočtové náklady</t>
  </si>
  <si>
    <t>Čištění komunikace</t>
  </si>
  <si>
    <t>2087003062</t>
  </si>
  <si>
    <t>Nájezdy na silnice a silnice budou v potřebném rozsahu čištěny i průběžně během stavby a po stavbě.</t>
  </si>
  <si>
    <t>Platba za dočasné odnětí zemědělské půdy ze ZPF</t>
  </si>
  <si>
    <t>rok</t>
  </si>
  <si>
    <t>973991152</t>
  </si>
  <si>
    <t>částka za rok je 49734kč za rok</t>
  </si>
  <si>
    <t>Inženýrská a koordinační činnost zhotovitele</t>
  </si>
  <si>
    <t>902102239</t>
  </si>
  <si>
    <t xml:space="preserve">V rámci položky Inženýrská a koordinační činnost zhotovitele:
-oznámení úřadu
-zajištění technika pro činnost pod vedením E-on
-Ve spolupráci s investorem písemně oznámit zahájení realizace záměru nejpozději 15 dnů předem orgánu ochrany ZPF MěÚ Boskovice a orgánu ochrany ZPF krajského úřadu. Za zahájení realizace záměru se z hlediska zájmů ochrany ZPF považuje zahájení skrývky ornice.
-Chybějící množství ornice pro finální úpravu pozemku trvalého uložení sedimentu v kubatuře cca 216 m3 a podorniční vrstvy v kubatuře cca 1352 m3 lze získat při odnětí ZPF u jiného záměru, výhradně však se souhlasem věcně a místě příslušného orgánu ochrany ZPF.
-vést evidenci a deník o činnostech souvisejících se skrývkou, přemístěním, rozprostřením, využitím, ochranou a ošetřováním ornice v rámci každé etapy
-Realizační firma povede průběžnou evidenci o odpadech (sedimentu, stavební suti std.) a nejpozději do 14 dnů od dokončení odstranění stavby nebo při závěrečné kontrolní prohlídce, předloží doklady o předání všech odpadů oprávněným firmám. Z dokladů bude zřejmý druh odpadu, jeho množství, původ z předmětné stavby, kdy a komu byl předán – včetně IČZ. (např. od suti, která půjde na skládku, budou potřeba vážní lístky).
-Dodržet podmínky rozhodnutí o výjimce ze základních podmínek ochrany zvláště chráněných druhů živočichů daných ust. § 50 odst. 2 zákona č. 114/1992 Sb., o ochraně přírody a krajiny, kterou vydal Krajský úřad Jihomoravského kraje, orgán ochrany přírody, k záměru rekonstrukce hráze VD Letovice dne 17. 8. 2017 pod číslem jednacím JMK 120330/2017 
-aktualizace vyjádření EON, VAS, GRIDSERVICES, CETIN pro provádění stavby a zajištění vytyčení sítí
-zajištění aktualizace znění povodňového plánu a vydání potvrzení o souladu povodňovým dotčených obcí
-zajištění všech podkladů pro kolaudaci stavby 
-po ukončení stavebních prací předání pozemků využívaných k příjezdu vlastníkům
-Informovat písemně pana Petra Olšana o zahájení stavby- viz souhlas v dokladové části.
 </t>
  </si>
  <si>
    <t>Propagace - informační tabule a pamětní desky</t>
  </si>
  <si>
    <t>-284649223</t>
  </si>
  <si>
    <t>Propagace - informační tabule a pamětní desky
v rámci položky dojde k instalaci informační tabule 2* a pamětní desky 1* dle standardů MZe na hráz VN</t>
  </si>
  <si>
    <t>Kancelář pro TDS (dvojbuňka) a jednobuňka pro investora, s vybavením</t>
  </si>
  <si>
    <t>-479669684</t>
  </si>
  <si>
    <t xml:space="preserve">Kancelář pro TDS 4 až 5 osob, s vybavením základním nábytkem, tj. příslušný počet stolů a židlí a připojení k el. energii., zajištění přístupu k sociálnímu zařízení. Kanceláře budou uzamykatelné. </t>
  </si>
  <si>
    <t>Dokumentace realizační, výrobně technická, dílenská</t>
  </si>
  <si>
    <t>-2040604398</t>
  </si>
  <si>
    <t xml:space="preserve">Vypracování zhotovitelské dokumentace stavby jednotlivých dílčích staveb celého komplexu. Realizační dokumentace bude vypracována 4x v tištěné verzi a 2x v digitální verzi na CD. </t>
  </si>
  <si>
    <t>Zajištění zvláštního užívání komunikace</t>
  </si>
  <si>
    <t>149129022</t>
  </si>
  <si>
    <t>Zajištění zvláštního užívání komunikace, vyřízení na příslušném úřadě a zajištění všech potřebných vyjádření. Pouze v případě nutnosti. Položka je včetně všech poplatků.</t>
  </si>
  <si>
    <t>Pasport příjezdových komunikací</t>
  </si>
  <si>
    <t>-1312256329</t>
  </si>
  <si>
    <t>Pasport bude proveden za účasti investora a vlastníka dotčených komunikací. Pasport bude proveden na všech dotčených cestách a příjezdových trasách. Pasport bude proveden před a po stavbě.</t>
  </si>
  <si>
    <t>R17</t>
  </si>
  <si>
    <t>Zaměření skutečného provedení stavby-geodetiské části dokumentace(4 tištěně a 2 elekt.) v rozsahu odpovídajícím příslušným právním předpisům, fotodokumentace</t>
  </si>
  <si>
    <t>Kpl</t>
  </si>
  <si>
    <t>1337807503</t>
  </si>
  <si>
    <t>Zaměření skutečného provedení stavby-geodetiské části dokumentace(2 tištěně a 1 elekt.) v rozsahu odpovídajícím příslušným právním předpisům, včetně otevřených formátů</t>
  </si>
  <si>
    <t>R18</t>
  </si>
  <si>
    <t>Fotodokumentace</t>
  </si>
  <si>
    <t>1246663827</t>
  </si>
  <si>
    <t>Fotodokumetace všech staveb v průběhu staveb. Odvezdání 2* elektronicky.</t>
  </si>
  <si>
    <t>Dopravní značení</t>
  </si>
  <si>
    <t>-456846287</t>
  </si>
  <si>
    <t>Dopravní značení, v rácmi položky bude vytvořeno potřebné dopravní značení, včetně všech potřebných náležitostí a včetně schválení úřadem.</t>
  </si>
  <si>
    <t>Měření kyslíku ve vodě minimálně 1* za týden</t>
  </si>
  <si>
    <t>-299558273</t>
  </si>
  <si>
    <t>O stavu kyslíku je nutné vést záznami a v případě poklesu k limitním hodnotám je nutné zajistit provzdušnění pomocí aerátorů.</t>
  </si>
  <si>
    <t>24*4</t>
  </si>
  <si>
    <t>24 měsíců* 4 týdny v měsíci</t>
  </si>
  <si>
    <t>R20</t>
  </si>
  <si>
    <t>Geometrický plán</t>
  </si>
  <si>
    <t>1312867447</t>
  </si>
  <si>
    <t>V rácmi položky bude vytvořen geometrický plán k oddělení části pozemku pana Šustra, který bude trvalke odňat a geometrický plán k oddělení sedimentační hráze.Předpokládaná délka je 500m</t>
  </si>
  <si>
    <t>Sběr, odlov a transfér zjištěních živočichů a rostlin odborně způsobilou osobou</t>
  </si>
  <si>
    <t>331886700</t>
  </si>
  <si>
    <t xml:space="preserve">V rámci položky je nutné provádět každodenní prohlídku břehů snížené zátopy. V případě nalezení živočichů (např. škeble) je nutné provést sběr a transfér na plochy určené bilogickým průzkumem. Je možné že dojde k převozu na vybrané lokality VD Vír nebo VD Boskovice.   </t>
  </si>
  <si>
    <t xml:space="preserve">Zajištění 1 ks aerátorů na měsíc </t>
  </si>
  <si>
    <t>1651033568</t>
  </si>
  <si>
    <t xml:space="preserve">Aerátory budou využity k provzduštění v případě snížení kyslíku ve vodě. Minimální počet připravených aerátorů. V rámci položky je pronájem na potřebnou dobu, manipulace, dovoz, odvoz, spotřeba elektrické energie a včetně zajištění připojení nebo zajištění generátorů. </t>
  </si>
  <si>
    <t>3*5</t>
  </si>
  <si>
    <t>předpoklad 3 měsíce 5ks</t>
  </si>
  <si>
    <t>Vyhotovení zkoušek dle zkušebního plánu</t>
  </si>
  <si>
    <t>872633646</t>
  </si>
  <si>
    <t>V rámci položky je zpracování všech zkoušek a dalších povinností plynoucích z kontrolního zkušebního plánu, který je součásti PD.</t>
  </si>
  <si>
    <t>Platba nájemného za mezideponii 0,2kč/m2/měsíc vlastník</t>
  </si>
  <si>
    <t>-1988523189</t>
  </si>
  <si>
    <t>24*9975</t>
  </si>
  <si>
    <t>měsíc*plocha - dvořák</t>
  </si>
  <si>
    <t>24*33917</t>
  </si>
  <si>
    <t>měsíc*plocha - pozemek 660</t>
  </si>
  <si>
    <t>24*19582</t>
  </si>
  <si>
    <t>měsíc*plocha -Foler</t>
  </si>
  <si>
    <t>Platba nájemného za mezideponii 0,25kč/m2/měsíc nájemce půdy od vlastníka</t>
  </si>
  <si>
    <t>435821638</t>
  </si>
  <si>
    <t>měsíc*plocha - nájemce holas - pozemek 671</t>
  </si>
  <si>
    <t>24*(33917+9975)</t>
  </si>
  <si>
    <t>měsíc*plocha - nájemce ledeko- pozemek 570 a 660</t>
  </si>
  <si>
    <t>Platba nájemného za mezideponii 0,45kč/m2/měsíc vlastník+nájemce</t>
  </si>
  <si>
    <t>1791210013</t>
  </si>
  <si>
    <t>24*10188</t>
  </si>
  <si>
    <t>měsíc*plocha (šustr)</t>
  </si>
  <si>
    <t>Platba za trvalé odnětí půdy ze ZPF</t>
  </si>
  <si>
    <t>35131641</t>
  </si>
  <si>
    <t>část pozemku šustra ondřeje 584, cena celkem 15120</t>
  </si>
  <si>
    <t>VRN-R10</t>
  </si>
  <si>
    <t>Aktualizace povodňového plánu</t>
  </si>
  <si>
    <t>1346732557</t>
  </si>
  <si>
    <t>Dojde k vypracování povodňového plánu před zahájením stavby. Povodňový plán je nutné odsouhlasit investorem , vodoprávním úřadem a provozovatelem vodního díla. Opatření a připomínky je nutné zapracovat a realizovat je při stavbě. Schválení havarijního plánu příslušnými orgány [§ 39, odst. 2 vodního zákona]</t>
  </si>
  <si>
    <t>VRN-R14</t>
  </si>
  <si>
    <t>Geologický dozor - odborně způsobilou osobou</t>
  </si>
  <si>
    <t>2138125575</t>
  </si>
  <si>
    <t>VRN-R15</t>
  </si>
  <si>
    <t>Aktualizace havarijního plánu</t>
  </si>
  <si>
    <t>351066489</t>
  </si>
  <si>
    <t>Dojde k vypracování havarijního plánu před zahájením stavby. Havarijní plán je nutné odsouhlasit investorem , vodoprávním úřadem a provozovatelem vodního díla. Opatření a připomínky je nutné zapracovat a realizovat je při stavbě. Schválení havarijního plánu příslušnými orgány [§ 39, odst. 2 vodního zákona]</t>
  </si>
  <si>
    <t>VRN-R3</t>
  </si>
  <si>
    <t>Vytyčení stavby (případně pozemků nebo provedení jiných geodetických praci) odborně způsobilou osobou v oboru zeměměřictví</t>
  </si>
  <si>
    <t>-372719836</t>
  </si>
  <si>
    <t>Vytyčení stavby (případně pozemků nebo provedení jiných geodetických praci) odborně způsobilou osobou v oboru zeměměřictví.Vytyčení hranic pozemků po realizaci v lokalitě SO 03 a vytyčení jesdnotlivých pozemků v zátopě v lokalitě SO 01. Zaměření povrchu sedimentů před realizací stavby v lokalitě SO 01 a SO 02. Vytyčení hranice lesních pozemků v blízkosti stavby 467/39, 140/3, 129/2, 129/1, 140/25 podle závazného stanoviska podle § 14 odst. 2 lesního zákona, č.j.: Čj.: DMBO 7007/2018/TOŽP/Ši/221.1.3 ze dne7.5.2018. Vytyčení pozemků mezideponii pro uložení sedimentu. Vytyčení hranic pozemku p.č. 669.</t>
  </si>
  <si>
    <t>VRN-R4</t>
  </si>
  <si>
    <t>Zajištění a zabezpečení staveniště, zřízení a likvidace zařízení staveniště, včetně případných přípojek, přístupů deponii apod.</t>
  </si>
  <si>
    <t>-1078931166</t>
  </si>
  <si>
    <t>VRN-R5</t>
  </si>
  <si>
    <t>Zajištění umístění štítku a stejnopisu oznámení o zahájení prací oblastnímu inspektorátu práce na viditelném místě u vstupu na staveniště</t>
  </si>
  <si>
    <t>547073362</t>
  </si>
  <si>
    <t>VRN-R7</t>
  </si>
  <si>
    <t xml:space="preserve">Protokolární předání stavbou dotčených pozemků a komunikací - uvedení do původního stavu a navrácení jejich vlastníkům </t>
  </si>
  <si>
    <t>871523512</t>
  </si>
  <si>
    <t xml:space="preserve">Protokolární předání stavbou dotčených pozemků a komunikací - uvedení do původního stavu, jejich vlastníkům </t>
  </si>
  <si>
    <t>VRN-R8</t>
  </si>
  <si>
    <t xml:space="preserve">Zpracování a předání dok. skuteč. provedení stavby (DSP) (4 tištěně a 2 elekt.) objednavateli </t>
  </si>
  <si>
    <t>-1812983097</t>
  </si>
  <si>
    <t>Zpracování a předání dok. skuteč. provedení stavby (DSP) (4 tištěně a 2 elekt.) objednavateli, včetně otevřených formátů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</si>
</sst>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8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22"/>
      <c r="AQ5" s="22"/>
      <c r="AR5" s="20"/>
      <c r="BE5" s="29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22"/>
      <c r="AQ6" s="22"/>
      <c r="AR6" s="20"/>
      <c r="BE6" s="29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9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9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9"/>
      <c r="BS13" s="17" t="s">
        <v>6</v>
      </c>
    </row>
    <row r="14" spans="2:71" ht="12.75">
      <c r="B14" s="21"/>
      <c r="C14" s="22"/>
      <c r="D14" s="22"/>
      <c r="E14" s="304" t="s">
        <v>28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9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9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9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9"/>
      <c r="BS18" s="17" t="s">
        <v>31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9"/>
      <c r="BS19" s="17" t="s">
        <v>8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9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9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9"/>
    </row>
    <row r="23" spans="2:57" s="1" customFormat="1" ht="16.5" customHeight="1">
      <c r="B23" s="21"/>
      <c r="C23" s="22"/>
      <c r="D23" s="22"/>
      <c r="E23" s="306" t="s">
        <v>1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22"/>
      <c r="AP23" s="22"/>
      <c r="AQ23" s="22"/>
      <c r="AR23" s="20"/>
      <c r="BE23" s="29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9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7">
        <f>ROUND(AG94,0)</f>
        <v>0</v>
      </c>
      <c r="AL26" s="308"/>
      <c r="AM26" s="308"/>
      <c r="AN26" s="308"/>
      <c r="AO26" s="308"/>
      <c r="AP26" s="36"/>
      <c r="AQ26" s="36"/>
      <c r="AR26" s="39"/>
      <c r="BE26" s="29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9" t="s">
        <v>35</v>
      </c>
      <c r="M28" s="309"/>
      <c r="N28" s="309"/>
      <c r="O28" s="309"/>
      <c r="P28" s="309"/>
      <c r="Q28" s="36"/>
      <c r="R28" s="36"/>
      <c r="S28" s="36"/>
      <c r="T28" s="36"/>
      <c r="U28" s="36"/>
      <c r="V28" s="36"/>
      <c r="W28" s="309" t="s">
        <v>36</v>
      </c>
      <c r="X28" s="309"/>
      <c r="Y28" s="309"/>
      <c r="Z28" s="309"/>
      <c r="AA28" s="309"/>
      <c r="AB28" s="309"/>
      <c r="AC28" s="309"/>
      <c r="AD28" s="309"/>
      <c r="AE28" s="309"/>
      <c r="AF28" s="36"/>
      <c r="AG28" s="36"/>
      <c r="AH28" s="36"/>
      <c r="AI28" s="36"/>
      <c r="AJ28" s="36"/>
      <c r="AK28" s="309" t="s">
        <v>37</v>
      </c>
      <c r="AL28" s="309"/>
      <c r="AM28" s="309"/>
      <c r="AN28" s="309"/>
      <c r="AO28" s="309"/>
      <c r="AP28" s="36"/>
      <c r="AQ28" s="36"/>
      <c r="AR28" s="39"/>
      <c r="BE28" s="299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312">
        <v>0.21</v>
      </c>
      <c r="M29" s="311"/>
      <c r="N29" s="311"/>
      <c r="O29" s="311"/>
      <c r="P29" s="311"/>
      <c r="Q29" s="41"/>
      <c r="R29" s="41"/>
      <c r="S29" s="41"/>
      <c r="T29" s="41"/>
      <c r="U29" s="41"/>
      <c r="V29" s="41"/>
      <c r="W29" s="310">
        <f>ROUND(AZ94,0)</f>
        <v>0</v>
      </c>
      <c r="X29" s="311"/>
      <c r="Y29" s="311"/>
      <c r="Z29" s="311"/>
      <c r="AA29" s="311"/>
      <c r="AB29" s="311"/>
      <c r="AC29" s="311"/>
      <c r="AD29" s="311"/>
      <c r="AE29" s="311"/>
      <c r="AF29" s="41"/>
      <c r="AG29" s="41"/>
      <c r="AH29" s="41"/>
      <c r="AI29" s="41"/>
      <c r="AJ29" s="41"/>
      <c r="AK29" s="310">
        <f>ROUND(AV94,0)</f>
        <v>0</v>
      </c>
      <c r="AL29" s="311"/>
      <c r="AM29" s="311"/>
      <c r="AN29" s="311"/>
      <c r="AO29" s="311"/>
      <c r="AP29" s="41"/>
      <c r="AQ29" s="41"/>
      <c r="AR29" s="42"/>
      <c r="BE29" s="300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312">
        <v>0.15</v>
      </c>
      <c r="M30" s="311"/>
      <c r="N30" s="311"/>
      <c r="O30" s="311"/>
      <c r="P30" s="311"/>
      <c r="Q30" s="41"/>
      <c r="R30" s="41"/>
      <c r="S30" s="41"/>
      <c r="T30" s="41"/>
      <c r="U30" s="41"/>
      <c r="V30" s="41"/>
      <c r="W30" s="310">
        <f>ROUND(BA94,0)</f>
        <v>0</v>
      </c>
      <c r="X30" s="311"/>
      <c r="Y30" s="311"/>
      <c r="Z30" s="311"/>
      <c r="AA30" s="311"/>
      <c r="AB30" s="311"/>
      <c r="AC30" s="311"/>
      <c r="AD30" s="311"/>
      <c r="AE30" s="311"/>
      <c r="AF30" s="41"/>
      <c r="AG30" s="41"/>
      <c r="AH30" s="41"/>
      <c r="AI30" s="41"/>
      <c r="AJ30" s="41"/>
      <c r="AK30" s="310">
        <f>ROUND(AW94,0)</f>
        <v>0</v>
      </c>
      <c r="AL30" s="311"/>
      <c r="AM30" s="311"/>
      <c r="AN30" s="311"/>
      <c r="AO30" s="311"/>
      <c r="AP30" s="41"/>
      <c r="AQ30" s="41"/>
      <c r="AR30" s="42"/>
      <c r="BE30" s="300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312">
        <v>0.21</v>
      </c>
      <c r="M31" s="311"/>
      <c r="N31" s="311"/>
      <c r="O31" s="311"/>
      <c r="P31" s="311"/>
      <c r="Q31" s="41"/>
      <c r="R31" s="41"/>
      <c r="S31" s="41"/>
      <c r="T31" s="41"/>
      <c r="U31" s="41"/>
      <c r="V31" s="41"/>
      <c r="W31" s="310">
        <f>ROUND(BB94,0)</f>
        <v>0</v>
      </c>
      <c r="X31" s="311"/>
      <c r="Y31" s="311"/>
      <c r="Z31" s="311"/>
      <c r="AA31" s="311"/>
      <c r="AB31" s="311"/>
      <c r="AC31" s="311"/>
      <c r="AD31" s="311"/>
      <c r="AE31" s="311"/>
      <c r="AF31" s="41"/>
      <c r="AG31" s="41"/>
      <c r="AH31" s="41"/>
      <c r="AI31" s="41"/>
      <c r="AJ31" s="41"/>
      <c r="AK31" s="310">
        <v>0</v>
      </c>
      <c r="AL31" s="311"/>
      <c r="AM31" s="311"/>
      <c r="AN31" s="311"/>
      <c r="AO31" s="311"/>
      <c r="AP31" s="41"/>
      <c r="AQ31" s="41"/>
      <c r="AR31" s="42"/>
      <c r="BE31" s="300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312">
        <v>0.15</v>
      </c>
      <c r="M32" s="311"/>
      <c r="N32" s="311"/>
      <c r="O32" s="311"/>
      <c r="P32" s="311"/>
      <c r="Q32" s="41"/>
      <c r="R32" s="41"/>
      <c r="S32" s="41"/>
      <c r="T32" s="41"/>
      <c r="U32" s="41"/>
      <c r="V32" s="41"/>
      <c r="W32" s="310">
        <f>ROUND(BC94,0)</f>
        <v>0</v>
      </c>
      <c r="X32" s="311"/>
      <c r="Y32" s="311"/>
      <c r="Z32" s="311"/>
      <c r="AA32" s="311"/>
      <c r="AB32" s="311"/>
      <c r="AC32" s="311"/>
      <c r="AD32" s="311"/>
      <c r="AE32" s="311"/>
      <c r="AF32" s="41"/>
      <c r="AG32" s="41"/>
      <c r="AH32" s="41"/>
      <c r="AI32" s="41"/>
      <c r="AJ32" s="41"/>
      <c r="AK32" s="310">
        <v>0</v>
      </c>
      <c r="AL32" s="311"/>
      <c r="AM32" s="311"/>
      <c r="AN32" s="311"/>
      <c r="AO32" s="311"/>
      <c r="AP32" s="41"/>
      <c r="AQ32" s="41"/>
      <c r="AR32" s="42"/>
      <c r="BE32" s="300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312">
        <v>0</v>
      </c>
      <c r="M33" s="311"/>
      <c r="N33" s="311"/>
      <c r="O33" s="311"/>
      <c r="P33" s="311"/>
      <c r="Q33" s="41"/>
      <c r="R33" s="41"/>
      <c r="S33" s="41"/>
      <c r="T33" s="41"/>
      <c r="U33" s="41"/>
      <c r="V33" s="41"/>
      <c r="W33" s="310">
        <f>ROUND(BD94,0)</f>
        <v>0</v>
      </c>
      <c r="X33" s="311"/>
      <c r="Y33" s="311"/>
      <c r="Z33" s="311"/>
      <c r="AA33" s="311"/>
      <c r="AB33" s="311"/>
      <c r="AC33" s="311"/>
      <c r="AD33" s="311"/>
      <c r="AE33" s="311"/>
      <c r="AF33" s="41"/>
      <c r="AG33" s="41"/>
      <c r="AH33" s="41"/>
      <c r="AI33" s="41"/>
      <c r="AJ33" s="41"/>
      <c r="AK33" s="310">
        <v>0</v>
      </c>
      <c r="AL33" s="311"/>
      <c r="AM33" s="311"/>
      <c r="AN33" s="311"/>
      <c r="AO33" s="311"/>
      <c r="AP33" s="41"/>
      <c r="AQ33" s="41"/>
      <c r="AR33" s="42"/>
      <c r="BE33" s="30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9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316" t="s">
        <v>46</v>
      </c>
      <c r="Y35" s="314"/>
      <c r="Z35" s="314"/>
      <c r="AA35" s="314"/>
      <c r="AB35" s="314"/>
      <c r="AC35" s="45"/>
      <c r="AD35" s="45"/>
      <c r="AE35" s="45"/>
      <c r="AF35" s="45"/>
      <c r="AG35" s="45"/>
      <c r="AH35" s="45"/>
      <c r="AI35" s="45"/>
      <c r="AJ35" s="45"/>
      <c r="AK35" s="313">
        <f>SUM(AK26:AK33)</f>
        <v>0</v>
      </c>
      <c r="AL35" s="314"/>
      <c r="AM35" s="314"/>
      <c r="AN35" s="314"/>
      <c r="AO35" s="31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2024/17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3" t="str">
        <f>K6</f>
        <v>VD Letovice-odstranění sedimentů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5" t="str">
        <f>IF(AN8="","",AN8)</f>
        <v>5. 2. 2019</v>
      </c>
      <c r="AN87" s="27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2" t="str">
        <f>IF(E17="","",E17)</f>
        <v xml:space="preserve"> </v>
      </c>
      <c r="AN89" s="283"/>
      <c r="AO89" s="283"/>
      <c r="AP89" s="283"/>
      <c r="AQ89" s="36"/>
      <c r="AR89" s="39"/>
      <c r="AS89" s="276" t="s">
        <v>54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82" t="str">
        <f>IF(E20="","",E20)</f>
        <v xml:space="preserve"> </v>
      </c>
      <c r="AN90" s="283"/>
      <c r="AO90" s="283"/>
      <c r="AP90" s="283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4" t="s">
        <v>55</v>
      </c>
      <c r="D92" s="285"/>
      <c r="E92" s="285"/>
      <c r="F92" s="285"/>
      <c r="G92" s="285"/>
      <c r="H92" s="73"/>
      <c r="I92" s="287" t="s">
        <v>56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6" t="s">
        <v>57</v>
      </c>
      <c r="AH92" s="285"/>
      <c r="AI92" s="285"/>
      <c r="AJ92" s="285"/>
      <c r="AK92" s="285"/>
      <c r="AL92" s="285"/>
      <c r="AM92" s="285"/>
      <c r="AN92" s="287" t="s">
        <v>58</v>
      </c>
      <c r="AO92" s="285"/>
      <c r="AP92" s="288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6">
        <f>ROUND(AG95+AG98+AG99+AG102,0)</f>
        <v>0</v>
      </c>
      <c r="AH94" s="296"/>
      <c r="AI94" s="296"/>
      <c r="AJ94" s="296"/>
      <c r="AK94" s="296"/>
      <c r="AL94" s="296"/>
      <c r="AM94" s="296"/>
      <c r="AN94" s="297">
        <f aca="true" t="shared" si="0" ref="AN94:AN102">SUM(AG94,AT94)</f>
        <v>0</v>
      </c>
      <c r="AO94" s="297"/>
      <c r="AP94" s="297"/>
      <c r="AQ94" s="85" t="s">
        <v>1</v>
      </c>
      <c r="AR94" s="86"/>
      <c r="AS94" s="87">
        <f>ROUND(AS95+AS98+AS99+AS102,0)</f>
        <v>0</v>
      </c>
      <c r="AT94" s="88">
        <f aca="true" t="shared" si="1" ref="AT94:AT102">ROUND(SUM(AV94:AW94),1)</f>
        <v>0</v>
      </c>
      <c r="AU94" s="89">
        <f>ROUND(AU95+AU98+AU99+AU102,5)</f>
        <v>0</v>
      </c>
      <c r="AV94" s="88">
        <f>ROUND(AZ94*L29,1)</f>
        <v>0</v>
      </c>
      <c r="AW94" s="88">
        <f>ROUND(BA94*L30,1)</f>
        <v>0</v>
      </c>
      <c r="AX94" s="88">
        <f>ROUND(BB94*L29,1)</f>
        <v>0</v>
      </c>
      <c r="AY94" s="88">
        <f>ROUND(BC94*L30,1)</f>
        <v>0</v>
      </c>
      <c r="AZ94" s="88">
        <f>ROUND(AZ95+AZ98+AZ99+AZ102,0)</f>
        <v>0</v>
      </c>
      <c r="BA94" s="88">
        <f>ROUND(BA95+BA98+BA99+BA102,0)</f>
        <v>0</v>
      </c>
      <c r="BB94" s="88">
        <f>ROUND(BB95+BB98+BB99+BB102,0)</f>
        <v>0</v>
      </c>
      <c r="BC94" s="88">
        <f>ROUND(BC95+BC98+BC99+BC102,0)</f>
        <v>0</v>
      </c>
      <c r="BD94" s="90">
        <f>ROUND(BD95+BD98+BD99+BD102,0)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2:91" s="7" customFormat="1" ht="16.5" customHeight="1">
      <c r="B95" s="93"/>
      <c r="C95" s="94"/>
      <c r="D95" s="292" t="s">
        <v>78</v>
      </c>
      <c r="E95" s="292"/>
      <c r="F95" s="292"/>
      <c r="G95" s="292"/>
      <c r="H95" s="292"/>
      <c r="I95" s="95"/>
      <c r="J95" s="292" t="s">
        <v>79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89">
        <f>ROUND(SUM(AG96:AG97),0)</f>
        <v>0</v>
      </c>
      <c r="AH95" s="290"/>
      <c r="AI95" s="290"/>
      <c r="AJ95" s="290"/>
      <c r="AK95" s="290"/>
      <c r="AL95" s="290"/>
      <c r="AM95" s="290"/>
      <c r="AN95" s="291">
        <f t="shared" si="0"/>
        <v>0</v>
      </c>
      <c r="AO95" s="290"/>
      <c r="AP95" s="290"/>
      <c r="AQ95" s="96" t="s">
        <v>80</v>
      </c>
      <c r="AR95" s="97"/>
      <c r="AS95" s="98">
        <f>ROUND(SUM(AS96:AS97),0)</f>
        <v>0</v>
      </c>
      <c r="AT95" s="99">
        <f t="shared" si="1"/>
        <v>0</v>
      </c>
      <c r="AU95" s="100">
        <f>ROUND(SUM(AU96:AU97),5)</f>
        <v>0</v>
      </c>
      <c r="AV95" s="99">
        <f>ROUND(AZ95*L29,1)</f>
        <v>0</v>
      </c>
      <c r="AW95" s="99">
        <f>ROUND(BA95*L30,1)</f>
        <v>0</v>
      </c>
      <c r="AX95" s="99">
        <f>ROUND(BB95*L29,1)</f>
        <v>0</v>
      </c>
      <c r="AY95" s="99">
        <f>ROUND(BC95*L30,1)</f>
        <v>0</v>
      </c>
      <c r="AZ95" s="99">
        <f>ROUND(SUM(AZ96:AZ97),0)</f>
        <v>0</v>
      </c>
      <c r="BA95" s="99">
        <f>ROUND(SUM(BA96:BA97),0)</f>
        <v>0</v>
      </c>
      <c r="BB95" s="99">
        <f>ROUND(SUM(BB96:BB97),0)</f>
        <v>0</v>
      </c>
      <c r="BC95" s="99">
        <f>ROUND(SUM(BC96:BC97),0)</f>
        <v>0</v>
      </c>
      <c r="BD95" s="101">
        <f>ROUND(SUM(BD96:BD97),0)</f>
        <v>0</v>
      </c>
      <c r="BS95" s="102" t="s">
        <v>73</v>
      </c>
      <c r="BT95" s="102" t="s">
        <v>31</v>
      </c>
      <c r="BU95" s="102" t="s">
        <v>75</v>
      </c>
      <c r="BV95" s="102" t="s">
        <v>76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0" s="4" customFormat="1" ht="16.5" customHeight="1">
      <c r="A96" s="103" t="s">
        <v>83</v>
      </c>
      <c r="B96" s="58"/>
      <c r="C96" s="104"/>
      <c r="D96" s="104"/>
      <c r="E96" s="295" t="s">
        <v>84</v>
      </c>
      <c r="F96" s="295"/>
      <c r="G96" s="295"/>
      <c r="H96" s="295"/>
      <c r="I96" s="295"/>
      <c r="J96" s="104"/>
      <c r="K96" s="295" t="s">
        <v>85</v>
      </c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3">
        <f>'SO 01.1 - SO 01.1 - Odstr...'!J32</f>
        <v>0</v>
      </c>
      <c r="AH96" s="294"/>
      <c r="AI96" s="294"/>
      <c r="AJ96" s="294"/>
      <c r="AK96" s="294"/>
      <c r="AL96" s="294"/>
      <c r="AM96" s="294"/>
      <c r="AN96" s="293">
        <f t="shared" si="0"/>
        <v>0</v>
      </c>
      <c r="AO96" s="294"/>
      <c r="AP96" s="294"/>
      <c r="AQ96" s="105" t="s">
        <v>86</v>
      </c>
      <c r="AR96" s="60"/>
      <c r="AS96" s="106">
        <v>0</v>
      </c>
      <c r="AT96" s="107">
        <f t="shared" si="1"/>
        <v>0</v>
      </c>
      <c r="AU96" s="108">
        <f>'SO 01.1 - SO 01.1 - Odstr...'!P126</f>
        <v>0</v>
      </c>
      <c r="AV96" s="107">
        <f>'SO 01.1 - SO 01.1 - Odstr...'!J35</f>
        <v>0</v>
      </c>
      <c r="AW96" s="107">
        <f>'SO 01.1 - SO 01.1 - Odstr...'!J36</f>
        <v>0</v>
      </c>
      <c r="AX96" s="107">
        <f>'SO 01.1 - SO 01.1 - Odstr...'!J37</f>
        <v>0</v>
      </c>
      <c r="AY96" s="107">
        <f>'SO 01.1 - SO 01.1 - Odstr...'!J38</f>
        <v>0</v>
      </c>
      <c r="AZ96" s="107">
        <f>'SO 01.1 - SO 01.1 - Odstr...'!F35</f>
        <v>0</v>
      </c>
      <c r="BA96" s="107">
        <f>'SO 01.1 - SO 01.1 - Odstr...'!F36</f>
        <v>0</v>
      </c>
      <c r="BB96" s="107">
        <f>'SO 01.1 - SO 01.1 - Odstr...'!F37</f>
        <v>0</v>
      </c>
      <c r="BC96" s="107">
        <f>'SO 01.1 - SO 01.1 - Odstr...'!F38</f>
        <v>0</v>
      </c>
      <c r="BD96" s="109">
        <f>'SO 01.1 - SO 01.1 - Odstr...'!F39</f>
        <v>0</v>
      </c>
      <c r="BT96" s="110" t="s">
        <v>82</v>
      </c>
      <c r="BV96" s="110" t="s">
        <v>76</v>
      </c>
      <c r="BW96" s="110" t="s">
        <v>87</v>
      </c>
      <c r="BX96" s="110" t="s">
        <v>81</v>
      </c>
      <c r="CL96" s="110" t="s">
        <v>1</v>
      </c>
    </row>
    <row r="97" spans="1:90" s="4" customFormat="1" ht="16.5" customHeight="1">
      <c r="A97" s="103" t="s">
        <v>83</v>
      </c>
      <c r="B97" s="58"/>
      <c r="C97" s="104"/>
      <c r="D97" s="104"/>
      <c r="E97" s="295" t="s">
        <v>88</v>
      </c>
      <c r="F97" s="295"/>
      <c r="G97" s="295"/>
      <c r="H97" s="295"/>
      <c r="I97" s="295"/>
      <c r="J97" s="104"/>
      <c r="K97" s="295" t="s">
        <v>89</v>
      </c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3">
        <f>'SO 01.2 - SO 01.2 - Vnoře...'!J32</f>
        <v>0</v>
      </c>
      <c r="AH97" s="294"/>
      <c r="AI97" s="294"/>
      <c r="AJ97" s="294"/>
      <c r="AK97" s="294"/>
      <c r="AL97" s="294"/>
      <c r="AM97" s="294"/>
      <c r="AN97" s="293">
        <f t="shared" si="0"/>
        <v>0</v>
      </c>
      <c r="AO97" s="294"/>
      <c r="AP97" s="294"/>
      <c r="AQ97" s="105" t="s">
        <v>86</v>
      </c>
      <c r="AR97" s="60"/>
      <c r="AS97" s="106">
        <v>0</v>
      </c>
      <c r="AT97" s="107">
        <f t="shared" si="1"/>
        <v>0</v>
      </c>
      <c r="AU97" s="108">
        <f>'SO 01.2 - SO 01.2 - Vnoře...'!P128</f>
        <v>0</v>
      </c>
      <c r="AV97" s="107">
        <f>'SO 01.2 - SO 01.2 - Vnoře...'!J35</f>
        <v>0</v>
      </c>
      <c r="AW97" s="107">
        <f>'SO 01.2 - SO 01.2 - Vnoře...'!J36</f>
        <v>0</v>
      </c>
      <c r="AX97" s="107">
        <f>'SO 01.2 - SO 01.2 - Vnoře...'!J37</f>
        <v>0</v>
      </c>
      <c r="AY97" s="107">
        <f>'SO 01.2 - SO 01.2 - Vnoře...'!J38</f>
        <v>0</v>
      </c>
      <c r="AZ97" s="107">
        <f>'SO 01.2 - SO 01.2 - Vnoře...'!F35</f>
        <v>0</v>
      </c>
      <c r="BA97" s="107">
        <f>'SO 01.2 - SO 01.2 - Vnoře...'!F36</f>
        <v>0</v>
      </c>
      <c r="BB97" s="107">
        <f>'SO 01.2 - SO 01.2 - Vnoře...'!F37</f>
        <v>0</v>
      </c>
      <c r="BC97" s="107">
        <f>'SO 01.2 - SO 01.2 - Vnoře...'!F38</f>
        <v>0</v>
      </c>
      <c r="BD97" s="109">
        <f>'SO 01.2 - SO 01.2 - Vnoře...'!F39</f>
        <v>0</v>
      </c>
      <c r="BT97" s="110" t="s">
        <v>82</v>
      </c>
      <c r="BV97" s="110" t="s">
        <v>76</v>
      </c>
      <c r="BW97" s="110" t="s">
        <v>90</v>
      </c>
      <c r="BX97" s="110" t="s">
        <v>81</v>
      </c>
      <c r="CL97" s="110" t="s">
        <v>1</v>
      </c>
    </row>
    <row r="98" spans="1:91" s="7" customFormat="1" ht="16.5" customHeight="1">
      <c r="A98" s="103" t="s">
        <v>83</v>
      </c>
      <c r="B98" s="93"/>
      <c r="C98" s="94"/>
      <c r="D98" s="292" t="s">
        <v>91</v>
      </c>
      <c r="E98" s="292"/>
      <c r="F98" s="292"/>
      <c r="G98" s="292"/>
      <c r="H98" s="292"/>
      <c r="I98" s="95"/>
      <c r="J98" s="292" t="s">
        <v>92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1">
        <f>'SO 02 - SO 02 - Lazinovsk...'!J30</f>
        <v>0</v>
      </c>
      <c r="AH98" s="290"/>
      <c r="AI98" s="290"/>
      <c r="AJ98" s="290"/>
      <c r="AK98" s="290"/>
      <c r="AL98" s="290"/>
      <c r="AM98" s="290"/>
      <c r="AN98" s="291">
        <f t="shared" si="0"/>
        <v>0</v>
      </c>
      <c r="AO98" s="290"/>
      <c r="AP98" s="290"/>
      <c r="AQ98" s="96" t="s">
        <v>80</v>
      </c>
      <c r="AR98" s="97"/>
      <c r="AS98" s="98">
        <v>0</v>
      </c>
      <c r="AT98" s="99">
        <f t="shared" si="1"/>
        <v>0</v>
      </c>
      <c r="AU98" s="100">
        <f>'SO 02 - SO 02 - Lazinovsk...'!P121</f>
        <v>0</v>
      </c>
      <c r="AV98" s="99">
        <f>'SO 02 - SO 02 - Lazinovsk...'!J33</f>
        <v>0</v>
      </c>
      <c r="AW98" s="99">
        <f>'SO 02 - SO 02 - Lazinovsk...'!J34</f>
        <v>0</v>
      </c>
      <c r="AX98" s="99">
        <f>'SO 02 - SO 02 - Lazinovsk...'!J35</f>
        <v>0</v>
      </c>
      <c r="AY98" s="99">
        <f>'SO 02 - SO 02 - Lazinovsk...'!J36</f>
        <v>0</v>
      </c>
      <c r="AZ98" s="99">
        <f>'SO 02 - SO 02 - Lazinovsk...'!F33</f>
        <v>0</v>
      </c>
      <c r="BA98" s="99">
        <f>'SO 02 - SO 02 - Lazinovsk...'!F34</f>
        <v>0</v>
      </c>
      <c r="BB98" s="99">
        <f>'SO 02 - SO 02 - Lazinovsk...'!F35</f>
        <v>0</v>
      </c>
      <c r="BC98" s="99">
        <f>'SO 02 - SO 02 - Lazinovsk...'!F36</f>
        <v>0</v>
      </c>
      <c r="BD98" s="101">
        <f>'SO 02 - SO 02 - Lazinovsk...'!F37</f>
        <v>0</v>
      </c>
      <c r="BT98" s="102" t="s">
        <v>31</v>
      </c>
      <c r="BV98" s="102" t="s">
        <v>76</v>
      </c>
      <c r="BW98" s="102" t="s">
        <v>93</v>
      </c>
      <c r="BX98" s="102" t="s">
        <v>5</v>
      </c>
      <c r="CL98" s="102" t="s">
        <v>1</v>
      </c>
      <c r="CM98" s="102" t="s">
        <v>82</v>
      </c>
    </row>
    <row r="99" spans="2:91" s="7" customFormat="1" ht="24.75" customHeight="1">
      <c r="B99" s="93"/>
      <c r="C99" s="94"/>
      <c r="D99" s="292" t="s">
        <v>94</v>
      </c>
      <c r="E99" s="292"/>
      <c r="F99" s="292"/>
      <c r="G99" s="292"/>
      <c r="H99" s="292"/>
      <c r="I99" s="95"/>
      <c r="J99" s="292" t="s">
        <v>95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89">
        <f>ROUND(SUM(AG100:AG101),0)</f>
        <v>0</v>
      </c>
      <c r="AH99" s="290"/>
      <c r="AI99" s="290"/>
      <c r="AJ99" s="290"/>
      <c r="AK99" s="290"/>
      <c r="AL99" s="290"/>
      <c r="AM99" s="290"/>
      <c r="AN99" s="291">
        <f t="shared" si="0"/>
        <v>0</v>
      </c>
      <c r="AO99" s="290"/>
      <c r="AP99" s="290"/>
      <c r="AQ99" s="96" t="s">
        <v>80</v>
      </c>
      <c r="AR99" s="97"/>
      <c r="AS99" s="98">
        <f>ROUND(SUM(AS100:AS101),0)</f>
        <v>0</v>
      </c>
      <c r="AT99" s="99">
        <f t="shared" si="1"/>
        <v>0</v>
      </c>
      <c r="AU99" s="100">
        <f>ROUND(SUM(AU100:AU101),5)</f>
        <v>0</v>
      </c>
      <c r="AV99" s="99">
        <f>ROUND(AZ99*L29,1)</f>
        <v>0</v>
      </c>
      <c r="AW99" s="99">
        <f>ROUND(BA99*L30,1)</f>
        <v>0</v>
      </c>
      <c r="AX99" s="99">
        <f>ROUND(BB99*L29,1)</f>
        <v>0</v>
      </c>
      <c r="AY99" s="99">
        <f>ROUND(BC99*L30,1)</f>
        <v>0</v>
      </c>
      <c r="AZ99" s="99">
        <f>ROUND(SUM(AZ100:AZ101),0)</f>
        <v>0</v>
      </c>
      <c r="BA99" s="99">
        <f>ROUND(SUM(BA100:BA101),0)</f>
        <v>0</v>
      </c>
      <c r="BB99" s="99">
        <f>ROUND(SUM(BB100:BB101),0)</f>
        <v>0</v>
      </c>
      <c r="BC99" s="99">
        <f>ROUND(SUM(BC100:BC101),0)</f>
        <v>0</v>
      </c>
      <c r="BD99" s="101">
        <f>ROUND(SUM(BD100:BD101),0)</f>
        <v>0</v>
      </c>
      <c r="BS99" s="102" t="s">
        <v>73</v>
      </c>
      <c r="BT99" s="102" t="s">
        <v>31</v>
      </c>
      <c r="BU99" s="102" t="s">
        <v>75</v>
      </c>
      <c r="BV99" s="102" t="s">
        <v>76</v>
      </c>
      <c r="BW99" s="102" t="s">
        <v>96</v>
      </c>
      <c r="BX99" s="102" t="s">
        <v>5</v>
      </c>
      <c r="CL99" s="102" t="s">
        <v>1</v>
      </c>
      <c r="CM99" s="102" t="s">
        <v>82</v>
      </c>
    </row>
    <row r="100" spans="1:90" s="4" customFormat="1" ht="16.5" customHeight="1">
      <c r="A100" s="103" t="s">
        <v>83</v>
      </c>
      <c r="B100" s="58"/>
      <c r="C100" s="104"/>
      <c r="D100" s="104"/>
      <c r="E100" s="295" t="s">
        <v>97</v>
      </c>
      <c r="F100" s="295"/>
      <c r="G100" s="295"/>
      <c r="H100" s="295"/>
      <c r="I100" s="295"/>
      <c r="J100" s="104"/>
      <c r="K100" s="295" t="s">
        <v>98</v>
      </c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3">
        <f>'SO 03.1 - SO 03.1 - Terén...'!J32</f>
        <v>0</v>
      </c>
      <c r="AH100" s="294"/>
      <c r="AI100" s="294"/>
      <c r="AJ100" s="294"/>
      <c r="AK100" s="294"/>
      <c r="AL100" s="294"/>
      <c r="AM100" s="294"/>
      <c r="AN100" s="293">
        <f t="shared" si="0"/>
        <v>0</v>
      </c>
      <c r="AO100" s="294"/>
      <c r="AP100" s="294"/>
      <c r="AQ100" s="105" t="s">
        <v>86</v>
      </c>
      <c r="AR100" s="60"/>
      <c r="AS100" s="106">
        <v>0</v>
      </c>
      <c r="AT100" s="107">
        <f t="shared" si="1"/>
        <v>0</v>
      </c>
      <c r="AU100" s="108">
        <f>'SO 03.1 - SO 03.1 - Terén...'!P125</f>
        <v>0</v>
      </c>
      <c r="AV100" s="107">
        <f>'SO 03.1 - SO 03.1 - Terén...'!J35</f>
        <v>0</v>
      </c>
      <c r="AW100" s="107">
        <f>'SO 03.1 - SO 03.1 - Terén...'!J36</f>
        <v>0</v>
      </c>
      <c r="AX100" s="107">
        <f>'SO 03.1 - SO 03.1 - Terén...'!J37</f>
        <v>0</v>
      </c>
      <c r="AY100" s="107">
        <f>'SO 03.1 - SO 03.1 - Terén...'!J38</f>
        <v>0</v>
      </c>
      <c r="AZ100" s="107">
        <f>'SO 03.1 - SO 03.1 - Terén...'!F35</f>
        <v>0</v>
      </c>
      <c r="BA100" s="107">
        <f>'SO 03.1 - SO 03.1 - Terén...'!F36</f>
        <v>0</v>
      </c>
      <c r="BB100" s="107">
        <f>'SO 03.1 - SO 03.1 - Terén...'!F37</f>
        <v>0</v>
      </c>
      <c r="BC100" s="107">
        <f>'SO 03.1 - SO 03.1 - Terén...'!F38</f>
        <v>0</v>
      </c>
      <c r="BD100" s="109">
        <f>'SO 03.1 - SO 03.1 - Terén...'!F39</f>
        <v>0</v>
      </c>
      <c r="BT100" s="110" t="s">
        <v>82</v>
      </c>
      <c r="BV100" s="110" t="s">
        <v>76</v>
      </c>
      <c r="BW100" s="110" t="s">
        <v>99</v>
      </c>
      <c r="BX100" s="110" t="s">
        <v>96</v>
      </c>
      <c r="CL100" s="110" t="s">
        <v>1</v>
      </c>
    </row>
    <row r="101" spans="1:90" s="4" customFormat="1" ht="23.25" customHeight="1">
      <c r="A101" s="103" t="s">
        <v>83</v>
      </c>
      <c r="B101" s="58"/>
      <c r="C101" s="104"/>
      <c r="D101" s="104"/>
      <c r="E101" s="295" t="s">
        <v>100</v>
      </c>
      <c r="F101" s="295"/>
      <c r="G101" s="295"/>
      <c r="H101" s="295"/>
      <c r="I101" s="295"/>
      <c r="J101" s="104"/>
      <c r="K101" s="295" t="s">
        <v>101</v>
      </c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3">
        <f>'SO 03.2 - SO 03.2 - Úprav...'!J32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105" t="s">
        <v>86</v>
      </c>
      <c r="AR101" s="60"/>
      <c r="AS101" s="106">
        <v>0</v>
      </c>
      <c r="AT101" s="107">
        <f t="shared" si="1"/>
        <v>0</v>
      </c>
      <c r="AU101" s="108">
        <f>'SO 03.2 - SO 03.2 - Úprav...'!P126</f>
        <v>0</v>
      </c>
      <c r="AV101" s="107">
        <f>'SO 03.2 - SO 03.2 - Úprav...'!J35</f>
        <v>0</v>
      </c>
      <c r="AW101" s="107">
        <f>'SO 03.2 - SO 03.2 - Úprav...'!J36</f>
        <v>0</v>
      </c>
      <c r="AX101" s="107">
        <f>'SO 03.2 - SO 03.2 - Úprav...'!J37</f>
        <v>0</v>
      </c>
      <c r="AY101" s="107">
        <f>'SO 03.2 - SO 03.2 - Úprav...'!J38</f>
        <v>0</v>
      </c>
      <c r="AZ101" s="107">
        <f>'SO 03.2 - SO 03.2 - Úprav...'!F35</f>
        <v>0</v>
      </c>
      <c r="BA101" s="107">
        <f>'SO 03.2 - SO 03.2 - Úprav...'!F36</f>
        <v>0</v>
      </c>
      <c r="BB101" s="107">
        <f>'SO 03.2 - SO 03.2 - Úprav...'!F37</f>
        <v>0</v>
      </c>
      <c r="BC101" s="107">
        <f>'SO 03.2 - SO 03.2 - Úprav...'!F38</f>
        <v>0</v>
      </c>
      <c r="BD101" s="109">
        <f>'SO 03.2 - SO 03.2 - Úprav...'!F39</f>
        <v>0</v>
      </c>
      <c r="BT101" s="110" t="s">
        <v>82</v>
      </c>
      <c r="BV101" s="110" t="s">
        <v>76</v>
      </c>
      <c r="BW101" s="110" t="s">
        <v>102</v>
      </c>
      <c r="BX101" s="110" t="s">
        <v>96</v>
      </c>
      <c r="CL101" s="110" t="s">
        <v>1</v>
      </c>
    </row>
    <row r="102" spans="1:91" s="7" customFormat="1" ht="16.5" customHeight="1">
      <c r="A102" s="103" t="s">
        <v>83</v>
      </c>
      <c r="B102" s="93"/>
      <c r="C102" s="94"/>
      <c r="D102" s="292" t="s">
        <v>103</v>
      </c>
      <c r="E102" s="292"/>
      <c r="F102" s="292"/>
      <c r="G102" s="292"/>
      <c r="H102" s="292"/>
      <c r="I102" s="95"/>
      <c r="J102" s="292" t="s">
        <v>104</v>
      </c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1">
        <f>'VRN - VRN - Vedlejší rozp...'!J30</f>
        <v>0</v>
      </c>
      <c r="AH102" s="290"/>
      <c r="AI102" s="290"/>
      <c r="AJ102" s="290"/>
      <c r="AK102" s="290"/>
      <c r="AL102" s="290"/>
      <c r="AM102" s="290"/>
      <c r="AN102" s="291">
        <f t="shared" si="0"/>
        <v>0</v>
      </c>
      <c r="AO102" s="290"/>
      <c r="AP102" s="290"/>
      <c r="AQ102" s="96" t="s">
        <v>80</v>
      </c>
      <c r="AR102" s="97"/>
      <c r="AS102" s="111">
        <v>0</v>
      </c>
      <c r="AT102" s="112">
        <f t="shared" si="1"/>
        <v>0</v>
      </c>
      <c r="AU102" s="113">
        <f>'VRN - VRN - Vedlejší rozp...'!P119</f>
        <v>0</v>
      </c>
      <c r="AV102" s="112">
        <f>'VRN - VRN - Vedlejší rozp...'!J33</f>
        <v>0</v>
      </c>
      <c r="AW102" s="112">
        <f>'VRN - VRN - Vedlejší rozp...'!J34</f>
        <v>0</v>
      </c>
      <c r="AX102" s="112">
        <f>'VRN - VRN - Vedlejší rozp...'!J35</f>
        <v>0</v>
      </c>
      <c r="AY102" s="112">
        <f>'VRN - VRN - Vedlejší rozp...'!J36</f>
        <v>0</v>
      </c>
      <c r="AZ102" s="112">
        <f>'VRN - VRN - Vedlejší rozp...'!F33</f>
        <v>0</v>
      </c>
      <c r="BA102" s="112">
        <f>'VRN - VRN - Vedlejší rozp...'!F34</f>
        <v>0</v>
      </c>
      <c r="BB102" s="112">
        <f>'VRN - VRN - Vedlejší rozp...'!F35</f>
        <v>0</v>
      </c>
      <c r="BC102" s="112">
        <f>'VRN - VRN - Vedlejší rozp...'!F36</f>
        <v>0</v>
      </c>
      <c r="BD102" s="114">
        <f>'VRN - VRN - Vedlejší rozp...'!F37</f>
        <v>0</v>
      </c>
      <c r="BT102" s="102" t="s">
        <v>31</v>
      </c>
      <c r="BV102" s="102" t="s">
        <v>76</v>
      </c>
      <c r="BW102" s="102" t="s">
        <v>105</v>
      </c>
      <c r="BX102" s="102" t="s">
        <v>5</v>
      </c>
      <c r="CL102" s="102" t="s">
        <v>1</v>
      </c>
      <c r="CM102" s="102" t="s">
        <v>82</v>
      </c>
    </row>
    <row r="103" spans="1:57" s="2" customFormat="1" ht="30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sheetProtection algorithmName="SHA-512" hashValue="dD321zSSVZ/sJQ6ID93c9UkrzKQio4+rCermptRXg7ADBwybBPlcUddfLyBw3inGOxZTxwfDPIpp/p7Rk+7TJg==" saltValue="Cd93hUeOfT580WgMfmcxbIYSqF4/fLemqOUwUy2KOkY3JY/xJ7wfg7gR4rEdJezhBineSgKyzp0MY7z+biGy2g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D98:H98"/>
    <mergeCell ref="J98:AF98"/>
    <mergeCell ref="AN99:AP99"/>
    <mergeCell ref="AG99:AM99"/>
    <mergeCell ref="D99:H99"/>
    <mergeCell ref="J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 01.1 - SO 01.1 - Odstr...'!C2" display="/"/>
    <hyperlink ref="A97" location="'SO 01.2 - SO 01.2 - Vnoře...'!C2" display="/"/>
    <hyperlink ref="A98" location="'SO 02 - SO 02 - Lazinovsk...'!C2" display="/"/>
    <hyperlink ref="A100" location="'SO 03.1 - SO 03.1 - Terén...'!C2" display="/"/>
    <hyperlink ref="A101" location="'SO 03.2 - SO 03.2 - Úprav...'!C2" display="/"/>
    <hyperlink ref="A102" location="'VRN - VRN - Vedlejší roz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108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110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32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33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34</v>
      </c>
      <c r="E32" s="34"/>
      <c r="F32" s="34"/>
      <c r="G32" s="34"/>
      <c r="H32" s="34"/>
      <c r="I32" s="122"/>
      <c r="J32" s="132">
        <f>ROUND(J126,0)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36</v>
      </c>
      <c r="G34" s="34"/>
      <c r="H34" s="34"/>
      <c r="I34" s="134" t="s">
        <v>35</v>
      </c>
      <c r="J34" s="133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38</v>
      </c>
      <c r="E35" s="121" t="s">
        <v>39</v>
      </c>
      <c r="F35" s="136">
        <f>ROUND((SUM(BE126:BE289)),0)</f>
        <v>0</v>
      </c>
      <c r="G35" s="34"/>
      <c r="H35" s="34"/>
      <c r="I35" s="137">
        <v>0.21</v>
      </c>
      <c r="J35" s="136">
        <f>ROUND(((SUM(BE126:BE289))*I35),0)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40</v>
      </c>
      <c r="F36" s="136">
        <f>ROUND((SUM(BF126:BF289)),0)</f>
        <v>0</v>
      </c>
      <c r="G36" s="34"/>
      <c r="H36" s="34"/>
      <c r="I36" s="137">
        <v>0.15</v>
      </c>
      <c r="J36" s="136">
        <f>ROUND(((SUM(BF126:BF289))*I36),0)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41</v>
      </c>
      <c r="F37" s="136">
        <f>ROUND((SUM(BG126:BG289)),0)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42</v>
      </c>
      <c r="F38" s="136">
        <f>ROUND((SUM(BH126:BH289)),0)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43</v>
      </c>
      <c r="F39" s="136">
        <f>ROUND((SUM(BI126:BI289)),0)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44</v>
      </c>
      <c r="E41" s="140"/>
      <c r="F41" s="140"/>
      <c r="G41" s="141" t="s">
        <v>45</v>
      </c>
      <c r="H41" s="142" t="s">
        <v>46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108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01.1 - SO 01.1 - Odstranění sedimentů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32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J128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J247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119</v>
      </c>
      <c r="E102" s="176"/>
      <c r="F102" s="176"/>
      <c r="G102" s="176"/>
      <c r="H102" s="176"/>
      <c r="I102" s="177"/>
      <c r="J102" s="178">
        <f>J260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120</v>
      </c>
      <c r="E103" s="176"/>
      <c r="F103" s="176"/>
      <c r="G103" s="176"/>
      <c r="H103" s="176"/>
      <c r="I103" s="177"/>
      <c r="J103" s="178">
        <f>J266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121</v>
      </c>
      <c r="E104" s="176"/>
      <c r="F104" s="176"/>
      <c r="G104" s="176"/>
      <c r="H104" s="176"/>
      <c r="I104" s="177"/>
      <c r="J104" s="178">
        <f>J287</f>
        <v>0</v>
      </c>
      <c r="K104" s="104"/>
      <c r="L104" s="17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122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5" t="str">
        <f>E7</f>
        <v>VD Letovice-odstranění sedimentů</v>
      </c>
      <c r="F114" s="326"/>
      <c r="G114" s="326"/>
      <c r="H114" s="32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5" t="s">
        <v>108</v>
      </c>
      <c r="F116" s="327"/>
      <c r="G116" s="327"/>
      <c r="H116" s="327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109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3" t="str">
        <f>E11</f>
        <v>SO 01.1 - SO 01.1 - Odstranění sedimentů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 </v>
      </c>
      <c r="G120" s="36"/>
      <c r="H120" s="36"/>
      <c r="I120" s="123" t="s">
        <v>22</v>
      </c>
      <c r="J120" s="66" t="str">
        <f>IF(J14="","",J14)</f>
        <v>5. 2. 2019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123" t="s">
        <v>29</v>
      </c>
      <c r="J122" s="32" t="str">
        <f>E23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123" t="s">
        <v>32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80"/>
      <c r="B125" s="181"/>
      <c r="C125" s="182" t="s">
        <v>123</v>
      </c>
      <c r="D125" s="183" t="s">
        <v>59</v>
      </c>
      <c r="E125" s="183" t="s">
        <v>55</v>
      </c>
      <c r="F125" s="183" t="s">
        <v>56</v>
      </c>
      <c r="G125" s="183" t="s">
        <v>124</v>
      </c>
      <c r="H125" s="183" t="s">
        <v>125</v>
      </c>
      <c r="I125" s="184" t="s">
        <v>126</v>
      </c>
      <c r="J125" s="185" t="s">
        <v>113</v>
      </c>
      <c r="K125" s="186" t="s">
        <v>127</v>
      </c>
      <c r="L125" s="187"/>
      <c r="M125" s="75" t="s">
        <v>1</v>
      </c>
      <c r="N125" s="76" t="s">
        <v>38</v>
      </c>
      <c r="O125" s="76" t="s">
        <v>128</v>
      </c>
      <c r="P125" s="76" t="s">
        <v>129</v>
      </c>
      <c r="Q125" s="76" t="s">
        <v>130</v>
      </c>
      <c r="R125" s="76" t="s">
        <v>131</v>
      </c>
      <c r="S125" s="76" t="s">
        <v>132</v>
      </c>
      <c r="T125" s="77" t="s">
        <v>133</v>
      </c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</row>
    <row r="126" spans="1:63" s="2" customFormat="1" ht="22.9" customHeight="1">
      <c r="A126" s="34"/>
      <c r="B126" s="35"/>
      <c r="C126" s="82" t="s">
        <v>134</v>
      </c>
      <c r="D126" s="36"/>
      <c r="E126" s="36"/>
      <c r="F126" s="36"/>
      <c r="G126" s="36"/>
      <c r="H126" s="36"/>
      <c r="I126" s="122"/>
      <c r="J126" s="188">
        <f>BK126</f>
        <v>0</v>
      </c>
      <c r="K126" s="36"/>
      <c r="L126" s="39"/>
      <c r="M126" s="78"/>
      <c r="N126" s="189"/>
      <c r="O126" s="79"/>
      <c r="P126" s="190">
        <f>P127</f>
        <v>0</v>
      </c>
      <c r="Q126" s="79"/>
      <c r="R126" s="190">
        <f>R127</f>
        <v>8610.689883618</v>
      </c>
      <c r="S126" s="79"/>
      <c r="T126" s="191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115</v>
      </c>
      <c r="BK126" s="192">
        <f>BK127</f>
        <v>0</v>
      </c>
    </row>
    <row r="127" spans="2:63" s="12" customFormat="1" ht="25.9" customHeight="1">
      <c r="B127" s="193"/>
      <c r="C127" s="194"/>
      <c r="D127" s="195" t="s">
        <v>73</v>
      </c>
      <c r="E127" s="196" t="s">
        <v>135</v>
      </c>
      <c r="F127" s="196" t="s">
        <v>136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P128+P247+P260+P266+P287</f>
        <v>0</v>
      </c>
      <c r="Q127" s="201"/>
      <c r="R127" s="202">
        <f>R128+R247+R260+R266+R287</f>
        <v>8610.689883618</v>
      </c>
      <c r="S127" s="201"/>
      <c r="T127" s="203">
        <f>T128+T247+T260+T266+T287</f>
        <v>0</v>
      </c>
      <c r="AR127" s="204" t="s">
        <v>31</v>
      </c>
      <c r="AT127" s="205" t="s">
        <v>73</v>
      </c>
      <c r="AU127" s="205" t="s">
        <v>74</v>
      </c>
      <c r="AY127" s="204" t="s">
        <v>137</v>
      </c>
      <c r="BK127" s="206">
        <f>BK128+BK247+BK260+BK266+BK287</f>
        <v>0</v>
      </c>
    </row>
    <row r="128" spans="2:63" s="12" customFormat="1" ht="22.9" customHeight="1">
      <c r="B128" s="193"/>
      <c r="C128" s="194"/>
      <c r="D128" s="195" t="s">
        <v>73</v>
      </c>
      <c r="E128" s="207" t="s">
        <v>31</v>
      </c>
      <c r="F128" s="207" t="s">
        <v>138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SUM(P129:P246)</f>
        <v>0</v>
      </c>
      <c r="Q128" s="201"/>
      <c r="R128" s="202">
        <f>SUM(R129:R246)</f>
        <v>0.009259617999999996</v>
      </c>
      <c r="S128" s="201"/>
      <c r="T128" s="203">
        <f>SUM(T129:T246)</f>
        <v>0</v>
      </c>
      <c r="AR128" s="204" t="s">
        <v>31</v>
      </c>
      <c r="AT128" s="205" t="s">
        <v>73</v>
      </c>
      <c r="AU128" s="205" t="s">
        <v>31</v>
      </c>
      <c r="AY128" s="204" t="s">
        <v>137</v>
      </c>
      <c r="BK128" s="206">
        <f>SUM(BK129:BK246)</f>
        <v>0</v>
      </c>
    </row>
    <row r="129" spans="1:65" s="2" customFormat="1" ht="21.75" customHeight="1">
      <c r="A129" s="34"/>
      <c r="B129" s="35"/>
      <c r="C129" s="209" t="s">
        <v>31</v>
      </c>
      <c r="D129" s="209" t="s">
        <v>139</v>
      </c>
      <c r="E129" s="210" t="s">
        <v>140</v>
      </c>
      <c r="F129" s="211" t="s">
        <v>141</v>
      </c>
      <c r="G129" s="212" t="s">
        <v>142</v>
      </c>
      <c r="H129" s="213">
        <v>6.8</v>
      </c>
      <c r="I129" s="214"/>
      <c r="J129" s="213">
        <f>ROUND(I129*H129,1)</f>
        <v>0</v>
      </c>
      <c r="K129" s="215"/>
      <c r="L129" s="39"/>
      <c r="M129" s="216" t="s">
        <v>1</v>
      </c>
      <c r="N129" s="217" t="s">
        <v>39</v>
      </c>
      <c r="O129" s="71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143</v>
      </c>
      <c r="AT129" s="220" t="s">
        <v>139</v>
      </c>
      <c r="AU129" s="220" t="s">
        <v>82</v>
      </c>
      <c r="AY129" s="17" t="s">
        <v>137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31</v>
      </c>
      <c r="BK129" s="221">
        <f>ROUND(I129*H129,1)</f>
        <v>0</v>
      </c>
      <c r="BL129" s="17" t="s">
        <v>143</v>
      </c>
      <c r="BM129" s="220" t="s">
        <v>144</v>
      </c>
    </row>
    <row r="130" spans="1:47" s="2" customFormat="1" ht="19.5">
      <c r="A130" s="34"/>
      <c r="B130" s="35"/>
      <c r="C130" s="36"/>
      <c r="D130" s="222" t="s">
        <v>145</v>
      </c>
      <c r="E130" s="36"/>
      <c r="F130" s="223" t="s">
        <v>146</v>
      </c>
      <c r="G130" s="36"/>
      <c r="H130" s="36"/>
      <c r="I130" s="122"/>
      <c r="J130" s="36"/>
      <c r="K130" s="36"/>
      <c r="L130" s="39"/>
      <c r="M130" s="224"/>
      <c r="N130" s="225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82</v>
      </c>
    </row>
    <row r="131" spans="2:51" s="13" customFormat="1" ht="11.25">
      <c r="B131" s="226"/>
      <c r="C131" s="227"/>
      <c r="D131" s="222" t="s">
        <v>147</v>
      </c>
      <c r="E131" s="228" t="s">
        <v>1</v>
      </c>
      <c r="F131" s="229" t="s">
        <v>148</v>
      </c>
      <c r="G131" s="227"/>
      <c r="H131" s="230">
        <v>6.8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147</v>
      </c>
      <c r="AU131" s="236" t="s">
        <v>82</v>
      </c>
      <c r="AV131" s="13" t="s">
        <v>82</v>
      </c>
      <c r="AW131" s="13" t="s">
        <v>30</v>
      </c>
      <c r="AX131" s="13" t="s">
        <v>74</v>
      </c>
      <c r="AY131" s="236" t="s">
        <v>137</v>
      </c>
    </row>
    <row r="132" spans="2:51" s="14" customFormat="1" ht="11.25">
      <c r="B132" s="237"/>
      <c r="C132" s="238"/>
      <c r="D132" s="222" t="s">
        <v>147</v>
      </c>
      <c r="E132" s="239" t="s">
        <v>1</v>
      </c>
      <c r="F132" s="240" t="s">
        <v>149</v>
      </c>
      <c r="G132" s="238"/>
      <c r="H132" s="241">
        <v>6.8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147</v>
      </c>
      <c r="AU132" s="247" t="s">
        <v>82</v>
      </c>
      <c r="AV132" s="14" t="s">
        <v>150</v>
      </c>
      <c r="AW132" s="14" t="s">
        <v>30</v>
      </c>
      <c r="AX132" s="14" t="s">
        <v>74</v>
      </c>
      <c r="AY132" s="247" t="s">
        <v>137</v>
      </c>
    </row>
    <row r="133" spans="2:51" s="15" customFormat="1" ht="11.25">
      <c r="B133" s="248"/>
      <c r="C133" s="249"/>
      <c r="D133" s="222" t="s">
        <v>147</v>
      </c>
      <c r="E133" s="250" t="s">
        <v>1</v>
      </c>
      <c r="F133" s="251" t="s">
        <v>151</v>
      </c>
      <c r="G133" s="249"/>
      <c r="H133" s="252">
        <v>6.8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82</v>
      </c>
      <c r="AV133" s="15" t="s">
        <v>143</v>
      </c>
      <c r="AW133" s="15" t="s">
        <v>30</v>
      </c>
      <c r="AX133" s="15" t="s">
        <v>31</v>
      </c>
      <c r="AY133" s="258" t="s">
        <v>137</v>
      </c>
    </row>
    <row r="134" spans="1:65" s="2" customFormat="1" ht="21.75" customHeight="1">
      <c r="A134" s="34"/>
      <c r="B134" s="35"/>
      <c r="C134" s="209" t="s">
        <v>82</v>
      </c>
      <c r="D134" s="209" t="s">
        <v>139</v>
      </c>
      <c r="E134" s="210" t="s">
        <v>152</v>
      </c>
      <c r="F134" s="211" t="s">
        <v>153</v>
      </c>
      <c r="G134" s="212" t="s">
        <v>154</v>
      </c>
      <c r="H134" s="213">
        <v>17020</v>
      </c>
      <c r="I134" s="214"/>
      <c r="J134" s="213">
        <f>ROUND(I134*H134,1)</f>
        <v>0</v>
      </c>
      <c r="K134" s="215"/>
      <c r="L134" s="39"/>
      <c r="M134" s="216" t="s">
        <v>1</v>
      </c>
      <c r="N134" s="217" t="s">
        <v>39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143</v>
      </c>
      <c r="AT134" s="220" t="s">
        <v>139</v>
      </c>
      <c r="AU134" s="220" t="s">
        <v>82</v>
      </c>
      <c r="AY134" s="17" t="s">
        <v>137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31</v>
      </c>
      <c r="BK134" s="221">
        <f>ROUND(I134*H134,1)</f>
        <v>0</v>
      </c>
      <c r="BL134" s="17" t="s">
        <v>143</v>
      </c>
      <c r="BM134" s="220" t="s">
        <v>155</v>
      </c>
    </row>
    <row r="135" spans="1:47" s="2" customFormat="1" ht="19.5">
      <c r="A135" s="34"/>
      <c r="B135" s="35"/>
      <c r="C135" s="36"/>
      <c r="D135" s="222" t="s">
        <v>145</v>
      </c>
      <c r="E135" s="36"/>
      <c r="F135" s="223" t="s">
        <v>156</v>
      </c>
      <c r="G135" s="36"/>
      <c r="H135" s="36"/>
      <c r="I135" s="122"/>
      <c r="J135" s="36"/>
      <c r="K135" s="36"/>
      <c r="L135" s="39"/>
      <c r="M135" s="224"/>
      <c r="N135" s="22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145</v>
      </c>
      <c r="AU135" s="17" t="s">
        <v>82</v>
      </c>
    </row>
    <row r="136" spans="2:51" s="13" customFormat="1" ht="11.25">
      <c r="B136" s="226"/>
      <c r="C136" s="227"/>
      <c r="D136" s="222" t="s">
        <v>147</v>
      </c>
      <c r="E136" s="228" t="s">
        <v>1</v>
      </c>
      <c r="F136" s="229" t="s">
        <v>157</v>
      </c>
      <c r="G136" s="227"/>
      <c r="H136" s="230">
        <v>17020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147</v>
      </c>
      <c r="AU136" s="236" t="s">
        <v>82</v>
      </c>
      <c r="AV136" s="13" t="s">
        <v>82</v>
      </c>
      <c r="AW136" s="13" t="s">
        <v>30</v>
      </c>
      <c r="AX136" s="13" t="s">
        <v>74</v>
      </c>
      <c r="AY136" s="236" t="s">
        <v>137</v>
      </c>
    </row>
    <row r="137" spans="2:51" s="14" customFormat="1" ht="11.25">
      <c r="B137" s="237"/>
      <c r="C137" s="238"/>
      <c r="D137" s="222" t="s">
        <v>147</v>
      </c>
      <c r="E137" s="239" t="s">
        <v>1</v>
      </c>
      <c r="F137" s="240" t="s">
        <v>158</v>
      </c>
      <c r="G137" s="238"/>
      <c r="H137" s="241">
        <v>17020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147</v>
      </c>
      <c r="AU137" s="247" t="s">
        <v>82</v>
      </c>
      <c r="AV137" s="14" t="s">
        <v>150</v>
      </c>
      <c r="AW137" s="14" t="s">
        <v>30</v>
      </c>
      <c r="AX137" s="14" t="s">
        <v>74</v>
      </c>
      <c r="AY137" s="247" t="s">
        <v>137</v>
      </c>
    </row>
    <row r="138" spans="2:51" s="15" customFormat="1" ht="11.25">
      <c r="B138" s="248"/>
      <c r="C138" s="249"/>
      <c r="D138" s="222" t="s">
        <v>147</v>
      </c>
      <c r="E138" s="250" t="s">
        <v>1</v>
      </c>
      <c r="F138" s="251" t="s">
        <v>151</v>
      </c>
      <c r="G138" s="249"/>
      <c r="H138" s="252">
        <v>17020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147</v>
      </c>
      <c r="AU138" s="258" t="s">
        <v>82</v>
      </c>
      <c r="AV138" s="15" t="s">
        <v>143</v>
      </c>
      <c r="AW138" s="15" t="s">
        <v>30</v>
      </c>
      <c r="AX138" s="15" t="s">
        <v>31</v>
      </c>
      <c r="AY138" s="258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159</v>
      </c>
      <c r="F139" s="211" t="s">
        <v>160</v>
      </c>
      <c r="G139" s="212" t="s">
        <v>161</v>
      </c>
      <c r="H139" s="213">
        <v>88</v>
      </c>
      <c r="I139" s="214"/>
      <c r="J139" s="213">
        <f>ROUND(I139*H139,1)</f>
        <v>0</v>
      </c>
      <c r="K139" s="215"/>
      <c r="L139" s="39"/>
      <c r="M139" s="216" t="s">
        <v>1</v>
      </c>
      <c r="N139" s="217" t="s">
        <v>39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31</v>
      </c>
      <c r="BK139" s="221">
        <f>ROUND(I139*H139,1)</f>
        <v>0</v>
      </c>
      <c r="BL139" s="17" t="s">
        <v>143</v>
      </c>
      <c r="BM139" s="220" t="s">
        <v>162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163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164</v>
      </c>
      <c r="G141" s="227"/>
      <c r="H141" s="230">
        <v>88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82</v>
      </c>
      <c r="AV141" s="13" t="s">
        <v>82</v>
      </c>
      <c r="AW141" s="13" t="s">
        <v>30</v>
      </c>
      <c r="AX141" s="13" t="s">
        <v>74</v>
      </c>
      <c r="AY141" s="236" t="s">
        <v>137</v>
      </c>
    </row>
    <row r="142" spans="2:51" s="15" customFormat="1" ht="11.25">
      <c r="B142" s="248"/>
      <c r="C142" s="249"/>
      <c r="D142" s="222" t="s">
        <v>147</v>
      </c>
      <c r="E142" s="250" t="s">
        <v>1</v>
      </c>
      <c r="F142" s="251" t="s">
        <v>151</v>
      </c>
      <c r="G142" s="249"/>
      <c r="H142" s="252">
        <v>88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147</v>
      </c>
      <c r="AU142" s="258" t="s">
        <v>82</v>
      </c>
      <c r="AV142" s="15" t="s">
        <v>143</v>
      </c>
      <c r="AW142" s="15" t="s">
        <v>30</v>
      </c>
      <c r="AX142" s="15" t="s">
        <v>31</v>
      </c>
      <c r="AY142" s="258" t="s">
        <v>137</v>
      </c>
    </row>
    <row r="143" spans="1:65" s="2" customFormat="1" ht="21.75" customHeight="1">
      <c r="A143" s="34"/>
      <c r="B143" s="35"/>
      <c r="C143" s="209" t="s">
        <v>143</v>
      </c>
      <c r="D143" s="209" t="s">
        <v>139</v>
      </c>
      <c r="E143" s="210" t="s">
        <v>165</v>
      </c>
      <c r="F143" s="211" t="s">
        <v>166</v>
      </c>
      <c r="G143" s="212" t="s">
        <v>161</v>
      </c>
      <c r="H143" s="213">
        <v>43</v>
      </c>
      <c r="I143" s="214"/>
      <c r="J143" s="213">
        <f>ROUND(I143*H143,1)</f>
        <v>0</v>
      </c>
      <c r="K143" s="215"/>
      <c r="L143" s="39"/>
      <c r="M143" s="216" t="s">
        <v>1</v>
      </c>
      <c r="N143" s="217" t="s">
        <v>39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143</v>
      </c>
      <c r="AT143" s="220" t="s">
        <v>139</v>
      </c>
      <c r="AU143" s="220" t="s">
        <v>82</v>
      </c>
      <c r="AY143" s="17" t="s">
        <v>137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31</v>
      </c>
      <c r="BK143" s="221">
        <f>ROUND(I143*H143,1)</f>
        <v>0</v>
      </c>
      <c r="BL143" s="17" t="s">
        <v>143</v>
      </c>
      <c r="BM143" s="220" t="s">
        <v>167</v>
      </c>
    </row>
    <row r="144" spans="1:47" s="2" customFormat="1" ht="19.5">
      <c r="A144" s="34"/>
      <c r="B144" s="35"/>
      <c r="C144" s="36"/>
      <c r="D144" s="222" t="s">
        <v>145</v>
      </c>
      <c r="E144" s="36"/>
      <c r="F144" s="223" t="s">
        <v>168</v>
      </c>
      <c r="G144" s="36"/>
      <c r="H144" s="36"/>
      <c r="I144" s="122"/>
      <c r="J144" s="36"/>
      <c r="K144" s="36"/>
      <c r="L144" s="39"/>
      <c r="M144" s="224"/>
      <c r="N144" s="225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145</v>
      </c>
      <c r="AU144" s="17" t="s">
        <v>82</v>
      </c>
    </row>
    <row r="145" spans="2:51" s="13" customFormat="1" ht="11.25">
      <c r="B145" s="226"/>
      <c r="C145" s="227"/>
      <c r="D145" s="222" t="s">
        <v>147</v>
      </c>
      <c r="E145" s="228" t="s">
        <v>1</v>
      </c>
      <c r="F145" s="229" t="s">
        <v>169</v>
      </c>
      <c r="G145" s="227"/>
      <c r="H145" s="230">
        <v>43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147</v>
      </c>
      <c r="AU145" s="236" t="s">
        <v>82</v>
      </c>
      <c r="AV145" s="13" t="s">
        <v>82</v>
      </c>
      <c r="AW145" s="13" t="s">
        <v>30</v>
      </c>
      <c r="AX145" s="13" t="s">
        <v>74</v>
      </c>
      <c r="AY145" s="236" t="s">
        <v>137</v>
      </c>
    </row>
    <row r="146" spans="2:51" s="15" customFormat="1" ht="11.25">
      <c r="B146" s="248"/>
      <c r="C146" s="249"/>
      <c r="D146" s="222" t="s">
        <v>147</v>
      </c>
      <c r="E146" s="250" t="s">
        <v>1</v>
      </c>
      <c r="F146" s="251" t="s">
        <v>151</v>
      </c>
      <c r="G146" s="249"/>
      <c r="H146" s="252">
        <v>43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147</v>
      </c>
      <c r="AU146" s="258" t="s">
        <v>82</v>
      </c>
      <c r="AV146" s="15" t="s">
        <v>143</v>
      </c>
      <c r="AW146" s="15" t="s">
        <v>30</v>
      </c>
      <c r="AX146" s="15" t="s">
        <v>31</v>
      </c>
      <c r="AY146" s="258" t="s">
        <v>137</v>
      </c>
    </row>
    <row r="147" spans="1:65" s="2" customFormat="1" ht="21.75" customHeight="1">
      <c r="A147" s="34"/>
      <c r="B147" s="35"/>
      <c r="C147" s="209" t="s">
        <v>170</v>
      </c>
      <c r="D147" s="209" t="s">
        <v>139</v>
      </c>
      <c r="E147" s="210" t="s">
        <v>171</v>
      </c>
      <c r="F147" s="211" t="s">
        <v>172</v>
      </c>
      <c r="G147" s="212" t="s">
        <v>161</v>
      </c>
      <c r="H147" s="213">
        <v>22</v>
      </c>
      <c r="I147" s="214"/>
      <c r="J147" s="213">
        <f>ROUND(I147*H147,1)</f>
        <v>0</v>
      </c>
      <c r="K147" s="215"/>
      <c r="L147" s="39"/>
      <c r="M147" s="216" t="s">
        <v>1</v>
      </c>
      <c r="N147" s="217" t="s">
        <v>39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143</v>
      </c>
      <c r="AT147" s="220" t="s">
        <v>139</v>
      </c>
      <c r="AU147" s="220" t="s">
        <v>82</v>
      </c>
      <c r="AY147" s="17" t="s">
        <v>137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31</v>
      </c>
      <c r="BK147" s="221">
        <f>ROUND(I147*H147,1)</f>
        <v>0</v>
      </c>
      <c r="BL147" s="17" t="s">
        <v>143</v>
      </c>
      <c r="BM147" s="220" t="s">
        <v>173</v>
      </c>
    </row>
    <row r="148" spans="1:47" s="2" customFormat="1" ht="19.5">
      <c r="A148" s="34"/>
      <c r="B148" s="35"/>
      <c r="C148" s="36"/>
      <c r="D148" s="222" t="s">
        <v>145</v>
      </c>
      <c r="E148" s="36"/>
      <c r="F148" s="223" t="s">
        <v>174</v>
      </c>
      <c r="G148" s="36"/>
      <c r="H148" s="36"/>
      <c r="I148" s="122"/>
      <c r="J148" s="36"/>
      <c r="K148" s="36"/>
      <c r="L148" s="39"/>
      <c r="M148" s="224"/>
      <c r="N148" s="22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145</v>
      </c>
      <c r="AU148" s="17" t="s">
        <v>82</v>
      </c>
    </row>
    <row r="149" spans="2:51" s="13" customFormat="1" ht="11.25">
      <c r="B149" s="226"/>
      <c r="C149" s="227"/>
      <c r="D149" s="222" t="s">
        <v>147</v>
      </c>
      <c r="E149" s="228" t="s">
        <v>1</v>
      </c>
      <c r="F149" s="229" t="s">
        <v>175</v>
      </c>
      <c r="G149" s="227"/>
      <c r="H149" s="230">
        <v>22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147</v>
      </c>
      <c r="AU149" s="236" t="s">
        <v>82</v>
      </c>
      <c r="AV149" s="13" t="s">
        <v>82</v>
      </c>
      <c r="AW149" s="13" t="s">
        <v>30</v>
      </c>
      <c r="AX149" s="13" t="s">
        <v>74</v>
      </c>
      <c r="AY149" s="236" t="s">
        <v>137</v>
      </c>
    </row>
    <row r="150" spans="2:51" s="15" customFormat="1" ht="11.25">
      <c r="B150" s="248"/>
      <c r="C150" s="249"/>
      <c r="D150" s="222" t="s">
        <v>147</v>
      </c>
      <c r="E150" s="250" t="s">
        <v>1</v>
      </c>
      <c r="F150" s="251" t="s">
        <v>151</v>
      </c>
      <c r="G150" s="249"/>
      <c r="H150" s="252">
        <v>22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147</v>
      </c>
      <c r="AU150" s="258" t="s">
        <v>82</v>
      </c>
      <c r="AV150" s="15" t="s">
        <v>143</v>
      </c>
      <c r="AW150" s="15" t="s">
        <v>30</v>
      </c>
      <c r="AX150" s="15" t="s">
        <v>31</v>
      </c>
      <c r="AY150" s="258" t="s">
        <v>137</v>
      </c>
    </row>
    <row r="151" spans="1:65" s="2" customFormat="1" ht="21.75" customHeight="1">
      <c r="A151" s="34"/>
      <c r="B151" s="35"/>
      <c r="C151" s="209" t="s">
        <v>176</v>
      </c>
      <c r="D151" s="209" t="s">
        <v>139</v>
      </c>
      <c r="E151" s="210" t="s">
        <v>177</v>
      </c>
      <c r="F151" s="211" t="s">
        <v>178</v>
      </c>
      <c r="G151" s="212" t="s">
        <v>161</v>
      </c>
      <c r="H151" s="213">
        <v>7</v>
      </c>
      <c r="I151" s="214"/>
      <c r="J151" s="213">
        <f>ROUND(I151*H151,1)</f>
        <v>0</v>
      </c>
      <c r="K151" s="215"/>
      <c r="L151" s="39"/>
      <c r="M151" s="216" t="s">
        <v>1</v>
      </c>
      <c r="N151" s="217" t="s">
        <v>39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143</v>
      </c>
      <c r="AT151" s="220" t="s">
        <v>139</v>
      </c>
      <c r="AU151" s="220" t="s">
        <v>82</v>
      </c>
      <c r="AY151" s="17" t="s">
        <v>137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31</v>
      </c>
      <c r="BK151" s="221">
        <f>ROUND(I151*H151,1)</f>
        <v>0</v>
      </c>
      <c r="BL151" s="17" t="s">
        <v>143</v>
      </c>
      <c r="BM151" s="220" t="s">
        <v>179</v>
      </c>
    </row>
    <row r="152" spans="1:47" s="2" customFormat="1" ht="19.5">
      <c r="A152" s="34"/>
      <c r="B152" s="35"/>
      <c r="C152" s="36"/>
      <c r="D152" s="222" t="s">
        <v>145</v>
      </c>
      <c r="E152" s="36"/>
      <c r="F152" s="223" t="s">
        <v>180</v>
      </c>
      <c r="G152" s="36"/>
      <c r="H152" s="36"/>
      <c r="I152" s="122"/>
      <c r="J152" s="36"/>
      <c r="K152" s="36"/>
      <c r="L152" s="39"/>
      <c r="M152" s="224"/>
      <c r="N152" s="22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2:51" s="13" customFormat="1" ht="11.25">
      <c r="B153" s="226"/>
      <c r="C153" s="227"/>
      <c r="D153" s="222" t="s">
        <v>147</v>
      </c>
      <c r="E153" s="228" t="s">
        <v>1</v>
      </c>
      <c r="F153" s="229" t="s">
        <v>181</v>
      </c>
      <c r="G153" s="227"/>
      <c r="H153" s="230">
        <v>7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147</v>
      </c>
      <c r="AU153" s="236" t="s">
        <v>82</v>
      </c>
      <c r="AV153" s="13" t="s">
        <v>82</v>
      </c>
      <c r="AW153" s="13" t="s">
        <v>30</v>
      </c>
      <c r="AX153" s="13" t="s">
        <v>74</v>
      </c>
      <c r="AY153" s="236" t="s">
        <v>137</v>
      </c>
    </row>
    <row r="154" spans="2:51" s="15" customFormat="1" ht="11.25">
      <c r="B154" s="248"/>
      <c r="C154" s="249"/>
      <c r="D154" s="222" t="s">
        <v>147</v>
      </c>
      <c r="E154" s="250" t="s">
        <v>1</v>
      </c>
      <c r="F154" s="251" t="s">
        <v>151</v>
      </c>
      <c r="G154" s="249"/>
      <c r="H154" s="252">
        <v>7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147</v>
      </c>
      <c r="AU154" s="258" t="s">
        <v>82</v>
      </c>
      <c r="AV154" s="15" t="s">
        <v>143</v>
      </c>
      <c r="AW154" s="15" t="s">
        <v>30</v>
      </c>
      <c r="AX154" s="15" t="s">
        <v>31</v>
      </c>
      <c r="AY154" s="258" t="s">
        <v>137</v>
      </c>
    </row>
    <row r="155" spans="1:65" s="2" customFormat="1" ht="21.75" customHeight="1">
      <c r="A155" s="34"/>
      <c r="B155" s="35"/>
      <c r="C155" s="209" t="s">
        <v>182</v>
      </c>
      <c r="D155" s="209" t="s">
        <v>139</v>
      </c>
      <c r="E155" s="210" t="s">
        <v>183</v>
      </c>
      <c r="F155" s="211" t="s">
        <v>184</v>
      </c>
      <c r="G155" s="212" t="s">
        <v>161</v>
      </c>
      <c r="H155" s="213">
        <v>2</v>
      </c>
      <c r="I155" s="214"/>
      <c r="J155" s="213">
        <f>ROUND(I155*H155,1)</f>
        <v>0</v>
      </c>
      <c r="K155" s="215"/>
      <c r="L155" s="39"/>
      <c r="M155" s="216" t="s">
        <v>1</v>
      </c>
      <c r="N155" s="217" t="s">
        <v>39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143</v>
      </c>
      <c r="AT155" s="220" t="s">
        <v>139</v>
      </c>
      <c r="AU155" s="220" t="s">
        <v>82</v>
      </c>
      <c r="AY155" s="17" t="s">
        <v>137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31</v>
      </c>
      <c r="BK155" s="221">
        <f>ROUND(I155*H155,1)</f>
        <v>0</v>
      </c>
      <c r="BL155" s="17" t="s">
        <v>143</v>
      </c>
      <c r="BM155" s="220" t="s">
        <v>185</v>
      </c>
    </row>
    <row r="156" spans="1:47" s="2" customFormat="1" ht="19.5">
      <c r="A156" s="34"/>
      <c r="B156" s="35"/>
      <c r="C156" s="36"/>
      <c r="D156" s="222" t="s">
        <v>145</v>
      </c>
      <c r="E156" s="36"/>
      <c r="F156" s="223" t="s">
        <v>186</v>
      </c>
      <c r="G156" s="36"/>
      <c r="H156" s="36"/>
      <c r="I156" s="122"/>
      <c r="J156" s="36"/>
      <c r="K156" s="36"/>
      <c r="L156" s="39"/>
      <c r="M156" s="224"/>
      <c r="N156" s="22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2:51" s="13" customFormat="1" ht="11.25">
      <c r="B157" s="226"/>
      <c r="C157" s="227"/>
      <c r="D157" s="222" t="s">
        <v>147</v>
      </c>
      <c r="E157" s="228" t="s">
        <v>1</v>
      </c>
      <c r="F157" s="229" t="s">
        <v>82</v>
      </c>
      <c r="G157" s="227"/>
      <c r="H157" s="230">
        <v>2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147</v>
      </c>
      <c r="AU157" s="236" t="s">
        <v>82</v>
      </c>
      <c r="AV157" s="13" t="s">
        <v>82</v>
      </c>
      <c r="AW157" s="13" t="s">
        <v>30</v>
      </c>
      <c r="AX157" s="13" t="s">
        <v>74</v>
      </c>
      <c r="AY157" s="236" t="s">
        <v>137</v>
      </c>
    </row>
    <row r="158" spans="2:51" s="15" customFormat="1" ht="11.25">
      <c r="B158" s="248"/>
      <c r="C158" s="249"/>
      <c r="D158" s="222" t="s">
        <v>147</v>
      </c>
      <c r="E158" s="250" t="s">
        <v>1</v>
      </c>
      <c r="F158" s="251" t="s">
        <v>151</v>
      </c>
      <c r="G158" s="249"/>
      <c r="H158" s="252">
        <v>2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82</v>
      </c>
      <c r="AV158" s="15" t="s">
        <v>143</v>
      </c>
      <c r="AW158" s="15" t="s">
        <v>30</v>
      </c>
      <c r="AX158" s="15" t="s">
        <v>31</v>
      </c>
      <c r="AY158" s="258" t="s">
        <v>137</v>
      </c>
    </row>
    <row r="159" spans="1:65" s="2" customFormat="1" ht="21.75" customHeight="1">
      <c r="A159" s="34"/>
      <c r="B159" s="35"/>
      <c r="C159" s="209" t="s">
        <v>187</v>
      </c>
      <c r="D159" s="209" t="s">
        <v>139</v>
      </c>
      <c r="E159" s="210" t="s">
        <v>188</v>
      </c>
      <c r="F159" s="211" t="s">
        <v>189</v>
      </c>
      <c r="G159" s="212" t="s">
        <v>161</v>
      </c>
      <c r="H159" s="213">
        <v>4</v>
      </c>
      <c r="I159" s="214"/>
      <c r="J159" s="213">
        <f>ROUND(I159*H159,1)</f>
        <v>0</v>
      </c>
      <c r="K159" s="215"/>
      <c r="L159" s="39"/>
      <c r="M159" s="216" t="s">
        <v>1</v>
      </c>
      <c r="N159" s="217" t="s">
        <v>39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82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31</v>
      </c>
      <c r="BK159" s="221">
        <f>ROUND(I159*H159,1)</f>
        <v>0</v>
      </c>
      <c r="BL159" s="17" t="s">
        <v>143</v>
      </c>
      <c r="BM159" s="220" t="s">
        <v>190</v>
      </c>
    </row>
    <row r="160" spans="1:47" s="2" customFormat="1" ht="19.5">
      <c r="A160" s="34"/>
      <c r="B160" s="35"/>
      <c r="C160" s="36"/>
      <c r="D160" s="222" t="s">
        <v>145</v>
      </c>
      <c r="E160" s="36"/>
      <c r="F160" s="223" t="s">
        <v>191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82</v>
      </c>
    </row>
    <row r="161" spans="2:51" s="13" customFormat="1" ht="11.25">
      <c r="B161" s="226"/>
      <c r="C161" s="227"/>
      <c r="D161" s="222" t="s">
        <v>147</v>
      </c>
      <c r="E161" s="228" t="s">
        <v>1</v>
      </c>
      <c r="F161" s="229" t="s">
        <v>143</v>
      </c>
      <c r="G161" s="227"/>
      <c r="H161" s="230">
        <v>4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147</v>
      </c>
      <c r="AU161" s="236" t="s">
        <v>82</v>
      </c>
      <c r="AV161" s="13" t="s">
        <v>82</v>
      </c>
      <c r="AW161" s="13" t="s">
        <v>30</v>
      </c>
      <c r="AX161" s="13" t="s">
        <v>74</v>
      </c>
      <c r="AY161" s="236" t="s">
        <v>137</v>
      </c>
    </row>
    <row r="162" spans="2:51" s="15" customFormat="1" ht="11.25">
      <c r="B162" s="248"/>
      <c r="C162" s="249"/>
      <c r="D162" s="222" t="s">
        <v>147</v>
      </c>
      <c r="E162" s="250" t="s">
        <v>1</v>
      </c>
      <c r="F162" s="251" t="s">
        <v>151</v>
      </c>
      <c r="G162" s="249"/>
      <c r="H162" s="252">
        <v>4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147</v>
      </c>
      <c r="AU162" s="258" t="s">
        <v>82</v>
      </c>
      <c r="AV162" s="15" t="s">
        <v>143</v>
      </c>
      <c r="AW162" s="15" t="s">
        <v>30</v>
      </c>
      <c r="AX162" s="15" t="s">
        <v>31</v>
      </c>
      <c r="AY162" s="258" t="s">
        <v>137</v>
      </c>
    </row>
    <row r="163" spans="1:65" s="2" customFormat="1" ht="16.5" customHeight="1">
      <c r="A163" s="34"/>
      <c r="B163" s="35"/>
      <c r="C163" s="209" t="s">
        <v>192</v>
      </c>
      <c r="D163" s="209" t="s">
        <v>139</v>
      </c>
      <c r="E163" s="210" t="s">
        <v>193</v>
      </c>
      <c r="F163" s="211" t="s">
        <v>194</v>
      </c>
      <c r="G163" s="212" t="s">
        <v>161</v>
      </c>
      <c r="H163" s="213">
        <v>92</v>
      </c>
      <c r="I163" s="214"/>
      <c r="J163" s="213">
        <f>ROUND(I163*H163,1)</f>
        <v>0</v>
      </c>
      <c r="K163" s="215"/>
      <c r="L163" s="39"/>
      <c r="M163" s="216" t="s">
        <v>1</v>
      </c>
      <c r="N163" s="217" t="s">
        <v>39</v>
      </c>
      <c r="O163" s="71"/>
      <c r="P163" s="218">
        <f>O163*H163</f>
        <v>0</v>
      </c>
      <c r="Q163" s="218">
        <v>4.6394E-05</v>
      </c>
      <c r="R163" s="218">
        <f>Q163*H163</f>
        <v>0.0042682480000000005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143</v>
      </c>
      <c r="AT163" s="220" t="s">
        <v>139</v>
      </c>
      <c r="AU163" s="220" t="s">
        <v>82</v>
      </c>
      <c r="AY163" s="17" t="s">
        <v>137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31</v>
      </c>
      <c r="BK163" s="221">
        <f>ROUND(I163*H163,1)</f>
        <v>0</v>
      </c>
      <c r="BL163" s="17" t="s">
        <v>143</v>
      </c>
      <c r="BM163" s="220" t="s">
        <v>195</v>
      </c>
    </row>
    <row r="164" spans="1:47" s="2" customFormat="1" ht="19.5">
      <c r="A164" s="34"/>
      <c r="B164" s="35"/>
      <c r="C164" s="36"/>
      <c r="D164" s="222" t="s">
        <v>145</v>
      </c>
      <c r="E164" s="36"/>
      <c r="F164" s="223" t="s">
        <v>196</v>
      </c>
      <c r="G164" s="36"/>
      <c r="H164" s="36"/>
      <c r="I164" s="122"/>
      <c r="J164" s="36"/>
      <c r="K164" s="36"/>
      <c r="L164" s="39"/>
      <c r="M164" s="224"/>
      <c r="N164" s="225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145</v>
      </c>
      <c r="AU164" s="17" t="s">
        <v>82</v>
      </c>
    </row>
    <row r="165" spans="2:51" s="13" customFormat="1" ht="11.25">
      <c r="B165" s="226"/>
      <c r="C165" s="227"/>
      <c r="D165" s="222" t="s">
        <v>147</v>
      </c>
      <c r="E165" s="228" t="s">
        <v>1</v>
      </c>
      <c r="F165" s="229" t="s">
        <v>197</v>
      </c>
      <c r="G165" s="227"/>
      <c r="H165" s="230">
        <v>92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147</v>
      </c>
      <c r="AU165" s="236" t="s">
        <v>82</v>
      </c>
      <c r="AV165" s="13" t="s">
        <v>82</v>
      </c>
      <c r="AW165" s="13" t="s">
        <v>30</v>
      </c>
      <c r="AX165" s="13" t="s">
        <v>74</v>
      </c>
      <c r="AY165" s="236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92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31</v>
      </c>
      <c r="AY166" s="258" t="s">
        <v>137</v>
      </c>
    </row>
    <row r="167" spans="1:65" s="2" customFormat="1" ht="16.5" customHeight="1">
      <c r="A167" s="34"/>
      <c r="B167" s="35"/>
      <c r="C167" s="209" t="s">
        <v>198</v>
      </c>
      <c r="D167" s="209" t="s">
        <v>139</v>
      </c>
      <c r="E167" s="210" t="s">
        <v>199</v>
      </c>
      <c r="F167" s="211" t="s">
        <v>200</v>
      </c>
      <c r="G167" s="212" t="s">
        <v>161</v>
      </c>
      <c r="H167" s="213">
        <v>43</v>
      </c>
      <c r="I167" s="214"/>
      <c r="J167" s="213">
        <f>ROUND(I167*H167,1)</f>
        <v>0</v>
      </c>
      <c r="K167" s="215"/>
      <c r="L167" s="39"/>
      <c r="M167" s="216" t="s">
        <v>1</v>
      </c>
      <c r="N167" s="217" t="s">
        <v>39</v>
      </c>
      <c r="O167" s="71"/>
      <c r="P167" s="218">
        <f>O167*H167</f>
        <v>0</v>
      </c>
      <c r="Q167" s="218">
        <v>4.6394E-05</v>
      </c>
      <c r="R167" s="218">
        <f>Q167*H167</f>
        <v>0.001994942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31</v>
      </c>
      <c r="BK167" s="221">
        <f>ROUND(I167*H167,1)</f>
        <v>0</v>
      </c>
      <c r="BL167" s="17" t="s">
        <v>143</v>
      </c>
      <c r="BM167" s="220" t="s">
        <v>201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202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2:51" s="13" customFormat="1" ht="11.25">
      <c r="B169" s="226"/>
      <c r="C169" s="227"/>
      <c r="D169" s="222" t="s">
        <v>147</v>
      </c>
      <c r="E169" s="228" t="s">
        <v>1</v>
      </c>
      <c r="F169" s="229" t="s">
        <v>203</v>
      </c>
      <c r="G169" s="227"/>
      <c r="H169" s="230">
        <v>43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147</v>
      </c>
      <c r="AU169" s="236" t="s">
        <v>82</v>
      </c>
      <c r="AV169" s="13" t="s">
        <v>82</v>
      </c>
      <c r="AW169" s="13" t="s">
        <v>30</v>
      </c>
      <c r="AX169" s="13" t="s">
        <v>74</v>
      </c>
      <c r="AY169" s="236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43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31</v>
      </c>
      <c r="AY170" s="258" t="s">
        <v>137</v>
      </c>
    </row>
    <row r="171" spans="1:65" s="2" customFormat="1" ht="16.5" customHeight="1">
      <c r="A171" s="34"/>
      <c r="B171" s="35"/>
      <c r="C171" s="209" t="s">
        <v>204</v>
      </c>
      <c r="D171" s="209" t="s">
        <v>139</v>
      </c>
      <c r="E171" s="210" t="s">
        <v>205</v>
      </c>
      <c r="F171" s="211" t="s">
        <v>206</v>
      </c>
      <c r="G171" s="212" t="s">
        <v>161</v>
      </c>
      <c r="H171" s="213">
        <v>22</v>
      </c>
      <c r="I171" s="214"/>
      <c r="J171" s="213">
        <f>ROUND(I171*H171,1)</f>
        <v>0</v>
      </c>
      <c r="K171" s="215"/>
      <c r="L171" s="39"/>
      <c r="M171" s="216" t="s">
        <v>1</v>
      </c>
      <c r="N171" s="217" t="s">
        <v>39</v>
      </c>
      <c r="O171" s="71"/>
      <c r="P171" s="218">
        <f>O171*H171</f>
        <v>0</v>
      </c>
      <c r="Q171" s="218">
        <v>9.2788E-05</v>
      </c>
      <c r="R171" s="218">
        <f>Q171*H171</f>
        <v>0.0020413360000000004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31</v>
      </c>
      <c r="BK171" s="221">
        <f>ROUND(I171*H171,1)</f>
        <v>0</v>
      </c>
      <c r="BL171" s="17" t="s">
        <v>143</v>
      </c>
      <c r="BM171" s="220" t="s">
        <v>207</v>
      </c>
    </row>
    <row r="172" spans="1:47" s="2" customFormat="1" ht="19.5">
      <c r="A172" s="34"/>
      <c r="B172" s="35"/>
      <c r="C172" s="36"/>
      <c r="D172" s="222" t="s">
        <v>145</v>
      </c>
      <c r="E172" s="36"/>
      <c r="F172" s="223" t="s">
        <v>208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209</v>
      </c>
      <c r="G173" s="227"/>
      <c r="H173" s="230">
        <v>22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74</v>
      </c>
      <c r="AY173" s="236" t="s">
        <v>137</v>
      </c>
    </row>
    <row r="174" spans="2:51" s="15" customFormat="1" ht="11.25">
      <c r="B174" s="248"/>
      <c r="C174" s="249"/>
      <c r="D174" s="222" t="s">
        <v>147</v>
      </c>
      <c r="E174" s="250" t="s">
        <v>1</v>
      </c>
      <c r="F174" s="251" t="s">
        <v>151</v>
      </c>
      <c r="G174" s="249"/>
      <c r="H174" s="252">
        <v>22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82</v>
      </c>
      <c r="AV174" s="15" t="s">
        <v>143</v>
      </c>
      <c r="AW174" s="15" t="s">
        <v>30</v>
      </c>
      <c r="AX174" s="15" t="s">
        <v>31</v>
      </c>
      <c r="AY174" s="258" t="s">
        <v>137</v>
      </c>
    </row>
    <row r="175" spans="1:65" s="2" customFormat="1" ht="16.5" customHeight="1">
      <c r="A175" s="34"/>
      <c r="B175" s="35"/>
      <c r="C175" s="209" t="s">
        <v>210</v>
      </c>
      <c r="D175" s="209" t="s">
        <v>139</v>
      </c>
      <c r="E175" s="210" t="s">
        <v>211</v>
      </c>
      <c r="F175" s="211" t="s">
        <v>212</v>
      </c>
      <c r="G175" s="212" t="s">
        <v>161</v>
      </c>
      <c r="H175" s="213">
        <v>7</v>
      </c>
      <c r="I175" s="214"/>
      <c r="J175" s="213">
        <f>ROUND(I175*H175,1)</f>
        <v>0</v>
      </c>
      <c r="K175" s="215"/>
      <c r="L175" s="39"/>
      <c r="M175" s="216" t="s">
        <v>1</v>
      </c>
      <c r="N175" s="217" t="s">
        <v>39</v>
      </c>
      <c r="O175" s="71"/>
      <c r="P175" s="218">
        <f>O175*H175</f>
        <v>0</v>
      </c>
      <c r="Q175" s="218">
        <v>9.2788E-05</v>
      </c>
      <c r="R175" s="218">
        <f>Q175*H175</f>
        <v>0.000649516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143</v>
      </c>
      <c r="AT175" s="220" t="s">
        <v>139</v>
      </c>
      <c r="AU175" s="220" t="s">
        <v>82</v>
      </c>
      <c r="AY175" s="17" t="s">
        <v>137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31</v>
      </c>
      <c r="BK175" s="221">
        <f>ROUND(I175*H175,1)</f>
        <v>0</v>
      </c>
      <c r="BL175" s="17" t="s">
        <v>143</v>
      </c>
      <c r="BM175" s="220" t="s">
        <v>213</v>
      </c>
    </row>
    <row r="176" spans="1:47" s="2" customFormat="1" ht="19.5">
      <c r="A176" s="34"/>
      <c r="B176" s="35"/>
      <c r="C176" s="36"/>
      <c r="D176" s="222" t="s">
        <v>145</v>
      </c>
      <c r="E176" s="36"/>
      <c r="F176" s="223" t="s">
        <v>214</v>
      </c>
      <c r="G176" s="36"/>
      <c r="H176" s="36"/>
      <c r="I176" s="122"/>
      <c r="J176" s="36"/>
      <c r="K176" s="36"/>
      <c r="L176" s="39"/>
      <c r="M176" s="224"/>
      <c r="N176" s="22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182</v>
      </c>
      <c r="G177" s="227"/>
      <c r="H177" s="230">
        <v>7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82</v>
      </c>
      <c r="AV177" s="13" t="s">
        <v>82</v>
      </c>
      <c r="AW177" s="13" t="s">
        <v>30</v>
      </c>
      <c r="AX177" s="13" t="s">
        <v>74</v>
      </c>
      <c r="AY177" s="236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7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82</v>
      </c>
      <c r="AV178" s="15" t="s">
        <v>143</v>
      </c>
      <c r="AW178" s="15" t="s">
        <v>30</v>
      </c>
      <c r="AX178" s="15" t="s">
        <v>31</v>
      </c>
      <c r="AY178" s="258" t="s">
        <v>137</v>
      </c>
    </row>
    <row r="179" spans="1:65" s="2" customFormat="1" ht="16.5" customHeight="1">
      <c r="A179" s="34"/>
      <c r="B179" s="35"/>
      <c r="C179" s="209" t="s">
        <v>215</v>
      </c>
      <c r="D179" s="209" t="s">
        <v>139</v>
      </c>
      <c r="E179" s="210" t="s">
        <v>216</v>
      </c>
      <c r="F179" s="211" t="s">
        <v>217</v>
      </c>
      <c r="G179" s="212" t="s">
        <v>161</v>
      </c>
      <c r="H179" s="213">
        <v>2</v>
      </c>
      <c r="I179" s="214"/>
      <c r="J179" s="213">
        <f>ROUND(I179*H179,1)</f>
        <v>0</v>
      </c>
      <c r="K179" s="215"/>
      <c r="L179" s="39"/>
      <c r="M179" s="216" t="s">
        <v>1</v>
      </c>
      <c r="N179" s="217" t="s">
        <v>39</v>
      </c>
      <c r="O179" s="71"/>
      <c r="P179" s="218">
        <f>O179*H179</f>
        <v>0</v>
      </c>
      <c r="Q179" s="218">
        <v>9.2788E-05</v>
      </c>
      <c r="R179" s="218">
        <f>Q179*H179</f>
        <v>0.000185576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82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31</v>
      </c>
      <c r="BK179" s="221">
        <f>ROUND(I179*H179,1)</f>
        <v>0</v>
      </c>
      <c r="BL179" s="17" t="s">
        <v>143</v>
      </c>
      <c r="BM179" s="220" t="s">
        <v>218</v>
      </c>
    </row>
    <row r="180" spans="1:47" s="2" customFormat="1" ht="19.5">
      <c r="A180" s="34"/>
      <c r="B180" s="35"/>
      <c r="C180" s="36"/>
      <c r="D180" s="222" t="s">
        <v>145</v>
      </c>
      <c r="E180" s="36"/>
      <c r="F180" s="223" t="s">
        <v>219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82</v>
      </c>
      <c r="G181" s="227"/>
      <c r="H181" s="230">
        <v>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82</v>
      </c>
      <c r="AV181" s="13" t="s">
        <v>82</v>
      </c>
      <c r="AW181" s="13" t="s">
        <v>30</v>
      </c>
      <c r="AX181" s="13" t="s">
        <v>74</v>
      </c>
      <c r="AY181" s="236" t="s">
        <v>137</v>
      </c>
    </row>
    <row r="182" spans="2:51" s="15" customFormat="1" ht="11.25">
      <c r="B182" s="248"/>
      <c r="C182" s="249"/>
      <c r="D182" s="222" t="s">
        <v>147</v>
      </c>
      <c r="E182" s="250" t="s">
        <v>1</v>
      </c>
      <c r="F182" s="251" t="s">
        <v>151</v>
      </c>
      <c r="G182" s="249"/>
      <c r="H182" s="252">
        <v>2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147</v>
      </c>
      <c r="AU182" s="258" t="s">
        <v>82</v>
      </c>
      <c r="AV182" s="15" t="s">
        <v>143</v>
      </c>
      <c r="AW182" s="15" t="s">
        <v>30</v>
      </c>
      <c r="AX182" s="15" t="s">
        <v>31</v>
      </c>
      <c r="AY182" s="258" t="s">
        <v>137</v>
      </c>
    </row>
    <row r="183" spans="1:65" s="2" customFormat="1" ht="16.5" customHeight="1">
      <c r="A183" s="34"/>
      <c r="B183" s="35"/>
      <c r="C183" s="209" t="s">
        <v>220</v>
      </c>
      <c r="D183" s="209" t="s">
        <v>139</v>
      </c>
      <c r="E183" s="210" t="s">
        <v>221</v>
      </c>
      <c r="F183" s="211" t="s">
        <v>222</v>
      </c>
      <c r="G183" s="212" t="s">
        <v>154</v>
      </c>
      <c r="H183" s="213">
        <v>61000</v>
      </c>
      <c r="I183" s="214"/>
      <c r="J183" s="213">
        <f>ROUND(I183*H183,1)</f>
        <v>0</v>
      </c>
      <c r="K183" s="215"/>
      <c r="L183" s="39"/>
      <c r="M183" s="216" t="s">
        <v>1</v>
      </c>
      <c r="N183" s="217" t="s">
        <v>39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143</v>
      </c>
      <c r="AT183" s="220" t="s">
        <v>139</v>
      </c>
      <c r="AU183" s="220" t="s">
        <v>82</v>
      </c>
      <c r="AY183" s="17" t="s">
        <v>137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31</v>
      </c>
      <c r="BK183" s="221">
        <f>ROUND(I183*H183,1)</f>
        <v>0</v>
      </c>
      <c r="BL183" s="17" t="s">
        <v>143</v>
      </c>
      <c r="BM183" s="220" t="s">
        <v>223</v>
      </c>
    </row>
    <row r="184" spans="1:47" s="2" customFormat="1" ht="19.5">
      <c r="A184" s="34"/>
      <c r="B184" s="35"/>
      <c r="C184" s="36"/>
      <c r="D184" s="222" t="s">
        <v>145</v>
      </c>
      <c r="E184" s="36"/>
      <c r="F184" s="223" t="s">
        <v>224</v>
      </c>
      <c r="G184" s="36"/>
      <c r="H184" s="36"/>
      <c r="I184" s="122"/>
      <c r="J184" s="36"/>
      <c r="K184" s="36"/>
      <c r="L184" s="39"/>
      <c r="M184" s="224"/>
      <c r="N184" s="225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82</v>
      </c>
    </row>
    <row r="185" spans="2:51" s="13" customFormat="1" ht="11.25">
      <c r="B185" s="226"/>
      <c r="C185" s="227"/>
      <c r="D185" s="222" t="s">
        <v>147</v>
      </c>
      <c r="E185" s="228" t="s">
        <v>1</v>
      </c>
      <c r="F185" s="229" t="s">
        <v>225</v>
      </c>
      <c r="G185" s="227"/>
      <c r="H185" s="230">
        <v>61000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147</v>
      </c>
      <c r="AU185" s="236" t="s">
        <v>82</v>
      </c>
      <c r="AV185" s="13" t="s">
        <v>82</v>
      </c>
      <c r="AW185" s="13" t="s">
        <v>30</v>
      </c>
      <c r="AX185" s="13" t="s">
        <v>74</v>
      </c>
      <c r="AY185" s="236" t="s">
        <v>137</v>
      </c>
    </row>
    <row r="186" spans="2:51" s="14" customFormat="1" ht="11.25">
      <c r="B186" s="237"/>
      <c r="C186" s="238"/>
      <c r="D186" s="222" t="s">
        <v>147</v>
      </c>
      <c r="E186" s="239" t="s">
        <v>1</v>
      </c>
      <c r="F186" s="240" t="s">
        <v>226</v>
      </c>
      <c r="G186" s="238"/>
      <c r="H186" s="241">
        <v>61000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147</v>
      </c>
      <c r="AU186" s="247" t="s">
        <v>82</v>
      </c>
      <c r="AV186" s="14" t="s">
        <v>150</v>
      </c>
      <c r="AW186" s="14" t="s">
        <v>30</v>
      </c>
      <c r="AX186" s="14" t="s">
        <v>74</v>
      </c>
      <c r="AY186" s="247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61000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82</v>
      </c>
      <c r="AV187" s="15" t="s">
        <v>143</v>
      </c>
      <c r="AW187" s="15" t="s">
        <v>30</v>
      </c>
      <c r="AX187" s="15" t="s">
        <v>31</v>
      </c>
      <c r="AY187" s="258" t="s">
        <v>137</v>
      </c>
    </row>
    <row r="188" spans="1:65" s="2" customFormat="1" ht="44.25" customHeight="1">
      <c r="A188" s="34"/>
      <c r="B188" s="35"/>
      <c r="C188" s="209" t="s">
        <v>9</v>
      </c>
      <c r="D188" s="209" t="s">
        <v>139</v>
      </c>
      <c r="E188" s="210" t="s">
        <v>227</v>
      </c>
      <c r="F188" s="211" t="s">
        <v>228</v>
      </c>
      <c r="G188" s="212" t="s">
        <v>229</v>
      </c>
      <c r="H188" s="213">
        <v>1</v>
      </c>
      <c r="I188" s="214"/>
      <c r="J188" s="213">
        <f>ROUND(I188*H188,1)</f>
        <v>0</v>
      </c>
      <c r="K188" s="215"/>
      <c r="L188" s="39"/>
      <c r="M188" s="216" t="s">
        <v>1</v>
      </c>
      <c r="N188" s="217" t="s">
        <v>39</v>
      </c>
      <c r="O188" s="71"/>
      <c r="P188" s="218">
        <f>O188*H188</f>
        <v>0</v>
      </c>
      <c r="Q188" s="218">
        <v>1E-05</v>
      </c>
      <c r="R188" s="218">
        <f>Q188*H188</f>
        <v>1E-05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82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31</v>
      </c>
      <c r="BK188" s="221">
        <f>ROUND(I188*H188,1)</f>
        <v>0</v>
      </c>
      <c r="BL188" s="17" t="s">
        <v>143</v>
      </c>
      <c r="BM188" s="220" t="s">
        <v>230</v>
      </c>
    </row>
    <row r="189" spans="1:47" s="2" customFormat="1" ht="48.75">
      <c r="A189" s="34"/>
      <c r="B189" s="35"/>
      <c r="C189" s="36"/>
      <c r="D189" s="222" t="s">
        <v>145</v>
      </c>
      <c r="E189" s="36"/>
      <c r="F189" s="223" t="s">
        <v>231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82</v>
      </c>
    </row>
    <row r="190" spans="1:65" s="2" customFormat="1" ht="16.5" customHeight="1">
      <c r="A190" s="34"/>
      <c r="B190" s="35"/>
      <c r="C190" s="209" t="s">
        <v>232</v>
      </c>
      <c r="D190" s="209" t="s">
        <v>139</v>
      </c>
      <c r="E190" s="210" t="s">
        <v>233</v>
      </c>
      <c r="F190" s="211" t="s">
        <v>234</v>
      </c>
      <c r="G190" s="212" t="s">
        <v>161</v>
      </c>
      <c r="H190" s="213">
        <v>300</v>
      </c>
      <c r="I190" s="214"/>
      <c r="J190" s="213">
        <f>ROUND(I190*H190,1)</f>
        <v>0</v>
      </c>
      <c r="K190" s="215"/>
      <c r="L190" s="39"/>
      <c r="M190" s="216" t="s">
        <v>1</v>
      </c>
      <c r="N190" s="217" t="s">
        <v>39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143</v>
      </c>
      <c r="AT190" s="220" t="s">
        <v>139</v>
      </c>
      <c r="AU190" s="220" t="s">
        <v>82</v>
      </c>
      <c r="AY190" s="17" t="s">
        <v>137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31</v>
      </c>
      <c r="BK190" s="221">
        <f>ROUND(I190*H190,1)</f>
        <v>0</v>
      </c>
      <c r="BL190" s="17" t="s">
        <v>143</v>
      </c>
      <c r="BM190" s="220" t="s">
        <v>235</v>
      </c>
    </row>
    <row r="191" spans="1:47" s="2" customFormat="1" ht="19.5">
      <c r="A191" s="34"/>
      <c r="B191" s="35"/>
      <c r="C191" s="36"/>
      <c r="D191" s="222" t="s">
        <v>145</v>
      </c>
      <c r="E191" s="36"/>
      <c r="F191" s="223" t="s">
        <v>236</v>
      </c>
      <c r="G191" s="36"/>
      <c r="H191" s="36"/>
      <c r="I191" s="122"/>
      <c r="J191" s="36"/>
      <c r="K191" s="36"/>
      <c r="L191" s="39"/>
      <c r="M191" s="224"/>
      <c r="N191" s="225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145</v>
      </c>
      <c r="AU191" s="17" t="s">
        <v>82</v>
      </c>
    </row>
    <row r="192" spans="1:65" s="2" customFormat="1" ht="21.75" customHeight="1">
      <c r="A192" s="34"/>
      <c r="B192" s="35"/>
      <c r="C192" s="209" t="s">
        <v>237</v>
      </c>
      <c r="D192" s="209" t="s">
        <v>139</v>
      </c>
      <c r="E192" s="210" t="s">
        <v>238</v>
      </c>
      <c r="F192" s="211" t="s">
        <v>239</v>
      </c>
      <c r="G192" s="212" t="s">
        <v>229</v>
      </c>
      <c r="H192" s="213">
        <v>1</v>
      </c>
      <c r="I192" s="214"/>
      <c r="J192" s="213">
        <f>ROUND(I192*H192,1)</f>
        <v>0</v>
      </c>
      <c r="K192" s="215"/>
      <c r="L192" s="39"/>
      <c r="M192" s="216" t="s">
        <v>1</v>
      </c>
      <c r="N192" s="217" t="s">
        <v>39</v>
      </c>
      <c r="O192" s="71"/>
      <c r="P192" s="218">
        <f>O192*H192</f>
        <v>0</v>
      </c>
      <c r="Q192" s="218">
        <v>1E-05</v>
      </c>
      <c r="R192" s="218">
        <f>Q192*H192</f>
        <v>1E-05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143</v>
      </c>
      <c r="AT192" s="220" t="s">
        <v>139</v>
      </c>
      <c r="AU192" s="220" t="s">
        <v>82</v>
      </c>
      <c r="AY192" s="17" t="s">
        <v>137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31</v>
      </c>
      <c r="BK192" s="221">
        <f>ROUND(I192*H192,1)</f>
        <v>0</v>
      </c>
      <c r="BL192" s="17" t="s">
        <v>143</v>
      </c>
      <c r="BM192" s="220" t="s">
        <v>240</v>
      </c>
    </row>
    <row r="193" spans="1:47" s="2" customFormat="1" ht="39">
      <c r="A193" s="34"/>
      <c r="B193" s="35"/>
      <c r="C193" s="36"/>
      <c r="D193" s="222" t="s">
        <v>145</v>
      </c>
      <c r="E193" s="36"/>
      <c r="F193" s="223" t="s">
        <v>241</v>
      </c>
      <c r="G193" s="36"/>
      <c r="H193" s="36"/>
      <c r="I193" s="122"/>
      <c r="J193" s="36"/>
      <c r="K193" s="36"/>
      <c r="L193" s="39"/>
      <c r="M193" s="224"/>
      <c r="N193" s="225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145</v>
      </c>
      <c r="AU193" s="17" t="s">
        <v>82</v>
      </c>
    </row>
    <row r="194" spans="1:65" s="2" customFormat="1" ht="21.75" customHeight="1">
      <c r="A194" s="34"/>
      <c r="B194" s="35"/>
      <c r="C194" s="209" t="s">
        <v>242</v>
      </c>
      <c r="D194" s="209" t="s">
        <v>139</v>
      </c>
      <c r="E194" s="210" t="s">
        <v>243</v>
      </c>
      <c r="F194" s="211" t="s">
        <v>244</v>
      </c>
      <c r="G194" s="212" t="s">
        <v>245</v>
      </c>
      <c r="H194" s="213">
        <v>5610</v>
      </c>
      <c r="I194" s="214"/>
      <c r="J194" s="213">
        <f>ROUND(I194*H194,1)</f>
        <v>0</v>
      </c>
      <c r="K194" s="215"/>
      <c r="L194" s="39"/>
      <c r="M194" s="216" t="s">
        <v>1</v>
      </c>
      <c r="N194" s="217" t="s">
        <v>39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82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31</v>
      </c>
      <c r="BK194" s="221">
        <f>ROUND(I194*H194,1)</f>
        <v>0</v>
      </c>
      <c r="BL194" s="17" t="s">
        <v>143</v>
      </c>
      <c r="BM194" s="220" t="s">
        <v>246</v>
      </c>
    </row>
    <row r="195" spans="1:47" s="2" customFormat="1" ht="29.25">
      <c r="A195" s="34"/>
      <c r="B195" s="35"/>
      <c r="C195" s="36"/>
      <c r="D195" s="222" t="s">
        <v>145</v>
      </c>
      <c r="E195" s="36"/>
      <c r="F195" s="223" t="s">
        <v>247</v>
      </c>
      <c r="G195" s="36"/>
      <c r="H195" s="36"/>
      <c r="I195" s="122"/>
      <c r="J195" s="36"/>
      <c r="K195" s="36"/>
      <c r="L195" s="39"/>
      <c r="M195" s="224"/>
      <c r="N195" s="22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82</v>
      </c>
    </row>
    <row r="196" spans="2:51" s="13" customFormat="1" ht="11.25">
      <c r="B196" s="226"/>
      <c r="C196" s="227"/>
      <c r="D196" s="222" t="s">
        <v>147</v>
      </c>
      <c r="E196" s="228" t="s">
        <v>1</v>
      </c>
      <c r="F196" s="229" t="s">
        <v>248</v>
      </c>
      <c r="G196" s="227"/>
      <c r="H196" s="230">
        <v>5610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147</v>
      </c>
      <c r="AU196" s="236" t="s">
        <v>82</v>
      </c>
      <c r="AV196" s="13" t="s">
        <v>82</v>
      </c>
      <c r="AW196" s="13" t="s">
        <v>30</v>
      </c>
      <c r="AX196" s="13" t="s">
        <v>74</v>
      </c>
      <c r="AY196" s="236" t="s">
        <v>137</v>
      </c>
    </row>
    <row r="197" spans="2:51" s="15" customFormat="1" ht="11.25">
      <c r="B197" s="248"/>
      <c r="C197" s="249"/>
      <c r="D197" s="222" t="s">
        <v>147</v>
      </c>
      <c r="E197" s="250" t="s">
        <v>1</v>
      </c>
      <c r="F197" s="251" t="s">
        <v>151</v>
      </c>
      <c r="G197" s="249"/>
      <c r="H197" s="252">
        <v>5610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147</v>
      </c>
      <c r="AU197" s="258" t="s">
        <v>82</v>
      </c>
      <c r="AV197" s="15" t="s">
        <v>143</v>
      </c>
      <c r="AW197" s="15" t="s">
        <v>30</v>
      </c>
      <c r="AX197" s="15" t="s">
        <v>31</v>
      </c>
      <c r="AY197" s="258" t="s">
        <v>137</v>
      </c>
    </row>
    <row r="198" spans="1:65" s="2" customFormat="1" ht="21.75" customHeight="1">
      <c r="A198" s="34"/>
      <c r="B198" s="35"/>
      <c r="C198" s="209" t="s">
        <v>249</v>
      </c>
      <c r="D198" s="209" t="s">
        <v>139</v>
      </c>
      <c r="E198" s="210" t="s">
        <v>250</v>
      </c>
      <c r="F198" s="211" t="s">
        <v>251</v>
      </c>
      <c r="G198" s="212" t="s">
        <v>245</v>
      </c>
      <c r="H198" s="213">
        <v>16830</v>
      </c>
      <c r="I198" s="214"/>
      <c r="J198" s="213">
        <f>ROUND(I198*H198,1)</f>
        <v>0</v>
      </c>
      <c r="K198" s="215"/>
      <c r="L198" s="39"/>
      <c r="M198" s="216" t="s">
        <v>1</v>
      </c>
      <c r="N198" s="217" t="s">
        <v>39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143</v>
      </c>
      <c r="AT198" s="220" t="s">
        <v>139</v>
      </c>
      <c r="AU198" s="220" t="s">
        <v>82</v>
      </c>
      <c r="AY198" s="17" t="s">
        <v>137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31</v>
      </c>
      <c r="BK198" s="221">
        <f>ROUND(I198*H198,1)</f>
        <v>0</v>
      </c>
      <c r="BL198" s="17" t="s">
        <v>143</v>
      </c>
      <c r="BM198" s="220" t="s">
        <v>252</v>
      </c>
    </row>
    <row r="199" spans="1:47" s="2" customFormat="1" ht="29.25">
      <c r="A199" s="34"/>
      <c r="B199" s="35"/>
      <c r="C199" s="36"/>
      <c r="D199" s="222" t="s">
        <v>145</v>
      </c>
      <c r="E199" s="36"/>
      <c r="F199" s="223" t="s">
        <v>253</v>
      </c>
      <c r="G199" s="36"/>
      <c r="H199" s="36"/>
      <c r="I199" s="122"/>
      <c r="J199" s="36"/>
      <c r="K199" s="36"/>
      <c r="L199" s="39"/>
      <c r="M199" s="224"/>
      <c r="N199" s="22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82</v>
      </c>
    </row>
    <row r="200" spans="2:51" s="13" customFormat="1" ht="11.25">
      <c r="B200" s="226"/>
      <c r="C200" s="227"/>
      <c r="D200" s="222" t="s">
        <v>147</v>
      </c>
      <c r="E200" s="228" t="s">
        <v>1</v>
      </c>
      <c r="F200" s="229" t="s">
        <v>254</v>
      </c>
      <c r="G200" s="227"/>
      <c r="H200" s="230">
        <v>16830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147</v>
      </c>
      <c r="AU200" s="236" t="s">
        <v>82</v>
      </c>
      <c r="AV200" s="13" t="s">
        <v>82</v>
      </c>
      <c r="AW200" s="13" t="s">
        <v>30</v>
      </c>
      <c r="AX200" s="13" t="s">
        <v>74</v>
      </c>
      <c r="AY200" s="236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16830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31</v>
      </c>
      <c r="AY201" s="258" t="s">
        <v>137</v>
      </c>
    </row>
    <row r="202" spans="1:65" s="2" customFormat="1" ht="16.5" customHeight="1">
      <c r="A202" s="34"/>
      <c r="B202" s="35"/>
      <c r="C202" s="209" t="s">
        <v>255</v>
      </c>
      <c r="D202" s="209" t="s">
        <v>139</v>
      </c>
      <c r="E202" s="210" t="s">
        <v>256</v>
      </c>
      <c r="F202" s="211" t="s">
        <v>257</v>
      </c>
      <c r="G202" s="212" t="s">
        <v>245</v>
      </c>
      <c r="H202" s="213">
        <v>33660</v>
      </c>
      <c r="I202" s="214"/>
      <c r="J202" s="213">
        <f>ROUND(I202*H202,1)</f>
        <v>0</v>
      </c>
      <c r="K202" s="215"/>
      <c r="L202" s="39"/>
      <c r="M202" s="216" t="s">
        <v>1</v>
      </c>
      <c r="N202" s="217" t="s">
        <v>39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31</v>
      </c>
      <c r="BK202" s="221">
        <f>ROUND(I202*H202,1)</f>
        <v>0</v>
      </c>
      <c r="BL202" s="17" t="s">
        <v>143</v>
      </c>
      <c r="BM202" s="220" t="s">
        <v>258</v>
      </c>
    </row>
    <row r="203" spans="1:47" s="2" customFormat="1" ht="29.25">
      <c r="A203" s="34"/>
      <c r="B203" s="35"/>
      <c r="C203" s="36"/>
      <c r="D203" s="222" t="s">
        <v>145</v>
      </c>
      <c r="E203" s="36"/>
      <c r="F203" s="223" t="s">
        <v>259</v>
      </c>
      <c r="G203" s="36"/>
      <c r="H203" s="36"/>
      <c r="I203" s="122"/>
      <c r="J203" s="36"/>
      <c r="K203" s="36"/>
      <c r="L203" s="39"/>
      <c r="M203" s="224"/>
      <c r="N203" s="22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82</v>
      </c>
    </row>
    <row r="204" spans="2:51" s="13" customFormat="1" ht="11.25">
      <c r="B204" s="226"/>
      <c r="C204" s="227"/>
      <c r="D204" s="222" t="s">
        <v>147</v>
      </c>
      <c r="E204" s="228" t="s">
        <v>1</v>
      </c>
      <c r="F204" s="229" t="s">
        <v>260</v>
      </c>
      <c r="G204" s="227"/>
      <c r="H204" s="230">
        <v>33660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147</v>
      </c>
      <c r="AU204" s="236" t="s">
        <v>82</v>
      </c>
      <c r="AV204" s="13" t="s">
        <v>82</v>
      </c>
      <c r="AW204" s="13" t="s">
        <v>30</v>
      </c>
      <c r="AX204" s="13" t="s">
        <v>74</v>
      </c>
      <c r="AY204" s="236" t="s">
        <v>137</v>
      </c>
    </row>
    <row r="205" spans="2:51" s="15" customFormat="1" ht="11.25">
      <c r="B205" s="248"/>
      <c r="C205" s="249"/>
      <c r="D205" s="222" t="s">
        <v>147</v>
      </c>
      <c r="E205" s="250" t="s">
        <v>1</v>
      </c>
      <c r="F205" s="251" t="s">
        <v>151</v>
      </c>
      <c r="G205" s="249"/>
      <c r="H205" s="252">
        <v>33660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147</v>
      </c>
      <c r="AU205" s="258" t="s">
        <v>82</v>
      </c>
      <c r="AV205" s="15" t="s">
        <v>143</v>
      </c>
      <c r="AW205" s="15" t="s">
        <v>30</v>
      </c>
      <c r="AX205" s="15" t="s">
        <v>31</v>
      </c>
      <c r="AY205" s="258" t="s">
        <v>137</v>
      </c>
    </row>
    <row r="206" spans="1:65" s="2" customFormat="1" ht="21.75" customHeight="1">
      <c r="A206" s="34"/>
      <c r="B206" s="35"/>
      <c r="C206" s="209" t="s">
        <v>7</v>
      </c>
      <c r="D206" s="209" t="s">
        <v>139</v>
      </c>
      <c r="E206" s="210" t="s">
        <v>261</v>
      </c>
      <c r="F206" s="211" t="s">
        <v>262</v>
      </c>
      <c r="G206" s="212" t="s">
        <v>245</v>
      </c>
      <c r="H206" s="213">
        <v>7800</v>
      </c>
      <c r="I206" s="214"/>
      <c r="J206" s="213">
        <f>ROUND(I206*H206,1)</f>
        <v>0</v>
      </c>
      <c r="K206" s="215"/>
      <c r="L206" s="39"/>
      <c r="M206" s="216" t="s">
        <v>1</v>
      </c>
      <c r="N206" s="217" t="s">
        <v>39</v>
      </c>
      <c r="O206" s="71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143</v>
      </c>
      <c r="AT206" s="220" t="s">
        <v>139</v>
      </c>
      <c r="AU206" s="220" t="s">
        <v>82</v>
      </c>
      <c r="AY206" s="17" t="s">
        <v>137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31</v>
      </c>
      <c r="BK206" s="221">
        <f>ROUND(I206*H206,1)</f>
        <v>0</v>
      </c>
      <c r="BL206" s="17" t="s">
        <v>143</v>
      </c>
      <c r="BM206" s="220" t="s">
        <v>263</v>
      </c>
    </row>
    <row r="207" spans="1:47" s="2" customFormat="1" ht="29.25">
      <c r="A207" s="34"/>
      <c r="B207" s="35"/>
      <c r="C207" s="36"/>
      <c r="D207" s="222" t="s">
        <v>145</v>
      </c>
      <c r="E207" s="36"/>
      <c r="F207" s="223" t="s">
        <v>264</v>
      </c>
      <c r="G207" s="36"/>
      <c r="H207" s="36"/>
      <c r="I207" s="122"/>
      <c r="J207" s="36"/>
      <c r="K207" s="36"/>
      <c r="L207" s="39"/>
      <c r="M207" s="224"/>
      <c r="N207" s="225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82</v>
      </c>
    </row>
    <row r="208" spans="2:51" s="13" customFormat="1" ht="11.25">
      <c r="B208" s="226"/>
      <c r="C208" s="227"/>
      <c r="D208" s="222" t="s">
        <v>147</v>
      </c>
      <c r="E208" s="228" t="s">
        <v>1</v>
      </c>
      <c r="F208" s="229" t="s">
        <v>265</v>
      </c>
      <c r="G208" s="227"/>
      <c r="H208" s="230">
        <v>7800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147</v>
      </c>
      <c r="AU208" s="236" t="s">
        <v>82</v>
      </c>
      <c r="AV208" s="13" t="s">
        <v>82</v>
      </c>
      <c r="AW208" s="13" t="s">
        <v>30</v>
      </c>
      <c r="AX208" s="13" t="s">
        <v>74</v>
      </c>
      <c r="AY208" s="236" t="s">
        <v>137</v>
      </c>
    </row>
    <row r="209" spans="2:51" s="14" customFormat="1" ht="11.25">
      <c r="B209" s="237"/>
      <c r="C209" s="238"/>
      <c r="D209" s="222" t="s">
        <v>147</v>
      </c>
      <c r="E209" s="239" t="s">
        <v>1</v>
      </c>
      <c r="F209" s="240" t="s">
        <v>266</v>
      </c>
      <c r="G209" s="238"/>
      <c r="H209" s="241">
        <v>7800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147</v>
      </c>
      <c r="AU209" s="247" t="s">
        <v>82</v>
      </c>
      <c r="AV209" s="14" t="s">
        <v>150</v>
      </c>
      <c r="AW209" s="14" t="s">
        <v>30</v>
      </c>
      <c r="AX209" s="14" t="s">
        <v>74</v>
      </c>
      <c r="AY209" s="247" t="s">
        <v>137</v>
      </c>
    </row>
    <row r="210" spans="2:51" s="15" customFormat="1" ht="11.25">
      <c r="B210" s="248"/>
      <c r="C210" s="249"/>
      <c r="D210" s="222" t="s">
        <v>147</v>
      </c>
      <c r="E210" s="250" t="s">
        <v>1</v>
      </c>
      <c r="F210" s="251" t="s">
        <v>151</v>
      </c>
      <c r="G210" s="249"/>
      <c r="H210" s="252">
        <v>7800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147</v>
      </c>
      <c r="AU210" s="258" t="s">
        <v>82</v>
      </c>
      <c r="AV210" s="15" t="s">
        <v>143</v>
      </c>
      <c r="AW210" s="15" t="s">
        <v>30</v>
      </c>
      <c r="AX210" s="15" t="s">
        <v>31</v>
      </c>
      <c r="AY210" s="258" t="s">
        <v>137</v>
      </c>
    </row>
    <row r="211" spans="1:65" s="2" customFormat="1" ht="21.75" customHeight="1">
      <c r="A211" s="34"/>
      <c r="B211" s="35"/>
      <c r="C211" s="209" t="s">
        <v>209</v>
      </c>
      <c r="D211" s="209" t="s">
        <v>139</v>
      </c>
      <c r="E211" s="210" t="s">
        <v>267</v>
      </c>
      <c r="F211" s="211" t="s">
        <v>268</v>
      </c>
      <c r="G211" s="212" t="s">
        <v>245</v>
      </c>
      <c r="H211" s="213">
        <v>28050</v>
      </c>
      <c r="I211" s="214"/>
      <c r="J211" s="213">
        <f>ROUND(I211*H211,1)</f>
        <v>0</v>
      </c>
      <c r="K211" s="215"/>
      <c r="L211" s="39"/>
      <c r="M211" s="216" t="s">
        <v>1</v>
      </c>
      <c r="N211" s="217" t="s">
        <v>39</v>
      </c>
      <c r="O211" s="71"/>
      <c r="P211" s="218">
        <f>O211*H211</f>
        <v>0</v>
      </c>
      <c r="Q211" s="218">
        <v>0</v>
      </c>
      <c r="R211" s="218">
        <f>Q211*H211</f>
        <v>0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143</v>
      </c>
      <c r="AT211" s="220" t="s">
        <v>139</v>
      </c>
      <c r="AU211" s="220" t="s">
        <v>82</v>
      </c>
      <c r="AY211" s="17" t="s">
        <v>137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31</v>
      </c>
      <c r="BK211" s="221">
        <f>ROUND(I211*H211,1)</f>
        <v>0</v>
      </c>
      <c r="BL211" s="17" t="s">
        <v>143</v>
      </c>
      <c r="BM211" s="220" t="s">
        <v>269</v>
      </c>
    </row>
    <row r="212" spans="1:47" s="2" customFormat="1" ht="39">
      <c r="A212" s="34"/>
      <c r="B212" s="35"/>
      <c r="C212" s="36"/>
      <c r="D212" s="222" t="s">
        <v>145</v>
      </c>
      <c r="E212" s="36"/>
      <c r="F212" s="223" t="s">
        <v>270</v>
      </c>
      <c r="G212" s="36"/>
      <c r="H212" s="36"/>
      <c r="I212" s="122"/>
      <c r="J212" s="36"/>
      <c r="K212" s="36"/>
      <c r="L212" s="39"/>
      <c r="M212" s="224"/>
      <c r="N212" s="225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145</v>
      </c>
      <c r="AU212" s="17" t="s">
        <v>82</v>
      </c>
    </row>
    <row r="213" spans="2:51" s="13" customFormat="1" ht="11.25">
      <c r="B213" s="226"/>
      <c r="C213" s="227"/>
      <c r="D213" s="222" t="s">
        <v>147</v>
      </c>
      <c r="E213" s="228" t="s">
        <v>1</v>
      </c>
      <c r="F213" s="229" t="s">
        <v>271</v>
      </c>
      <c r="G213" s="227"/>
      <c r="H213" s="230">
        <v>28050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147</v>
      </c>
      <c r="AU213" s="236" t="s">
        <v>82</v>
      </c>
      <c r="AV213" s="13" t="s">
        <v>82</v>
      </c>
      <c r="AW213" s="13" t="s">
        <v>30</v>
      </c>
      <c r="AX213" s="13" t="s">
        <v>74</v>
      </c>
      <c r="AY213" s="236" t="s">
        <v>137</v>
      </c>
    </row>
    <row r="214" spans="2:51" s="15" customFormat="1" ht="11.25">
      <c r="B214" s="248"/>
      <c r="C214" s="249"/>
      <c r="D214" s="222" t="s">
        <v>147</v>
      </c>
      <c r="E214" s="250" t="s">
        <v>1</v>
      </c>
      <c r="F214" s="251" t="s">
        <v>151</v>
      </c>
      <c r="G214" s="249"/>
      <c r="H214" s="252">
        <v>28050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147</v>
      </c>
      <c r="AU214" s="258" t="s">
        <v>82</v>
      </c>
      <c r="AV214" s="15" t="s">
        <v>143</v>
      </c>
      <c r="AW214" s="15" t="s">
        <v>30</v>
      </c>
      <c r="AX214" s="15" t="s">
        <v>31</v>
      </c>
      <c r="AY214" s="258" t="s">
        <v>137</v>
      </c>
    </row>
    <row r="215" spans="1:65" s="2" customFormat="1" ht="21.75" customHeight="1">
      <c r="A215" s="34"/>
      <c r="B215" s="35"/>
      <c r="C215" s="209" t="s">
        <v>272</v>
      </c>
      <c r="D215" s="209" t="s">
        <v>139</v>
      </c>
      <c r="E215" s="210" t="s">
        <v>273</v>
      </c>
      <c r="F215" s="211" t="s">
        <v>274</v>
      </c>
      <c r="G215" s="212" t="s">
        <v>245</v>
      </c>
      <c r="H215" s="213">
        <v>28050</v>
      </c>
      <c r="I215" s="214"/>
      <c r="J215" s="213">
        <f>ROUND(I215*H215,1)</f>
        <v>0</v>
      </c>
      <c r="K215" s="215"/>
      <c r="L215" s="39"/>
      <c r="M215" s="216" t="s">
        <v>1</v>
      </c>
      <c r="N215" s="217" t="s">
        <v>39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143</v>
      </c>
      <c r="AT215" s="220" t="s">
        <v>139</v>
      </c>
      <c r="AU215" s="220" t="s">
        <v>82</v>
      </c>
      <c r="AY215" s="17" t="s">
        <v>137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31</v>
      </c>
      <c r="BK215" s="221">
        <f>ROUND(I215*H215,1)</f>
        <v>0</v>
      </c>
      <c r="BL215" s="17" t="s">
        <v>143</v>
      </c>
      <c r="BM215" s="220" t="s">
        <v>275</v>
      </c>
    </row>
    <row r="216" spans="1:47" s="2" customFormat="1" ht="39">
      <c r="A216" s="34"/>
      <c r="B216" s="35"/>
      <c r="C216" s="36"/>
      <c r="D216" s="222" t="s">
        <v>145</v>
      </c>
      <c r="E216" s="36"/>
      <c r="F216" s="223" t="s">
        <v>276</v>
      </c>
      <c r="G216" s="36"/>
      <c r="H216" s="36"/>
      <c r="I216" s="122"/>
      <c r="J216" s="36"/>
      <c r="K216" s="36"/>
      <c r="L216" s="39"/>
      <c r="M216" s="224"/>
      <c r="N216" s="225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145</v>
      </c>
      <c r="AU216" s="17" t="s">
        <v>82</v>
      </c>
    </row>
    <row r="217" spans="2:51" s="13" customFormat="1" ht="11.25">
      <c r="B217" s="226"/>
      <c r="C217" s="227"/>
      <c r="D217" s="222" t="s">
        <v>147</v>
      </c>
      <c r="E217" s="228" t="s">
        <v>1</v>
      </c>
      <c r="F217" s="229" t="s">
        <v>271</v>
      </c>
      <c r="G217" s="227"/>
      <c r="H217" s="230">
        <v>28050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147</v>
      </c>
      <c r="AU217" s="236" t="s">
        <v>82</v>
      </c>
      <c r="AV217" s="13" t="s">
        <v>82</v>
      </c>
      <c r="AW217" s="13" t="s">
        <v>30</v>
      </c>
      <c r="AX217" s="13" t="s">
        <v>74</v>
      </c>
      <c r="AY217" s="236" t="s">
        <v>137</v>
      </c>
    </row>
    <row r="218" spans="2:51" s="15" customFormat="1" ht="11.25">
      <c r="B218" s="248"/>
      <c r="C218" s="249"/>
      <c r="D218" s="222" t="s">
        <v>147</v>
      </c>
      <c r="E218" s="250" t="s">
        <v>1</v>
      </c>
      <c r="F218" s="251" t="s">
        <v>151</v>
      </c>
      <c r="G218" s="249"/>
      <c r="H218" s="252">
        <v>28050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147</v>
      </c>
      <c r="AU218" s="258" t="s">
        <v>82</v>
      </c>
      <c r="AV218" s="15" t="s">
        <v>143</v>
      </c>
      <c r="AW218" s="15" t="s">
        <v>30</v>
      </c>
      <c r="AX218" s="15" t="s">
        <v>31</v>
      </c>
      <c r="AY218" s="258" t="s">
        <v>137</v>
      </c>
    </row>
    <row r="219" spans="1:65" s="2" customFormat="1" ht="16.5" customHeight="1">
      <c r="A219" s="34"/>
      <c r="B219" s="35"/>
      <c r="C219" s="209" t="s">
        <v>277</v>
      </c>
      <c r="D219" s="209" t="s">
        <v>139</v>
      </c>
      <c r="E219" s="210" t="s">
        <v>278</v>
      </c>
      <c r="F219" s="211" t="s">
        <v>279</v>
      </c>
      <c r="G219" s="212" t="s">
        <v>245</v>
      </c>
      <c r="H219" s="213">
        <v>28050</v>
      </c>
      <c r="I219" s="214"/>
      <c r="J219" s="213">
        <f>ROUND(I219*H219,1)</f>
        <v>0</v>
      </c>
      <c r="K219" s="215"/>
      <c r="L219" s="39"/>
      <c r="M219" s="216" t="s">
        <v>1</v>
      </c>
      <c r="N219" s="217" t="s">
        <v>39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143</v>
      </c>
      <c r="AT219" s="220" t="s">
        <v>139</v>
      </c>
      <c r="AU219" s="220" t="s">
        <v>82</v>
      </c>
      <c r="AY219" s="17" t="s">
        <v>137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31</v>
      </c>
      <c r="BK219" s="221">
        <f>ROUND(I219*H219,1)</f>
        <v>0</v>
      </c>
      <c r="BL219" s="17" t="s">
        <v>143</v>
      </c>
      <c r="BM219" s="220" t="s">
        <v>280</v>
      </c>
    </row>
    <row r="220" spans="1:47" s="2" customFormat="1" ht="11.25">
      <c r="A220" s="34"/>
      <c r="B220" s="35"/>
      <c r="C220" s="36"/>
      <c r="D220" s="222" t="s">
        <v>145</v>
      </c>
      <c r="E220" s="36"/>
      <c r="F220" s="223" t="s">
        <v>281</v>
      </c>
      <c r="G220" s="36"/>
      <c r="H220" s="36"/>
      <c r="I220" s="122"/>
      <c r="J220" s="36"/>
      <c r="K220" s="36"/>
      <c r="L220" s="39"/>
      <c r="M220" s="224"/>
      <c r="N220" s="225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145</v>
      </c>
      <c r="AU220" s="17" t="s">
        <v>82</v>
      </c>
    </row>
    <row r="221" spans="2:51" s="13" customFormat="1" ht="11.25">
      <c r="B221" s="226"/>
      <c r="C221" s="227"/>
      <c r="D221" s="222" t="s">
        <v>147</v>
      </c>
      <c r="E221" s="228" t="s">
        <v>1</v>
      </c>
      <c r="F221" s="229" t="s">
        <v>271</v>
      </c>
      <c r="G221" s="227"/>
      <c r="H221" s="230">
        <v>28050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147</v>
      </c>
      <c r="AU221" s="236" t="s">
        <v>82</v>
      </c>
      <c r="AV221" s="13" t="s">
        <v>82</v>
      </c>
      <c r="AW221" s="13" t="s">
        <v>30</v>
      </c>
      <c r="AX221" s="13" t="s">
        <v>74</v>
      </c>
      <c r="AY221" s="236" t="s">
        <v>137</v>
      </c>
    </row>
    <row r="222" spans="2:51" s="14" customFormat="1" ht="11.25">
      <c r="B222" s="237"/>
      <c r="C222" s="238"/>
      <c r="D222" s="222" t="s">
        <v>147</v>
      </c>
      <c r="E222" s="239" t="s">
        <v>1</v>
      </c>
      <c r="F222" s="240" t="s">
        <v>282</v>
      </c>
      <c r="G222" s="238"/>
      <c r="H222" s="241">
        <v>28050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147</v>
      </c>
      <c r="AU222" s="247" t="s">
        <v>82</v>
      </c>
      <c r="AV222" s="14" t="s">
        <v>150</v>
      </c>
      <c r="AW222" s="14" t="s">
        <v>30</v>
      </c>
      <c r="AX222" s="14" t="s">
        <v>74</v>
      </c>
      <c r="AY222" s="247" t="s">
        <v>137</v>
      </c>
    </row>
    <row r="223" spans="2:51" s="15" customFormat="1" ht="11.25">
      <c r="B223" s="248"/>
      <c r="C223" s="249"/>
      <c r="D223" s="222" t="s">
        <v>147</v>
      </c>
      <c r="E223" s="250" t="s">
        <v>1</v>
      </c>
      <c r="F223" s="251" t="s">
        <v>151</v>
      </c>
      <c r="G223" s="249"/>
      <c r="H223" s="252">
        <v>28050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147</v>
      </c>
      <c r="AU223" s="258" t="s">
        <v>82</v>
      </c>
      <c r="AV223" s="15" t="s">
        <v>143</v>
      </c>
      <c r="AW223" s="15" t="s">
        <v>30</v>
      </c>
      <c r="AX223" s="15" t="s">
        <v>31</v>
      </c>
      <c r="AY223" s="258" t="s">
        <v>137</v>
      </c>
    </row>
    <row r="224" spans="1:65" s="2" customFormat="1" ht="16.5" customHeight="1">
      <c r="A224" s="34"/>
      <c r="B224" s="35"/>
      <c r="C224" s="209" t="s">
        <v>283</v>
      </c>
      <c r="D224" s="209" t="s">
        <v>139</v>
      </c>
      <c r="E224" s="210" t="s">
        <v>284</v>
      </c>
      <c r="F224" s="211" t="s">
        <v>285</v>
      </c>
      <c r="G224" s="212" t="s">
        <v>245</v>
      </c>
      <c r="H224" s="213">
        <v>56100</v>
      </c>
      <c r="I224" s="214"/>
      <c r="J224" s="213">
        <f>ROUND(I224*H224,1)</f>
        <v>0</v>
      </c>
      <c r="K224" s="215"/>
      <c r="L224" s="39"/>
      <c r="M224" s="216" t="s">
        <v>1</v>
      </c>
      <c r="N224" s="217" t="s">
        <v>39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143</v>
      </c>
      <c r="AT224" s="220" t="s">
        <v>139</v>
      </c>
      <c r="AU224" s="220" t="s">
        <v>82</v>
      </c>
      <c r="AY224" s="17" t="s">
        <v>137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31</v>
      </c>
      <c r="BK224" s="221">
        <f>ROUND(I224*H224,1)</f>
        <v>0</v>
      </c>
      <c r="BL224" s="17" t="s">
        <v>143</v>
      </c>
      <c r="BM224" s="220" t="s">
        <v>286</v>
      </c>
    </row>
    <row r="225" spans="1:47" s="2" customFormat="1" ht="19.5">
      <c r="A225" s="34"/>
      <c r="B225" s="35"/>
      <c r="C225" s="36"/>
      <c r="D225" s="222" t="s">
        <v>145</v>
      </c>
      <c r="E225" s="36"/>
      <c r="F225" s="223" t="s">
        <v>287</v>
      </c>
      <c r="G225" s="36"/>
      <c r="H225" s="36"/>
      <c r="I225" s="122"/>
      <c r="J225" s="36"/>
      <c r="K225" s="36"/>
      <c r="L225" s="39"/>
      <c r="M225" s="224"/>
      <c r="N225" s="225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82</v>
      </c>
    </row>
    <row r="226" spans="2:51" s="13" customFormat="1" ht="11.25">
      <c r="B226" s="226"/>
      <c r="C226" s="227"/>
      <c r="D226" s="222" t="s">
        <v>147</v>
      </c>
      <c r="E226" s="228" t="s">
        <v>1</v>
      </c>
      <c r="F226" s="229" t="s">
        <v>288</v>
      </c>
      <c r="G226" s="227"/>
      <c r="H226" s="230">
        <v>56100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147</v>
      </c>
      <c r="AU226" s="236" t="s">
        <v>82</v>
      </c>
      <c r="AV226" s="13" t="s">
        <v>82</v>
      </c>
      <c r="AW226" s="13" t="s">
        <v>30</v>
      </c>
      <c r="AX226" s="13" t="s">
        <v>74</v>
      </c>
      <c r="AY226" s="236" t="s">
        <v>137</v>
      </c>
    </row>
    <row r="227" spans="2:51" s="14" customFormat="1" ht="11.25">
      <c r="B227" s="237"/>
      <c r="C227" s="238"/>
      <c r="D227" s="222" t="s">
        <v>147</v>
      </c>
      <c r="E227" s="239" t="s">
        <v>1</v>
      </c>
      <c r="F227" s="240" t="s">
        <v>289</v>
      </c>
      <c r="G227" s="238"/>
      <c r="H227" s="241">
        <v>56100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147</v>
      </c>
      <c r="AU227" s="247" t="s">
        <v>82</v>
      </c>
      <c r="AV227" s="14" t="s">
        <v>150</v>
      </c>
      <c r="AW227" s="14" t="s">
        <v>30</v>
      </c>
      <c r="AX227" s="14" t="s">
        <v>74</v>
      </c>
      <c r="AY227" s="247" t="s">
        <v>137</v>
      </c>
    </row>
    <row r="228" spans="2:51" s="15" customFormat="1" ht="11.25">
      <c r="B228" s="248"/>
      <c r="C228" s="249"/>
      <c r="D228" s="222" t="s">
        <v>147</v>
      </c>
      <c r="E228" s="250" t="s">
        <v>1</v>
      </c>
      <c r="F228" s="251" t="s">
        <v>151</v>
      </c>
      <c r="G228" s="249"/>
      <c r="H228" s="252">
        <v>56100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147</v>
      </c>
      <c r="AU228" s="258" t="s">
        <v>82</v>
      </c>
      <c r="AV228" s="15" t="s">
        <v>143</v>
      </c>
      <c r="AW228" s="15" t="s">
        <v>30</v>
      </c>
      <c r="AX228" s="15" t="s">
        <v>31</v>
      </c>
      <c r="AY228" s="258" t="s">
        <v>137</v>
      </c>
    </row>
    <row r="229" spans="1:65" s="2" customFormat="1" ht="16.5" customHeight="1">
      <c r="A229" s="34"/>
      <c r="B229" s="35"/>
      <c r="C229" s="209" t="s">
        <v>290</v>
      </c>
      <c r="D229" s="209" t="s">
        <v>139</v>
      </c>
      <c r="E229" s="210" t="s">
        <v>291</v>
      </c>
      <c r="F229" s="211" t="s">
        <v>292</v>
      </c>
      <c r="G229" s="212" t="s">
        <v>154</v>
      </c>
      <c r="H229" s="213">
        <v>17250</v>
      </c>
      <c r="I229" s="214"/>
      <c r="J229" s="213">
        <f>ROUND(I229*H229,1)</f>
        <v>0</v>
      </c>
      <c r="K229" s="215"/>
      <c r="L229" s="39"/>
      <c r="M229" s="216" t="s">
        <v>1</v>
      </c>
      <c r="N229" s="217" t="s">
        <v>39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143</v>
      </c>
      <c r="AT229" s="220" t="s">
        <v>139</v>
      </c>
      <c r="AU229" s="220" t="s">
        <v>82</v>
      </c>
      <c r="AY229" s="17" t="s">
        <v>137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31</v>
      </c>
      <c r="BK229" s="221">
        <f>ROUND(I229*H229,1)</f>
        <v>0</v>
      </c>
      <c r="BL229" s="17" t="s">
        <v>143</v>
      </c>
      <c r="BM229" s="220" t="s">
        <v>293</v>
      </c>
    </row>
    <row r="230" spans="1:47" s="2" customFormat="1" ht="19.5">
      <c r="A230" s="34"/>
      <c r="B230" s="35"/>
      <c r="C230" s="36"/>
      <c r="D230" s="222" t="s">
        <v>145</v>
      </c>
      <c r="E230" s="36"/>
      <c r="F230" s="223" t="s">
        <v>294</v>
      </c>
      <c r="G230" s="36"/>
      <c r="H230" s="36"/>
      <c r="I230" s="122"/>
      <c r="J230" s="36"/>
      <c r="K230" s="36"/>
      <c r="L230" s="39"/>
      <c r="M230" s="224"/>
      <c r="N230" s="225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145</v>
      </c>
      <c r="AU230" s="17" t="s">
        <v>82</v>
      </c>
    </row>
    <row r="231" spans="2:51" s="13" customFormat="1" ht="11.25">
      <c r="B231" s="226"/>
      <c r="C231" s="227"/>
      <c r="D231" s="222" t="s">
        <v>147</v>
      </c>
      <c r="E231" s="228" t="s">
        <v>1</v>
      </c>
      <c r="F231" s="229" t="s">
        <v>295</v>
      </c>
      <c r="G231" s="227"/>
      <c r="H231" s="230">
        <v>17250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147</v>
      </c>
      <c r="AU231" s="236" t="s">
        <v>82</v>
      </c>
      <c r="AV231" s="13" t="s">
        <v>82</v>
      </c>
      <c r="AW231" s="13" t="s">
        <v>30</v>
      </c>
      <c r="AX231" s="13" t="s">
        <v>74</v>
      </c>
      <c r="AY231" s="236" t="s">
        <v>137</v>
      </c>
    </row>
    <row r="232" spans="2:51" s="15" customFormat="1" ht="11.25">
      <c r="B232" s="248"/>
      <c r="C232" s="249"/>
      <c r="D232" s="222" t="s">
        <v>147</v>
      </c>
      <c r="E232" s="250" t="s">
        <v>1</v>
      </c>
      <c r="F232" s="251" t="s">
        <v>151</v>
      </c>
      <c r="G232" s="249"/>
      <c r="H232" s="252">
        <v>17250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147</v>
      </c>
      <c r="AU232" s="258" t="s">
        <v>82</v>
      </c>
      <c r="AV232" s="15" t="s">
        <v>143</v>
      </c>
      <c r="AW232" s="15" t="s">
        <v>30</v>
      </c>
      <c r="AX232" s="15" t="s">
        <v>31</v>
      </c>
      <c r="AY232" s="258" t="s">
        <v>137</v>
      </c>
    </row>
    <row r="233" spans="1:65" s="2" customFormat="1" ht="16.5" customHeight="1">
      <c r="A233" s="34"/>
      <c r="B233" s="35"/>
      <c r="C233" s="209" t="s">
        <v>296</v>
      </c>
      <c r="D233" s="209" t="s">
        <v>139</v>
      </c>
      <c r="E233" s="210" t="s">
        <v>297</v>
      </c>
      <c r="F233" s="211" t="s">
        <v>298</v>
      </c>
      <c r="G233" s="212" t="s">
        <v>161</v>
      </c>
      <c r="H233" s="213">
        <v>3</v>
      </c>
      <c r="I233" s="214"/>
      <c r="J233" s="213">
        <f>ROUND(I233*H233,1)</f>
        <v>0</v>
      </c>
      <c r="K233" s="215"/>
      <c r="L233" s="39"/>
      <c r="M233" s="216" t="s">
        <v>1</v>
      </c>
      <c r="N233" s="217" t="s">
        <v>39</v>
      </c>
      <c r="O233" s="71"/>
      <c r="P233" s="218">
        <f>O233*H233</f>
        <v>0</v>
      </c>
      <c r="Q233" s="218">
        <v>1E-05</v>
      </c>
      <c r="R233" s="218">
        <f>Q233*H233</f>
        <v>3.0000000000000004E-05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143</v>
      </c>
      <c r="AT233" s="220" t="s">
        <v>139</v>
      </c>
      <c r="AU233" s="220" t="s">
        <v>82</v>
      </c>
      <c r="AY233" s="17" t="s">
        <v>137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31</v>
      </c>
      <c r="BK233" s="221">
        <f>ROUND(I233*H233,1)</f>
        <v>0</v>
      </c>
      <c r="BL233" s="17" t="s">
        <v>143</v>
      </c>
      <c r="BM233" s="220" t="s">
        <v>299</v>
      </c>
    </row>
    <row r="234" spans="1:47" s="2" customFormat="1" ht="107.25">
      <c r="A234" s="34"/>
      <c r="B234" s="35"/>
      <c r="C234" s="36"/>
      <c r="D234" s="222" t="s">
        <v>145</v>
      </c>
      <c r="E234" s="36"/>
      <c r="F234" s="223" t="s">
        <v>300</v>
      </c>
      <c r="G234" s="36"/>
      <c r="H234" s="36"/>
      <c r="I234" s="122"/>
      <c r="J234" s="36"/>
      <c r="K234" s="36"/>
      <c r="L234" s="39"/>
      <c r="M234" s="224"/>
      <c r="N234" s="225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145</v>
      </c>
      <c r="AU234" s="17" t="s">
        <v>82</v>
      </c>
    </row>
    <row r="235" spans="1:65" s="2" customFormat="1" ht="21.75" customHeight="1">
      <c r="A235" s="34"/>
      <c r="B235" s="35"/>
      <c r="C235" s="209" t="s">
        <v>301</v>
      </c>
      <c r="D235" s="209" t="s">
        <v>139</v>
      </c>
      <c r="E235" s="210" t="s">
        <v>302</v>
      </c>
      <c r="F235" s="211" t="s">
        <v>303</v>
      </c>
      <c r="G235" s="212" t="s">
        <v>229</v>
      </c>
      <c r="H235" s="213">
        <v>1</v>
      </c>
      <c r="I235" s="214"/>
      <c r="J235" s="213">
        <f>ROUND(I235*H235,1)</f>
        <v>0</v>
      </c>
      <c r="K235" s="215"/>
      <c r="L235" s="39"/>
      <c r="M235" s="216" t="s">
        <v>1</v>
      </c>
      <c r="N235" s="217" t="s">
        <v>39</v>
      </c>
      <c r="O235" s="71"/>
      <c r="P235" s="218">
        <f>O235*H235</f>
        <v>0</v>
      </c>
      <c r="Q235" s="218">
        <v>1E-05</v>
      </c>
      <c r="R235" s="218">
        <f>Q235*H235</f>
        <v>1E-05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31</v>
      </c>
      <c r="BK235" s="221">
        <f>ROUND(I235*H235,1)</f>
        <v>0</v>
      </c>
      <c r="BL235" s="17" t="s">
        <v>143</v>
      </c>
      <c r="BM235" s="220" t="s">
        <v>304</v>
      </c>
    </row>
    <row r="236" spans="1:47" s="2" customFormat="1" ht="48.75">
      <c r="A236" s="34"/>
      <c r="B236" s="35"/>
      <c r="C236" s="36"/>
      <c r="D236" s="222" t="s">
        <v>145</v>
      </c>
      <c r="E236" s="36"/>
      <c r="F236" s="223" t="s">
        <v>305</v>
      </c>
      <c r="G236" s="36"/>
      <c r="H236" s="36"/>
      <c r="I236" s="122"/>
      <c r="J236" s="36"/>
      <c r="K236" s="36"/>
      <c r="L236" s="39"/>
      <c r="M236" s="224"/>
      <c r="N236" s="225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1:65" s="2" customFormat="1" ht="33" customHeight="1">
      <c r="A237" s="34"/>
      <c r="B237" s="35"/>
      <c r="C237" s="209" t="s">
        <v>306</v>
      </c>
      <c r="D237" s="209" t="s">
        <v>139</v>
      </c>
      <c r="E237" s="210" t="s">
        <v>307</v>
      </c>
      <c r="F237" s="211" t="s">
        <v>308</v>
      </c>
      <c r="G237" s="212" t="s">
        <v>229</v>
      </c>
      <c r="H237" s="213">
        <v>1</v>
      </c>
      <c r="I237" s="214"/>
      <c r="J237" s="213">
        <f>ROUND(I237*H237,1)</f>
        <v>0</v>
      </c>
      <c r="K237" s="215"/>
      <c r="L237" s="39"/>
      <c r="M237" s="216" t="s">
        <v>1</v>
      </c>
      <c r="N237" s="217" t="s">
        <v>39</v>
      </c>
      <c r="O237" s="71"/>
      <c r="P237" s="218">
        <f>O237*H237</f>
        <v>0</v>
      </c>
      <c r="Q237" s="218">
        <v>1E-05</v>
      </c>
      <c r="R237" s="218">
        <f>Q237*H237</f>
        <v>1E-05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143</v>
      </c>
      <c r="AT237" s="220" t="s">
        <v>139</v>
      </c>
      <c r="AU237" s="220" t="s">
        <v>82</v>
      </c>
      <c r="AY237" s="17" t="s">
        <v>137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31</v>
      </c>
      <c r="BK237" s="221">
        <f>ROUND(I237*H237,1)</f>
        <v>0</v>
      </c>
      <c r="BL237" s="17" t="s">
        <v>143</v>
      </c>
      <c r="BM237" s="220" t="s">
        <v>309</v>
      </c>
    </row>
    <row r="238" spans="1:47" s="2" customFormat="1" ht="29.25">
      <c r="A238" s="34"/>
      <c r="B238" s="35"/>
      <c r="C238" s="36"/>
      <c r="D238" s="222" t="s">
        <v>145</v>
      </c>
      <c r="E238" s="36"/>
      <c r="F238" s="223" t="s">
        <v>310</v>
      </c>
      <c r="G238" s="36"/>
      <c r="H238" s="36"/>
      <c r="I238" s="122"/>
      <c r="J238" s="36"/>
      <c r="K238" s="36"/>
      <c r="L238" s="39"/>
      <c r="M238" s="224"/>
      <c r="N238" s="22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145</v>
      </c>
      <c r="AU238" s="17" t="s">
        <v>82</v>
      </c>
    </row>
    <row r="239" spans="1:65" s="2" customFormat="1" ht="33" customHeight="1">
      <c r="A239" s="34"/>
      <c r="B239" s="35"/>
      <c r="C239" s="209" t="s">
        <v>311</v>
      </c>
      <c r="D239" s="209" t="s">
        <v>139</v>
      </c>
      <c r="E239" s="210" t="s">
        <v>312</v>
      </c>
      <c r="F239" s="211" t="s">
        <v>313</v>
      </c>
      <c r="G239" s="212" t="s">
        <v>229</v>
      </c>
      <c r="H239" s="213">
        <v>1</v>
      </c>
      <c r="I239" s="214"/>
      <c r="J239" s="213">
        <f>ROUND(I239*H239,1)</f>
        <v>0</v>
      </c>
      <c r="K239" s="215"/>
      <c r="L239" s="39"/>
      <c r="M239" s="216" t="s">
        <v>1</v>
      </c>
      <c r="N239" s="217" t="s">
        <v>39</v>
      </c>
      <c r="O239" s="71"/>
      <c r="P239" s="218">
        <f>O239*H239</f>
        <v>0</v>
      </c>
      <c r="Q239" s="218">
        <v>1E-05</v>
      </c>
      <c r="R239" s="218">
        <f>Q239*H239</f>
        <v>1E-05</v>
      </c>
      <c r="S239" s="218">
        <v>0</v>
      </c>
      <c r="T239" s="21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0" t="s">
        <v>143</v>
      </c>
      <c r="AT239" s="220" t="s">
        <v>139</v>
      </c>
      <c r="AU239" s="220" t="s">
        <v>82</v>
      </c>
      <c r="AY239" s="17" t="s">
        <v>137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7" t="s">
        <v>31</v>
      </c>
      <c r="BK239" s="221">
        <f>ROUND(I239*H239,1)</f>
        <v>0</v>
      </c>
      <c r="BL239" s="17" t="s">
        <v>143</v>
      </c>
      <c r="BM239" s="220" t="s">
        <v>314</v>
      </c>
    </row>
    <row r="240" spans="1:47" s="2" customFormat="1" ht="48.75">
      <c r="A240" s="34"/>
      <c r="B240" s="35"/>
      <c r="C240" s="36"/>
      <c r="D240" s="222" t="s">
        <v>145</v>
      </c>
      <c r="E240" s="36"/>
      <c r="F240" s="223" t="s">
        <v>315</v>
      </c>
      <c r="G240" s="36"/>
      <c r="H240" s="36"/>
      <c r="I240" s="122"/>
      <c r="J240" s="36"/>
      <c r="K240" s="36"/>
      <c r="L240" s="39"/>
      <c r="M240" s="224"/>
      <c r="N240" s="225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145</v>
      </c>
      <c r="AU240" s="17" t="s">
        <v>82</v>
      </c>
    </row>
    <row r="241" spans="1:65" s="2" customFormat="1" ht="16.5" customHeight="1">
      <c r="A241" s="34"/>
      <c r="B241" s="35"/>
      <c r="C241" s="209" t="s">
        <v>316</v>
      </c>
      <c r="D241" s="209" t="s">
        <v>139</v>
      </c>
      <c r="E241" s="210" t="s">
        <v>317</v>
      </c>
      <c r="F241" s="211" t="s">
        <v>318</v>
      </c>
      <c r="G241" s="212" t="s">
        <v>161</v>
      </c>
      <c r="H241" s="213">
        <v>2</v>
      </c>
      <c r="I241" s="214"/>
      <c r="J241" s="213">
        <f>ROUND(I241*H241,1)</f>
        <v>0</v>
      </c>
      <c r="K241" s="215"/>
      <c r="L241" s="39"/>
      <c r="M241" s="216" t="s">
        <v>1</v>
      </c>
      <c r="N241" s="217" t="s">
        <v>39</v>
      </c>
      <c r="O241" s="71"/>
      <c r="P241" s="218">
        <f>O241*H241</f>
        <v>0</v>
      </c>
      <c r="Q241" s="218">
        <v>1E-05</v>
      </c>
      <c r="R241" s="218">
        <f>Q241*H241</f>
        <v>2E-05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143</v>
      </c>
      <c r="AT241" s="220" t="s">
        <v>139</v>
      </c>
      <c r="AU241" s="220" t="s">
        <v>82</v>
      </c>
      <c r="AY241" s="17" t="s">
        <v>137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31</v>
      </c>
      <c r="BK241" s="221">
        <f>ROUND(I241*H241,1)</f>
        <v>0</v>
      </c>
      <c r="BL241" s="17" t="s">
        <v>143</v>
      </c>
      <c r="BM241" s="220" t="s">
        <v>319</v>
      </c>
    </row>
    <row r="242" spans="1:47" s="2" customFormat="1" ht="48.75">
      <c r="A242" s="34"/>
      <c r="B242" s="35"/>
      <c r="C242" s="36"/>
      <c r="D242" s="222" t="s">
        <v>145</v>
      </c>
      <c r="E242" s="36"/>
      <c r="F242" s="223" t="s">
        <v>320</v>
      </c>
      <c r="G242" s="36"/>
      <c r="H242" s="36"/>
      <c r="I242" s="122"/>
      <c r="J242" s="36"/>
      <c r="K242" s="36"/>
      <c r="L242" s="39"/>
      <c r="M242" s="224"/>
      <c r="N242" s="225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145</v>
      </c>
      <c r="AU242" s="17" t="s">
        <v>82</v>
      </c>
    </row>
    <row r="243" spans="1:65" s="2" customFormat="1" ht="21.75" customHeight="1">
      <c r="A243" s="34"/>
      <c r="B243" s="35"/>
      <c r="C243" s="209" t="s">
        <v>321</v>
      </c>
      <c r="D243" s="209" t="s">
        <v>139</v>
      </c>
      <c r="E243" s="210" t="s">
        <v>322</v>
      </c>
      <c r="F243" s="211" t="s">
        <v>323</v>
      </c>
      <c r="G243" s="212" t="s">
        <v>229</v>
      </c>
      <c r="H243" s="213">
        <v>1</v>
      </c>
      <c r="I243" s="214"/>
      <c r="J243" s="213">
        <f>ROUND(I243*H243,1)</f>
        <v>0</v>
      </c>
      <c r="K243" s="215"/>
      <c r="L243" s="39"/>
      <c r="M243" s="216" t="s">
        <v>1</v>
      </c>
      <c r="N243" s="217" t="s">
        <v>39</v>
      </c>
      <c r="O243" s="71"/>
      <c r="P243" s="218">
        <f>O243*H243</f>
        <v>0</v>
      </c>
      <c r="Q243" s="218">
        <v>1E-05</v>
      </c>
      <c r="R243" s="218">
        <f>Q243*H243</f>
        <v>1E-05</v>
      </c>
      <c r="S243" s="218">
        <v>0</v>
      </c>
      <c r="T243" s="21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0" t="s">
        <v>143</v>
      </c>
      <c r="AT243" s="220" t="s">
        <v>139</v>
      </c>
      <c r="AU243" s="220" t="s">
        <v>82</v>
      </c>
      <c r="AY243" s="17" t="s">
        <v>137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7" t="s">
        <v>31</v>
      </c>
      <c r="BK243" s="221">
        <f>ROUND(I243*H243,1)</f>
        <v>0</v>
      </c>
      <c r="BL243" s="17" t="s">
        <v>143</v>
      </c>
      <c r="BM243" s="220" t="s">
        <v>324</v>
      </c>
    </row>
    <row r="244" spans="1:47" s="2" customFormat="1" ht="29.25">
      <c r="A244" s="34"/>
      <c r="B244" s="35"/>
      <c r="C244" s="36"/>
      <c r="D244" s="222" t="s">
        <v>145</v>
      </c>
      <c r="E244" s="36"/>
      <c r="F244" s="223" t="s">
        <v>325</v>
      </c>
      <c r="G244" s="36"/>
      <c r="H244" s="36"/>
      <c r="I244" s="122"/>
      <c r="J244" s="36"/>
      <c r="K244" s="36"/>
      <c r="L244" s="39"/>
      <c r="M244" s="224"/>
      <c r="N244" s="225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145</v>
      </c>
      <c r="AU244" s="17" t="s">
        <v>82</v>
      </c>
    </row>
    <row r="245" spans="1:65" s="2" customFormat="1" ht="16.5" customHeight="1">
      <c r="A245" s="34"/>
      <c r="B245" s="35"/>
      <c r="C245" s="209" t="s">
        <v>326</v>
      </c>
      <c r="D245" s="209" t="s">
        <v>139</v>
      </c>
      <c r="E245" s="210" t="s">
        <v>327</v>
      </c>
      <c r="F245" s="211" t="s">
        <v>328</v>
      </c>
      <c r="G245" s="212" t="s">
        <v>229</v>
      </c>
      <c r="H245" s="213">
        <v>1</v>
      </c>
      <c r="I245" s="214"/>
      <c r="J245" s="213">
        <f>ROUND(I245*H245,1)</f>
        <v>0</v>
      </c>
      <c r="K245" s="215"/>
      <c r="L245" s="39"/>
      <c r="M245" s="216" t="s">
        <v>1</v>
      </c>
      <c r="N245" s="217" t="s">
        <v>39</v>
      </c>
      <c r="O245" s="71"/>
      <c r="P245" s="218">
        <f>O245*H245</f>
        <v>0</v>
      </c>
      <c r="Q245" s="218">
        <v>1E-05</v>
      </c>
      <c r="R245" s="218">
        <f>Q245*H245</f>
        <v>1E-05</v>
      </c>
      <c r="S245" s="218">
        <v>0</v>
      </c>
      <c r="T245" s="21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0" t="s">
        <v>143</v>
      </c>
      <c r="AT245" s="220" t="s">
        <v>139</v>
      </c>
      <c r="AU245" s="220" t="s">
        <v>82</v>
      </c>
      <c r="AY245" s="17" t="s">
        <v>137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17" t="s">
        <v>31</v>
      </c>
      <c r="BK245" s="221">
        <f>ROUND(I245*H245,1)</f>
        <v>0</v>
      </c>
      <c r="BL245" s="17" t="s">
        <v>143</v>
      </c>
      <c r="BM245" s="220" t="s">
        <v>329</v>
      </c>
    </row>
    <row r="246" spans="1:47" s="2" customFormat="1" ht="68.25">
      <c r="A246" s="34"/>
      <c r="B246" s="35"/>
      <c r="C246" s="36"/>
      <c r="D246" s="222" t="s">
        <v>145</v>
      </c>
      <c r="E246" s="36"/>
      <c r="F246" s="223" t="s">
        <v>330</v>
      </c>
      <c r="G246" s="36"/>
      <c r="H246" s="36"/>
      <c r="I246" s="122"/>
      <c r="J246" s="36"/>
      <c r="K246" s="36"/>
      <c r="L246" s="39"/>
      <c r="M246" s="224"/>
      <c r="N246" s="225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145</v>
      </c>
      <c r="AU246" s="17" t="s">
        <v>82</v>
      </c>
    </row>
    <row r="247" spans="2:63" s="12" customFormat="1" ht="22.9" customHeight="1">
      <c r="B247" s="193"/>
      <c r="C247" s="194"/>
      <c r="D247" s="195" t="s">
        <v>73</v>
      </c>
      <c r="E247" s="207" t="s">
        <v>82</v>
      </c>
      <c r="F247" s="207" t="s">
        <v>331</v>
      </c>
      <c r="G247" s="194"/>
      <c r="H247" s="194"/>
      <c r="I247" s="197"/>
      <c r="J247" s="208">
        <f>BK247</f>
        <v>0</v>
      </c>
      <c r="K247" s="194"/>
      <c r="L247" s="199"/>
      <c r="M247" s="200"/>
      <c r="N247" s="201"/>
      <c r="O247" s="201"/>
      <c r="P247" s="202">
        <f>SUM(P248:P259)</f>
        <v>0</v>
      </c>
      <c r="Q247" s="201"/>
      <c r="R247" s="202">
        <f>SUM(R248:R259)</f>
        <v>0.794064</v>
      </c>
      <c r="S247" s="201"/>
      <c r="T247" s="203">
        <f>SUM(T248:T259)</f>
        <v>0</v>
      </c>
      <c r="AR247" s="204" t="s">
        <v>31</v>
      </c>
      <c r="AT247" s="205" t="s">
        <v>73</v>
      </c>
      <c r="AU247" s="205" t="s">
        <v>31</v>
      </c>
      <c r="AY247" s="204" t="s">
        <v>137</v>
      </c>
      <c r="BK247" s="206">
        <f>SUM(BK248:BK259)</f>
        <v>0</v>
      </c>
    </row>
    <row r="248" spans="1:65" s="2" customFormat="1" ht="21.75" customHeight="1">
      <c r="A248" s="34"/>
      <c r="B248" s="35"/>
      <c r="C248" s="209" t="s">
        <v>332</v>
      </c>
      <c r="D248" s="209" t="s">
        <v>139</v>
      </c>
      <c r="E248" s="210" t="s">
        <v>333</v>
      </c>
      <c r="F248" s="211" t="s">
        <v>334</v>
      </c>
      <c r="G248" s="212" t="s">
        <v>154</v>
      </c>
      <c r="H248" s="213">
        <v>1136</v>
      </c>
      <c r="I248" s="214"/>
      <c r="J248" s="213">
        <f>ROUND(I248*H248,1)</f>
        <v>0</v>
      </c>
      <c r="K248" s="215"/>
      <c r="L248" s="39"/>
      <c r="M248" s="216" t="s">
        <v>1</v>
      </c>
      <c r="N248" s="217" t="s">
        <v>39</v>
      </c>
      <c r="O248" s="71"/>
      <c r="P248" s="218">
        <f>O248*H248</f>
        <v>0</v>
      </c>
      <c r="Q248" s="218">
        <v>9.9E-05</v>
      </c>
      <c r="R248" s="218">
        <f>Q248*H248</f>
        <v>0.112464</v>
      </c>
      <c r="S248" s="218">
        <v>0</v>
      </c>
      <c r="T248" s="21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143</v>
      </c>
      <c r="AT248" s="220" t="s">
        <v>139</v>
      </c>
      <c r="AU248" s="220" t="s">
        <v>82</v>
      </c>
      <c r="AY248" s="17" t="s">
        <v>137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31</v>
      </c>
      <c r="BK248" s="221">
        <f>ROUND(I248*H248,1)</f>
        <v>0</v>
      </c>
      <c r="BL248" s="17" t="s">
        <v>143</v>
      </c>
      <c r="BM248" s="220" t="s">
        <v>335</v>
      </c>
    </row>
    <row r="249" spans="1:47" s="2" customFormat="1" ht="29.25">
      <c r="A249" s="34"/>
      <c r="B249" s="35"/>
      <c r="C249" s="36"/>
      <c r="D249" s="222" t="s">
        <v>145</v>
      </c>
      <c r="E249" s="36"/>
      <c r="F249" s="223" t="s">
        <v>336</v>
      </c>
      <c r="G249" s="36"/>
      <c r="H249" s="36"/>
      <c r="I249" s="122"/>
      <c r="J249" s="36"/>
      <c r="K249" s="36"/>
      <c r="L249" s="39"/>
      <c r="M249" s="224"/>
      <c r="N249" s="225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145</v>
      </c>
      <c r="AU249" s="17" t="s">
        <v>82</v>
      </c>
    </row>
    <row r="250" spans="2:51" s="13" customFormat="1" ht="11.25">
      <c r="B250" s="226"/>
      <c r="C250" s="227"/>
      <c r="D250" s="222" t="s">
        <v>147</v>
      </c>
      <c r="E250" s="228" t="s">
        <v>1</v>
      </c>
      <c r="F250" s="229" t="s">
        <v>337</v>
      </c>
      <c r="G250" s="227"/>
      <c r="H250" s="230">
        <v>136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147</v>
      </c>
      <c r="AU250" s="236" t="s">
        <v>82</v>
      </c>
      <c r="AV250" s="13" t="s">
        <v>82</v>
      </c>
      <c r="AW250" s="13" t="s">
        <v>30</v>
      </c>
      <c r="AX250" s="13" t="s">
        <v>74</v>
      </c>
      <c r="AY250" s="236" t="s">
        <v>137</v>
      </c>
    </row>
    <row r="251" spans="2:51" s="14" customFormat="1" ht="11.25">
      <c r="B251" s="237"/>
      <c r="C251" s="238"/>
      <c r="D251" s="222" t="s">
        <v>147</v>
      </c>
      <c r="E251" s="239" t="s">
        <v>1</v>
      </c>
      <c r="F251" s="240" t="s">
        <v>338</v>
      </c>
      <c r="G251" s="238"/>
      <c r="H251" s="241">
        <v>136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147</v>
      </c>
      <c r="AU251" s="247" t="s">
        <v>82</v>
      </c>
      <c r="AV251" s="14" t="s">
        <v>150</v>
      </c>
      <c r="AW251" s="14" t="s">
        <v>30</v>
      </c>
      <c r="AX251" s="14" t="s">
        <v>74</v>
      </c>
      <c r="AY251" s="247" t="s">
        <v>137</v>
      </c>
    </row>
    <row r="252" spans="2:51" s="13" customFormat="1" ht="11.25">
      <c r="B252" s="226"/>
      <c r="C252" s="227"/>
      <c r="D252" s="222" t="s">
        <v>147</v>
      </c>
      <c r="E252" s="228" t="s">
        <v>1</v>
      </c>
      <c r="F252" s="229" t="s">
        <v>339</v>
      </c>
      <c r="G252" s="227"/>
      <c r="H252" s="230">
        <v>1000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147</v>
      </c>
      <c r="AU252" s="236" t="s">
        <v>82</v>
      </c>
      <c r="AV252" s="13" t="s">
        <v>82</v>
      </c>
      <c r="AW252" s="13" t="s">
        <v>30</v>
      </c>
      <c r="AX252" s="13" t="s">
        <v>74</v>
      </c>
      <c r="AY252" s="236" t="s">
        <v>137</v>
      </c>
    </row>
    <row r="253" spans="2:51" s="14" customFormat="1" ht="11.25">
      <c r="B253" s="237"/>
      <c r="C253" s="238"/>
      <c r="D253" s="222" t="s">
        <v>147</v>
      </c>
      <c r="E253" s="239" t="s">
        <v>1</v>
      </c>
      <c r="F253" s="240" t="s">
        <v>340</v>
      </c>
      <c r="G253" s="238"/>
      <c r="H253" s="241">
        <v>1000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147</v>
      </c>
      <c r="AU253" s="247" t="s">
        <v>82</v>
      </c>
      <c r="AV253" s="14" t="s">
        <v>150</v>
      </c>
      <c r="AW253" s="14" t="s">
        <v>30</v>
      </c>
      <c r="AX253" s="14" t="s">
        <v>74</v>
      </c>
      <c r="AY253" s="247" t="s">
        <v>137</v>
      </c>
    </row>
    <row r="254" spans="2:51" s="15" customFormat="1" ht="11.25">
      <c r="B254" s="248"/>
      <c r="C254" s="249"/>
      <c r="D254" s="222" t="s">
        <v>147</v>
      </c>
      <c r="E254" s="250" t="s">
        <v>1</v>
      </c>
      <c r="F254" s="251" t="s">
        <v>151</v>
      </c>
      <c r="G254" s="249"/>
      <c r="H254" s="252">
        <v>1136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147</v>
      </c>
      <c r="AU254" s="258" t="s">
        <v>82</v>
      </c>
      <c r="AV254" s="15" t="s">
        <v>143</v>
      </c>
      <c r="AW254" s="15" t="s">
        <v>30</v>
      </c>
      <c r="AX254" s="15" t="s">
        <v>31</v>
      </c>
      <c r="AY254" s="258" t="s">
        <v>137</v>
      </c>
    </row>
    <row r="255" spans="1:65" s="2" customFormat="1" ht="21.75" customHeight="1">
      <c r="A255" s="34"/>
      <c r="B255" s="35"/>
      <c r="C255" s="259" t="s">
        <v>341</v>
      </c>
      <c r="D255" s="259" t="s">
        <v>342</v>
      </c>
      <c r="E255" s="260" t="s">
        <v>343</v>
      </c>
      <c r="F255" s="261" t="s">
        <v>344</v>
      </c>
      <c r="G255" s="262" t="s">
        <v>154</v>
      </c>
      <c r="H255" s="263">
        <v>1363.2</v>
      </c>
      <c r="I255" s="264"/>
      <c r="J255" s="263">
        <f>ROUND(I255*H255,1)</f>
        <v>0</v>
      </c>
      <c r="K255" s="265"/>
      <c r="L255" s="266"/>
      <c r="M255" s="267" t="s">
        <v>1</v>
      </c>
      <c r="N255" s="268" t="s">
        <v>39</v>
      </c>
      <c r="O255" s="71"/>
      <c r="P255" s="218">
        <f>O255*H255</f>
        <v>0</v>
      </c>
      <c r="Q255" s="218">
        <v>0.0005</v>
      </c>
      <c r="R255" s="218">
        <f>Q255*H255</f>
        <v>0.6816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187</v>
      </c>
      <c r="AT255" s="220" t="s">
        <v>342</v>
      </c>
      <c r="AU255" s="220" t="s">
        <v>82</v>
      </c>
      <c r="AY255" s="17" t="s">
        <v>137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31</v>
      </c>
      <c r="BK255" s="221">
        <f>ROUND(I255*H255,1)</f>
        <v>0</v>
      </c>
      <c r="BL255" s="17" t="s">
        <v>143</v>
      </c>
      <c r="BM255" s="220" t="s">
        <v>345</v>
      </c>
    </row>
    <row r="256" spans="1:47" s="2" customFormat="1" ht="19.5">
      <c r="A256" s="34"/>
      <c r="B256" s="35"/>
      <c r="C256" s="36"/>
      <c r="D256" s="222" t="s">
        <v>145</v>
      </c>
      <c r="E256" s="36"/>
      <c r="F256" s="223" t="s">
        <v>344</v>
      </c>
      <c r="G256" s="36"/>
      <c r="H256" s="36"/>
      <c r="I256" s="122"/>
      <c r="J256" s="36"/>
      <c r="K256" s="36"/>
      <c r="L256" s="39"/>
      <c r="M256" s="224"/>
      <c r="N256" s="225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145</v>
      </c>
      <c r="AU256" s="17" t="s">
        <v>82</v>
      </c>
    </row>
    <row r="257" spans="2:51" s="13" customFormat="1" ht="11.25">
      <c r="B257" s="226"/>
      <c r="C257" s="227"/>
      <c r="D257" s="222" t="s">
        <v>147</v>
      </c>
      <c r="E257" s="228" t="s">
        <v>1</v>
      </c>
      <c r="F257" s="229" t="s">
        <v>346</v>
      </c>
      <c r="G257" s="227"/>
      <c r="H257" s="230">
        <v>1136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147</v>
      </c>
      <c r="AU257" s="236" t="s">
        <v>82</v>
      </c>
      <c r="AV257" s="13" t="s">
        <v>82</v>
      </c>
      <c r="AW257" s="13" t="s">
        <v>30</v>
      </c>
      <c r="AX257" s="13" t="s">
        <v>74</v>
      </c>
      <c r="AY257" s="236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1136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31</v>
      </c>
      <c r="AY258" s="258" t="s">
        <v>137</v>
      </c>
    </row>
    <row r="259" spans="2:51" s="13" customFormat="1" ht="11.25">
      <c r="B259" s="226"/>
      <c r="C259" s="227"/>
      <c r="D259" s="222" t="s">
        <v>147</v>
      </c>
      <c r="E259" s="227"/>
      <c r="F259" s="229" t="s">
        <v>347</v>
      </c>
      <c r="G259" s="227"/>
      <c r="H259" s="230">
        <v>1363.2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147</v>
      </c>
      <c r="AU259" s="236" t="s">
        <v>82</v>
      </c>
      <c r="AV259" s="13" t="s">
        <v>82</v>
      </c>
      <c r="AW259" s="13" t="s">
        <v>4</v>
      </c>
      <c r="AX259" s="13" t="s">
        <v>31</v>
      </c>
      <c r="AY259" s="236" t="s">
        <v>137</v>
      </c>
    </row>
    <row r="260" spans="2:63" s="12" customFormat="1" ht="22.9" customHeight="1">
      <c r="B260" s="193"/>
      <c r="C260" s="194"/>
      <c r="D260" s="195" t="s">
        <v>73</v>
      </c>
      <c r="E260" s="207" t="s">
        <v>143</v>
      </c>
      <c r="F260" s="207" t="s">
        <v>348</v>
      </c>
      <c r="G260" s="194"/>
      <c r="H260" s="194"/>
      <c r="I260" s="197"/>
      <c r="J260" s="208">
        <f>BK260</f>
        <v>0</v>
      </c>
      <c r="K260" s="194"/>
      <c r="L260" s="199"/>
      <c r="M260" s="200"/>
      <c r="N260" s="201"/>
      <c r="O260" s="201"/>
      <c r="P260" s="202">
        <f>SUM(P261:P265)</f>
        <v>0</v>
      </c>
      <c r="Q260" s="201"/>
      <c r="R260" s="202">
        <f>SUM(R261:R265)</f>
        <v>3078</v>
      </c>
      <c r="S260" s="201"/>
      <c r="T260" s="203">
        <f>SUM(T261:T265)</f>
        <v>0</v>
      </c>
      <c r="AR260" s="204" t="s">
        <v>31</v>
      </c>
      <c r="AT260" s="205" t="s">
        <v>73</v>
      </c>
      <c r="AU260" s="205" t="s">
        <v>31</v>
      </c>
      <c r="AY260" s="204" t="s">
        <v>137</v>
      </c>
      <c r="BK260" s="206">
        <f>SUM(BK261:BK265)</f>
        <v>0</v>
      </c>
    </row>
    <row r="261" spans="1:65" s="2" customFormat="1" ht="21.75" customHeight="1">
      <c r="A261" s="34"/>
      <c r="B261" s="35"/>
      <c r="C261" s="209" t="s">
        <v>349</v>
      </c>
      <c r="D261" s="209" t="s">
        <v>139</v>
      </c>
      <c r="E261" s="210" t="s">
        <v>350</v>
      </c>
      <c r="F261" s="211" t="s">
        <v>351</v>
      </c>
      <c r="G261" s="212" t="s">
        <v>245</v>
      </c>
      <c r="H261" s="213">
        <v>1500</v>
      </c>
      <c r="I261" s="214"/>
      <c r="J261" s="213">
        <f>ROUND(I261*H261,1)</f>
        <v>0</v>
      </c>
      <c r="K261" s="215"/>
      <c r="L261" s="39"/>
      <c r="M261" s="216" t="s">
        <v>1</v>
      </c>
      <c r="N261" s="217" t="s">
        <v>39</v>
      </c>
      <c r="O261" s="71"/>
      <c r="P261" s="218">
        <f>O261*H261</f>
        <v>0</v>
      </c>
      <c r="Q261" s="218">
        <v>2.052</v>
      </c>
      <c r="R261" s="218">
        <f>Q261*H261</f>
        <v>3078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143</v>
      </c>
      <c r="AT261" s="220" t="s">
        <v>139</v>
      </c>
      <c r="AU261" s="220" t="s">
        <v>82</v>
      </c>
      <c r="AY261" s="17" t="s">
        <v>137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31</v>
      </c>
      <c r="BK261" s="221">
        <f>ROUND(I261*H261,1)</f>
        <v>0</v>
      </c>
      <c r="BL261" s="17" t="s">
        <v>143</v>
      </c>
      <c r="BM261" s="220" t="s">
        <v>352</v>
      </c>
    </row>
    <row r="262" spans="1:47" s="2" customFormat="1" ht="19.5">
      <c r="A262" s="34"/>
      <c r="B262" s="35"/>
      <c r="C262" s="36"/>
      <c r="D262" s="222" t="s">
        <v>145</v>
      </c>
      <c r="E262" s="36"/>
      <c r="F262" s="223" t="s">
        <v>353</v>
      </c>
      <c r="G262" s="36"/>
      <c r="H262" s="36"/>
      <c r="I262" s="122"/>
      <c r="J262" s="36"/>
      <c r="K262" s="36"/>
      <c r="L262" s="39"/>
      <c r="M262" s="224"/>
      <c r="N262" s="225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145</v>
      </c>
      <c r="AU262" s="17" t="s">
        <v>82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354</v>
      </c>
      <c r="G263" s="227"/>
      <c r="H263" s="230">
        <v>1500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74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355</v>
      </c>
      <c r="G264" s="238"/>
      <c r="H264" s="241">
        <v>1500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74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1500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31</v>
      </c>
      <c r="AY265" s="258" t="s">
        <v>137</v>
      </c>
    </row>
    <row r="266" spans="2:63" s="12" customFormat="1" ht="22.9" customHeight="1">
      <c r="B266" s="193"/>
      <c r="C266" s="194"/>
      <c r="D266" s="195" t="s">
        <v>73</v>
      </c>
      <c r="E266" s="207" t="s">
        <v>170</v>
      </c>
      <c r="F266" s="207" t="s">
        <v>356</v>
      </c>
      <c r="G266" s="194"/>
      <c r="H266" s="194"/>
      <c r="I266" s="197"/>
      <c r="J266" s="208">
        <f>BK266</f>
        <v>0</v>
      </c>
      <c r="K266" s="194"/>
      <c r="L266" s="199"/>
      <c r="M266" s="200"/>
      <c r="N266" s="201"/>
      <c r="O266" s="201"/>
      <c r="P266" s="202">
        <f>SUM(P267:P286)</f>
        <v>0</v>
      </c>
      <c r="Q266" s="201"/>
      <c r="R266" s="202">
        <f>SUM(R267:R286)</f>
        <v>5531.88656</v>
      </c>
      <c r="S266" s="201"/>
      <c r="T266" s="203">
        <f>SUM(T267:T286)</f>
        <v>0</v>
      </c>
      <c r="AR266" s="204" t="s">
        <v>31</v>
      </c>
      <c r="AT266" s="205" t="s">
        <v>73</v>
      </c>
      <c r="AU266" s="205" t="s">
        <v>31</v>
      </c>
      <c r="AY266" s="204" t="s">
        <v>137</v>
      </c>
      <c r="BK266" s="206">
        <f>SUM(BK267:BK286)</f>
        <v>0</v>
      </c>
    </row>
    <row r="267" spans="1:65" s="2" customFormat="1" ht="16.5" customHeight="1">
      <c r="A267" s="34"/>
      <c r="B267" s="35"/>
      <c r="C267" s="209" t="s">
        <v>357</v>
      </c>
      <c r="D267" s="209" t="s">
        <v>139</v>
      </c>
      <c r="E267" s="210" t="s">
        <v>358</v>
      </c>
      <c r="F267" s="211" t="s">
        <v>359</v>
      </c>
      <c r="G267" s="212" t="s">
        <v>154</v>
      </c>
      <c r="H267" s="213">
        <v>16774</v>
      </c>
      <c r="I267" s="214"/>
      <c r="J267" s="213">
        <f>ROUND(I267*H267,1)</f>
        <v>0</v>
      </c>
      <c r="K267" s="215"/>
      <c r="L267" s="39"/>
      <c r="M267" s="216" t="s">
        <v>1</v>
      </c>
      <c r="N267" s="217" t="s">
        <v>39</v>
      </c>
      <c r="O267" s="71"/>
      <c r="P267" s="218">
        <f>O267*H267</f>
        <v>0</v>
      </c>
      <c r="Q267" s="218">
        <v>0.27994</v>
      </c>
      <c r="R267" s="218">
        <f>Q267*H267</f>
        <v>4695.71356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143</v>
      </c>
      <c r="AT267" s="220" t="s">
        <v>139</v>
      </c>
      <c r="AU267" s="220" t="s">
        <v>82</v>
      </c>
      <c r="AY267" s="17" t="s">
        <v>137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31</v>
      </c>
      <c r="BK267" s="221">
        <f>ROUND(I267*H267,1)</f>
        <v>0</v>
      </c>
      <c r="BL267" s="17" t="s">
        <v>143</v>
      </c>
      <c r="BM267" s="220" t="s">
        <v>360</v>
      </c>
    </row>
    <row r="268" spans="1:47" s="2" customFormat="1" ht="19.5">
      <c r="A268" s="34"/>
      <c r="B268" s="35"/>
      <c r="C268" s="36"/>
      <c r="D268" s="222" t="s">
        <v>145</v>
      </c>
      <c r="E268" s="36"/>
      <c r="F268" s="223" t="s">
        <v>361</v>
      </c>
      <c r="G268" s="36"/>
      <c r="H268" s="36"/>
      <c r="I268" s="122"/>
      <c r="J268" s="36"/>
      <c r="K268" s="36"/>
      <c r="L268" s="39"/>
      <c r="M268" s="224"/>
      <c r="N268" s="225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145</v>
      </c>
      <c r="AU268" s="17" t="s">
        <v>82</v>
      </c>
    </row>
    <row r="269" spans="2:51" s="13" customFormat="1" ht="11.25">
      <c r="B269" s="226"/>
      <c r="C269" s="227"/>
      <c r="D269" s="222" t="s">
        <v>147</v>
      </c>
      <c r="E269" s="228" t="s">
        <v>1</v>
      </c>
      <c r="F269" s="229" t="s">
        <v>362</v>
      </c>
      <c r="G269" s="227"/>
      <c r="H269" s="230">
        <v>544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147</v>
      </c>
      <c r="AU269" s="236" t="s">
        <v>82</v>
      </c>
      <c r="AV269" s="13" t="s">
        <v>82</v>
      </c>
      <c r="AW269" s="13" t="s">
        <v>30</v>
      </c>
      <c r="AX269" s="13" t="s">
        <v>74</v>
      </c>
      <c r="AY269" s="236" t="s">
        <v>137</v>
      </c>
    </row>
    <row r="270" spans="2:51" s="14" customFormat="1" ht="11.25">
      <c r="B270" s="237"/>
      <c r="C270" s="238"/>
      <c r="D270" s="222" t="s">
        <v>147</v>
      </c>
      <c r="E270" s="239" t="s">
        <v>1</v>
      </c>
      <c r="F270" s="240" t="s">
        <v>363</v>
      </c>
      <c r="G270" s="238"/>
      <c r="H270" s="241">
        <v>544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147</v>
      </c>
      <c r="AU270" s="247" t="s">
        <v>82</v>
      </c>
      <c r="AV270" s="14" t="s">
        <v>150</v>
      </c>
      <c r="AW270" s="14" t="s">
        <v>30</v>
      </c>
      <c r="AX270" s="14" t="s">
        <v>74</v>
      </c>
      <c r="AY270" s="247" t="s">
        <v>137</v>
      </c>
    </row>
    <row r="271" spans="2:51" s="13" customFormat="1" ht="11.25">
      <c r="B271" s="226"/>
      <c r="C271" s="227"/>
      <c r="D271" s="222" t="s">
        <v>147</v>
      </c>
      <c r="E271" s="228" t="s">
        <v>1</v>
      </c>
      <c r="F271" s="229" t="s">
        <v>364</v>
      </c>
      <c r="G271" s="227"/>
      <c r="H271" s="230">
        <v>3200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147</v>
      </c>
      <c r="AU271" s="236" t="s">
        <v>82</v>
      </c>
      <c r="AV271" s="13" t="s">
        <v>82</v>
      </c>
      <c r="AW271" s="13" t="s">
        <v>30</v>
      </c>
      <c r="AX271" s="13" t="s">
        <v>74</v>
      </c>
      <c r="AY271" s="236" t="s">
        <v>137</v>
      </c>
    </row>
    <row r="272" spans="2:51" s="14" customFormat="1" ht="11.25">
      <c r="B272" s="237"/>
      <c r="C272" s="238"/>
      <c r="D272" s="222" t="s">
        <v>147</v>
      </c>
      <c r="E272" s="239" t="s">
        <v>1</v>
      </c>
      <c r="F272" s="240" t="s">
        <v>365</v>
      </c>
      <c r="G272" s="238"/>
      <c r="H272" s="241">
        <v>3200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147</v>
      </c>
      <c r="AU272" s="247" t="s">
        <v>82</v>
      </c>
      <c r="AV272" s="14" t="s">
        <v>150</v>
      </c>
      <c r="AW272" s="14" t="s">
        <v>30</v>
      </c>
      <c r="AX272" s="14" t="s">
        <v>74</v>
      </c>
      <c r="AY272" s="247" t="s">
        <v>137</v>
      </c>
    </row>
    <row r="273" spans="2:51" s="13" customFormat="1" ht="11.25">
      <c r="B273" s="226"/>
      <c r="C273" s="227"/>
      <c r="D273" s="222" t="s">
        <v>147</v>
      </c>
      <c r="E273" s="228" t="s">
        <v>1</v>
      </c>
      <c r="F273" s="229" t="s">
        <v>366</v>
      </c>
      <c r="G273" s="227"/>
      <c r="H273" s="230">
        <v>5515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147</v>
      </c>
      <c r="AU273" s="236" t="s">
        <v>82</v>
      </c>
      <c r="AV273" s="13" t="s">
        <v>82</v>
      </c>
      <c r="AW273" s="13" t="s">
        <v>30</v>
      </c>
      <c r="AX273" s="13" t="s">
        <v>74</v>
      </c>
      <c r="AY273" s="236" t="s">
        <v>137</v>
      </c>
    </row>
    <row r="274" spans="2:51" s="14" customFormat="1" ht="11.25">
      <c r="B274" s="237"/>
      <c r="C274" s="238"/>
      <c r="D274" s="222" t="s">
        <v>147</v>
      </c>
      <c r="E274" s="239" t="s">
        <v>1</v>
      </c>
      <c r="F274" s="240" t="s">
        <v>367</v>
      </c>
      <c r="G274" s="238"/>
      <c r="H274" s="241">
        <v>5515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147</v>
      </c>
      <c r="AU274" s="247" t="s">
        <v>82</v>
      </c>
      <c r="AV274" s="14" t="s">
        <v>150</v>
      </c>
      <c r="AW274" s="14" t="s">
        <v>30</v>
      </c>
      <c r="AX274" s="14" t="s">
        <v>74</v>
      </c>
      <c r="AY274" s="247" t="s">
        <v>137</v>
      </c>
    </row>
    <row r="275" spans="2:51" s="13" customFormat="1" ht="11.25">
      <c r="B275" s="226"/>
      <c r="C275" s="227"/>
      <c r="D275" s="222" t="s">
        <v>147</v>
      </c>
      <c r="E275" s="228" t="s">
        <v>1</v>
      </c>
      <c r="F275" s="229" t="s">
        <v>366</v>
      </c>
      <c r="G275" s="227"/>
      <c r="H275" s="230">
        <v>5515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147</v>
      </c>
      <c r="AU275" s="236" t="s">
        <v>82</v>
      </c>
      <c r="AV275" s="13" t="s">
        <v>82</v>
      </c>
      <c r="AW275" s="13" t="s">
        <v>30</v>
      </c>
      <c r="AX275" s="13" t="s">
        <v>74</v>
      </c>
      <c r="AY275" s="236" t="s">
        <v>137</v>
      </c>
    </row>
    <row r="276" spans="2:51" s="14" customFormat="1" ht="11.25">
      <c r="B276" s="237"/>
      <c r="C276" s="238"/>
      <c r="D276" s="222" t="s">
        <v>147</v>
      </c>
      <c r="E276" s="239" t="s">
        <v>1</v>
      </c>
      <c r="F276" s="240" t="s">
        <v>368</v>
      </c>
      <c r="G276" s="238"/>
      <c r="H276" s="241">
        <v>5515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147</v>
      </c>
      <c r="AU276" s="247" t="s">
        <v>82</v>
      </c>
      <c r="AV276" s="14" t="s">
        <v>150</v>
      </c>
      <c r="AW276" s="14" t="s">
        <v>30</v>
      </c>
      <c r="AX276" s="14" t="s">
        <v>74</v>
      </c>
      <c r="AY276" s="247" t="s">
        <v>137</v>
      </c>
    </row>
    <row r="277" spans="2:51" s="13" customFormat="1" ht="11.25">
      <c r="B277" s="226"/>
      <c r="C277" s="227"/>
      <c r="D277" s="222" t="s">
        <v>147</v>
      </c>
      <c r="E277" s="228" t="s">
        <v>1</v>
      </c>
      <c r="F277" s="229" t="s">
        <v>369</v>
      </c>
      <c r="G277" s="227"/>
      <c r="H277" s="230">
        <v>2000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147</v>
      </c>
      <c r="AU277" s="236" t="s">
        <v>82</v>
      </c>
      <c r="AV277" s="13" t="s">
        <v>82</v>
      </c>
      <c r="AW277" s="13" t="s">
        <v>30</v>
      </c>
      <c r="AX277" s="13" t="s">
        <v>74</v>
      </c>
      <c r="AY277" s="236" t="s">
        <v>137</v>
      </c>
    </row>
    <row r="278" spans="2:51" s="14" customFormat="1" ht="11.25">
      <c r="B278" s="237"/>
      <c r="C278" s="238"/>
      <c r="D278" s="222" t="s">
        <v>147</v>
      </c>
      <c r="E278" s="239" t="s">
        <v>1</v>
      </c>
      <c r="F278" s="240" t="s">
        <v>370</v>
      </c>
      <c r="G278" s="238"/>
      <c r="H278" s="241">
        <v>2000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147</v>
      </c>
      <c r="AU278" s="247" t="s">
        <v>82</v>
      </c>
      <c r="AV278" s="14" t="s">
        <v>150</v>
      </c>
      <c r="AW278" s="14" t="s">
        <v>30</v>
      </c>
      <c r="AX278" s="14" t="s">
        <v>74</v>
      </c>
      <c r="AY278" s="247" t="s">
        <v>137</v>
      </c>
    </row>
    <row r="279" spans="2:51" s="15" customFormat="1" ht="11.25">
      <c r="B279" s="248"/>
      <c r="C279" s="249"/>
      <c r="D279" s="222" t="s">
        <v>147</v>
      </c>
      <c r="E279" s="250" t="s">
        <v>1</v>
      </c>
      <c r="F279" s="251" t="s">
        <v>151</v>
      </c>
      <c r="G279" s="249"/>
      <c r="H279" s="252">
        <v>16774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147</v>
      </c>
      <c r="AU279" s="258" t="s">
        <v>82</v>
      </c>
      <c r="AV279" s="15" t="s">
        <v>143</v>
      </c>
      <c r="AW279" s="15" t="s">
        <v>30</v>
      </c>
      <c r="AX279" s="15" t="s">
        <v>31</v>
      </c>
      <c r="AY279" s="258" t="s">
        <v>137</v>
      </c>
    </row>
    <row r="280" spans="1:65" s="2" customFormat="1" ht="21.75" customHeight="1">
      <c r="A280" s="34"/>
      <c r="B280" s="35"/>
      <c r="C280" s="209" t="s">
        <v>371</v>
      </c>
      <c r="D280" s="209" t="s">
        <v>139</v>
      </c>
      <c r="E280" s="210" t="s">
        <v>372</v>
      </c>
      <c r="F280" s="211" t="s">
        <v>373</v>
      </c>
      <c r="G280" s="212" t="s">
        <v>154</v>
      </c>
      <c r="H280" s="213">
        <v>8515</v>
      </c>
      <c r="I280" s="214"/>
      <c r="J280" s="213">
        <f>ROUND(I280*H280,1)</f>
        <v>0</v>
      </c>
      <c r="K280" s="215"/>
      <c r="L280" s="39"/>
      <c r="M280" s="216" t="s">
        <v>1</v>
      </c>
      <c r="N280" s="217" t="s">
        <v>39</v>
      </c>
      <c r="O280" s="71"/>
      <c r="P280" s="218">
        <f>O280*H280</f>
        <v>0</v>
      </c>
      <c r="Q280" s="218">
        <v>0.0982</v>
      </c>
      <c r="R280" s="218">
        <f>Q280*H280</f>
        <v>836.173</v>
      </c>
      <c r="S280" s="218">
        <v>0</v>
      </c>
      <c r="T280" s="21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0" t="s">
        <v>143</v>
      </c>
      <c r="AT280" s="220" t="s">
        <v>139</v>
      </c>
      <c r="AU280" s="220" t="s">
        <v>82</v>
      </c>
      <c r="AY280" s="17" t="s">
        <v>137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7" t="s">
        <v>31</v>
      </c>
      <c r="BK280" s="221">
        <f>ROUND(I280*H280,1)</f>
        <v>0</v>
      </c>
      <c r="BL280" s="17" t="s">
        <v>143</v>
      </c>
      <c r="BM280" s="220" t="s">
        <v>374</v>
      </c>
    </row>
    <row r="281" spans="1:47" s="2" customFormat="1" ht="19.5">
      <c r="A281" s="34"/>
      <c r="B281" s="35"/>
      <c r="C281" s="36"/>
      <c r="D281" s="222" t="s">
        <v>145</v>
      </c>
      <c r="E281" s="36"/>
      <c r="F281" s="223" t="s">
        <v>375</v>
      </c>
      <c r="G281" s="36"/>
      <c r="H281" s="36"/>
      <c r="I281" s="122"/>
      <c r="J281" s="36"/>
      <c r="K281" s="36"/>
      <c r="L281" s="39"/>
      <c r="M281" s="224"/>
      <c r="N281" s="225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145</v>
      </c>
      <c r="AU281" s="17" t="s">
        <v>82</v>
      </c>
    </row>
    <row r="282" spans="2:51" s="13" customFormat="1" ht="11.25">
      <c r="B282" s="226"/>
      <c r="C282" s="227"/>
      <c r="D282" s="222" t="s">
        <v>147</v>
      </c>
      <c r="E282" s="228" t="s">
        <v>1</v>
      </c>
      <c r="F282" s="229" t="s">
        <v>366</v>
      </c>
      <c r="G282" s="227"/>
      <c r="H282" s="230">
        <v>5515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147</v>
      </c>
      <c r="AU282" s="236" t="s">
        <v>82</v>
      </c>
      <c r="AV282" s="13" t="s">
        <v>82</v>
      </c>
      <c r="AW282" s="13" t="s">
        <v>30</v>
      </c>
      <c r="AX282" s="13" t="s">
        <v>74</v>
      </c>
      <c r="AY282" s="236" t="s">
        <v>137</v>
      </c>
    </row>
    <row r="283" spans="2:51" s="14" customFormat="1" ht="11.25">
      <c r="B283" s="237"/>
      <c r="C283" s="238"/>
      <c r="D283" s="222" t="s">
        <v>147</v>
      </c>
      <c r="E283" s="239" t="s">
        <v>1</v>
      </c>
      <c r="F283" s="240" t="s">
        <v>367</v>
      </c>
      <c r="G283" s="238"/>
      <c r="H283" s="241">
        <v>5515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147</v>
      </c>
      <c r="AU283" s="247" t="s">
        <v>82</v>
      </c>
      <c r="AV283" s="14" t="s">
        <v>150</v>
      </c>
      <c r="AW283" s="14" t="s">
        <v>30</v>
      </c>
      <c r="AX283" s="14" t="s">
        <v>74</v>
      </c>
      <c r="AY283" s="247" t="s">
        <v>137</v>
      </c>
    </row>
    <row r="284" spans="2:51" s="13" customFormat="1" ht="11.25">
      <c r="B284" s="226"/>
      <c r="C284" s="227"/>
      <c r="D284" s="222" t="s">
        <v>147</v>
      </c>
      <c r="E284" s="228" t="s">
        <v>1</v>
      </c>
      <c r="F284" s="229" t="s">
        <v>376</v>
      </c>
      <c r="G284" s="227"/>
      <c r="H284" s="230">
        <v>3000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147</v>
      </c>
      <c r="AU284" s="236" t="s">
        <v>82</v>
      </c>
      <c r="AV284" s="13" t="s">
        <v>82</v>
      </c>
      <c r="AW284" s="13" t="s">
        <v>30</v>
      </c>
      <c r="AX284" s="13" t="s">
        <v>74</v>
      </c>
      <c r="AY284" s="236" t="s">
        <v>137</v>
      </c>
    </row>
    <row r="285" spans="2:51" s="14" customFormat="1" ht="11.25">
      <c r="B285" s="237"/>
      <c r="C285" s="238"/>
      <c r="D285" s="222" t="s">
        <v>147</v>
      </c>
      <c r="E285" s="239" t="s">
        <v>1</v>
      </c>
      <c r="F285" s="240" t="s">
        <v>340</v>
      </c>
      <c r="G285" s="238"/>
      <c r="H285" s="241">
        <v>3000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147</v>
      </c>
      <c r="AU285" s="247" t="s">
        <v>82</v>
      </c>
      <c r="AV285" s="14" t="s">
        <v>150</v>
      </c>
      <c r="AW285" s="14" t="s">
        <v>30</v>
      </c>
      <c r="AX285" s="14" t="s">
        <v>74</v>
      </c>
      <c r="AY285" s="247" t="s">
        <v>137</v>
      </c>
    </row>
    <row r="286" spans="2:51" s="15" customFormat="1" ht="11.25">
      <c r="B286" s="248"/>
      <c r="C286" s="249"/>
      <c r="D286" s="222" t="s">
        <v>147</v>
      </c>
      <c r="E286" s="250" t="s">
        <v>1</v>
      </c>
      <c r="F286" s="251" t="s">
        <v>151</v>
      </c>
      <c r="G286" s="249"/>
      <c r="H286" s="252">
        <v>8515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147</v>
      </c>
      <c r="AU286" s="258" t="s">
        <v>82</v>
      </c>
      <c r="AV286" s="15" t="s">
        <v>143</v>
      </c>
      <c r="AW286" s="15" t="s">
        <v>30</v>
      </c>
      <c r="AX286" s="15" t="s">
        <v>31</v>
      </c>
      <c r="AY286" s="258" t="s">
        <v>137</v>
      </c>
    </row>
    <row r="287" spans="2:63" s="12" customFormat="1" ht="22.9" customHeight="1">
      <c r="B287" s="193"/>
      <c r="C287" s="194"/>
      <c r="D287" s="195" t="s">
        <v>73</v>
      </c>
      <c r="E287" s="207" t="s">
        <v>377</v>
      </c>
      <c r="F287" s="207" t="s">
        <v>378</v>
      </c>
      <c r="G287" s="194"/>
      <c r="H287" s="194"/>
      <c r="I287" s="197"/>
      <c r="J287" s="208">
        <f>BK287</f>
        <v>0</v>
      </c>
      <c r="K287" s="194"/>
      <c r="L287" s="199"/>
      <c r="M287" s="200"/>
      <c r="N287" s="201"/>
      <c r="O287" s="201"/>
      <c r="P287" s="202">
        <f>SUM(P288:P289)</f>
        <v>0</v>
      </c>
      <c r="Q287" s="201"/>
      <c r="R287" s="202">
        <f>SUM(R288:R289)</f>
        <v>0</v>
      </c>
      <c r="S287" s="201"/>
      <c r="T287" s="203">
        <f>SUM(T288:T289)</f>
        <v>0</v>
      </c>
      <c r="AR287" s="204" t="s">
        <v>31</v>
      </c>
      <c r="AT287" s="205" t="s">
        <v>73</v>
      </c>
      <c r="AU287" s="205" t="s">
        <v>31</v>
      </c>
      <c r="AY287" s="204" t="s">
        <v>137</v>
      </c>
      <c r="BK287" s="206">
        <f>SUM(BK288:BK289)</f>
        <v>0</v>
      </c>
    </row>
    <row r="288" spans="1:65" s="2" customFormat="1" ht="16.5" customHeight="1">
      <c r="A288" s="34"/>
      <c r="B288" s="35"/>
      <c r="C288" s="209" t="s">
        <v>379</v>
      </c>
      <c r="D288" s="209" t="s">
        <v>139</v>
      </c>
      <c r="E288" s="210" t="s">
        <v>380</v>
      </c>
      <c r="F288" s="211" t="s">
        <v>381</v>
      </c>
      <c r="G288" s="212" t="s">
        <v>382</v>
      </c>
      <c r="H288" s="213">
        <v>8610.7</v>
      </c>
      <c r="I288" s="214"/>
      <c r="J288" s="213">
        <f>ROUND(I288*H288,1)</f>
        <v>0</v>
      </c>
      <c r="K288" s="215"/>
      <c r="L288" s="39"/>
      <c r="M288" s="216" t="s">
        <v>1</v>
      </c>
      <c r="N288" s="217" t="s">
        <v>39</v>
      </c>
      <c r="O288" s="71"/>
      <c r="P288" s="218">
        <f>O288*H288</f>
        <v>0</v>
      </c>
      <c r="Q288" s="218">
        <v>0</v>
      </c>
      <c r="R288" s="218">
        <f>Q288*H288</f>
        <v>0</v>
      </c>
      <c r="S288" s="218">
        <v>0</v>
      </c>
      <c r="T288" s="21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0" t="s">
        <v>143</v>
      </c>
      <c r="AT288" s="220" t="s">
        <v>139</v>
      </c>
      <c r="AU288" s="220" t="s">
        <v>82</v>
      </c>
      <c r="AY288" s="17" t="s">
        <v>137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17" t="s">
        <v>31</v>
      </c>
      <c r="BK288" s="221">
        <f>ROUND(I288*H288,1)</f>
        <v>0</v>
      </c>
      <c r="BL288" s="17" t="s">
        <v>143</v>
      </c>
      <c r="BM288" s="220" t="s">
        <v>383</v>
      </c>
    </row>
    <row r="289" spans="1:47" s="2" customFormat="1" ht="11.25">
      <c r="A289" s="34"/>
      <c r="B289" s="35"/>
      <c r="C289" s="36"/>
      <c r="D289" s="222" t="s">
        <v>145</v>
      </c>
      <c r="E289" s="36"/>
      <c r="F289" s="223" t="s">
        <v>384</v>
      </c>
      <c r="G289" s="36"/>
      <c r="H289" s="36"/>
      <c r="I289" s="122"/>
      <c r="J289" s="36"/>
      <c r="K289" s="36"/>
      <c r="L289" s="39"/>
      <c r="M289" s="269"/>
      <c r="N289" s="270"/>
      <c r="O289" s="271"/>
      <c r="P289" s="271"/>
      <c r="Q289" s="271"/>
      <c r="R289" s="271"/>
      <c r="S289" s="271"/>
      <c r="T289" s="2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145</v>
      </c>
      <c r="AU289" s="17" t="s">
        <v>82</v>
      </c>
    </row>
    <row r="290" spans="1:31" s="2" customFormat="1" ht="6.95" customHeight="1">
      <c r="A290" s="34"/>
      <c r="B290" s="54"/>
      <c r="C290" s="55"/>
      <c r="D290" s="55"/>
      <c r="E290" s="55"/>
      <c r="F290" s="55"/>
      <c r="G290" s="55"/>
      <c r="H290" s="55"/>
      <c r="I290" s="158"/>
      <c r="J290" s="55"/>
      <c r="K290" s="55"/>
      <c r="L290" s="39"/>
      <c r="M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</sheetData>
  <sheetProtection algorithmName="SHA-512" hashValue="sZsuwzplx/Izpllfc2lhp0qBvNnDCXrKitCFznqnvtaWqag6W803BbirDAeYcwwXKwx9IYP9X/h1RTHPSYbLCQ==" saltValue="2fNxWxZ7aWM+1EJSEGDkRjDSIxGPULKojCeywx3Yn0QtHpsBGuzyoD0TeYu50Sw1NlZTZo+MxTfeVT2nM5J22g==" spinCount="100000" sheet="1" objects="1" scenarios="1" formatColumns="0" formatRows="0" autoFilter="0"/>
  <autoFilter ref="C125:K28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108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385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32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33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34</v>
      </c>
      <c r="E32" s="34"/>
      <c r="F32" s="34"/>
      <c r="G32" s="34"/>
      <c r="H32" s="34"/>
      <c r="I32" s="122"/>
      <c r="J32" s="132">
        <f>ROUND(J128,0)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36</v>
      </c>
      <c r="G34" s="34"/>
      <c r="H34" s="34"/>
      <c r="I34" s="134" t="s">
        <v>35</v>
      </c>
      <c r="J34" s="133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38</v>
      </c>
      <c r="E35" s="121" t="s">
        <v>39</v>
      </c>
      <c r="F35" s="136">
        <f>ROUND((SUM(BE128:BE392)),0)</f>
        <v>0</v>
      </c>
      <c r="G35" s="34"/>
      <c r="H35" s="34"/>
      <c r="I35" s="137">
        <v>0.21</v>
      </c>
      <c r="J35" s="136">
        <f>ROUND(((SUM(BE128:BE392))*I35),0)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40</v>
      </c>
      <c r="F36" s="136">
        <f>ROUND((SUM(BF128:BF392)),0)</f>
        <v>0</v>
      </c>
      <c r="G36" s="34"/>
      <c r="H36" s="34"/>
      <c r="I36" s="137">
        <v>0.15</v>
      </c>
      <c r="J36" s="136">
        <f>ROUND(((SUM(BF128:BF392))*I36),0)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41</v>
      </c>
      <c r="F37" s="136">
        <f>ROUND((SUM(BG128:BG392)),0)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42</v>
      </c>
      <c r="F38" s="136">
        <f>ROUND((SUM(BH128:BH392)),0)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43</v>
      </c>
      <c r="F39" s="136">
        <f>ROUND((SUM(BI128:BI392)),0)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44</v>
      </c>
      <c r="E41" s="140"/>
      <c r="F41" s="140"/>
      <c r="G41" s="141" t="s">
        <v>45</v>
      </c>
      <c r="H41" s="142" t="s">
        <v>46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108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01.2 - SO 01.2 - Vnořená sedimentační hráz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32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J129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J130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J245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386</v>
      </c>
      <c r="E102" s="176"/>
      <c r="F102" s="176"/>
      <c r="G102" s="176"/>
      <c r="H102" s="176"/>
      <c r="I102" s="177"/>
      <c r="J102" s="178">
        <f>J278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119</v>
      </c>
      <c r="E103" s="176"/>
      <c r="F103" s="176"/>
      <c r="G103" s="176"/>
      <c r="H103" s="176"/>
      <c r="I103" s="177"/>
      <c r="J103" s="178">
        <f>J320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387</v>
      </c>
      <c r="E104" s="176"/>
      <c r="F104" s="176"/>
      <c r="G104" s="176"/>
      <c r="H104" s="176"/>
      <c r="I104" s="177"/>
      <c r="J104" s="178">
        <f>J359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388</v>
      </c>
      <c r="E105" s="176"/>
      <c r="F105" s="176"/>
      <c r="G105" s="176"/>
      <c r="H105" s="176"/>
      <c r="I105" s="177"/>
      <c r="J105" s="178">
        <f>J365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121</v>
      </c>
      <c r="E106" s="176"/>
      <c r="F106" s="176"/>
      <c r="G106" s="176"/>
      <c r="H106" s="176"/>
      <c r="I106" s="177"/>
      <c r="J106" s="178">
        <f>J390</f>
        <v>0</v>
      </c>
      <c r="K106" s="104"/>
      <c r="L106" s="179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8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61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122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5" t="str">
        <f>E7</f>
        <v>VD Letovice-odstranění sedimentů</v>
      </c>
      <c r="F116" s="326"/>
      <c r="G116" s="326"/>
      <c r="H116" s="32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107</v>
      </c>
      <c r="D117" s="22"/>
      <c r="E117" s="22"/>
      <c r="F117" s="22"/>
      <c r="G117" s="22"/>
      <c r="H117" s="22"/>
      <c r="I117" s="115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5" t="s">
        <v>108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109</v>
      </c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3" t="str">
        <f>E11</f>
        <v>SO 01.2 - SO 01.2 - Vnořená sedimentační hráz</v>
      </c>
      <c r="F120" s="327"/>
      <c r="G120" s="327"/>
      <c r="H120" s="327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 xml:space="preserve"> </v>
      </c>
      <c r="G122" s="36"/>
      <c r="H122" s="36"/>
      <c r="I122" s="123" t="s">
        <v>22</v>
      </c>
      <c r="J122" s="66" t="str">
        <f>IF(J14="","",J14)</f>
        <v>5. 2. 2019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E17</f>
        <v xml:space="preserve"> </v>
      </c>
      <c r="G124" s="36"/>
      <c r="H124" s="36"/>
      <c r="I124" s="123" t="s">
        <v>29</v>
      </c>
      <c r="J124" s="32" t="str">
        <f>E23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IF(E20="","",E20)</f>
        <v>Vyplň údaj</v>
      </c>
      <c r="G125" s="36"/>
      <c r="H125" s="36"/>
      <c r="I125" s="123" t="s">
        <v>32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80"/>
      <c r="B127" s="181"/>
      <c r="C127" s="182" t="s">
        <v>123</v>
      </c>
      <c r="D127" s="183" t="s">
        <v>59</v>
      </c>
      <c r="E127" s="183" t="s">
        <v>55</v>
      </c>
      <c r="F127" s="183" t="s">
        <v>56</v>
      </c>
      <c r="G127" s="183" t="s">
        <v>124</v>
      </c>
      <c r="H127" s="183" t="s">
        <v>125</v>
      </c>
      <c r="I127" s="184" t="s">
        <v>126</v>
      </c>
      <c r="J127" s="185" t="s">
        <v>113</v>
      </c>
      <c r="K127" s="186" t="s">
        <v>127</v>
      </c>
      <c r="L127" s="187"/>
      <c r="M127" s="75" t="s">
        <v>1</v>
      </c>
      <c r="N127" s="76" t="s">
        <v>38</v>
      </c>
      <c r="O127" s="76" t="s">
        <v>128</v>
      </c>
      <c r="P127" s="76" t="s">
        <v>129</v>
      </c>
      <c r="Q127" s="76" t="s">
        <v>130</v>
      </c>
      <c r="R127" s="76" t="s">
        <v>131</v>
      </c>
      <c r="S127" s="76" t="s">
        <v>132</v>
      </c>
      <c r="T127" s="77" t="s">
        <v>133</v>
      </c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</row>
    <row r="128" spans="1:63" s="2" customFormat="1" ht="22.9" customHeight="1">
      <c r="A128" s="34"/>
      <c r="B128" s="35"/>
      <c r="C128" s="82" t="s">
        <v>134</v>
      </c>
      <c r="D128" s="36"/>
      <c r="E128" s="36"/>
      <c r="F128" s="36"/>
      <c r="G128" s="36"/>
      <c r="H128" s="36"/>
      <c r="I128" s="122"/>
      <c r="J128" s="188">
        <f>BK128</f>
        <v>0</v>
      </c>
      <c r="K128" s="36"/>
      <c r="L128" s="39"/>
      <c r="M128" s="78"/>
      <c r="N128" s="189"/>
      <c r="O128" s="79"/>
      <c r="P128" s="190">
        <f>P129</f>
        <v>0</v>
      </c>
      <c r="Q128" s="79"/>
      <c r="R128" s="190">
        <f>R129</f>
        <v>7266.69831013371</v>
      </c>
      <c r="S128" s="79"/>
      <c r="T128" s="191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115</v>
      </c>
      <c r="BK128" s="192">
        <f>BK129</f>
        <v>0</v>
      </c>
    </row>
    <row r="129" spans="2:63" s="12" customFormat="1" ht="25.9" customHeight="1">
      <c r="B129" s="193"/>
      <c r="C129" s="194"/>
      <c r="D129" s="195" t="s">
        <v>73</v>
      </c>
      <c r="E129" s="196" t="s">
        <v>135</v>
      </c>
      <c r="F129" s="196" t="s">
        <v>136</v>
      </c>
      <c r="G129" s="194"/>
      <c r="H129" s="194"/>
      <c r="I129" s="197"/>
      <c r="J129" s="198">
        <f>BK129</f>
        <v>0</v>
      </c>
      <c r="K129" s="194"/>
      <c r="L129" s="199"/>
      <c r="M129" s="200"/>
      <c r="N129" s="201"/>
      <c r="O129" s="201"/>
      <c r="P129" s="202">
        <f>P130+P245+P278+P320+P359+P365+P390</f>
        <v>0</v>
      </c>
      <c r="Q129" s="201"/>
      <c r="R129" s="202">
        <f>R130+R245+R278+R320+R359+R365+R390</f>
        <v>7266.69831013371</v>
      </c>
      <c r="S129" s="201"/>
      <c r="T129" s="203">
        <f>T130+T245+T278+T320+T359+T365+T390</f>
        <v>0</v>
      </c>
      <c r="AR129" s="204" t="s">
        <v>31</v>
      </c>
      <c r="AT129" s="205" t="s">
        <v>73</v>
      </c>
      <c r="AU129" s="205" t="s">
        <v>74</v>
      </c>
      <c r="AY129" s="204" t="s">
        <v>137</v>
      </c>
      <c r="BK129" s="206">
        <f>BK130+BK245+BK278+BK320+BK359+BK365+BK390</f>
        <v>0</v>
      </c>
    </row>
    <row r="130" spans="2:63" s="12" customFormat="1" ht="22.9" customHeight="1">
      <c r="B130" s="193"/>
      <c r="C130" s="194"/>
      <c r="D130" s="195" t="s">
        <v>73</v>
      </c>
      <c r="E130" s="207" t="s">
        <v>31</v>
      </c>
      <c r="F130" s="207" t="s">
        <v>138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SUM(P131:P244)</f>
        <v>0</v>
      </c>
      <c r="Q130" s="201"/>
      <c r="R130" s="202">
        <f>SUM(R131:R244)</f>
        <v>61.75084872</v>
      </c>
      <c r="S130" s="201"/>
      <c r="T130" s="203">
        <f>SUM(T131:T244)</f>
        <v>0</v>
      </c>
      <c r="AR130" s="204" t="s">
        <v>31</v>
      </c>
      <c r="AT130" s="205" t="s">
        <v>73</v>
      </c>
      <c r="AU130" s="205" t="s">
        <v>31</v>
      </c>
      <c r="AY130" s="204" t="s">
        <v>137</v>
      </c>
      <c r="BK130" s="206">
        <f>SUM(BK131:BK244)</f>
        <v>0</v>
      </c>
    </row>
    <row r="131" spans="1:65" s="2" customFormat="1" ht="16.5" customHeight="1">
      <c r="A131" s="34"/>
      <c r="B131" s="35"/>
      <c r="C131" s="209" t="s">
        <v>31</v>
      </c>
      <c r="D131" s="209" t="s">
        <v>139</v>
      </c>
      <c r="E131" s="210" t="s">
        <v>389</v>
      </c>
      <c r="F131" s="211" t="s">
        <v>390</v>
      </c>
      <c r="G131" s="212" t="s">
        <v>391</v>
      </c>
      <c r="H131" s="213">
        <v>80</v>
      </c>
      <c r="I131" s="214"/>
      <c r="J131" s="213">
        <f>ROUND(I131*H131,1)</f>
        <v>0</v>
      </c>
      <c r="K131" s="215"/>
      <c r="L131" s="39"/>
      <c r="M131" s="216" t="s">
        <v>1</v>
      </c>
      <c r="N131" s="217" t="s">
        <v>39</v>
      </c>
      <c r="O131" s="71"/>
      <c r="P131" s="218">
        <f>O131*H131</f>
        <v>0</v>
      </c>
      <c r="Q131" s="218">
        <v>0.021022548</v>
      </c>
      <c r="R131" s="218">
        <f>Q131*H131</f>
        <v>1.68180384</v>
      </c>
      <c r="S131" s="218">
        <v>0</v>
      </c>
      <c r="T131" s="21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143</v>
      </c>
      <c r="AT131" s="220" t="s">
        <v>139</v>
      </c>
      <c r="AU131" s="220" t="s">
        <v>82</v>
      </c>
      <c r="AY131" s="17" t="s">
        <v>137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31</v>
      </c>
      <c r="BK131" s="221">
        <f>ROUND(I131*H131,1)</f>
        <v>0</v>
      </c>
      <c r="BL131" s="17" t="s">
        <v>143</v>
      </c>
      <c r="BM131" s="220" t="s">
        <v>392</v>
      </c>
    </row>
    <row r="132" spans="1:47" s="2" customFormat="1" ht="11.25">
      <c r="A132" s="34"/>
      <c r="B132" s="35"/>
      <c r="C132" s="36"/>
      <c r="D132" s="222" t="s">
        <v>145</v>
      </c>
      <c r="E132" s="36"/>
      <c r="F132" s="223" t="s">
        <v>393</v>
      </c>
      <c r="G132" s="36"/>
      <c r="H132" s="36"/>
      <c r="I132" s="122"/>
      <c r="J132" s="36"/>
      <c r="K132" s="36"/>
      <c r="L132" s="39"/>
      <c r="M132" s="224"/>
      <c r="N132" s="22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145</v>
      </c>
      <c r="AU132" s="17" t="s">
        <v>82</v>
      </c>
    </row>
    <row r="133" spans="2:51" s="13" customFormat="1" ht="11.25">
      <c r="B133" s="226"/>
      <c r="C133" s="227"/>
      <c r="D133" s="222" t="s">
        <v>147</v>
      </c>
      <c r="E133" s="228" t="s">
        <v>1</v>
      </c>
      <c r="F133" s="229" t="s">
        <v>394</v>
      </c>
      <c r="G133" s="227"/>
      <c r="H133" s="230">
        <v>80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147</v>
      </c>
      <c r="AU133" s="236" t="s">
        <v>82</v>
      </c>
      <c r="AV133" s="13" t="s">
        <v>82</v>
      </c>
      <c r="AW133" s="13" t="s">
        <v>30</v>
      </c>
      <c r="AX133" s="13" t="s">
        <v>74</v>
      </c>
      <c r="AY133" s="236" t="s">
        <v>137</v>
      </c>
    </row>
    <row r="134" spans="2:51" s="15" customFormat="1" ht="11.25">
      <c r="B134" s="248"/>
      <c r="C134" s="249"/>
      <c r="D134" s="222" t="s">
        <v>147</v>
      </c>
      <c r="E134" s="250" t="s">
        <v>1</v>
      </c>
      <c r="F134" s="251" t="s">
        <v>151</v>
      </c>
      <c r="G134" s="249"/>
      <c r="H134" s="252">
        <v>80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147</v>
      </c>
      <c r="AU134" s="258" t="s">
        <v>82</v>
      </c>
      <c r="AV134" s="15" t="s">
        <v>143</v>
      </c>
      <c r="AW134" s="15" t="s">
        <v>30</v>
      </c>
      <c r="AX134" s="15" t="s">
        <v>31</v>
      </c>
      <c r="AY134" s="258" t="s">
        <v>137</v>
      </c>
    </row>
    <row r="135" spans="1:65" s="2" customFormat="1" ht="21.75" customHeight="1">
      <c r="A135" s="34"/>
      <c r="B135" s="35"/>
      <c r="C135" s="209" t="s">
        <v>82</v>
      </c>
      <c r="D135" s="209" t="s">
        <v>139</v>
      </c>
      <c r="E135" s="210" t="s">
        <v>395</v>
      </c>
      <c r="F135" s="211" t="s">
        <v>396</v>
      </c>
      <c r="G135" s="212" t="s">
        <v>397</v>
      </c>
      <c r="H135" s="213">
        <v>4320</v>
      </c>
      <c r="I135" s="214"/>
      <c r="J135" s="213">
        <f>ROUND(I135*H135,1)</f>
        <v>0</v>
      </c>
      <c r="K135" s="215"/>
      <c r="L135" s="39"/>
      <c r="M135" s="216" t="s">
        <v>1</v>
      </c>
      <c r="N135" s="217" t="s">
        <v>39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143</v>
      </c>
      <c r="AT135" s="220" t="s">
        <v>139</v>
      </c>
      <c r="AU135" s="220" t="s">
        <v>82</v>
      </c>
      <c r="AY135" s="17" t="s">
        <v>137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31</v>
      </c>
      <c r="BK135" s="221">
        <f>ROUND(I135*H135,1)</f>
        <v>0</v>
      </c>
      <c r="BL135" s="17" t="s">
        <v>143</v>
      </c>
      <c r="BM135" s="220" t="s">
        <v>398</v>
      </c>
    </row>
    <row r="136" spans="1:47" s="2" customFormat="1" ht="19.5">
      <c r="A136" s="34"/>
      <c r="B136" s="35"/>
      <c r="C136" s="36"/>
      <c r="D136" s="222" t="s">
        <v>145</v>
      </c>
      <c r="E136" s="36"/>
      <c r="F136" s="223" t="s">
        <v>399</v>
      </c>
      <c r="G136" s="36"/>
      <c r="H136" s="36"/>
      <c r="I136" s="122"/>
      <c r="J136" s="36"/>
      <c r="K136" s="36"/>
      <c r="L136" s="39"/>
      <c r="M136" s="224"/>
      <c r="N136" s="22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2:51" s="13" customFormat="1" ht="11.25">
      <c r="B137" s="226"/>
      <c r="C137" s="227"/>
      <c r="D137" s="222" t="s">
        <v>147</v>
      </c>
      <c r="E137" s="228" t="s">
        <v>1</v>
      </c>
      <c r="F137" s="229" t="s">
        <v>400</v>
      </c>
      <c r="G137" s="227"/>
      <c r="H137" s="230">
        <v>4320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147</v>
      </c>
      <c r="AU137" s="236" t="s">
        <v>82</v>
      </c>
      <c r="AV137" s="13" t="s">
        <v>82</v>
      </c>
      <c r="AW137" s="13" t="s">
        <v>30</v>
      </c>
      <c r="AX137" s="13" t="s">
        <v>74</v>
      </c>
      <c r="AY137" s="236" t="s">
        <v>137</v>
      </c>
    </row>
    <row r="138" spans="2:51" s="15" customFormat="1" ht="11.25">
      <c r="B138" s="248"/>
      <c r="C138" s="249"/>
      <c r="D138" s="222" t="s">
        <v>147</v>
      </c>
      <c r="E138" s="250" t="s">
        <v>1</v>
      </c>
      <c r="F138" s="251" t="s">
        <v>151</v>
      </c>
      <c r="G138" s="249"/>
      <c r="H138" s="252">
        <v>4320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147</v>
      </c>
      <c r="AU138" s="258" t="s">
        <v>82</v>
      </c>
      <c r="AV138" s="15" t="s">
        <v>143</v>
      </c>
      <c r="AW138" s="15" t="s">
        <v>30</v>
      </c>
      <c r="AX138" s="15" t="s">
        <v>31</v>
      </c>
      <c r="AY138" s="258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401</v>
      </c>
      <c r="F139" s="211" t="s">
        <v>402</v>
      </c>
      <c r="G139" s="212" t="s">
        <v>403</v>
      </c>
      <c r="H139" s="213">
        <v>180</v>
      </c>
      <c r="I139" s="214"/>
      <c r="J139" s="213">
        <f>ROUND(I139*H139,1)</f>
        <v>0</v>
      </c>
      <c r="K139" s="215"/>
      <c r="L139" s="39"/>
      <c r="M139" s="216" t="s">
        <v>1</v>
      </c>
      <c r="N139" s="217" t="s">
        <v>39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31</v>
      </c>
      <c r="BK139" s="221">
        <f>ROUND(I139*H139,1)</f>
        <v>0</v>
      </c>
      <c r="BL139" s="17" t="s">
        <v>143</v>
      </c>
      <c r="BM139" s="220" t="s">
        <v>404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405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1:65" s="2" customFormat="1" ht="21.75" customHeight="1">
      <c r="A141" s="34"/>
      <c r="B141" s="35"/>
      <c r="C141" s="209" t="s">
        <v>143</v>
      </c>
      <c r="D141" s="209" t="s">
        <v>139</v>
      </c>
      <c r="E141" s="210" t="s">
        <v>406</v>
      </c>
      <c r="F141" s="211" t="s">
        <v>407</v>
      </c>
      <c r="G141" s="212" t="s">
        <v>245</v>
      </c>
      <c r="H141" s="213">
        <v>4401.6</v>
      </c>
      <c r="I141" s="214"/>
      <c r="J141" s="213">
        <f>ROUND(I141*H141,1)</f>
        <v>0</v>
      </c>
      <c r="K141" s="215"/>
      <c r="L141" s="39"/>
      <c r="M141" s="216" t="s">
        <v>1</v>
      </c>
      <c r="N141" s="217" t="s">
        <v>39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143</v>
      </c>
      <c r="AT141" s="220" t="s">
        <v>139</v>
      </c>
      <c r="AU141" s="220" t="s">
        <v>82</v>
      </c>
      <c r="AY141" s="17" t="s">
        <v>137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31</v>
      </c>
      <c r="BK141" s="221">
        <f>ROUND(I141*H141,1)</f>
        <v>0</v>
      </c>
      <c r="BL141" s="17" t="s">
        <v>143</v>
      </c>
      <c r="BM141" s="220" t="s">
        <v>408</v>
      </c>
    </row>
    <row r="142" spans="1:47" s="2" customFormat="1" ht="29.25">
      <c r="A142" s="34"/>
      <c r="B142" s="35"/>
      <c r="C142" s="36"/>
      <c r="D142" s="222" t="s">
        <v>145</v>
      </c>
      <c r="E142" s="36"/>
      <c r="F142" s="223" t="s">
        <v>409</v>
      </c>
      <c r="G142" s="36"/>
      <c r="H142" s="36"/>
      <c r="I142" s="122"/>
      <c r="J142" s="36"/>
      <c r="K142" s="36"/>
      <c r="L142" s="39"/>
      <c r="M142" s="224"/>
      <c r="N142" s="225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145</v>
      </c>
      <c r="AU142" s="17" t="s">
        <v>82</v>
      </c>
    </row>
    <row r="143" spans="2:51" s="13" customFormat="1" ht="11.25">
      <c r="B143" s="226"/>
      <c r="C143" s="227"/>
      <c r="D143" s="222" t="s">
        <v>147</v>
      </c>
      <c r="E143" s="228" t="s">
        <v>1</v>
      </c>
      <c r="F143" s="229" t="s">
        <v>410</v>
      </c>
      <c r="G143" s="227"/>
      <c r="H143" s="230">
        <v>3600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147</v>
      </c>
      <c r="AU143" s="236" t="s">
        <v>82</v>
      </c>
      <c r="AV143" s="13" t="s">
        <v>82</v>
      </c>
      <c r="AW143" s="13" t="s">
        <v>30</v>
      </c>
      <c r="AX143" s="13" t="s">
        <v>74</v>
      </c>
      <c r="AY143" s="236" t="s">
        <v>137</v>
      </c>
    </row>
    <row r="144" spans="2:51" s="14" customFormat="1" ht="22.5">
      <c r="B144" s="237"/>
      <c r="C144" s="238"/>
      <c r="D144" s="222" t="s">
        <v>147</v>
      </c>
      <c r="E144" s="239" t="s">
        <v>1</v>
      </c>
      <c r="F144" s="240" t="s">
        <v>411</v>
      </c>
      <c r="G144" s="238"/>
      <c r="H144" s="241">
        <v>3600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147</v>
      </c>
      <c r="AU144" s="247" t="s">
        <v>82</v>
      </c>
      <c r="AV144" s="14" t="s">
        <v>150</v>
      </c>
      <c r="AW144" s="14" t="s">
        <v>30</v>
      </c>
      <c r="AX144" s="14" t="s">
        <v>74</v>
      </c>
      <c r="AY144" s="247" t="s">
        <v>137</v>
      </c>
    </row>
    <row r="145" spans="2:51" s="13" customFormat="1" ht="11.25">
      <c r="B145" s="226"/>
      <c r="C145" s="227"/>
      <c r="D145" s="222" t="s">
        <v>147</v>
      </c>
      <c r="E145" s="228" t="s">
        <v>1</v>
      </c>
      <c r="F145" s="229" t="s">
        <v>412</v>
      </c>
      <c r="G145" s="227"/>
      <c r="H145" s="230">
        <v>801.6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147</v>
      </c>
      <c r="AU145" s="236" t="s">
        <v>82</v>
      </c>
      <c r="AV145" s="13" t="s">
        <v>82</v>
      </c>
      <c r="AW145" s="13" t="s">
        <v>30</v>
      </c>
      <c r="AX145" s="13" t="s">
        <v>74</v>
      </c>
      <c r="AY145" s="236" t="s">
        <v>137</v>
      </c>
    </row>
    <row r="146" spans="2:51" s="14" customFormat="1" ht="11.25">
      <c r="B146" s="237"/>
      <c r="C146" s="238"/>
      <c r="D146" s="222" t="s">
        <v>147</v>
      </c>
      <c r="E146" s="239" t="s">
        <v>1</v>
      </c>
      <c r="F146" s="240" t="s">
        <v>413</v>
      </c>
      <c r="G146" s="238"/>
      <c r="H146" s="241">
        <v>801.6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147</v>
      </c>
      <c r="AU146" s="247" t="s">
        <v>82</v>
      </c>
      <c r="AV146" s="14" t="s">
        <v>150</v>
      </c>
      <c r="AW146" s="14" t="s">
        <v>30</v>
      </c>
      <c r="AX146" s="14" t="s">
        <v>74</v>
      </c>
      <c r="AY146" s="247" t="s">
        <v>137</v>
      </c>
    </row>
    <row r="147" spans="2:51" s="15" customFormat="1" ht="11.25">
      <c r="B147" s="248"/>
      <c r="C147" s="249"/>
      <c r="D147" s="222" t="s">
        <v>147</v>
      </c>
      <c r="E147" s="250" t="s">
        <v>1</v>
      </c>
      <c r="F147" s="251" t="s">
        <v>151</v>
      </c>
      <c r="G147" s="249"/>
      <c r="H147" s="252">
        <v>4401.6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147</v>
      </c>
      <c r="AU147" s="258" t="s">
        <v>82</v>
      </c>
      <c r="AV147" s="15" t="s">
        <v>143</v>
      </c>
      <c r="AW147" s="15" t="s">
        <v>30</v>
      </c>
      <c r="AX147" s="15" t="s">
        <v>31</v>
      </c>
      <c r="AY147" s="258" t="s">
        <v>137</v>
      </c>
    </row>
    <row r="148" spans="1:65" s="2" customFormat="1" ht="21.75" customHeight="1">
      <c r="A148" s="34"/>
      <c r="B148" s="35"/>
      <c r="C148" s="209" t="s">
        <v>170</v>
      </c>
      <c r="D148" s="209" t="s">
        <v>139</v>
      </c>
      <c r="E148" s="210" t="s">
        <v>414</v>
      </c>
      <c r="F148" s="211" t="s">
        <v>415</v>
      </c>
      <c r="G148" s="212" t="s">
        <v>245</v>
      </c>
      <c r="H148" s="213">
        <v>2200.8</v>
      </c>
      <c r="I148" s="214"/>
      <c r="J148" s="213">
        <f>ROUND(I148*H148,1)</f>
        <v>0</v>
      </c>
      <c r="K148" s="215"/>
      <c r="L148" s="39"/>
      <c r="M148" s="216" t="s">
        <v>1</v>
      </c>
      <c r="N148" s="217" t="s">
        <v>39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143</v>
      </c>
      <c r="AT148" s="220" t="s">
        <v>139</v>
      </c>
      <c r="AU148" s="220" t="s">
        <v>82</v>
      </c>
      <c r="AY148" s="17" t="s">
        <v>137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31</v>
      </c>
      <c r="BK148" s="221">
        <f>ROUND(I148*H148,1)</f>
        <v>0</v>
      </c>
      <c r="BL148" s="17" t="s">
        <v>143</v>
      </c>
      <c r="BM148" s="220" t="s">
        <v>416</v>
      </c>
    </row>
    <row r="149" spans="1:47" s="2" customFormat="1" ht="29.25">
      <c r="A149" s="34"/>
      <c r="B149" s="35"/>
      <c r="C149" s="36"/>
      <c r="D149" s="222" t="s">
        <v>145</v>
      </c>
      <c r="E149" s="36"/>
      <c r="F149" s="223" t="s">
        <v>417</v>
      </c>
      <c r="G149" s="36"/>
      <c r="H149" s="36"/>
      <c r="I149" s="122"/>
      <c r="J149" s="36"/>
      <c r="K149" s="36"/>
      <c r="L149" s="39"/>
      <c r="M149" s="224"/>
      <c r="N149" s="225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82</v>
      </c>
    </row>
    <row r="150" spans="2:51" s="13" customFormat="1" ht="11.25">
      <c r="B150" s="226"/>
      <c r="C150" s="227"/>
      <c r="D150" s="222" t="s">
        <v>147</v>
      </c>
      <c r="E150" s="228" t="s">
        <v>1</v>
      </c>
      <c r="F150" s="229" t="s">
        <v>418</v>
      </c>
      <c r="G150" s="227"/>
      <c r="H150" s="230">
        <v>2200.8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147</v>
      </c>
      <c r="AU150" s="236" t="s">
        <v>82</v>
      </c>
      <c r="AV150" s="13" t="s">
        <v>82</v>
      </c>
      <c r="AW150" s="13" t="s">
        <v>30</v>
      </c>
      <c r="AX150" s="13" t="s">
        <v>74</v>
      </c>
      <c r="AY150" s="236" t="s">
        <v>137</v>
      </c>
    </row>
    <row r="151" spans="2:51" s="15" customFormat="1" ht="11.25">
      <c r="B151" s="248"/>
      <c r="C151" s="249"/>
      <c r="D151" s="222" t="s">
        <v>147</v>
      </c>
      <c r="E151" s="250" t="s">
        <v>1</v>
      </c>
      <c r="F151" s="251" t="s">
        <v>151</v>
      </c>
      <c r="G151" s="249"/>
      <c r="H151" s="252">
        <v>2200.8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147</v>
      </c>
      <c r="AU151" s="258" t="s">
        <v>82</v>
      </c>
      <c r="AV151" s="15" t="s">
        <v>143</v>
      </c>
      <c r="AW151" s="15" t="s">
        <v>30</v>
      </c>
      <c r="AX151" s="15" t="s">
        <v>31</v>
      </c>
      <c r="AY151" s="258" t="s">
        <v>137</v>
      </c>
    </row>
    <row r="152" spans="1:65" s="2" customFormat="1" ht="21.75" customHeight="1">
      <c r="A152" s="34"/>
      <c r="B152" s="35"/>
      <c r="C152" s="209" t="s">
        <v>176</v>
      </c>
      <c r="D152" s="209" t="s">
        <v>139</v>
      </c>
      <c r="E152" s="210" t="s">
        <v>243</v>
      </c>
      <c r="F152" s="211" t="s">
        <v>244</v>
      </c>
      <c r="G152" s="212" t="s">
        <v>245</v>
      </c>
      <c r="H152" s="213">
        <v>2633.3</v>
      </c>
      <c r="I152" s="214"/>
      <c r="J152" s="213">
        <f>ROUND(I152*H152,1)</f>
        <v>0</v>
      </c>
      <c r="K152" s="215"/>
      <c r="L152" s="39"/>
      <c r="M152" s="216" t="s">
        <v>1</v>
      </c>
      <c r="N152" s="217" t="s">
        <v>39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143</v>
      </c>
      <c r="AT152" s="220" t="s">
        <v>139</v>
      </c>
      <c r="AU152" s="220" t="s">
        <v>82</v>
      </c>
      <c r="AY152" s="17" t="s">
        <v>137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31</v>
      </c>
      <c r="BK152" s="221">
        <f>ROUND(I152*H152,1)</f>
        <v>0</v>
      </c>
      <c r="BL152" s="17" t="s">
        <v>143</v>
      </c>
      <c r="BM152" s="220" t="s">
        <v>419</v>
      </c>
    </row>
    <row r="153" spans="1:47" s="2" customFormat="1" ht="29.25">
      <c r="A153" s="34"/>
      <c r="B153" s="35"/>
      <c r="C153" s="36"/>
      <c r="D153" s="222" t="s">
        <v>145</v>
      </c>
      <c r="E153" s="36"/>
      <c r="F153" s="223" t="s">
        <v>247</v>
      </c>
      <c r="G153" s="36"/>
      <c r="H153" s="36"/>
      <c r="I153" s="122"/>
      <c r="J153" s="36"/>
      <c r="K153" s="36"/>
      <c r="L153" s="39"/>
      <c r="M153" s="224"/>
      <c r="N153" s="22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82</v>
      </c>
    </row>
    <row r="154" spans="2:51" s="13" customFormat="1" ht="11.25">
      <c r="B154" s="226"/>
      <c r="C154" s="227"/>
      <c r="D154" s="222" t="s">
        <v>147</v>
      </c>
      <c r="E154" s="228" t="s">
        <v>1</v>
      </c>
      <c r="F154" s="229" t="s">
        <v>420</v>
      </c>
      <c r="G154" s="227"/>
      <c r="H154" s="230">
        <v>2633.3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147</v>
      </c>
      <c r="AU154" s="236" t="s">
        <v>82</v>
      </c>
      <c r="AV154" s="13" t="s">
        <v>82</v>
      </c>
      <c r="AW154" s="13" t="s">
        <v>30</v>
      </c>
      <c r="AX154" s="13" t="s">
        <v>74</v>
      </c>
      <c r="AY154" s="236" t="s">
        <v>137</v>
      </c>
    </row>
    <row r="155" spans="2:51" s="14" customFormat="1" ht="11.25">
      <c r="B155" s="237"/>
      <c r="C155" s="238"/>
      <c r="D155" s="222" t="s">
        <v>147</v>
      </c>
      <c r="E155" s="239" t="s">
        <v>1</v>
      </c>
      <c r="F155" s="240" t="s">
        <v>421</v>
      </c>
      <c r="G155" s="238"/>
      <c r="H155" s="241">
        <v>2633.3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147</v>
      </c>
      <c r="AU155" s="247" t="s">
        <v>82</v>
      </c>
      <c r="AV155" s="14" t="s">
        <v>150</v>
      </c>
      <c r="AW155" s="14" t="s">
        <v>30</v>
      </c>
      <c r="AX155" s="14" t="s">
        <v>74</v>
      </c>
      <c r="AY155" s="247" t="s">
        <v>137</v>
      </c>
    </row>
    <row r="156" spans="2:51" s="15" customFormat="1" ht="11.25">
      <c r="B156" s="248"/>
      <c r="C156" s="249"/>
      <c r="D156" s="222" t="s">
        <v>147</v>
      </c>
      <c r="E156" s="250" t="s">
        <v>1</v>
      </c>
      <c r="F156" s="251" t="s">
        <v>151</v>
      </c>
      <c r="G156" s="249"/>
      <c r="H156" s="252">
        <v>2633.3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147</v>
      </c>
      <c r="AU156" s="258" t="s">
        <v>82</v>
      </c>
      <c r="AV156" s="15" t="s">
        <v>143</v>
      </c>
      <c r="AW156" s="15" t="s">
        <v>30</v>
      </c>
      <c r="AX156" s="15" t="s">
        <v>31</v>
      </c>
      <c r="AY156" s="258" t="s">
        <v>137</v>
      </c>
    </row>
    <row r="157" spans="1:65" s="2" customFormat="1" ht="21.75" customHeight="1">
      <c r="A157" s="34"/>
      <c r="B157" s="35"/>
      <c r="C157" s="209" t="s">
        <v>182</v>
      </c>
      <c r="D157" s="209" t="s">
        <v>139</v>
      </c>
      <c r="E157" s="210" t="s">
        <v>250</v>
      </c>
      <c r="F157" s="211" t="s">
        <v>251</v>
      </c>
      <c r="G157" s="212" t="s">
        <v>245</v>
      </c>
      <c r="H157" s="213">
        <v>2633.3</v>
      </c>
      <c r="I157" s="214"/>
      <c r="J157" s="213">
        <f>ROUND(I157*H157,1)</f>
        <v>0</v>
      </c>
      <c r="K157" s="215"/>
      <c r="L157" s="39"/>
      <c r="M157" s="216" t="s">
        <v>1</v>
      </c>
      <c r="N157" s="217" t="s">
        <v>39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143</v>
      </c>
      <c r="AT157" s="220" t="s">
        <v>139</v>
      </c>
      <c r="AU157" s="220" t="s">
        <v>82</v>
      </c>
      <c r="AY157" s="17" t="s">
        <v>137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31</v>
      </c>
      <c r="BK157" s="221">
        <f>ROUND(I157*H157,1)</f>
        <v>0</v>
      </c>
      <c r="BL157" s="17" t="s">
        <v>143</v>
      </c>
      <c r="BM157" s="220" t="s">
        <v>422</v>
      </c>
    </row>
    <row r="158" spans="1:47" s="2" customFormat="1" ht="29.25">
      <c r="A158" s="34"/>
      <c r="B158" s="35"/>
      <c r="C158" s="36"/>
      <c r="D158" s="222" t="s">
        <v>145</v>
      </c>
      <c r="E158" s="36"/>
      <c r="F158" s="223" t="s">
        <v>253</v>
      </c>
      <c r="G158" s="36"/>
      <c r="H158" s="36"/>
      <c r="I158" s="122"/>
      <c r="J158" s="36"/>
      <c r="K158" s="36"/>
      <c r="L158" s="39"/>
      <c r="M158" s="224"/>
      <c r="N158" s="22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145</v>
      </c>
      <c r="AU158" s="17" t="s">
        <v>82</v>
      </c>
    </row>
    <row r="159" spans="2:51" s="13" customFormat="1" ht="11.25">
      <c r="B159" s="226"/>
      <c r="C159" s="227"/>
      <c r="D159" s="222" t="s">
        <v>147</v>
      </c>
      <c r="E159" s="228" t="s">
        <v>1</v>
      </c>
      <c r="F159" s="229" t="s">
        <v>420</v>
      </c>
      <c r="G159" s="227"/>
      <c r="H159" s="230">
        <v>2633.3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147</v>
      </c>
      <c r="AU159" s="236" t="s">
        <v>82</v>
      </c>
      <c r="AV159" s="13" t="s">
        <v>82</v>
      </c>
      <c r="AW159" s="13" t="s">
        <v>30</v>
      </c>
      <c r="AX159" s="13" t="s">
        <v>74</v>
      </c>
      <c r="AY159" s="236" t="s">
        <v>137</v>
      </c>
    </row>
    <row r="160" spans="2:51" s="14" customFormat="1" ht="11.25">
      <c r="B160" s="237"/>
      <c r="C160" s="238"/>
      <c r="D160" s="222" t="s">
        <v>147</v>
      </c>
      <c r="E160" s="239" t="s">
        <v>1</v>
      </c>
      <c r="F160" s="240" t="s">
        <v>421</v>
      </c>
      <c r="G160" s="238"/>
      <c r="H160" s="241">
        <v>2633.3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147</v>
      </c>
      <c r="AU160" s="247" t="s">
        <v>82</v>
      </c>
      <c r="AV160" s="14" t="s">
        <v>150</v>
      </c>
      <c r="AW160" s="14" t="s">
        <v>30</v>
      </c>
      <c r="AX160" s="14" t="s">
        <v>74</v>
      </c>
      <c r="AY160" s="247" t="s">
        <v>137</v>
      </c>
    </row>
    <row r="161" spans="2:51" s="15" customFormat="1" ht="11.25">
      <c r="B161" s="248"/>
      <c r="C161" s="249"/>
      <c r="D161" s="222" t="s">
        <v>147</v>
      </c>
      <c r="E161" s="250" t="s">
        <v>1</v>
      </c>
      <c r="F161" s="251" t="s">
        <v>151</v>
      </c>
      <c r="G161" s="249"/>
      <c r="H161" s="252">
        <v>2633.3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147</v>
      </c>
      <c r="AU161" s="258" t="s">
        <v>82</v>
      </c>
      <c r="AV161" s="15" t="s">
        <v>143</v>
      </c>
      <c r="AW161" s="15" t="s">
        <v>30</v>
      </c>
      <c r="AX161" s="15" t="s">
        <v>31</v>
      </c>
      <c r="AY161" s="258" t="s">
        <v>137</v>
      </c>
    </row>
    <row r="162" spans="1:65" s="2" customFormat="1" ht="16.5" customHeight="1">
      <c r="A162" s="34"/>
      <c r="B162" s="35"/>
      <c r="C162" s="209" t="s">
        <v>187</v>
      </c>
      <c r="D162" s="209" t="s">
        <v>139</v>
      </c>
      <c r="E162" s="210" t="s">
        <v>256</v>
      </c>
      <c r="F162" s="211" t="s">
        <v>257</v>
      </c>
      <c r="G162" s="212" t="s">
        <v>245</v>
      </c>
      <c r="H162" s="213">
        <v>2633.3</v>
      </c>
      <c r="I162" s="214"/>
      <c r="J162" s="213">
        <f>ROUND(I162*H162,1)</f>
        <v>0</v>
      </c>
      <c r="K162" s="215"/>
      <c r="L162" s="39"/>
      <c r="M162" s="216" t="s">
        <v>1</v>
      </c>
      <c r="N162" s="217" t="s">
        <v>39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143</v>
      </c>
      <c r="AT162" s="220" t="s">
        <v>139</v>
      </c>
      <c r="AU162" s="220" t="s">
        <v>82</v>
      </c>
      <c r="AY162" s="17" t="s">
        <v>137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31</v>
      </c>
      <c r="BK162" s="221">
        <f>ROUND(I162*H162,1)</f>
        <v>0</v>
      </c>
      <c r="BL162" s="17" t="s">
        <v>143</v>
      </c>
      <c r="BM162" s="220" t="s">
        <v>423</v>
      </c>
    </row>
    <row r="163" spans="1:47" s="2" customFormat="1" ht="29.25">
      <c r="A163" s="34"/>
      <c r="B163" s="35"/>
      <c r="C163" s="36"/>
      <c r="D163" s="222" t="s">
        <v>145</v>
      </c>
      <c r="E163" s="36"/>
      <c r="F163" s="223" t="s">
        <v>259</v>
      </c>
      <c r="G163" s="36"/>
      <c r="H163" s="36"/>
      <c r="I163" s="122"/>
      <c r="J163" s="36"/>
      <c r="K163" s="36"/>
      <c r="L163" s="39"/>
      <c r="M163" s="224"/>
      <c r="N163" s="225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82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420</v>
      </c>
      <c r="G164" s="227"/>
      <c r="H164" s="230">
        <v>2633.3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74</v>
      </c>
      <c r="AY164" s="236" t="s">
        <v>137</v>
      </c>
    </row>
    <row r="165" spans="2:51" s="14" customFormat="1" ht="11.25">
      <c r="B165" s="237"/>
      <c r="C165" s="238"/>
      <c r="D165" s="222" t="s">
        <v>147</v>
      </c>
      <c r="E165" s="239" t="s">
        <v>1</v>
      </c>
      <c r="F165" s="240" t="s">
        <v>421</v>
      </c>
      <c r="G165" s="238"/>
      <c r="H165" s="241">
        <v>2633.3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147</v>
      </c>
      <c r="AU165" s="247" t="s">
        <v>82</v>
      </c>
      <c r="AV165" s="14" t="s">
        <v>150</v>
      </c>
      <c r="AW165" s="14" t="s">
        <v>30</v>
      </c>
      <c r="AX165" s="14" t="s">
        <v>74</v>
      </c>
      <c r="AY165" s="247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2633.3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31</v>
      </c>
      <c r="AY166" s="258" t="s">
        <v>137</v>
      </c>
    </row>
    <row r="167" spans="1:65" s="2" customFormat="1" ht="21.75" customHeight="1">
      <c r="A167" s="34"/>
      <c r="B167" s="35"/>
      <c r="C167" s="209" t="s">
        <v>192</v>
      </c>
      <c r="D167" s="209" t="s">
        <v>139</v>
      </c>
      <c r="E167" s="210" t="s">
        <v>424</v>
      </c>
      <c r="F167" s="211" t="s">
        <v>425</v>
      </c>
      <c r="G167" s="212" t="s">
        <v>161</v>
      </c>
      <c r="H167" s="213">
        <v>334</v>
      </c>
      <c r="I167" s="214"/>
      <c r="J167" s="213">
        <f>ROUND(I167*H167,1)</f>
        <v>0</v>
      </c>
      <c r="K167" s="215"/>
      <c r="L167" s="39"/>
      <c r="M167" s="216" t="s">
        <v>1</v>
      </c>
      <c r="N167" s="217" t="s">
        <v>39</v>
      </c>
      <c r="O167" s="71"/>
      <c r="P167" s="218">
        <f>O167*H167</f>
        <v>0</v>
      </c>
      <c r="Q167" s="218">
        <v>0.000200712</v>
      </c>
      <c r="R167" s="218">
        <f>Q167*H167</f>
        <v>0.067037808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31</v>
      </c>
      <c r="BK167" s="221">
        <f>ROUND(I167*H167,1)</f>
        <v>0</v>
      </c>
      <c r="BL167" s="17" t="s">
        <v>143</v>
      </c>
      <c r="BM167" s="220" t="s">
        <v>426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427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2:51" s="13" customFormat="1" ht="11.25">
      <c r="B169" s="226"/>
      <c r="C169" s="227"/>
      <c r="D169" s="222" t="s">
        <v>147</v>
      </c>
      <c r="E169" s="228" t="s">
        <v>1</v>
      </c>
      <c r="F169" s="229" t="s">
        <v>428</v>
      </c>
      <c r="G169" s="227"/>
      <c r="H169" s="230">
        <v>334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147</v>
      </c>
      <c r="AU169" s="236" t="s">
        <v>82</v>
      </c>
      <c r="AV169" s="13" t="s">
        <v>82</v>
      </c>
      <c r="AW169" s="13" t="s">
        <v>30</v>
      </c>
      <c r="AX169" s="13" t="s">
        <v>74</v>
      </c>
      <c r="AY169" s="236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334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31</v>
      </c>
      <c r="AY170" s="258" t="s">
        <v>137</v>
      </c>
    </row>
    <row r="171" spans="1:65" s="2" customFormat="1" ht="21.75" customHeight="1">
      <c r="A171" s="34"/>
      <c r="B171" s="35"/>
      <c r="C171" s="209" t="s">
        <v>198</v>
      </c>
      <c r="D171" s="209" t="s">
        <v>139</v>
      </c>
      <c r="E171" s="210" t="s">
        <v>429</v>
      </c>
      <c r="F171" s="211" t="s">
        <v>430</v>
      </c>
      <c r="G171" s="212" t="s">
        <v>391</v>
      </c>
      <c r="H171" s="213">
        <v>6</v>
      </c>
      <c r="I171" s="214"/>
      <c r="J171" s="213">
        <f>ROUND(I171*H171,1)</f>
        <v>0</v>
      </c>
      <c r="K171" s="215"/>
      <c r="L171" s="39"/>
      <c r="M171" s="216" t="s">
        <v>1</v>
      </c>
      <c r="N171" s="217" t="s">
        <v>39</v>
      </c>
      <c r="O171" s="71"/>
      <c r="P171" s="218">
        <f>O171*H171</f>
        <v>0</v>
      </c>
      <c r="Q171" s="218">
        <v>0.000334512</v>
      </c>
      <c r="R171" s="218">
        <f>Q171*H171</f>
        <v>0.0020070720000000004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31</v>
      </c>
      <c r="BK171" s="221">
        <f>ROUND(I171*H171,1)</f>
        <v>0</v>
      </c>
      <c r="BL171" s="17" t="s">
        <v>143</v>
      </c>
      <c r="BM171" s="220" t="s">
        <v>431</v>
      </c>
    </row>
    <row r="172" spans="1:47" s="2" customFormat="1" ht="19.5">
      <c r="A172" s="34"/>
      <c r="B172" s="35"/>
      <c r="C172" s="36"/>
      <c r="D172" s="222" t="s">
        <v>145</v>
      </c>
      <c r="E172" s="36"/>
      <c r="F172" s="223" t="s">
        <v>432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433</v>
      </c>
      <c r="G173" s="227"/>
      <c r="H173" s="230">
        <v>6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74</v>
      </c>
      <c r="AY173" s="236" t="s">
        <v>137</v>
      </c>
    </row>
    <row r="174" spans="2:51" s="15" customFormat="1" ht="11.25">
      <c r="B174" s="248"/>
      <c r="C174" s="249"/>
      <c r="D174" s="222" t="s">
        <v>147</v>
      </c>
      <c r="E174" s="250" t="s">
        <v>1</v>
      </c>
      <c r="F174" s="251" t="s">
        <v>151</v>
      </c>
      <c r="G174" s="249"/>
      <c r="H174" s="252">
        <v>6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82</v>
      </c>
      <c r="AV174" s="15" t="s">
        <v>143</v>
      </c>
      <c r="AW174" s="15" t="s">
        <v>30</v>
      </c>
      <c r="AX174" s="15" t="s">
        <v>31</v>
      </c>
      <c r="AY174" s="258" t="s">
        <v>137</v>
      </c>
    </row>
    <row r="175" spans="1:65" s="2" customFormat="1" ht="21.75" customHeight="1">
      <c r="A175" s="34"/>
      <c r="B175" s="35"/>
      <c r="C175" s="209" t="s">
        <v>204</v>
      </c>
      <c r="D175" s="209" t="s">
        <v>139</v>
      </c>
      <c r="E175" s="210" t="s">
        <v>434</v>
      </c>
      <c r="F175" s="211" t="s">
        <v>435</v>
      </c>
      <c r="G175" s="212" t="s">
        <v>154</v>
      </c>
      <c r="H175" s="213">
        <v>792.6</v>
      </c>
      <c r="I175" s="214"/>
      <c r="J175" s="213">
        <f>ROUND(I175*H175,1)</f>
        <v>0</v>
      </c>
      <c r="K175" s="215"/>
      <c r="L175" s="39"/>
      <c r="M175" s="216" t="s">
        <v>1</v>
      </c>
      <c r="N175" s="217" t="s">
        <v>39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143</v>
      </c>
      <c r="AT175" s="220" t="s">
        <v>139</v>
      </c>
      <c r="AU175" s="220" t="s">
        <v>82</v>
      </c>
      <c r="AY175" s="17" t="s">
        <v>137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31</v>
      </c>
      <c r="BK175" s="221">
        <f>ROUND(I175*H175,1)</f>
        <v>0</v>
      </c>
      <c r="BL175" s="17" t="s">
        <v>143</v>
      </c>
      <c r="BM175" s="220" t="s">
        <v>436</v>
      </c>
    </row>
    <row r="176" spans="1:47" s="2" customFormat="1" ht="19.5">
      <c r="A176" s="34"/>
      <c r="B176" s="35"/>
      <c r="C176" s="36"/>
      <c r="D176" s="222" t="s">
        <v>145</v>
      </c>
      <c r="E176" s="36"/>
      <c r="F176" s="223" t="s">
        <v>437</v>
      </c>
      <c r="G176" s="36"/>
      <c r="H176" s="36"/>
      <c r="I176" s="122"/>
      <c r="J176" s="36"/>
      <c r="K176" s="36"/>
      <c r="L176" s="39"/>
      <c r="M176" s="224"/>
      <c r="N176" s="22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438</v>
      </c>
      <c r="G177" s="227"/>
      <c r="H177" s="230">
        <v>792.6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82</v>
      </c>
      <c r="AV177" s="13" t="s">
        <v>82</v>
      </c>
      <c r="AW177" s="13" t="s">
        <v>30</v>
      </c>
      <c r="AX177" s="13" t="s">
        <v>74</v>
      </c>
      <c r="AY177" s="236" t="s">
        <v>137</v>
      </c>
    </row>
    <row r="178" spans="2:51" s="14" customFormat="1" ht="11.25">
      <c r="B178" s="237"/>
      <c r="C178" s="238"/>
      <c r="D178" s="222" t="s">
        <v>147</v>
      </c>
      <c r="E178" s="239" t="s">
        <v>1</v>
      </c>
      <c r="F178" s="240" t="s">
        <v>439</v>
      </c>
      <c r="G178" s="238"/>
      <c r="H178" s="241">
        <v>792.6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147</v>
      </c>
      <c r="AU178" s="247" t="s">
        <v>82</v>
      </c>
      <c r="AV178" s="14" t="s">
        <v>150</v>
      </c>
      <c r="AW178" s="14" t="s">
        <v>30</v>
      </c>
      <c r="AX178" s="14" t="s">
        <v>74</v>
      </c>
      <c r="AY178" s="247" t="s">
        <v>137</v>
      </c>
    </row>
    <row r="179" spans="2:51" s="15" customFormat="1" ht="11.25">
      <c r="B179" s="248"/>
      <c r="C179" s="249"/>
      <c r="D179" s="222" t="s">
        <v>147</v>
      </c>
      <c r="E179" s="250" t="s">
        <v>1</v>
      </c>
      <c r="F179" s="251" t="s">
        <v>151</v>
      </c>
      <c r="G179" s="249"/>
      <c r="H179" s="252">
        <v>792.6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147</v>
      </c>
      <c r="AU179" s="258" t="s">
        <v>82</v>
      </c>
      <c r="AV179" s="15" t="s">
        <v>143</v>
      </c>
      <c r="AW179" s="15" t="s">
        <v>30</v>
      </c>
      <c r="AX179" s="15" t="s">
        <v>31</v>
      </c>
      <c r="AY179" s="258" t="s">
        <v>137</v>
      </c>
    </row>
    <row r="180" spans="1:65" s="2" customFormat="1" ht="21.75" customHeight="1">
      <c r="A180" s="34"/>
      <c r="B180" s="35"/>
      <c r="C180" s="209" t="s">
        <v>210</v>
      </c>
      <c r="D180" s="209" t="s">
        <v>139</v>
      </c>
      <c r="E180" s="210" t="s">
        <v>440</v>
      </c>
      <c r="F180" s="211" t="s">
        <v>441</v>
      </c>
      <c r="G180" s="212" t="s">
        <v>245</v>
      </c>
      <c r="H180" s="213">
        <v>5203.2</v>
      </c>
      <c r="I180" s="214"/>
      <c r="J180" s="213">
        <f>ROUND(I180*H180,1)</f>
        <v>0</v>
      </c>
      <c r="K180" s="215"/>
      <c r="L180" s="39"/>
      <c r="M180" s="216" t="s">
        <v>1</v>
      </c>
      <c r="N180" s="217" t="s">
        <v>39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143</v>
      </c>
      <c r="AT180" s="220" t="s">
        <v>139</v>
      </c>
      <c r="AU180" s="220" t="s">
        <v>82</v>
      </c>
      <c r="AY180" s="17" t="s">
        <v>137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31</v>
      </c>
      <c r="BK180" s="221">
        <f>ROUND(I180*H180,1)</f>
        <v>0</v>
      </c>
      <c r="BL180" s="17" t="s">
        <v>143</v>
      </c>
      <c r="BM180" s="220" t="s">
        <v>442</v>
      </c>
    </row>
    <row r="181" spans="1:47" s="2" customFormat="1" ht="39">
      <c r="A181" s="34"/>
      <c r="B181" s="35"/>
      <c r="C181" s="36"/>
      <c r="D181" s="222" t="s">
        <v>145</v>
      </c>
      <c r="E181" s="36"/>
      <c r="F181" s="223" t="s">
        <v>443</v>
      </c>
      <c r="G181" s="36"/>
      <c r="H181" s="36"/>
      <c r="I181" s="122"/>
      <c r="J181" s="36"/>
      <c r="K181" s="36"/>
      <c r="L181" s="39"/>
      <c r="M181" s="224"/>
      <c r="N181" s="225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82</v>
      </c>
    </row>
    <row r="182" spans="2:51" s="13" customFormat="1" ht="11.25">
      <c r="B182" s="226"/>
      <c r="C182" s="227"/>
      <c r="D182" s="222" t="s">
        <v>147</v>
      </c>
      <c r="E182" s="228" t="s">
        <v>1</v>
      </c>
      <c r="F182" s="229" t="s">
        <v>444</v>
      </c>
      <c r="G182" s="227"/>
      <c r="H182" s="230">
        <v>4401.6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147</v>
      </c>
      <c r="AU182" s="236" t="s">
        <v>82</v>
      </c>
      <c r="AV182" s="13" t="s">
        <v>82</v>
      </c>
      <c r="AW182" s="13" t="s">
        <v>30</v>
      </c>
      <c r="AX182" s="13" t="s">
        <v>74</v>
      </c>
      <c r="AY182" s="236" t="s">
        <v>137</v>
      </c>
    </row>
    <row r="183" spans="2:51" s="14" customFormat="1" ht="11.25">
      <c r="B183" s="237"/>
      <c r="C183" s="238"/>
      <c r="D183" s="222" t="s">
        <v>147</v>
      </c>
      <c r="E183" s="239" t="s">
        <v>1</v>
      </c>
      <c r="F183" s="240" t="s">
        <v>445</v>
      </c>
      <c r="G183" s="238"/>
      <c r="H183" s="241">
        <v>4401.6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147</v>
      </c>
      <c r="AU183" s="247" t="s">
        <v>82</v>
      </c>
      <c r="AV183" s="14" t="s">
        <v>150</v>
      </c>
      <c r="AW183" s="14" t="s">
        <v>30</v>
      </c>
      <c r="AX183" s="14" t="s">
        <v>74</v>
      </c>
      <c r="AY183" s="247" t="s">
        <v>137</v>
      </c>
    </row>
    <row r="184" spans="2:51" s="13" customFormat="1" ht="11.25">
      <c r="B184" s="226"/>
      <c r="C184" s="227"/>
      <c r="D184" s="222" t="s">
        <v>147</v>
      </c>
      <c r="E184" s="228" t="s">
        <v>1</v>
      </c>
      <c r="F184" s="229" t="s">
        <v>412</v>
      </c>
      <c r="G184" s="227"/>
      <c r="H184" s="230">
        <v>801.6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147</v>
      </c>
      <c r="AU184" s="236" t="s">
        <v>82</v>
      </c>
      <c r="AV184" s="13" t="s">
        <v>82</v>
      </c>
      <c r="AW184" s="13" t="s">
        <v>30</v>
      </c>
      <c r="AX184" s="13" t="s">
        <v>74</v>
      </c>
      <c r="AY184" s="236" t="s">
        <v>137</v>
      </c>
    </row>
    <row r="185" spans="2:51" s="14" customFormat="1" ht="11.25">
      <c r="B185" s="237"/>
      <c r="C185" s="238"/>
      <c r="D185" s="222" t="s">
        <v>147</v>
      </c>
      <c r="E185" s="239" t="s">
        <v>1</v>
      </c>
      <c r="F185" s="240" t="s">
        <v>413</v>
      </c>
      <c r="G185" s="238"/>
      <c r="H185" s="241">
        <v>801.6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147</v>
      </c>
      <c r="AU185" s="247" t="s">
        <v>82</v>
      </c>
      <c r="AV185" s="14" t="s">
        <v>150</v>
      </c>
      <c r="AW185" s="14" t="s">
        <v>30</v>
      </c>
      <c r="AX185" s="14" t="s">
        <v>74</v>
      </c>
      <c r="AY185" s="247" t="s">
        <v>137</v>
      </c>
    </row>
    <row r="186" spans="2:51" s="15" customFormat="1" ht="11.25">
      <c r="B186" s="248"/>
      <c r="C186" s="249"/>
      <c r="D186" s="222" t="s">
        <v>147</v>
      </c>
      <c r="E186" s="250" t="s">
        <v>1</v>
      </c>
      <c r="F186" s="251" t="s">
        <v>151</v>
      </c>
      <c r="G186" s="249"/>
      <c r="H186" s="252">
        <v>5203.2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147</v>
      </c>
      <c r="AU186" s="258" t="s">
        <v>82</v>
      </c>
      <c r="AV186" s="15" t="s">
        <v>143</v>
      </c>
      <c r="AW186" s="15" t="s">
        <v>30</v>
      </c>
      <c r="AX186" s="15" t="s">
        <v>31</v>
      </c>
      <c r="AY186" s="258" t="s">
        <v>137</v>
      </c>
    </row>
    <row r="187" spans="1:65" s="2" customFormat="1" ht="16.5" customHeight="1">
      <c r="A187" s="34"/>
      <c r="B187" s="35"/>
      <c r="C187" s="209" t="s">
        <v>215</v>
      </c>
      <c r="D187" s="209" t="s">
        <v>139</v>
      </c>
      <c r="E187" s="210" t="s">
        <v>297</v>
      </c>
      <c r="F187" s="211" t="s">
        <v>446</v>
      </c>
      <c r="G187" s="212" t="s">
        <v>382</v>
      </c>
      <c r="H187" s="213">
        <v>124.2</v>
      </c>
      <c r="I187" s="214"/>
      <c r="J187" s="213">
        <f>ROUND(I187*H187,1)</f>
        <v>0</v>
      </c>
      <c r="K187" s="215"/>
      <c r="L187" s="39"/>
      <c r="M187" s="216" t="s">
        <v>1</v>
      </c>
      <c r="N187" s="217" t="s">
        <v>39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143</v>
      </c>
      <c r="AT187" s="220" t="s">
        <v>139</v>
      </c>
      <c r="AU187" s="220" t="s">
        <v>82</v>
      </c>
      <c r="AY187" s="17" t="s">
        <v>137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31</v>
      </c>
      <c r="BK187" s="221">
        <f>ROUND(I187*H187,1)</f>
        <v>0</v>
      </c>
      <c r="BL187" s="17" t="s">
        <v>143</v>
      </c>
      <c r="BM187" s="220" t="s">
        <v>447</v>
      </c>
    </row>
    <row r="188" spans="1:47" s="2" customFormat="1" ht="87.75">
      <c r="A188" s="34"/>
      <c r="B188" s="35"/>
      <c r="C188" s="36"/>
      <c r="D188" s="222" t="s">
        <v>145</v>
      </c>
      <c r="E188" s="36"/>
      <c r="F188" s="223" t="s">
        <v>448</v>
      </c>
      <c r="G188" s="36"/>
      <c r="H188" s="36"/>
      <c r="I188" s="122"/>
      <c r="J188" s="36"/>
      <c r="K188" s="36"/>
      <c r="L188" s="39"/>
      <c r="M188" s="224"/>
      <c r="N188" s="22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82</v>
      </c>
    </row>
    <row r="189" spans="2:51" s="13" customFormat="1" ht="11.25">
      <c r="B189" s="226"/>
      <c r="C189" s="227"/>
      <c r="D189" s="222" t="s">
        <v>147</v>
      </c>
      <c r="E189" s="228" t="s">
        <v>1</v>
      </c>
      <c r="F189" s="229" t="s">
        <v>449</v>
      </c>
      <c r="G189" s="227"/>
      <c r="H189" s="230">
        <v>124.2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147</v>
      </c>
      <c r="AU189" s="236" t="s">
        <v>82</v>
      </c>
      <c r="AV189" s="13" t="s">
        <v>82</v>
      </c>
      <c r="AW189" s="13" t="s">
        <v>30</v>
      </c>
      <c r="AX189" s="13" t="s">
        <v>74</v>
      </c>
      <c r="AY189" s="236" t="s">
        <v>137</v>
      </c>
    </row>
    <row r="190" spans="2:51" s="14" customFormat="1" ht="11.25">
      <c r="B190" s="237"/>
      <c r="C190" s="238"/>
      <c r="D190" s="222" t="s">
        <v>147</v>
      </c>
      <c r="E190" s="239" t="s">
        <v>1</v>
      </c>
      <c r="F190" s="240" t="s">
        <v>450</v>
      </c>
      <c r="G190" s="238"/>
      <c r="H190" s="241">
        <v>124.2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147</v>
      </c>
      <c r="AU190" s="247" t="s">
        <v>82</v>
      </c>
      <c r="AV190" s="14" t="s">
        <v>150</v>
      </c>
      <c r="AW190" s="14" t="s">
        <v>30</v>
      </c>
      <c r="AX190" s="14" t="s">
        <v>74</v>
      </c>
      <c r="AY190" s="247" t="s">
        <v>137</v>
      </c>
    </row>
    <row r="191" spans="2:51" s="15" customFormat="1" ht="11.25">
      <c r="B191" s="248"/>
      <c r="C191" s="249"/>
      <c r="D191" s="222" t="s">
        <v>147</v>
      </c>
      <c r="E191" s="250" t="s">
        <v>1</v>
      </c>
      <c r="F191" s="251" t="s">
        <v>151</v>
      </c>
      <c r="G191" s="249"/>
      <c r="H191" s="252">
        <v>124.2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147</v>
      </c>
      <c r="AU191" s="258" t="s">
        <v>82</v>
      </c>
      <c r="AV191" s="15" t="s">
        <v>143</v>
      </c>
      <c r="AW191" s="15" t="s">
        <v>30</v>
      </c>
      <c r="AX191" s="15" t="s">
        <v>31</v>
      </c>
      <c r="AY191" s="258" t="s">
        <v>137</v>
      </c>
    </row>
    <row r="192" spans="1:65" s="2" customFormat="1" ht="16.5" customHeight="1">
      <c r="A192" s="34"/>
      <c r="B192" s="35"/>
      <c r="C192" s="209" t="s">
        <v>220</v>
      </c>
      <c r="D192" s="209" t="s">
        <v>139</v>
      </c>
      <c r="E192" s="210" t="s">
        <v>278</v>
      </c>
      <c r="F192" s="211" t="s">
        <v>279</v>
      </c>
      <c r="G192" s="212" t="s">
        <v>245</v>
      </c>
      <c r="H192" s="213">
        <v>3950</v>
      </c>
      <c r="I192" s="214"/>
      <c r="J192" s="213">
        <f>ROUND(I192*H192,1)</f>
        <v>0</v>
      </c>
      <c r="K192" s="215"/>
      <c r="L192" s="39"/>
      <c r="M192" s="216" t="s">
        <v>1</v>
      </c>
      <c r="N192" s="217" t="s">
        <v>39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143</v>
      </c>
      <c r="AT192" s="220" t="s">
        <v>139</v>
      </c>
      <c r="AU192" s="220" t="s">
        <v>82</v>
      </c>
      <c r="AY192" s="17" t="s">
        <v>137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31</v>
      </c>
      <c r="BK192" s="221">
        <f>ROUND(I192*H192,1)</f>
        <v>0</v>
      </c>
      <c r="BL192" s="17" t="s">
        <v>143</v>
      </c>
      <c r="BM192" s="220" t="s">
        <v>451</v>
      </c>
    </row>
    <row r="193" spans="1:47" s="2" customFormat="1" ht="11.25">
      <c r="A193" s="34"/>
      <c r="B193" s="35"/>
      <c r="C193" s="36"/>
      <c r="D193" s="222" t="s">
        <v>145</v>
      </c>
      <c r="E193" s="36"/>
      <c r="F193" s="223" t="s">
        <v>281</v>
      </c>
      <c r="G193" s="36"/>
      <c r="H193" s="36"/>
      <c r="I193" s="122"/>
      <c r="J193" s="36"/>
      <c r="K193" s="36"/>
      <c r="L193" s="39"/>
      <c r="M193" s="224"/>
      <c r="N193" s="225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145</v>
      </c>
      <c r="AU193" s="17" t="s">
        <v>82</v>
      </c>
    </row>
    <row r="194" spans="2:51" s="13" customFormat="1" ht="11.25">
      <c r="B194" s="226"/>
      <c r="C194" s="227"/>
      <c r="D194" s="222" t="s">
        <v>147</v>
      </c>
      <c r="E194" s="228" t="s">
        <v>1</v>
      </c>
      <c r="F194" s="229" t="s">
        <v>452</v>
      </c>
      <c r="G194" s="227"/>
      <c r="H194" s="230">
        <v>3950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147</v>
      </c>
      <c r="AU194" s="236" t="s">
        <v>82</v>
      </c>
      <c r="AV194" s="13" t="s">
        <v>82</v>
      </c>
      <c r="AW194" s="13" t="s">
        <v>30</v>
      </c>
      <c r="AX194" s="13" t="s">
        <v>74</v>
      </c>
      <c r="AY194" s="236" t="s">
        <v>137</v>
      </c>
    </row>
    <row r="195" spans="2:51" s="14" customFormat="1" ht="11.25">
      <c r="B195" s="237"/>
      <c r="C195" s="238"/>
      <c r="D195" s="222" t="s">
        <v>147</v>
      </c>
      <c r="E195" s="239" t="s">
        <v>1</v>
      </c>
      <c r="F195" s="240" t="s">
        <v>453</v>
      </c>
      <c r="G195" s="238"/>
      <c r="H195" s="241">
        <v>3950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147</v>
      </c>
      <c r="AU195" s="247" t="s">
        <v>82</v>
      </c>
      <c r="AV195" s="14" t="s">
        <v>150</v>
      </c>
      <c r="AW195" s="14" t="s">
        <v>30</v>
      </c>
      <c r="AX195" s="14" t="s">
        <v>74</v>
      </c>
      <c r="AY195" s="247" t="s">
        <v>137</v>
      </c>
    </row>
    <row r="196" spans="2:51" s="15" customFormat="1" ht="11.25">
      <c r="B196" s="248"/>
      <c r="C196" s="249"/>
      <c r="D196" s="222" t="s">
        <v>147</v>
      </c>
      <c r="E196" s="250" t="s">
        <v>1</v>
      </c>
      <c r="F196" s="251" t="s">
        <v>151</v>
      </c>
      <c r="G196" s="249"/>
      <c r="H196" s="252">
        <v>3950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82</v>
      </c>
      <c r="AV196" s="15" t="s">
        <v>143</v>
      </c>
      <c r="AW196" s="15" t="s">
        <v>30</v>
      </c>
      <c r="AX196" s="15" t="s">
        <v>31</v>
      </c>
      <c r="AY196" s="258" t="s">
        <v>137</v>
      </c>
    </row>
    <row r="197" spans="1:65" s="2" customFormat="1" ht="21.75" customHeight="1">
      <c r="A197" s="34"/>
      <c r="B197" s="35"/>
      <c r="C197" s="209" t="s">
        <v>9</v>
      </c>
      <c r="D197" s="209" t="s">
        <v>139</v>
      </c>
      <c r="E197" s="210" t="s">
        <v>454</v>
      </c>
      <c r="F197" s="211" t="s">
        <v>455</v>
      </c>
      <c r="G197" s="212" t="s">
        <v>142</v>
      </c>
      <c r="H197" s="213">
        <v>0.3</v>
      </c>
      <c r="I197" s="214"/>
      <c r="J197" s="213">
        <f>ROUND(I197*H197,1)</f>
        <v>0</v>
      </c>
      <c r="K197" s="215"/>
      <c r="L197" s="39"/>
      <c r="M197" s="216" t="s">
        <v>1</v>
      </c>
      <c r="N197" s="217" t="s">
        <v>39</v>
      </c>
      <c r="O197" s="71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82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31</v>
      </c>
      <c r="BK197" s="221">
        <f>ROUND(I197*H197,1)</f>
        <v>0</v>
      </c>
      <c r="BL197" s="17" t="s">
        <v>143</v>
      </c>
      <c r="BM197" s="220" t="s">
        <v>456</v>
      </c>
    </row>
    <row r="198" spans="1:47" s="2" customFormat="1" ht="19.5">
      <c r="A198" s="34"/>
      <c r="B198" s="35"/>
      <c r="C198" s="36"/>
      <c r="D198" s="222" t="s">
        <v>145</v>
      </c>
      <c r="E198" s="36"/>
      <c r="F198" s="223" t="s">
        <v>457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82</v>
      </c>
    </row>
    <row r="199" spans="2:51" s="13" customFormat="1" ht="11.25">
      <c r="B199" s="226"/>
      <c r="C199" s="227"/>
      <c r="D199" s="222" t="s">
        <v>147</v>
      </c>
      <c r="E199" s="228" t="s">
        <v>1</v>
      </c>
      <c r="F199" s="229" t="s">
        <v>458</v>
      </c>
      <c r="G199" s="227"/>
      <c r="H199" s="230">
        <v>0.3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147</v>
      </c>
      <c r="AU199" s="236" t="s">
        <v>82</v>
      </c>
      <c r="AV199" s="13" t="s">
        <v>82</v>
      </c>
      <c r="AW199" s="13" t="s">
        <v>30</v>
      </c>
      <c r="AX199" s="13" t="s">
        <v>74</v>
      </c>
      <c r="AY199" s="236" t="s">
        <v>137</v>
      </c>
    </row>
    <row r="200" spans="2:51" s="14" customFormat="1" ht="11.25">
      <c r="B200" s="237"/>
      <c r="C200" s="238"/>
      <c r="D200" s="222" t="s">
        <v>147</v>
      </c>
      <c r="E200" s="239" t="s">
        <v>1</v>
      </c>
      <c r="F200" s="240" t="s">
        <v>459</v>
      </c>
      <c r="G200" s="238"/>
      <c r="H200" s="241">
        <v>0.3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147</v>
      </c>
      <c r="AU200" s="247" t="s">
        <v>82</v>
      </c>
      <c r="AV200" s="14" t="s">
        <v>150</v>
      </c>
      <c r="AW200" s="14" t="s">
        <v>30</v>
      </c>
      <c r="AX200" s="14" t="s">
        <v>74</v>
      </c>
      <c r="AY200" s="247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0.3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31</v>
      </c>
      <c r="AY201" s="258" t="s">
        <v>137</v>
      </c>
    </row>
    <row r="202" spans="1:65" s="2" customFormat="1" ht="16.5" customHeight="1">
      <c r="A202" s="34"/>
      <c r="B202" s="35"/>
      <c r="C202" s="209" t="s">
        <v>232</v>
      </c>
      <c r="D202" s="209" t="s">
        <v>139</v>
      </c>
      <c r="E202" s="210" t="s">
        <v>312</v>
      </c>
      <c r="F202" s="211" t="s">
        <v>460</v>
      </c>
      <c r="G202" s="212" t="s">
        <v>142</v>
      </c>
      <c r="H202" s="213">
        <v>0.3</v>
      </c>
      <c r="I202" s="214"/>
      <c r="J202" s="213">
        <f>ROUND(I202*H202,1)</f>
        <v>0</v>
      </c>
      <c r="K202" s="215"/>
      <c r="L202" s="39"/>
      <c r="M202" s="216" t="s">
        <v>1</v>
      </c>
      <c r="N202" s="217" t="s">
        <v>39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31</v>
      </c>
      <c r="BK202" s="221">
        <f>ROUND(I202*H202,1)</f>
        <v>0</v>
      </c>
      <c r="BL202" s="17" t="s">
        <v>143</v>
      </c>
      <c r="BM202" s="220" t="s">
        <v>461</v>
      </c>
    </row>
    <row r="203" spans="1:47" s="2" customFormat="1" ht="19.5">
      <c r="A203" s="34"/>
      <c r="B203" s="35"/>
      <c r="C203" s="36"/>
      <c r="D203" s="222" t="s">
        <v>145</v>
      </c>
      <c r="E203" s="36"/>
      <c r="F203" s="223" t="s">
        <v>462</v>
      </c>
      <c r="G203" s="36"/>
      <c r="H203" s="36"/>
      <c r="I203" s="122"/>
      <c r="J203" s="36"/>
      <c r="K203" s="36"/>
      <c r="L203" s="39"/>
      <c r="M203" s="224"/>
      <c r="N203" s="22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82</v>
      </c>
    </row>
    <row r="204" spans="2:51" s="13" customFormat="1" ht="11.25">
      <c r="B204" s="226"/>
      <c r="C204" s="227"/>
      <c r="D204" s="222" t="s">
        <v>147</v>
      </c>
      <c r="E204" s="228" t="s">
        <v>1</v>
      </c>
      <c r="F204" s="229" t="s">
        <v>458</v>
      </c>
      <c r="G204" s="227"/>
      <c r="H204" s="230">
        <v>0.3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147</v>
      </c>
      <c r="AU204" s="236" t="s">
        <v>82</v>
      </c>
      <c r="AV204" s="13" t="s">
        <v>82</v>
      </c>
      <c r="AW204" s="13" t="s">
        <v>30</v>
      </c>
      <c r="AX204" s="13" t="s">
        <v>74</v>
      </c>
      <c r="AY204" s="236" t="s">
        <v>137</v>
      </c>
    </row>
    <row r="205" spans="2:51" s="14" customFormat="1" ht="11.25">
      <c r="B205" s="237"/>
      <c r="C205" s="238"/>
      <c r="D205" s="222" t="s">
        <v>147</v>
      </c>
      <c r="E205" s="239" t="s">
        <v>1</v>
      </c>
      <c r="F205" s="240" t="s">
        <v>459</v>
      </c>
      <c r="G205" s="238"/>
      <c r="H205" s="241">
        <v>0.3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147</v>
      </c>
      <c r="AU205" s="247" t="s">
        <v>82</v>
      </c>
      <c r="AV205" s="14" t="s">
        <v>150</v>
      </c>
      <c r="AW205" s="14" t="s">
        <v>30</v>
      </c>
      <c r="AX205" s="14" t="s">
        <v>74</v>
      </c>
      <c r="AY205" s="247" t="s">
        <v>137</v>
      </c>
    </row>
    <row r="206" spans="2:51" s="15" customFormat="1" ht="11.25">
      <c r="B206" s="248"/>
      <c r="C206" s="249"/>
      <c r="D206" s="222" t="s">
        <v>147</v>
      </c>
      <c r="E206" s="250" t="s">
        <v>1</v>
      </c>
      <c r="F206" s="251" t="s">
        <v>151</v>
      </c>
      <c r="G206" s="249"/>
      <c r="H206" s="252">
        <v>0.3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147</v>
      </c>
      <c r="AU206" s="258" t="s">
        <v>82</v>
      </c>
      <c r="AV206" s="15" t="s">
        <v>143</v>
      </c>
      <c r="AW206" s="15" t="s">
        <v>30</v>
      </c>
      <c r="AX206" s="15" t="s">
        <v>31</v>
      </c>
      <c r="AY206" s="258" t="s">
        <v>137</v>
      </c>
    </row>
    <row r="207" spans="1:65" s="2" customFormat="1" ht="16.5" customHeight="1">
      <c r="A207" s="34"/>
      <c r="B207" s="35"/>
      <c r="C207" s="259" t="s">
        <v>237</v>
      </c>
      <c r="D207" s="259" t="s">
        <v>342</v>
      </c>
      <c r="E207" s="260" t="s">
        <v>463</v>
      </c>
      <c r="F207" s="261" t="s">
        <v>464</v>
      </c>
      <c r="G207" s="262" t="s">
        <v>382</v>
      </c>
      <c r="H207" s="263">
        <v>60</v>
      </c>
      <c r="I207" s="264"/>
      <c r="J207" s="263">
        <f>ROUND(I207*H207,1)</f>
        <v>0</v>
      </c>
      <c r="K207" s="265"/>
      <c r="L207" s="266"/>
      <c r="M207" s="267" t="s">
        <v>1</v>
      </c>
      <c r="N207" s="268" t="s">
        <v>39</v>
      </c>
      <c r="O207" s="71"/>
      <c r="P207" s="218">
        <f>O207*H207</f>
        <v>0</v>
      </c>
      <c r="Q207" s="218">
        <v>1</v>
      </c>
      <c r="R207" s="218">
        <f>Q207*H207</f>
        <v>60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187</v>
      </c>
      <c r="AT207" s="220" t="s">
        <v>342</v>
      </c>
      <c r="AU207" s="220" t="s">
        <v>82</v>
      </c>
      <c r="AY207" s="17" t="s">
        <v>137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31</v>
      </c>
      <c r="BK207" s="221">
        <f>ROUND(I207*H207,1)</f>
        <v>0</v>
      </c>
      <c r="BL207" s="17" t="s">
        <v>143</v>
      </c>
      <c r="BM207" s="220" t="s">
        <v>465</v>
      </c>
    </row>
    <row r="208" spans="1:47" s="2" customFormat="1" ht="11.25">
      <c r="A208" s="34"/>
      <c r="B208" s="35"/>
      <c r="C208" s="36"/>
      <c r="D208" s="222" t="s">
        <v>145</v>
      </c>
      <c r="E208" s="36"/>
      <c r="F208" s="223" t="s">
        <v>464</v>
      </c>
      <c r="G208" s="36"/>
      <c r="H208" s="36"/>
      <c r="I208" s="122"/>
      <c r="J208" s="36"/>
      <c r="K208" s="36"/>
      <c r="L208" s="39"/>
      <c r="M208" s="224"/>
      <c r="N208" s="225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145</v>
      </c>
      <c r="AU208" s="17" t="s">
        <v>82</v>
      </c>
    </row>
    <row r="209" spans="2:51" s="13" customFormat="1" ht="11.25">
      <c r="B209" s="226"/>
      <c r="C209" s="227"/>
      <c r="D209" s="222" t="s">
        <v>147</v>
      </c>
      <c r="E209" s="228" t="s">
        <v>1</v>
      </c>
      <c r="F209" s="229" t="s">
        <v>466</v>
      </c>
      <c r="G209" s="227"/>
      <c r="H209" s="230">
        <v>60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147</v>
      </c>
      <c r="AU209" s="236" t="s">
        <v>82</v>
      </c>
      <c r="AV209" s="13" t="s">
        <v>82</v>
      </c>
      <c r="AW209" s="13" t="s">
        <v>30</v>
      </c>
      <c r="AX209" s="13" t="s">
        <v>74</v>
      </c>
      <c r="AY209" s="236" t="s">
        <v>137</v>
      </c>
    </row>
    <row r="210" spans="2:51" s="14" customFormat="1" ht="11.25">
      <c r="B210" s="237"/>
      <c r="C210" s="238"/>
      <c r="D210" s="222" t="s">
        <v>147</v>
      </c>
      <c r="E210" s="239" t="s">
        <v>1</v>
      </c>
      <c r="F210" s="240" t="s">
        <v>467</v>
      </c>
      <c r="G210" s="238"/>
      <c r="H210" s="241">
        <v>60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147</v>
      </c>
      <c r="AU210" s="247" t="s">
        <v>82</v>
      </c>
      <c r="AV210" s="14" t="s">
        <v>150</v>
      </c>
      <c r="AW210" s="14" t="s">
        <v>30</v>
      </c>
      <c r="AX210" s="14" t="s">
        <v>74</v>
      </c>
      <c r="AY210" s="247" t="s">
        <v>137</v>
      </c>
    </row>
    <row r="211" spans="2:51" s="15" customFormat="1" ht="11.25">
      <c r="B211" s="248"/>
      <c r="C211" s="249"/>
      <c r="D211" s="222" t="s">
        <v>147</v>
      </c>
      <c r="E211" s="250" t="s">
        <v>1</v>
      </c>
      <c r="F211" s="251" t="s">
        <v>151</v>
      </c>
      <c r="G211" s="249"/>
      <c r="H211" s="252">
        <v>60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147</v>
      </c>
      <c r="AU211" s="258" t="s">
        <v>82</v>
      </c>
      <c r="AV211" s="15" t="s">
        <v>143</v>
      </c>
      <c r="AW211" s="15" t="s">
        <v>30</v>
      </c>
      <c r="AX211" s="15" t="s">
        <v>31</v>
      </c>
      <c r="AY211" s="258" t="s">
        <v>137</v>
      </c>
    </row>
    <row r="212" spans="1:65" s="2" customFormat="1" ht="21.75" customHeight="1">
      <c r="A212" s="34"/>
      <c r="B212" s="35"/>
      <c r="C212" s="209" t="s">
        <v>242</v>
      </c>
      <c r="D212" s="209" t="s">
        <v>139</v>
      </c>
      <c r="E212" s="210" t="s">
        <v>468</v>
      </c>
      <c r="F212" s="211" t="s">
        <v>469</v>
      </c>
      <c r="G212" s="212" t="s">
        <v>245</v>
      </c>
      <c r="H212" s="213">
        <v>13103.2</v>
      </c>
      <c r="I212" s="214"/>
      <c r="J212" s="213">
        <f>ROUND(I212*H212,1)</f>
        <v>0</v>
      </c>
      <c r="K212" s="215"/>
      <c r="L212" s="39"/>
      <c r="M212" s="216" t="s">
        <v>1</v>
      </c>
      <c r="N212" s="217" t="s">
        <v>39</v>
      </c>
      <c r="O212" s="71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143</v>
      </c>
      <c r="AT212" s="220" t="s">
        <v>139</v>
      </c>
      <c r="AU212" s="220" t="s">
        <v>82</v>
      </c>
      <c r="AY212" s="17" t="s">
        <v>137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31</v>
      </c>
      <c r="BK212" s="221">
        <f>ROUND(I212*H212,1)</f>
        <v>0</v>
      </c>
      <c r="BL212" s="17" t="s">
        <v>143</v>
      </c>
      <c r="BM212" s="220" t="s">
        <v>470</v>
      </c>
    </row>
    <row r="213" spans="1:47" s="2" customFormat="1" ht="39">
      <c r="A213" s="34"/>
      <c r="B213" s="35"/>
      <c r="C213" s="36"/>
      <c r="D213" s="222" t="s">
        <v>145</v>
      </c>
      <c r="E213" s="36"/>
      <c r="F213" s="223" t="s">
        <v>471</v>
      </c>
      <c r="G213" s="36"/>
      <c r="H213" s="36"/>
      <c r="I213" s="122"/>
      <c r="J213" s="36"/>
      <c r="K213" s="36"/>
      <c r="L213" s="39"/>
      <c r="M213" s="224"/>
      <c r="N213" s="22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82</v>
      </c>
    </row>
    <row r="214" spans="2:51" s="13" customFormat="1" ht="11.25">
      <c r="B214" s="226"/>
      <c r="C214" s="227"/>
      <c r="D214" s="222" t="s">
        <v>147</v>
      </c>
      <c r="E214" s="228" t="s">
        <v>1</v>
      </c>
      <c r="F214" s="229" t="s">
        <v>472</v>
      </c>
      <c r="G214" s="227"/>
      <c r="H214" s="230">
        <v>4401.6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147</v>
      </c>
      <c r="AU214" s="236" t="s">
        <v>82</v>
      </c>
      <c r="AV214" s="13" t="s">
        <v>82</v>
      </c>
      <c r="AW214" s="13" t="s">
        <v>30</v>
      </c>
      <c r="AX214" s="13" t="s">
        <v>74</v>
      </c>
      <c r="AY214" s="236" t="s">
        <v>137</v>
      </c>
    </row>
    <row r="215" spans="2:51" s="14" customFormat="1" ht="22.5">
      <c r="B215" s="237"/>
      <c r="C215" s="238"/>
      <c r="D215" s="222" t="s">
        <v>147</v>
      </c>
      <c r="E215" s="239" t="s">
        <v>1</v>
      </c>
      <c r="F215" s="240" t="s">
        <v>473</v>
      </c>
      <c r="G215" s="238"/>
      <c r="H215" s="241">
        <v>4401.6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147</v>
      </c>
      <c r="AU215" s="247" t="s">
        <v>82</v>
      </c>
      <c r="AV215" s="14" t="s">
        <v>150</v>
      </c>
      <c r="AW215" s="14" t="s">
        <v>30</v>
      </c>
      <c r="AX215" s="14" t="s">
        <v>74</v>
      </c>
      <c r="AY215" s="247" t="s">
        <v>137</v>
      </c>
    </row>
    <row r="216" spans="2:51" s="13" customFormat="1" ht="11.25">
      <c r="B216" s="226"/>
      <c r="C216" s="227"/>
      <c r="D216" s="222" t="s">
        <v>147</v>
      </c>
      <c r="E216" s="228" t="s">
        <v>1</v>
      </c>
      <c r="F216" s="229" t="s">
        <v>412</v>
      </c>
      <c r="G216" s="227"/>
      <c r="H216" s="230">
        <v>801.6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147</v>
      </c>
      <c r="AU216" s="236" t="s">
        <v>82</v>
      </c>
      <c r="AV216" s="13" t="s">
        <v>82</v>
      </c>
      <c r="AW216" s="13" t="s">
        <v>30</v>
      </c>
      <c r="AX216" s="13" t="s">
        <v>74</v>
      </c>
      <c r="AY216" s="236" t="s">
        <v>137</v>
      </c>
    </row>
    <row r="217" spans="2:51" s="14" customFormat="1" ht="22.5">
      <c r="B217" s="237"/>
      <c r="C217" s="238"/>
      <c r="D217" s="222" t="s">
        <v>147</v>
      </c>
      <c r="E217" s="239" t="s">
        <v>1</v>
      </c>
      <c r="F217" s="240" t="s">
        <v>474</v>
      </c>
      <c r="G217" s="238"/>
      <c r="H217" s="241">
        <v>801.6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147</v>
      </c>
      <c r="AU217" s="247" t="s">
        <v>82</v>
      </c>
      <c r="AV217" s="14" t="s">
        <v>150</v>
      </c>
      <c r="AW217" s="14" t="s">
        <v>30</v>
      </c>
      <c r="AX217" s="14" t="s">
        <v>74</v>
      </c>
      <c r="AY217" s="247" t="s">
        <v>137</v>
      </c>
    </row>
    <row r="218" spans="2:51" s="13" customFormat="1" ht="11.25">
      <c r="B218" s="226"/>
      <c r="C218" s="227"/>
      <c r="D218" s="222" t="s">
        <v>147</v>
      </c>
      <c r="E218" s="228" t="s">
        <v>1</v>
      </c>
      <c r="F218" s="229" t="s">
        <v>475</v>
      </c>
      <c r="G218" s="227"/>
      <c r="H218" s="230">
        <v>7900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147</v>
      </c>
      <c r="AU218" s="236" t="s">
        <v>82</v>
      </c>
      <c r="AV218" s="13" t="s">
        <v>82</v>
      </c>
      <c r="AW218" s="13" t="s">
        <v>30</v>
      </c>
      <c r="AX218" s="13" t="s">
        <v>74</v>
      </c>
      <c r="AY218" s="236" t="s">
        <v>137</v>
      </c>
    </row>
    <row r="219" spans="2:51" s="14" customFormat="1" ht="11.25">
      <c r="B219" s="237"/>
      <c r="C219" s="238"/>
      <c r="D219" s="222" t="s">
        <v>147</v>
      </c>
      <c r="E219" s="239" t="s">
        <v>1</v>
      </c>
      <c r="F219" s="240" t="s">
        <v>476</v>
      </c>
      <c r="G219" s="238"/>
      <c r="H219" s="241">
        <v>7900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147</v>
      </c>
      <c r="AU219" s="247" t="s">
        <v>82</v>
      </c>
      <c r="AV219" s="14" t="s">
        <v>150</v>
      </c>
      <c r="AW219" s="14" t="s">
        <v>30</v>
      </c>
      <c r="AX219" s="14" t="s">
        <v>74</v>
      </c>
      <c r="AY219" s="247" t="s">
        <v>137</v>
      </c>
    </row>
    <row r="220" spans="2:51" s="15" customFormat="1" ht="11.25">
      <c r="B220" s="248"/>
      <c r="C220" s="249"/>
      <c r="D220" s="222" t="s">
        <v>147</v>
      </c>
      <c r="E220" s="250" t="s">
        <v>1</v>
      </c>
      <c r="F220" s="251" t="s">
        <v>151</v>
      </c>
      <c r="G220" s="249"/>
      <c r="H220" s="252">
        <v>13103.2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147</v>
      </c>
      <c r="AU220" s="258" t="s">
        <v>82</v>
      </c>
      <c r="AV220" s="15" t="s">
        <v>143</v>
      </c>
      <c r="AW220" s="15" t="s">
        <v>30</v>
      </c>
      <c r="AX220" s="15" t="s">
        <v>31</v>
      </c>
      <c r="AY220" s="258" t="s">
        <v>137</v>
      </c>
    </row>
    <row r="221" spans="1:65" s="2" customFormat="1" ht="16.5" customHeight="1">
      <c r="A221" s="34"/>
      <c r="B221" s="35"/>
      <c r="C221" s="209" t="s">
        <v>249</v>
      </c>
      <c r="D221" s="209" t="s">
        <v>139</v>
      </c>
      <c r="E221" s="210" t="s">
        <v>284</v>
      </c>
      <c r="F221" s="211" t="s">
        <v>285</v>
      </c>
      <c r="G221" s="212" t="s">
        <v>245</v>
      </c>
      <c r="H221" s="213">
        <v>8701.6</v>
      </c>
      <c r="I221" s="214"/>
      <c r="J221" s="213">
        <f>ROUND(I221*H221,1)</f>
        <v>0</v>
      </c>
      <c r="K221" s="215"/>
      <c r="L221" s="39"/>
      <c r="M221" s="216" t="s">
        <v>1</v>
      </c>
      <c r="N221" s="217" t="s">
        <v>39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143</v>
      </c>
      <c r="AT221" s="220" t="s">
        <v>139</v>
      </c>
      <c r="AU221" s="220" t="s">
        <v>82</v>
      </c>
      <c r="AY221" s="17" t="s">
        <v>137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31</v>
      </c>
      <c r="BK221" s="221">
        <f>ROUND(I221*H221,1)</f>
        <v>0</v>
      </c>
      <c r="BL221" s="17" t="s">
        <v>143</v>
      </c>
      <c r="BM221" s="220" t="s">
        <v>477</v>
      </c>
    </row>
    <row r="222" spans="1:47" s="2" customFormat="1" ht="19.5">
      <c r="A222" s="34"/>
      <c r="B222" s="35"/>
      <c r="C222" s="36"/>
      <c r="D222" s="222" t="s">
        <v>145</v>
      </c>
      <c r="E222" s="36"/>
      <c r="F222" s="223" t="s">
        <v>287</v>
      </c>
      <c r="G222" s="36"/>
      <c r="H222" s="36"/>
      <c r="I222" s="122"/>
      <c r="J222" s="36"/>
      <c r="K222" s="36"/>
      <c r="L222" s="39"/>
      <c r="M222" s="224"/>
      <c r="N222" s="225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145</v>
      </c>
      <c r="AU222" s="17" t="s">
        <v>82</v>
      </c>
    </row>
    <row r="223" spans="2:51" s="13" customFormat="1" ht="11.25">
      <c r="B223" s="226"/>
      <c r="C223" s="227"/>
      <c r="D223" s="222" t="s">
        <v>147</v>
      </c>
      <c r="E223" s="228" t="s">
        <v>1</v>
      </c>
      <c r="F223" s="229" t="s">
        <v>475</v>
      </c>
      <c r="G223" s="227"/>
      <c r="H223" s="230">
        <v>7900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147</v>
      </c>
      <c r="AU223" s="236" t="s">
        <v>82</v>
      </c>
      <c r="AV223" s="13" t="s">
        <v>82</v>
      </c>
      <c r="AW223" s="13" t="s">
        <v>30</v>
      </c>
      <c r="AX223" s="13" t="s">
        <v>74</v>
      </c>
      <c r="AY223" s="236" t="s">
        <v>137</v>
      </c>
    </row>
    <row r="224" spans="2:51" s="14" customFormat="1" ht="11.25">
      <c r="B224" s="237"/>
      <c r="C224" s="238"/>
      <c r="D224" s="222" t="s">
        <v>147</v>
      </c>
      <c r="E224" s="239" t="s">
        <v>1</v>
      </c>
      <c r="F224" s="240" t="s">
        <v>478</v>
      </c>
      <c r="G224" s="238"/>
      <c r="H224" s="241">
        <v>7900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147</v>
      </c>
      <c r="AU224" s="247" t="s">
        <v>82</v>
      </c>
      <c r="AV224" s="14" t="s">
        <v>150</v>
      </c>
      <c r="AW224" s="14" t="s">
        <v>30</v>
      </c>
      <c r="AX224" s="14" t="s">
        <v>74</v>
      </c>
      <c r="AY224" s="247" t="s">
        <v>137</v>
      </c>
    </row>
    <row r="225" spans="2:51" s="13" customFormat="1" ht="11.25">
      <c r="B225" s="226"/>
      <c r="C225" s="227"/>
      <c r="D225" s="222" t="s">
        <v>147</v>
      </c>
      <c r="E225" s="228" t="s">
        <v>1</v>
      </c>
      <c r="F225" s="229" t="s">
        <v>412</v>
      </c>
      <c r="G225" s="227"/>
      <c r="H225" s="230">
        <v>801.6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147</v>
      </c>
      <c r="AU225" s="236" t="s">
        <v>82</v>
      </c>
      <c r="AV225" s="13" t="s">
        <v>82</v>
      </c>
      <c r="AW225" s="13" t="s">
        <v>30</v>
      </c>
      <c r="AX225" s="13" t="s">
        <v>74</v>
      </c>
      <c r="AY225" s="236" t="s">
        <v>137</v>
      </c>
    </row>
    <row r="226" spans="2:51" s="14" customFormat="1" ht="11.25">
      <c r="B226" s="237"/>
      <c r="C226" s="238"/>
      <c r="D226" s="222" t="s">
        <v>147</v>
      </c>
      <c r="E226" s="239" t="s">
        <v>1</v>
      </c>
      <c r="F226" s="240" t="s">
        <v>479</v>
      </c>
      <c r="G226" s="238"/>
      <c r="H226" s="241">
        <v>801.6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147</v>
      </c>
      <c r="AU226" s="247" t="s">
        <v>82</v>
      </c>
      <c r="AV226" s="14" t="s">
        <v>150</v>
      </c>
      <c r="AW226" s="14" t="s">
        <v>30</v>
      </c>
      <c r="AX226" s="14" t="s">
        <v>74</v>
      </c>
      <c r="AY226" s="247" t="s">
        <v>137</v>
      </c>
    </row>
    <row r="227" spans="2:51" s="15" customFormat="1" ht="11.25">
      <c r="B227" s="248"/>
      <c r="C227" s="249"/>
      <c r="D227" s="222" t="s">
        <v>147</v>
      </c>
      <c r="E227" s="250" t="s">
        <v>1</v>
      </c>
      <c r="F227" s="251" t="s">
        <v>151</v>
      </c>
      <c r="G227" s="249"/>
      <c r="H227" s="252">
        <v>8701.6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147</v>
      </c>
      <c r="AU227" s="258" t="s">
        <v>82</v>
      </c>
      <c r="AV227" s="15" t="s">
        <v>143</v>
      </c>
      <c r="AW227" s="15" t="s">
        <v>30</v>
      </c>
      <c r="AX227" s="15" t="s">
        <v>31</v>
      </c>
      <c r="AY227" s="258" t="s">
        <v>137</v>
      </c>
    </row>
    <row r="228" spans="1:65" s="2" customFormat="1" ht="16.5" customHeight="1">
      <c r="A228" s="34"/>
      <c r="B228" s="35"/>
      <c r="C228" s="209" t="s">
        <v>255</v>
      </c>
      <c r="D228" s="209" t="s">
        <v>139</v>
      </c>
      <c r="E228" s="210" t="s">
        <v>480</v>
      </c>
      <c r="F228" s="211" t="s">
        <v>481</v>
      </c>
      <c r="G228" s="212" t="s">
        <v>154</v>
      </c>
      <c r="H228" s="213">
        <v>3941.2</v>
      </c>
      <c r="I228" s="214"/>
      <c r="J228" s="213">
        <f>ROUND(I228*H228,1)</f>
        <v>0</v>
      </c>
      <c r="K228" s="215"/>
      <c r="L228" s="39"/>
      <c r="M228" s="216" t="s">
        <v>1</v>
      </c>
      <c r="N228" s="217" t="s">
        <v>39</v>
      </c>
      <c r="O228" s="71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143</v>
      </c>
      <c r="AT228" s="220" t="s">
        <v>139</v>
      </c>
      <c r="AU228" s="220" t="s">
        <v>82</v>
      </c>
      <c r="AY228" s="17" t="s">
        <v>137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31</v>
      </c>
      <c r="BK228" s="221">
        <f>ROUND(I228*H228,1)</f>
        <v>0</v>
      </c>
      <c r="BL228" s="17" t="s">
        <v>143</v>
      </c>
      <c r="BM228" s="220" t="s">
        <v>482</v>
      </c>
    </row>
    <row r="229" spans="1:47" s="2" customFormat="1" ht="19.5">
      <c r="A229" s="34"/>
      <c r="B229" s="35"/>
      <c r="C229" s="36"/>
      <c r="D229" s="222" t="s">
        <v>145</v>
      </c>
      <c r="E229" s="36"/>
      <c r="F229" s="223" t="s">
        <v>483</v>
      </c>
      <c r="G229" s="36"/>
      <c r="H229" s="36"/>
      <c r="I229" s="122"/>
      <c r="J229" s="36"/>
      <c r="K229" s="36"/>
      <c r="L229" s="39"/>
      <c r="M229" s="224"/>
      <c r="N229" s="225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2:51" s="13" customFormat="1" ht="11.25">
      <c r="B230" s="226"/>
      <c r="C230" s="227"/>
      <c r="D230" s="222" t="s">
        <v>147</v>
      </c>
      <c r="E230" s="228" t="s">
        <v>1</v>
      </c>
      <c r="F230" s="229" t="s">
        <v>484</v>
      </c>
      <c r="G230" s="227"/>
      <c r="H230" s="230">
        <v>601.2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147</v>
      </c>
      <c r="AU230" s="236" t="s">
        <v>82</v>
      </c>
      <c r="AV230" s="13" t="s">
        <v>82</v>
      </c>
      <c r="AW230" s="13" t="s">
        <v>30</v>
      </c>
      <c r="AX230" s="13" t="s">
        <v>74</v>
      </c>
      <c r="AY230" s="236" t="s">
        <v>137</v>
      </c>
    </row>
    <row r="231" spans="2:51" s="14" customFormat="1" ht="11.25">
      <c r="B231" s="237"/>
      <c r="C231" s="238"/>
      <c r="D231" s="222" t="s">
        <v>147</v>
      </c>
      <c r="E231" s="239" t="s">
        <v>1</v>
      </c>
      <c r="F231" s="240" t="s">
        <v>485</v>
      </c>
      <c r="G231" s="238"/>
      <c r="H231" s="241">
        <v>601.2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147</v>
      </c>
      <c r="AU231" s="247" t="s">
        <v>82</v>
      </c>
      <c r="AV231" s="14" t="s">
        <v>150</v>
      </c>
      <c r="AW231" s="14" t="s">
        <v>30</v>
      </c>
      <c r="AX231" s="14" t="s">
        <v>74</v>
      </c>
      <c r="AY231" s="247" t="s">
        <v>137</v>
      </c>
    </row>
    <row r="232" spans="2:51" s="13" customFormat="1" ht="11.25">
      <c r="B232" s="226"/>
      <c r="C232" s="227"/>
      <c r="D232" s="222" t="s">
        <v>147</v>
      </c>
      <c r="E232" s="228" t="s">
        <v>1</v>
      </c>
      <c r="F232" s="229" t="s">
        <v>486</v>
      </c>
      <c r="G232" s="227"/>
      <c r="H232" s="230">
        <v>3340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147</v>
      </c>
      <c r="AU232" s="236" t="s">
        <v>82</v>
      </c>
      <c r="AV232" s="13" t="s">
        <v>82</v>
      </c>
      <c r="AW232" s="13" t="s">
        <v>30</v>
      </c>
      <c r="AX232" s="13" t="s">
        <v>74</v>
      </c>
      <c r="AY232" s="236" t="s">
        <v>137</v>
      </c>
    </row>
    <row r="233" spans="2:51" s="14" customFormat="1" ht="11.25">
      <c r="B233" s="237"/>
      <c r="C233" s="238"/>
      <c r="D233" s="222" t="s">
        <v>147</v>
      </c>
      <c r="E233" s="239" t="s">
        <v>1</v>
      </c>
      <c r="F233" s="240" t="s">
        <v>487</v>
      </c>
      <c r="G233" s="238"/>
      <c r="H233" s="241">
        <v>3340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147</v>
      </c>
      <c r="AU233" s="247" t="s">
        <v>82</v>
      </c>
      <c r="AV233" s="14" t="s">
        <v>150</v>
      </c>
      <c r="AW233" s="14" t="s">
        <v>30</v>
      </c>
      <c r="AX233" s="14" t="s">
        <v>74</v>
      </c>
      <c r="AY233" s="247" t="s">
        <v>137</v>
      </c>
    </row>
    <row r="234" spans="2:51" s="15" customFormat="1" ht="11.25">
      <c r="B234" s="248"/>
      <c r="C234" s="249"/>
      <c r="D234" s="222" t="s">
        <v>147</v>
      </c>
      <c r="E234" s="250" t="s">
        <v>1</v>
      </c>
      <c r="F234" s="251" t="s">
        <v>151</v>
      </c>
      <c r="G234" s="249"/>
      <c r="H234" s="252">
        <v>3941.2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147</v>
      </c>
      <c r="AU234" s="258" t="s">
        <v>82</v>
      </c>
      <c r="AV234" s="15" t="s">
        <v>143</v>
      </c>
      <c r="AW234" s="15" t="s">
        <v>30</v>
      </c>
      <c r="AX234" s="15" t="s">
        <v>31</v>
      </c>
      <c r="AY234" s="258" t="s">
        <v>137</v>
      </c>
    </row>
    <row r="235" spans="1:65" s="2" customFormat="1" ht="16.5" customHeight="1">
      <c r="A235" s="34"/>
      <c r="B235" s="35"/>
      <c r="C235" s="209" t="s">
        <v>7</v>
      </c>
      <c r="D235" s="209" t="s">
        <v>139</v>
      </c>
      <c r="E235" s="210" t="s">
        <v>291</v>
      </c>
      <c r="F235" s="211" t="s">
        <v>292</v>
      </c>
      <c r="G235" s="212" t="s">
        <v>154</v>
      </c>
      <c r="H235" s="213">
        <v>1202.4</v>
      </c>
      <c r="I235" s="214"/>
      <c r="J235" s="213">
        <f>ROUND(I235*H235,1)</f>
        <v>0</v>
      </c>
      <c r="K235" s="215"/>
      <c r="L235" s="39"/>
      <c r="M235" s="216" t="s">
        <v>1</v>
      </c>
      <c r="N235" s="217" t="s">
        <v>39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31</v>
      </c>
      <c r="BK235" s="221">
        <f>ROUND(I235*H235,1)</f>
        <v>0</v>
      </c>
      <c r="BL235" s="17" t="s">
        <v>143</v>
      </c>
      <c r="BM235" s="220" t="s">
        <v>488</v>
      </c>
    </row>
    <row r="236" spans="1:47" s="2" customFormat="1" ht="19.5">
      <c r="A236" s="34"/>
      <c r="B236" s="35"/>
      <c r="C236" s="36"/>
      <c r="D236" s="222" t="s">
        <v>145</v>
      </c>
      <c r="E236" s="36"/>
      <c r="F236" s="223" t="s">
        <v>294</v>
      </c>
      <c r="G236" s="36"/>
      <c r="H236" s="36"/>
      <c r="I236" s="122"/>
      <c r="J236" s="36"/>
      <c r="K236" s="36"/>
      <c r="L236" s="39"/>
      <c r="M236" s="224"/>
      <c r="N236" s="225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2:51" s="13" customFormat="1" ht="11.25">
      <c r="B237" s="226"/>
      <c r="C237" s="227"/>
      <c r="D237" s="222" t="s">
        <v>147</v>
      </c>
      <c r="E237" s="228" t="s">
        <v>1</v>
      </c>
      <c r="F237" s="229" t="s">
        <v>489</v>
      </c>
      <c r="G237" s="227"/>
      <c r="H237" s="230">
        <v>1202.4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147</v>
      </c>
      <c r="AU237" s="236" t="s">
        <v>82</v>
      </c>
      <c r="AV237" s="13" t="s">
        <v>82</v>
      </c>
      <c r="AW237" s="13" t="s">
        <v>30</v>
      </c>
      <c r="AX237" s="13" t="s">
        <v>74</v>
      </c>
      <c r="AY237" s="236" t="s">
        <v>137</v>
      </c>
    </row>
    <row r="238" spans="2:51" s="14" customFormat="1" ht="11.25">
      <c r="B238" s="237"/>
      <c r="C238" s="238"/>
      <c r="D238" s="222" t="s">
        <v>147</v>
      </c>
      <c r="E238" s="239" t="s">
        <v>1</v>
      </c>
      <c r="F238" s="240" t="s">
        <v>490</v>
      </c>
      <c r="G238" s="238"/>
      <c r="H238" s="241">
        <v>1202.4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147</v>
      </c>
      <c r="AU238" s="247" t="s">
        <v>82</v>
      </c>
      <c r="AV238" s="14" t="s">
        <v>150</v>
      </c>
      <c r="AW238" s="14" t="s">
        <v>30</v>
      </c>
      <c r="AX238" s="14" t="s">
        <v>74</v>
      </c>
      <c r="AY238" s="247" t="s">
        <v>137</v>
      </c>
    </row>
    <row r="239" spans="2:51" s="15" customFormat="1" ht="11.25">
      <c r="B239" s="248"/>
      <c r="C239" s="249"/>
      <c r="D239" s="222" t="s">
        <v>147</v>
      </c>
      <c r="E239" s="250" t="s">
        <v>1</v>
      </c>
      <c r="F239" s="251" t="s">
        <v>151</v>
      </c>
      <c r="G239" s="249"/>
      <c r="H239" s="252">
        <v>1202.4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147</v>
      </c>
      <c r="AU239" s="258" t="s">
        <v>82</v>
      </c>
      <c r="AV239" s="15" t="s">
        <v>143</v>
      </c>
      <c r="AW239" s="15" t="s">
        <v>30</v>
      </c>
      <c r="AX239" s="15" t="s">
        <v>31</v>
      </c>
      <c r="AY239" s="258" t="s">
        <v>137</v>
      </c>
    </row>
    <row r="240" spans="1:65" s="2" customFormat="1" ht="16.5" customHeight="1">
      <c r="A240" s="34"/>
      <c r="B240" s="35"/>
      <c r="C240" s="209" t="s">
        <v>209</v>
      </c>
      <c r="D240" s="209" t="s">
        <v>139</v>
      </c>
      <c r="E240" s="210" t="s">
        <v>491</v>
      </c>
      <c r="F240" s="211" t="s">
        <v>492</v>
      </c>
      <c r="G240" s="212" t="s">
        <v>154</v>
      </c>
      <c r="H240" s="213">
        <v>801.6</v>
      </c>
      <c r="I240" s="214"/>
      <c r="J240" s="213">
        <f>ROUND(I240*H240,1)</f>
        <v>0</v>
      </c>
      <c r="K240" s="215"/>
      <c r="L240" s="39"/>
      <c r="M240" s="216" t="s">
        <v>1</v>
      </c>
      <c r="N240" s="217" t="s">
        <v>39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143</v>
      </c>
      <c r="AT240" s="220" t="s">
        <v>139</v>
      </c>
      <c r="AU240" s="220" t="s">
        <v>82</v>
      </c>
      <c r="AY240" s="17" t="s">
        <v>137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31</v>
      </c>
      <c r="BK240" s="221">
        <f>ROUND(I240*H240,1)</f>
        <v>0</v>
      </c>
      <c r="BL240" s="17" t="s">
        <v>143</v>
      </c>
      <c r="BM240" s="220" t="s">
        <v>493</v>
      </c>
    </row>
    <row r="241" spans="1:47" s="2" customFormat="1" ht="19.5">
      <c r="A241" s="34"/>
      <c r="B241" s="35"/>
      <c r="C241" s="36"/>
      <c r="D241" s="222" t="s">
        <v>145</v>
      </c>
      <c r="E241" s="36"/>
      <c r="F241" s="223" t="s">
        <v>494</v>
      </c>
      <c r="G241" s="36"/>
      <c r="H241" s="36"/>
      <c r="I241" s="122"/>
      <c r="J241" s="36"/>
      <c r="K241" s="36"/>
      <c r="L241" s="39"/>
      <c r="M241" s="224"/>
      <c r="N241" s="225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145</v>
      </c>
      <c r="AU241" s="17" t="s">
        <v>82</v>
      </c>
    </row>
    <row r="242" spans="2:51" s="13" customFormat="1" ht="11.25">
      <c r="B242" s="226"/>
      <c r="C242" s="227"/>
      <c r="D242" s="222" t="s">
        <v>147</v>
      </c>
      <c r="E242" s="228" t="s">
        <v>1</v>
      </c>
      <c r="F242" s="229" t="s">
        <v>495</v>
      </c>
      <c r="G242" s="227"/>
      <c r="H242" s="230">
        <v>801.6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147</v>
      </c>
      <c r="AU242" s="236" t="s">
        <v>82</v>
      </c>
      <c r="AV242" s="13" t="s">
        <v>82</v>
      </c>
      <c r="AW242" s="13" t="s">
        <v>30</v>
      </c>
      <c r="AX242" s="13" t="s">
        <v>74</v>
      </c>
      <c r="AY242" s="236" t="s">
        <v>137</v>
      </c>
    </row>
    <row r="243" spans="2:51" s="14" customFormat="1" ht="11.25">
      <c r="B243" s="237"/>
      <c r="C243" s="238"/>
      <c r="D243" s="222" t="s">
        <v>147</v>
      </c>
      <c r="E243" s="239" t="s">
        <v>1</v>
      </c>
      <c r="F243" s="240" t="s">
        <v>496</v>
      </c>
      <c r="G243" s="238"/>
      <c r="H243" s="241">
        <v>801.6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147</v>
      </c>
      <c r="AU243" s="247" t="s">
        <v>82</v>
      </c>
      <c r="AV243" s="14" t="s">
        <v>150</v>
      </c>
      <c r="AW243" s="14" t="s">
        <v>30</v>
      </c>
      <c r="AX243" s="14" t="s">
        <v>74</v>
      </c>
      <c r="AY243" s="247" t="s">
        <v>137</v>
      </c>
    </row>
    <row r="244" spans="2:51" s="15" customFormat="1" ht="11.25">
      <c r="B244" s="248"/>
      <c r="C244" s="249"/>
      <c r="D244" s="222" t="s">
        <v>147</v>
      </c>
      <c r="E244" s="250" t="s">
        <v>1</v>
      </c>
      <c r="F244" s="251" t="s">
        <v>151</v>
      </c>
      <c r="G244" s="249"/>
      <c r="H244" s="252">
        <v>801.6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147</v>
      </c>
      <c r="AU244" s="258" t="s">
        <v>82</v>
      </c>
      <c r="AV244" s="15" t="s">
        <v>143</v>
      </c>
      <c r="AW244" s="15" t="s">
        <v>30</v>
      </c>
      <c r="AX244" s="15" t="s">
        <v>31</v>
      </c>
      <c r="AY244" s="258" t="s">
        <v>137</v>
      </c>
    </row>
    <row r="245" spans="2:63" s="12" customFormat="1" ht="22.9" customHeight="1">
      <c r="B245" s="193"/>
      <c r="C245" s="194"/>
      <c r="D245" s="195" t="s">
        <v>73</v>
      </c>
      <c r="E245" s="207" t="s">
        <v>82</v>
      </c>
      <c r="F245" s="207" t="s">
        <v>331</v>
      </c>
      <c r="G245" s="194"/>
      <c r="H245" s="194"/>
      <c r="I245" s="197"/>
      <c r="J245" s="208">
        <f>BK245</f>
        <v>0</v>
      </c>
      <c r="K245" s="194"/>
      <c r="L245" s="199"/>
      <c r="M245" s="200"/>
      <c r="N245" s="201"/>
      <c r="O245" s="201"/>
      <c r="P245" s="202">
        <f>SUM(P246:P277)</f>
        <v>0</v>
      </c>
      <c r="Q245" s="201"/>
      <c r="R245" s="202">
        <f>SUM(R246:R277)</f>
        <v>97.17134272931001</v>
      </c>
      <c r="S245" s="201"/>
      <c r="T245" s="203">
        <f>SUM(T246:T277)</f>
        <v>0</v>
      </c>
      <c r="AR245" s="204" t="s">
        <v>31</v>
      </c>
      <c r="AT245" s="205" t="s">
        <v>73</v>
      </c>
      <c r="AU245" s="205" t="s">
        <v>31</v>
      </c>
      <c r="AY245" s="204" t="s">
        <v>137</v>
      </c>
      <c r="BK245" s="206">
        <f>SUM(BK246:BK277)</f>
        <v>0</v>
      </c>
    </row>
    <row r="246" spans="1:65" s="2" customFormat="1" ht="21.75" customHeight="1">
      <c r="A246" s="34"/>
      <c r="B246" s="35"/>
      <c r="C246" s="209" t="s">
        <v>272</v>
      </c>
      <c r="D246" s="209" t="s">
        <v>139</v>
      </c>
      <c r="E246" s="210" t="s">
        <v>333</v>
      </c>
      <c r="F246" s="211" t="s">
        <v>334</v>
      </c>
      <c r="G246" s="212" t="s">
        <v>154</v>
      </c>
      <c r="H246" s="213">
        <v>3072.8</v>
      </c>
      <c r="I246" s="214"/>
      <c r="J246" s="213">
        <f>ROUND(I246*H246,1)</f>
        <v>0</v>
      </c>
      <c r="K246" s="215"/>
      <c r="L246" s="39"/>
      <c r="M246" s="216" t="s">
        <v>1</v>
      </c>
      <c r="N246" s="217" t="s">
        <v>39</v>
      </c>
      <c r="O246" s="71"/>
      <c r="P246" s="218">
        <f>O246*H246</f>
        <v>0</v>
      </c>
      <c r="Q246" s="218">
        <v>9.9E-05</v>
      </c>
      <c r="R246" s="218">
        <f>Q246*H246</f>
        <v>0.3042072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143</v>
      </c>
      <c r="AT246" s="220" t="s">
        <v>139</v>
      </c>
      <c r="AU246" s="220" t="s">
        <v>82</v>
      </c>
      <c r="AY246" s="17" t="s">
        <v>137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31</v>
      </c>
      <c r="BK246" s="221">
        <f>ROUND(I246*H246,1)</f>
        <v>0</v>
      </c>
      <c r="BL246" s="17" t="s">
        <v>143</v>
      </c>
      <c r="BM246" s="220" t="s">
        <v>497</v>
      </c>
    </row>
    <row r="247" spans="1:47" s="2" customFormat="1" ht="29.25">
      <c r="A247" s="34"/>
      <c r="B247" s="35"/>
      <c r="C247" s="36"/>
      <c r="D247" s="222" t="s">
        <v>145</v>
      </c>
      <c r="E247" s="36"/>
      <c r="F247" s="223" t="s">
        <v>336</v>
      </c>
      <c r="G247" s="36"/>
      <c r="H247" s="36"/>
      <c r="I247" s="122"/>
      <c r="J247" s="36"/>
      <c r="K247" s="36"/>
      <c r="L247" s="39"/>
      <c r="M247" s="224"/>
      <c r="N247" s="225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145</v>
      </c>
      <c r="AU247" s="17" t="s">
        <v>82</v>
      </c>
    </row>
    <row r="248" spans="2:51" s="13" customFormat="1" ht="11.25">
      <c r="B248" s="226"/>
      <c r="C248" s="227"/>
      <c r="D248" s="222" t="s">
        <v>147</v>
      </c>
      <c r="E248" s="228" t="s">
        <v>1</v>
      </c>
      <c r="F248" s="229" t="s">
        <v>498</v>
      </c>
      <c r="G248" s="227"/>
      <c r="H248" s="230">
        <v>3072.8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147</v>
      </c>
      <c r="AU248" s="236" t="s">
        <v>82</v>
      </c>
      <c r="AV248" s="13" t="s">
        <v>82</v>
      </c>
      <c r="AW248" s="13" t="s">
        <v>30</v>
      </c>
      <c r="AX248" s="13" t="s">
        <v>74</v>
      </c>
      <c r="AY248" s="236" t="s">
        <v>137</v>
      </c>
    </row>
    <row r="249" spans="2:51" s="15" customFormat="1" ht="11.25">
      <c r="B249" s="248"/>
      <c r="C249" s="249"/>
      <c r="D249" s="222" t="s">
        <v>147</v>
      </c>
      <c r="E249" s="250" t="s">
        <v>1</v>
      </c>
      <c r="F249" s="251" t="s">
        <v>151</v>
      </c>
      <c r="G249" s="249"/>
      <c r="H249" s="252">
        <v>3072.8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147</v>
      </c>
      <c r="AU249" s="258" t="s">
        <v>82</v>
      </c>
      <c r="AV249" s="15" t="s">
        <v>143</v>
      </c>
      <c r="AW249" s="15" t="s">
        <v>30</v>
      </c>
      <c r="AX249" s="15" t="s">
        <v>31</v>
      </c>
      <c r="AY249" s="258" t="s">
        <v>137</v>
      </c>
    </row>
    <row r="250" spans="1:65" s="2" customFormat="1" ht="21.75" customHeight="1">
      <c r="A250" s="34"/>
      <c r="B250" s="35"/>
      <c r="C250" s="259" t="s">
        <v>277</v>
      </c>
      <c r="D250" s="259" t="s">
        <v>342</v>
      </c>
      <c r="E250" s="260" t="s">
        <v>343</v>
      </c>
      <c r="F250" s="261" t="s">
        <v>344</v>
      </c>
      <c r="G250" s="262" t="s">
        <v>154</v>
      </c>
      <c r="H250" s="263">
        <v>4649.3</v>
      </c>
      <c r="I250" s="264"/>
      <c r="J250" s="263">
        <f>ROUND(I250*H250,1)</f>
        <v>0</v>
      </c>
      <c r="K250" s="265"/>
      <c r="L250" s="266"/>
      <c r="M250" s="267" t="s">
        <v>1</v>
      </c>
      <c r="N250" s="268" t="s">
        <v>39</v>
      </c>
      <c r="O250" s="71"/>
      <c r="P250" s="218">
        <f>O250*H250</f>
        <v>0</v>
      </c>
      <c r="Q250" s="218">
        <v>0.0005</v>
      </c>
      <c r="R250" s="218">
        <f>Q250*H250</f>
        <v>2.32465</v>
      </c>
      <c r="S250" s="218">
        <v>0</v>
      </c>
      <c r="T250" s="21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187</v>
      </c>
      <c r="AT250" s="220" t="s">
        <v>342</v>
      </c>
      <c r="AU250" s="220" t="s">
        <v>82</v>
      </c>
      <c r="AY250" s="17" t="s">
        <v>137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31</v>
      </c>
      <c r="BK250" s="221">
        <f>ROUND(I250*H250,1)</f>
        <v>0</v>
      </c>
      <c r="BL250" s="17" t="s">
        <v>143</v>
      </c>
      <c r="BM250" s="220" t="s">
        <v>499</v>
      </c>
    </row>
    <row r="251" spans="1:47" s="2" customFormat="1" ht="19.5">
      <c r="A251" s="34"/>
      <c r="B251" s="35"/>
      <c r="C251" s="36"/>
      <c r="D251" s="222" t="s">
        <v>145</v>
      </c>
      <c r="E251" s="36"/>
      <c r="F251" s="223" t="s">
        <v>344</v>
      </c>
      <c r="G251" s="36"/>
      <c r="H251" s="36"/>
      <c r="I251" s="122"/>
      <c r="J251" s="36"/>
      <c r="K251" s="36"/>
      <c r="L251" s="39"/>
      <c r="M251" s="224"/>
      <c r="N251" s="225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145</v>
      </c>
      <c r="AU251" s="17" t="s">
        <v>82</v>
      </c>
    </row>
    <row r="252" spans="2:51" s="13" customFormat="1" ht="11.25">
      <c r="B252" s="226"/>
      <c r="C252" s="227"/>
      <c r="D252" s="222" t="s">
        <v>147</v>
      </c>
      <c r="E252" s="228" t="s">
        <v>1</v>
      </c>
      <c r="F252" s="229" t="s">
        <v>500</v>
      </c>
      <c r="G252" s="227"/>
      <c r="H252" s="230">
        <v>3874.4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147</v>
      </c>
      <c r="AU252" s="236" t="s">
        <v>82</v>
      </c>
      <c r="AV252" s="13" t="s">
        <v>82</v>
      </c>
      <c r="AW252" s="13" t="s">
        <v>30</v>
      </c>
      <c r="AX252" s="13" t="s">
        <v>74</v>
      </c>
      <c r="AY252" s="236" t="s">
        <v>137</v>
      </c>
    </row>
    <row r="253" spans="2:51" s="15" customFormat="1" ht="11.25">
      <c r="B253" s="248"/>
      <c r="C253" s="249"/>
      <c r="D253" s="222" t="s">
        <v>147</v>
      </c>
      <c r="E253" s="250" t="s">
        <v>1</v>
      </c>
      <c r="F253" s="251" t="s">
        <v>151</v>
      </c>
      <c r="G253" s="249"/>
      <c r="H253" s="252">
        <v>3874.4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147</v>
      </c>
      <c r="AU253" s="258" t="s">
        <v>82</v>
      </c>
      <c r="AV253" s="15" t="s">
        <v>143</v>
      </c>
      <c r="AW253" s="15" t="s">
        <v>30</v>
      </c>
      <c r="AX253" s="15" t="s">
        <v>31</v>
      </c>
      <c r="AY253" s="258" t="s">
        <v>137</v>
      </c>
    </row>
    <row r="254" spans="2:51" s="13" customFormat="1" ht="11.25">
      <c r="B254" s="226"/>
      <c r="C254" s="227"/>
      <c r="D254" s="222" t="s">
        <v>147</v>
      </c>
      <c r="E254" s="227"/>
      <c r="F254" s="229" t="s">
        <v>501</v>
      </c>
      <c r="G254" s="227"/>
      <c r="H254" s="230">
        <v>4649.3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147</v>
      </c>
      <c r="AU254" s="236" t="s">
        <v>82</v>
      </c>
      <c r="AV254" s="13" t="s">
        <v>82</v>
      </c>
      <c r="AW254" s="13" t="s">
        <v>4</v>
      </c>
      <c r="AX254" s="13" t="s">
        <v>31</v>
      </c>
      <c r="AY254" s="236" t="s">
        <v>137</v>
      </c>
    </row>
    <row r="255" spans="1:65" s="2" customFormat="1" ht="16.5" customHeight="1">
      <c r="A255" s="34"/>
      <c r="B255" s="35"/>
      <c r="C255" s="209" t="s">
        <v>283</v>
      </c>
      <c r="D255" s="209" t="s">
        <v>139</v>
      </c>
      <c r="E255" s="210" t="s">
        <v>502</v>
      </c>
      <c r="F255" s="211" t="s">
        <v>503</v>
      </c>
      <c r="G255" s="212" t="s">
        <v>154</v>
      </c>
      <c r="H255" s="213">
        <v>801.6</v>
      </c>
      <c r="I255" s="214"/>
      <c r="J255" s="213">
        <f>ROUND(I255*H255,1)</f>
        <v>0</v>
      </c>
      <c r="K255" s="215"/>
      <c r="L255" s="39"/>
      <c r="M255" s="216" t="s">
        <v>1</v>
      </c>
      <c r="N255" s="217" t="s">
        <v>39</v>
      </c>
      <c r="O255" s="71"/>
      <c r="P255" s="218">
        <f>O255*H255</f>
        <v>0</v>
      </c>
      <c r="Q255" s="218">
        <v>9.9E-05</v>
      </c>
      <c r="R255" s="218">
        <f>Q255*H255</f>
        <v>0.0793584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143</v>
      </c>
      <c r="AT255" s="220" t="s">
        <v>139</v>
      </c>
      <c r="AU255" s="220" t="s">
        <v>82</v>
      </c>
      <c r="AY255" s="17" t="s">
        <v>137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31</v>
      </c>
      <c r="BK255" s="221">
        <f>ROUND(I255*H255,1)</f>
        <v>0</v>
      </c>
      <c r="BL255" s="17" t="s">
        <v>143</v>
      </c>
      <c r="BM255" s="220" t="s">
        <v>504</v>
      </c>
    </row>
    <row r="256" spans="1:47" s="2" customFormat="1" ht="29.25">
      <c r="A256" s="34"/>
      <c r="B256" s="35"/>
      <c r="C256" s="36"/>
      <c r="D256" s="222" t="s">
        <v>145</v>
      </c>
      <c r="E256" s="36"/>
      <c r="F256" s="223" t="s">
        <v>505</v>
      </c>
      <c r="G256" s="36"/>
      <c r="H256" s="36"/>
      <c r="I256" s="122"/>
      <c r="J256" s="36"/>
      <c r="K256" s="36"/>
      <c r="L256" s="39"/>
      <c r="M256" s="224"/>
      <c r="N256" s="225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145</v>
      </c>
      <c r="AU256" s="17" t="s">
        <v>82</v>
      </c>
    </row>
    <row r="257" spans="2:51" s="13" customFormat="1" ht="11.25">
      <c r="B257" s="226"/>
      <c r="C257" s="227"/>
      <c r="D257" s="222" t="s">
        <v>147</v>
      </c>
      <c r="E257" s="228" t="s">
        <v>1</v>
      </c>
      <c r="F257" s="229" t="s">
        <v>495</v>
      </c>
      <c r="G257" s="227"/>
      <c r="H257" s="230">
        <v>801.6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147</v>
      </c>
      <c r="AU257" s="236" t="s">
        <v>82</v>
      </c>
      <c r="AV257" s="13" t="s">
        <v>82</v>
      </c>
      <c r="AW257" s="13" t="s">
        <v>30</v>
      </c>
      <c r="AX257" s="13" t="s">
        <v>74</v>
      </c>
      <c r="AY257" s="236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801.6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31</v>
      </c>
      <c r="AY258" s="258" t="s">
        <v>137</v>
      </c>
    </row>
    <row r="259" spans="1:65" s="2" customFormat="1" ht="21.75" customHeight="1">
      <c r="A259" s="34"/>
      <c r="B259" s="35"/>
      <c r="C259" s="209" t="s">
        <v>290</v>
      </c>
      <c r="D259" s="209" t="s">
        <v>139</v>
      </c>
      <c r="E259" s="210" t="s">
        <v>506</v>
      </c>
      <c r="F259" s="211" t="s">
        <v>507</v>
      </c>
      <c r="G259" s="212" t="s">
        <v>245</v>
      </c>
      <c r="H259" s="213">
        <v>36</v>
      </c>
      <c r="I259" s="214"/>
      <c r="J259" s="213">
        <f>ROUND(I259*H259,1)</f>
        <v>0</v>
      </c>
      <c r="K259" s="215"/>
      <c r="L259" s="39"/>
      <c r="M259" s="216" t="s">
        <v>1</v>
      </c>
      <c r="N259" s="217" t="s">
        <v>39</v>
      </c>
      <c r="O259" s="71"/>
      <c r="P259" s="218">
        <f>O259*H259</f>
        <v>0</v>
      </c>
      <c r="Q259" s="218">
        <v>2.551775632</v>
      </c>
      <c r="R259" s="218">
        <f>Q259*H259</f>
        <v>91.86392275200001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143</v>
      </c>
      <c r="AT259" s="220" t="s">
        <v>139</v>
      </c>
      <c r="AU259" s="220" t="s">
        <v>82</v>
      </c>
      <c r="AY259" s="17" t="s">
        <v>137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31</v>
      </c>
      <c r="BK259" s="221">
        <f>ROUND(I259*H259,1)</f>
        <v>0</v>
      </c>
      <c r="BL259" s="17" t="s">
        <v>143</v>
      </c>
      <c r="BM259" s="220" t="s">
        <v>508</v>
      </c>
    </row>
    <row r="260" spans="1:47" s="2" customFormat="1" ht="19.5">
      <c r="A260" s="34"/>
      <c r="B260" s="35"/>
      <c r="C260" s="36"/>
      <c r="D260" s="222" t="s">
        <v>145</v>
      </c>
      <c r="E260" s="36"/>
      <c r="F260" s="223" t="s">
        <v>509</v>
      </c>
      <c r="G260" s="36"/>
      <c r="H260" s="36"/>
      <c r="I260" s="122"/>
      <c r="J260" s="36"/>
      <c r="K260" s="36"/>
      <c r="L260" s="39"/>
      <c r="M260" s="224"/>
      <c r="N260" s="22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145</v>
      </c>
      <c r="AU260" s="17" t="s">
        <v>82</v>
      </c>
    </row>
    <row r="261" spans="2:51" s="13" customFormat="1" ht="11.25">
      <c r="B261" s="226"/>
      <c r="C261" s="227"/>
      <c r="D261" s="222" t="s">
        <v>147</v>
      </c>
      <c r="E261" s="228" t="s">
        <v>1</v>
      </c>
      <c r="F261" s="229" t="s">
        <v>510</v>
      </c>
      <c r="G261" s="227"/>
      <c r="H261" s="230">
        <v>25.2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147</v>
      </c>
      <c r="AU261" s="236" t="s">
        <v>82</v>
      </c>
      <c r="AV261" s="13" t="s">
        <v>82</v>
      </c>
      <c r="AW261" s="13" t="s">
        <v>30</v>
      </c>
      <c r="AX261" s="13" t="s">
        <v>74</v>
      </c>
      <c r="AY261" s="236" t="s">
        <v>137</v>
      </c>
    </row>
    <row r="262" spans="2:51" s="14" customFormat="1" ht="11.25">
      <c r="B262" s="237"/>
      <c r="C262" s="238"/>
      <c r="D262" s="222" t="s">
        <v>147</v>
      </c>
      <c r="E262" s="239" t="s">
        <v>1</v>
      </c>
      <c r="F262" s="240" t="s">
        <v>511</v>
      </c>
      <c r="G262" s="238"/>
      <c r="H262" s="241">
        <v>25.2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147</v>
      </c>
      <c r="AU262" s="247" t="s">
        <v>82</v>
      </c>
      <c r="AV262" s="14" t="s">
        <v>150</v>
      </c>
      <c r="AW262" s="14" t="s">
        <v>30</v>
      </c>
      <c r="AX262" s="14" t="s">
        <v>74</v>
      </c>
      <c r="AY262" s="247" t="s">
        <v>137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512</v>
      </c>
      <c r="G263" s="227"/>
      <c r="H263" s="230">
        <v>10.8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74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513</v>
      </c>
      <c r="G264" s="238"/>
      <c r="H264" s="241">
        <v>10.8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74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36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31</v>
      </c>
      <c r="AY265" s="258" t="s">
        <v>137</v>
      </c>
    </row>
    <row r="266" spans="1:65" s="2" customFormat="1" ht="16.5" customHeight="1">
      <c r="A266" s="34"/>
      <c r="B266" s="35"/>
      <c r="C266" s="209" t="s">
        <v>296</v>
      </c>
      <c r="D266" s="209" t="s">
        <v>139</v>
      </c>
      <c r="E266" s="210" t="s">
        <v>514</v>
      </c>
      <c r="F266" s="211" t="s">
        <v>515</v>
      </c>
      <c r="G266" s="212" t="s">
        <v>154</v>
      </c>
      <c r="H266" s="213">
        <v>33.8</v>
      </c>
      <c r="I266" s="214"/>
      <c r="J266" s="213">
        <f>ROUND(I266*H266,1)</f>
        <v>0</v>
      </c>
      <c r="K266" s="215"/>
      <c r="L266" s="39"/>
      <c r="M266" s="216" t="s">
        <v>1</v>
      </c>
      <c r="N266" s="217" t="s">
        <v>39</v>
      </c>
      <c r="O266" s="71"/>
      <c r="P266" s="218">
        <f>O266*H266</f>
        <v>0</v>
      </c>
      <c r="Q266" s="218">
        <v>0.00458068</v>
      </c>
      <c r="R266" s="218">
        <f>Q266*H266</f>
        <v>0.154826984</v>
      </c>
      <c r="S266" s="218">
        <v>0</v>
      </c>
      <c r="T266" s="21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143</v>
      </c>
      <c r="AT266" s="220" t="s">
        <v>139</v>
      </c>
      <c r="AU266" s="220" t="s">
        <v>82</v>
      </c>
      <c r="AY266" s="17" t="s">
        <v>137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31</v>
      </c>
      <c r="BK266" s="221">
        <f>ROUND(I266*H266,1)</f>
        <v>0</v>
      </c>
      <c r="BL266" s="17" t="s">
        <v>143</v>
      </c>
      <c r="BM266" s="220" t="s">
        <v>516</v>
      </c>
    </row>
    <row r="267" spans="1:47" s="2" customFormat="1" ht="19.5">
      <c r="A267" s="34"/>
      <c r="B267" s="35"/>
      <c r="C267" s="36"/>
      <c r="D267" s="222" t="s">
        <v>145</v>
      </c>
      <c r="E267" s="36"/>
      <c r="F267" s="223" t="s">
        <v>517</v>
      </c>
      <c r="G267" s="36"/>
      <c r="H267" s="36"/>
      <c r="I267" s="122"/>
      <c r="J267" s="36"/>
      <c r="K267" s="36"/>
      <c r="L267" s="39"/>
      <c r="M267" s="224"/>
      <c r="N267" s="22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82</v>
      </c>
    </row>
    <row r="268" spans="2:51" s="13" customFormat="1" ht="11.25">
      <c r="B268" s="226"/>
      <c r="C268" s="227"/>
      <c r="D268" s="222" t="s">
        <v>147</v>
      </c>
      <c r="E268" s="228" t="s">
        <v>1</v>
      </c>
      <c r="F268" s="229" t="s">
        <v>518</v>
      </c>
      <c r="G268" s="227"/>
      <c r="H268" s="230">
        <v>33.8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147</v>
      </c>
      <c r="AU268" s="236" t="s">
        <v>82</v>
      </c>
      <c r="AV268" s="13" t="s">
        <v>82</v>
      </c>
      <c r="AW268" s="13" t="s">
        <v>30</v>
      </c>
      <c r="AX268" s="13" t="s">
        <v>74</v>
      </c>
      <c r="AY268" s="236" t="s">
        <v>137</v>
      </c>
    </row>
    <row r="269" spans="2:51" s="14" customFormat="1" ht="11.25">
      <c r="B269" s="237"/>
      <c r="C269" s="238"/>
      <c r="D269" s="222" t="s">
        <v>147</v>
      </c>
      <c r="E269" s="239" t="s">
        <v>1</v>
      </c>
      <c r="F269" s="240" t="s">
        <v>519</v>
      </c>
      <c r="G269" s="238"/>
      <c r="H269" s="241">
        <v>33.8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147</v>
      </c>
      <c r="AU269" s="247" t="s">
        <v>82</v>
      </c>
      <c r="AV269" s="14" t="s">
        <v>150</v>
      </c>
      <c r="AW269" s="14" t="s">
        <v>30</v>
      </c>
      <c r="AX269" s="14" t="s">
        <v>74</v>
      </c>
      <c r="AY269" s="247" t="s">
        <v>137</v>
      </c>
    </row>
    <row r="270" spans="2:51" s="15" customFormat="1" ht="11.25">
      <c r="B270" s="248"/>
      <c r="C270" s="249"/>
      <c r="D270" s="222" t="s">
        <v>147</v>
      </c>
      <c r="E270" s="250" t="s">
        <v>1</v>
      </c>
      <c r="F270" s="251" t="s">
        <v>151</v>
      </c>
      <c r="G270" s="249"/>
      <c r="H270" s="252">
        <v>33.8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147</v>
      </c>
      <c r="AU270" s="258" t="s">
        <v>82</v>
      </c>
      <c r="AV270" s="15" t="s">
        <v>143</v>
      </c>
      <c r="AW270" s="15" t="s">
        <v>30</v>
      </c>
      <c r="AX270" s="15" t="s">
        <v>31</v>
      </c>
      <c r="AY270" s="258" t="s">
        <v>137</v>
      </c>
    </row>
    <row r="271" spans="1:65" s="2" customFormat="1" ht="16.5" customHeight="1">
      <c r="A271" s="34"/>
      <c r="B271" s="35"/>
      <c r="C271" s="209" t="s">
        <v>301</v>
      </c>
      <c r="D271" s="209" t="s">
        <v>139</v>
      </c>
      <c r="E271" s="210" t="s">
        <v>520</v>
      </c>
      <c r="F271" s="211" t="s">
        <v>521</v>
      </c>
      <c r="G271" s="212" t="s">
        <v>154</v>
      </c>
      <c r="H271" s="213">
        <v>33.8</v>
      </c>
      <c r="I271" s="214"/>
      <c r="J271" s="213">
        <f>ROUND(I271*H271,1)</f>
        <v>0</v>
      </c>
      <c r="K271" s="215"/>
      <c r="L271" s="39"/>
      <c r="M271" s="216" t="s">
        <v>1</v>
      </c>
      <c r="N271" s="217" t="s">
        <v>39</v>
      </c>
      <c r="O271" s="71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143</v>
      </c>
      <c r="AT271" s="220" t="s">
        <v>139</v>
      </c>
      <c r="AU271" s="220" t="s">
        <v>82</v>
      </c>
      <c r="AY271" s="17" t="s">
        <v>137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31</v>
      </c>
      <c r="BK271" s="221">
        <f>ROUND(I271*H271,1)</f>
        <v>0</v>
      </c>
      <c r="BL271" s="17" t="s">
        <v>143</v>
      </c>
      <c r="BM271" s="220" t="s">
        <v>522</v>
      </c>
    </row>
    <row r="272" spans="1:47" s="2" customFormat="1" ht="19.5">
      <c r="A272" s="34"/>
      <c r="B272" s="35"/>
      <c r="C272" s="36"/>
      <c r="D272" s="222" t="s">
        <v>145</v>
      </c>
      <c r="E272" s="36"/>
      <c r="F272" s="223" t="s">
        <v>523</v>
      </c>
      <c r="G272" s="36"/>
      <c r="H272" s="36"/>
      <c r="I272" s="122"/>
      <c r="J272" s="36"/>
      <c r="K272" s="36"/>
      <c r="L272" s="39"/>
      <c r="M272" s="224"/>
      <c r="N272" s="225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145</v>
      </c>
      <c r="AU272" s="17" t="s">
        <v>82</v>
      </c>
    </row>
    <row r="273" spans="1:65" s="2" customFormat="1" ht="16.5" customHeight="1">
      <c r="A273" s="34"/>
      <c r="B273" s="35"/>
      <c r="C273" s="209" t="s">
        <v>306</v>
      </c>
      <c r="D273" s="209" t="s">
        <v>139</v>
      </c>
      <c r="E273" s="210" t="s">
        <v>524</v>
      </c>
      <c r="F273" s="211" t="s">
        <v>525</v>
      </c>
      <c r="G273" s="212" t="s">
        <v>382</v>
      </c>
      <c r="H273" s="213">
        <v>2.3</v>
      </c>
      <c r="I273" s="214"/>
      <c r="J273" s="213">
        <f>ROUND(I273*H273,1)</f>
        <v>0</v>
      </c>
      <c r="K273" s="215"/>
      <c r="L273" s="39"/>
      <c r="M273" s="216" t="s">
        <v>1</v>
      </c>
      <c r="N273" s="217" t="s">
        <v>39</v>
      </c>
      <c r="O273" s="71"/>
      <c r="P273" s="218">
        <f>O273*H273</f>
        <v>0</v>
      </c>
      <c r="Q273" s="218">
        <v>1.0627727797</v>
      </c>
      <c r="R273" s="218">
        <f>Q273*H273</f>
        <v>2.4443773933099995</v>
      </c>
      <c r="S273" s="218">
        <v>0</v>
      </c>
      <c r="T273" s="21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20" t="s">
        <v>143</v>
      </c>
      <c r="AT273" s="220" t="s">
        <v>139</v>
      </c>
      <c r="AU273" s="220" t="s">
        <v>82</v>
      </c>
      <c r="AY273" s="17" t="s">
        <v>137</v>
      </c>
      <c r="BE273" s="221">
        <f>IF(N273="základní",J273,0)</f>
        <v>0</v>
      </c>
      <c r="BF273" s="221">
        <f>IF(N273="snížená",J273,0)</f>
        <v>0</v>
      </c>
      <c r="BG273" s="221">
        <f>IF(N273="zákl. přenesená",J273,0)</f>
        <v>0</v>
      </c>
      <c r="BH273" s="221">
        <f>IF(N273="sníž. přenesená",J273,0)</f>
        <v>0</v>
      </c>
      <c r="BI273" s="221">
        <f>IF(N273="nulová",J273,0)</f>
        <v>0</v>
      </c>
      <c r="BJ273" s="17" t="s">
        <v>31</v>
      </c>
      <c r="BK273" s="221">
        <f>ROUND(I273*H273,1)</f>
        <v>0</v>
      </c>
      <c r="BL273" s="17" t="s">
        <v>143</v>
      </c>
      <c r="BM273" s="220" t="s">
        <v>526</v>
      </c>
    </row>
    <row r="274" spans="1:47" s="2" customFormat="1" ht="29.25">
      <c r="A274" s="34"/>
      <c r="B274" s="35"/>
      <c r="C274" s="36"/>
      <c r="D274" s="222" t="s">
        <v>145</v>
      </c>
      <c r="E274" s="36"/>
      <c r="F274" s="223" t="s">
        <v>527</v>
      </c>
      <c r="G274" s="36"/>
      <c r="H274" s="36"/>
      <c r="I274" s="122"/>
      <c r="J274" s="36"/>
      <c r="K274" s="36"/>
      <c r="L274" s="39"/>
      <c r="M274" s="224"/>
      <c r="N274" s="225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145</v>
      </c>
      <c r="AU274" s="17" t="s">
        <v>82</v>
      </c>
    </row>
    <row r="275" spans="2:51" s="13" customFormat="1" ht="11.25">
      <c r="B275" s="226"/>
      <c r="C275" s="227"/>
      <c r="D275" s="222" t="s">
        <v>147</v>
      </c>
      <c r="E275" s="228" t="s">
        <v>1</v>
      </c>
      <c r="F275" s="229" t="s">
        <v>528</v>
      </c>
      <c r="G275" s="227"/>
      <c r="H275" s="230">
        <v>2.3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147</v>
      </c>
      <c r="AU275" s="236" t="s">
        <v>82</v>
      </c>
      <c r="AV275" s="13" t="s">
        <v>82</v>
      </c>
      <c r="AW275" s="13" t="s">
        <v>30</v>
      </c>
      <c r="AX275" s="13" t="s">
        <v>74</v>
      </c>
      <c r="AY275" s="236" t="s">
        <v>137</v>
      </c>
    </row>
    <row r="276" spans="2:51" s="14" customFormat="1" ht="11.25">
      <c r="B276" s="237"/>
      <c r="C276" s="238"/>
      <c r="D276" s="222" t="s">
        <v>147</v>
      </c>
      <c r="E276" s="239" t="s">
        <v>1</v>
      </c>
      <c r="F276" s="240" t="s">
        <v>529</v>
      </c>
      <c r="G276" s="238"/>
      <c r="H276" s="241">
        <v>2.3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147</v>
      </c>
      <c r="AU276" s="247" t="s">
        <v>82</v>
      </c>
      <c r="AV276" s="14" t="s">
        <v>150</v>
      </c>
      <c r="AW276" s="14" t="s">
        <v>30</v>
      </c>
      <c r="AX276" s="14" t="s">
        <v>74</v>
      </c>
      <c r="AY276" s="247" t="s">
        <v>137</v>
      </c>
    </row>
    <row r="277" spans="2:51" s="15" customFormat="1" ht="11.25">
      <c r="B277" s="248"/>
      <c r="C277" s="249"/>
      <c r="D277" s="222" t="s">
        <v>147</v>
      </c>
      <c r="E277" s="250" t="s">
        <v>1</v>
      </c>
      <c r="F277" s="251" t="s">
        <v>151</v>
      </c>
      <c r="G277" s="249"/>
      <c r="H277" s="252">
        <v>2.3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82</v>
      </c>
      <c r="AV277" s="15" t="s">
        <v>143</v>
      </c>
      <c r="AW277" s="15" t="s">
        <v>30</v>
      </c>
      <c r="AX277" s="15" t="s">
        <v>31</v>
      </c>
      <c r="AY277" s="258" t="s">
        <v>137</v>
      </c>
    </row>
    <row r="278" spans="2:63" s="12" customFormat="1" ht="22.9" customHeight="1">
      <c r="B278" s="193"/>
      <c r="C278" s="194"/>
      <c r="D278" s="195" t="s">
        <v>73</v>
      </c>
      <c r="E278" s="207" t="s">
        <v>150</v>
      </c>
      <c r="F278" s="207" t="s">
        <v>530</v>
      </c>
      <c r="G278" s="194"/>
      <c r="H278" s="194"/>
      <c r="I278" s="197"/>
      <c r="J278" s="208">
        <f>BK278</f>
        <v>0</v>
      </c>
      <c r="K278" s="194"/>
      <c r="L278" s="199"/>
      <c r="M278" s="200"/>
      <c r="N278" s="201"/>
      <c r="O278" s="201"/>
      <c r="P278" s="202">
        <f>SUM(P279:P319)</f>
        <v>0</v>
      </c>
      <c r="Q278" s="201"/>
      <c r="R278" s="202">
        <f>SUM(R279:R319)</f>
        <v>99.42107548439999</v>
      </c>
      <c r="S278" s="201"/>
      <c r="T278" s="203">
        <f>SUM(T279:T319)</f>
        <v>0</v>
      </c>
      <c r="AR278" s="204" t="s">
        <v>31</v>
      </c>
      <c r="AT278" s="205" t="s">
        <v>73</v>
      </c>
      <c r="AU278" s="205" t="s">
        <v>31</v>
      </c>
      <c r="AY278" s="204" t="s">
        <v>137</v>
      </c>
      <c r="BK278" s="206">
        <f>SUM(BK279:BK319)</f>
        <v>0</v>
      </c>
    </row>
    <row r="279" spans="1:65" s="2" customFormat="1" ht="21.75" customHeight="1">
      <c r="A279" s="34"/>
      <c r="B279" s="35"/>
      <c r="C279" s="209" t="s">
        <v>311</v>
      </c>
      <c r="D279" s="209" t="s">
        <v>139</v>
      </c>
      <c r="E279" s="210" t="s">
        <v>531</v>
      </c>
      <c r="F279" s="211" t="s">
        <v>532</v>
      </c>
      <c r="G279" s="212" t="s">
        <v>245</v>
      </c>
      <c r="H279" s="213">
        <v>34.3</v>
      </c>
      <c r="I279" s="214"/>
      <c r="J279" s="213">
        <f>ROUND(I279*H279,1)</f>
        <v>0</v>
      </c>
      <c r="K279" s="215"/>
      <c r="L279" s="39"/>
      <c r="M279" s="216" t="s">
        <v>1</v>
      </c>
      <c r="N279" s="217" t="s">
        <v>39</v>
      </c>
      <c r="O279" s="71"/>
      <c r="P279" s="218">
        <f>O279*H279</f>
        <v>0</v>
      </c>
      <c r="Q279" s="218">
        <v>2.808944538</v>
      </c>
      <c r="R279" s="218">
        <f>Q279*H279</f>
        <v>96.34679765339999</v>
      </c>
      <c r="S279" s="218">
        <v>0</v>
      </c>
      <c r="T279" s="219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20" t="s">
        <v>143</v>
      </c>
      <c r="AT279" s="220" t="s">
        <v>139</v>
      </c>
      <c r="AU279" s="220" t="s">
        <v>82</v>
      </c>
      <c r="AY279" s="17" t="s">
        <v>137</v>
      </c>
      <c r="BE279" s="221">
        <f>IF(N279="základní",J279,0)</f>
        <v>0</v>
      </c>
      <c r="BF279" s="221">
        <f>IF(N279="snížená",J279,0)</f>
        <v>0</v>
      </c>
      <c r="BG279" s="221">
        <f>IF(N279="zákl. přenesená",J279,0)</f>
        <v>0</v>
      </c>
      <c r="BH279" s="221">
        <f>IF(N279="sníž. přenesená",J279,0)</f>
        <v>0</v>
      </c>
      <c r="BI279" s="221">
        <f>IF(N279="nulová",J279,0)</f>
        <v>0</v>
      </c>
      <c r="BJ279" s="17" t="s">
        <v>31</v>
      </c>
      <c r="BK279" s="221">
        <f>ROUND(I279*H279,1)</f>
        <v>0</v>
      </c>
      <c r="BL279" s="17" t="s">
        <v>143</v>
      </c>
      <c r="BM279" s="220" t="s">
        <v>533</v>
      </c>
    </row>
    <row r="280" spans="1:47" s="2" customFormat="1" ht="48.75">
      <c r="A280" s="34"/>
      <c r="B280" s="35"/>
      <c r="C280" s="36"/>
      <c r="D280" s="222" t="s">
        <v>145</v>
      </c>
      <c r="E280" s="36"/>
      <c r="F280" s="223" t="s">
        <v>534</v>
      </c>
      <c r="G280" s="36"/>
      <c r="H280" s="36"/>
      <c r="I280" s="122"/>
      <c r="J280" s="36"/>
      <c r="K280" s="36"/>
      <c r="L280" s="39"/>
      <c r="M280" s="224"/>
      <c r="N280" s="225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145</v>
      </c>
      <c r="AU280" s="17" t="s">
        <v>82</v>
      </c>
    </row>
    <row r="281" spans="2:51" s="13" customFormat="1" ht="11.25">
      <c r="B281" s="226"/>
      <c r="C281" s="227"/>
      <c r="D281" s="222" t="s">
        <v>147</v>
      </c>
      <c r="E281" s="228" t="s">
        <v>1</v>
      </c>
      <c r="F281" s="229" t="s">
        <v>535</v>
      </c>
      <c r="G281" s="227"/>
      <c r="H281" s="230">
        <v>3.9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147</v>
      </c>
      <c r="AU281" s="236" t="s">
        <v>82</v>
      </c>
      <c r="AV281" s="13" t="s">
        <v>82</v>
      </c>
      <c r="AW281" s="13" t="s">
        <v>30</v>
      </c>
      <c r="AX281" s="13" t="s">
        <v>74</v>
      </c>
      <c r="AY281" s="236" t="s">
        <v>137</v>
      </c>
    </row>
    <row r="282" spans="2:51" s="14" customFormat="1" ht="11.25">
      <c r="B282" s="237"/>
      <c r="C282" s="238"/>
      <c r="D282" s="222" t="s">
        <v>147</v>
      </c>
      <c r="E282" s="239" t="s">
        <v>1</v>
      </c>
      <c r="F282" s="240" t="s">
        <v>536</v>
      </c>
      <c r="G282" s="238"/>
      <c r="H282" s="241">
        <v>3.9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147</v>
      </c>
      <c r="AU282" s="247" t="s">
        <v>82</v>
      </c>
      <c r="AV282" s="14" t="s">
        <v>150</v>
      </c>
      <c r="AW282" s="14" t="s">
        <v>30</v>
      </c>
      <c r="AX282" s="14" t="s">
        <v>74</v>
      </c>
      <c r="AY282" s="247" t="s">
        <v>137</v>
      </c>
    </row>
    <row r="283" spans="2:51" s="13" customFormat="1" ht="11.25">
      <c r="B283" s="226"/>
      <c r="C283" s="227"/>
      <c r="D283" s="222" t="s">
        <v>147</v>
      </c>
      <c r="E283" s="228" t="s">
        <v>1</v>
      </c>
      <c r="F283" s="229" t="s">
        <v>537</v>
      </c>
      <c r="G283" s="227"/>
      <c r="H283" s="230">
        <v>2.9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147</v>
      </c>
      <c r="AU283" s="236" t="s">
        <v>82</v>
      </c>
      <c r="AV283" s="13" t="s">
        <v>82</v>
      </c>
      <c r="AW283" s="13" t="s">
        <v>30</v>
      </c>
      <c r="AX283" s="13" t="s">
        <v>74</v>
      </c>
      <c r="AY283" s="236" t="s">
        <v>137</v>
      </c>
    </row>
    <row r="284" spans="2:51" s="14" customFormat="1" ht="11.25">
      <c r="B284" s="237"/>
      <c r="C284" s="238"/>
      <c r="D284" s="222" t="s">
        <v>147</v>
      </c>
      <c r="E284" s="239" t="s">
        <v>1</v>
      </c>
      <c r="F284" s="240" t="s">
        <v>538</v>
      </c>
      <c r="G284" s="238"/>
      <c r="H284" s="241">
        <v>2.9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147</v>
      </c>
      <c r="AU284" s="247" t="s">
        <v>82</v>
      </c>
      <c r="AV284" s="14" t="s">
        <v>150</v>
      </c>
      <c r="AW284" s="14" t="s">
        <v>30</v>
      </c>
      <c r="AX284" s="14" t="s">
        <v>74</v>
      </c>
      <c r="AY284" s="247" t="s">
        <v>137</v>
      </c>
    </row>
    <row r="285" spans="2:51" s="13" customFormat="1" ht="11.25">
      <c r="B285" s="226"/>
      <c r="C285" s="227"/>
      <c r="D285" s="222" t="s">
        <v>147</v>
      </c>
      <c r="E285" s="228" t="s">
        <v>1</v>
      </c>
      <c r="F285" s="229" t="s">
        <v>539</v>
      </c>
      <c r="G285" s="227"/>
      <c r="H285" s="230">
        <v>4.6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147</v>
      </c>
      <c r="AU285" s="236" t="s">
        <v>82</v>
      </c>
      <c r="AV285" s="13" t="s">
        <v>82</v>
      </c>
      <c r="AW285" s="13" t="s">
        <v>30</v>
      </c>
      <c r="AX285" s="13" t="s">
        <v>74</v>
      </c>
      <c r="AY285" s="236" t="s">
        <v>137</v>
      </c>
    </row>
    <row r="286" spans="2:51" s="14" customFormat="1" ht="11.25">
      <c r="B286" s="237"/>
      <c r="C286" s="238"/>
      <c r="D286" s="222" t="s">
        <v>147</v>
      </c>
      <c r="E286" s="239" t="s">
        <v>1</v>
      </c>
      <c r="F286" s="240" t="s">
        <v>540</v>
      </c>
      <c r="G286" s="238"/>
      <c r="H286" s="241">
        <v>4.6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147</v>
      </c>
      <c r="AU286" s="247" t="s">
        <v>82</v>
      </c>
      <c r="AV286" s="14" t="s">
        <v>150</v>
      </c>
      <c r="AW286" s="14" t="s">
        <v>30</v>
      </c>
      <c r="AX286" s="14" t="s">
        <v>74</v>
      </c>
      <c r="AY286" s="247" t="s">
        <v>137</v>
      </c>
    </row>
    <row r="287" spans="2:51" s="13" customFormat="1" ht="11.25">
      <c r="B287" s="226"/>
      <c r="C287" s="227"/>
      <c r="D287" s="222" t="s">
        <v>147</v>
      </c>
      <c r="E287" s="228" t="s">
        <v>1</v>
      </c>
      <c r="F287" s="229" t="s">
        <v>541</v>
      </c>
      <c r="G287" s="227"/>
      <c r="H287" s="230">
        <v>5.4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147</v>
      </c>
      <c r="AU287" s="236" t="s">
        <v>82</v>
      </c>
      <c r="AV287" s="13" t="s">
        <v>82</v>
      </c>
      <c r="AW287" s="13" t="s">
        <v>30</v>
      </c>
      <c r="AX287" s="13" t="s">
        <v>74</v>
      </c>
      <c r="AY287" s="236" t="s">
        <v>137</v>
      </c>
    </row>
    <row r="288" spans="2:51" s="14" customFormat="1" ht="11.25">
      <c r="B288" s="237"/>
      <c r="C288" s="238"/>
      <c r="D288" s="222" t="s">
        <v>147</v>
      </c>
      <c r="E288" s="239" t="s">
        <v>1</v>
      </c>
      <c r="F288" s="240" t="s">
        <v>542</v>
      </c>
      <c r="G288" s="238"/>
      <c r="H288" s="241">
        <v>5.4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147</v>
      </c>
      <c r="AU288" s="247" t="s">
        <v>82</v>
      </c>
      <c r="AV288" s="14" t="s">
        <v>150</v>
      </c>
      <c r="AW288" s="14" t="s">
        <v>30</v>
      </c>
      <c r="AX288" s="14" t="s">
        <v>74</v>
      </c>
      <c r="AY288" s="247" t="s">
        <v>137</v>
      </c>
    </row>
    <row r="289" spans="2:51" s="13" customFormat="1" ht="11.25">
      <c r="B289" s="226"/>
      <c r="C289" s="227"/>
      <c r="D289" s="222" t="s">
        <v>147</v>
      </c>
      <c r="E289" s="228" t="s">
        <v>1</v>
      </c>
      <c r="F289" s="229" t="s">
        <v>543</v>
      </c>
      <c r="G289" s="227"/>
      <c r="H289" s="230">
        <v>16.1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147</v>
      </c>
      <c r="AU289" s="236" t="s">
        <v>82</v>
      </c>
      <c r="AV289" s="13" t="s">
        <v>82</v>
      </c>
      <c r="AW289" s="13" t="s">
        <v>30</v>
      </c>
      <c r="AX289" s="13" t="s">
        <v>74</v>
      </c>
      <c r="AY289" s="236" t="s">
        <v>137</v>
      </c>
    </row>
    <row r="290" spans="2:51" s="14" customFormat="1" ht="11.25">
      <c r="B290" s="237"/>
      <c r="C290" s="238"/>
      <c r="D290" s="222" t="s">
        <v>147</v>
      </c>
      <c r="E290" s="239" t="s">
        <v>1</v>
      </c>
      <c r="F290" s="240" t="s">
        <v>544</v>
      </c>
      <c r="G290" s="238"/>
      <c r="H290" s="241">
        <v>16.1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AT290" s="247" t="s">
        <v>147</v>
      </c>
      <c r="AU290" s="247" t="s">
        <v>82</v>
      </c>
      <c r="AV290" s="14" t="s">
        <v>150</v>
      </c>
      <c r="AW290" s="14" t="s">
        <v>30</v>
      </c>
      <c r="AX290" s="14" t="s">
        <v>74</v>
      </c>
      <c r="AY290" s="247" t="s">
        <v>137</v>
      </c>
    </row>
    <row r="291" spans="2:51" s="13" customFormat="1" ht="11.25">
      <c r="B291" s="226"/>
      <c r="C291" s="227"/>
      <c r="D291" s="222" t="s">
        <v>147</v>
      </c>
      <c r="E291" s="228" t="s">
        <v>1</v>
      </c>
      <c r="F291" s="229" t="s">
        <v>545</v>
      </c>
      <c r="G291" s="227"/>
      <c r="H291" s="230">
        <v>1.4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147</v>
      </c>
      <c r="AU291" s="236" t="s">
        <v>82</v>
      </c>
      <c r="AV291" s="13" t="s">
        <v>82</v>
      </c>
      <c r="AW291" s="13" t="s">
        <v>30</v>
      </c>
      <c r="AX291" s="13" t="s">
        <v>74</v>
      </c>
      <c r="AY291" s="236" t="s">
        <v>137</v>
      </c>
    </row>
    <row r="292" spans="2:51" s="14" customFormat="1" ht="11.25">
      <c r="B292" s="237"/>
      <c r="C292" s="238"/>
      <c r="D292" s="222" t="s">
        <v>147</v>
      </c>
      <c r="E292" s="239" t="s">
        <v>1</v>
      </c>
      <c r="F292" s="240" t="s">
        <v>546</v>
      </c>
      <c r="G292" s="238"/>
      <c r="H292" s="241">
        <v>1.4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147</v>
      </c>
      <c r="AU292" s="247" t="s">
        <v>82</v>
      </c>
      <c r="AV292" s="14" t="s">
        <v>150</v>
      </c>
      <c r="AW292" s="14" t="s">
        <v>30</v>
      </c>
      <c r="AX292" s="14" t="s">
        <v>74</v>
      </c>
      <c r="AY292" s="247" t="s">
        <v>137</v>
      </c>
    </row>
    <row r="293" spans="2:51" s="15" customFormat="1" ht="11.25">
      <c r="B293" s="248"/>
      <c r="C293" s="249"/>
      <c r="D293" s="222" t="s">
        <v>147</v>
      </c>
      <c r="E293" s="250" t="s">
        <v>1</v>
      </c>
      <c r="F293" s="251" t="s">
        <v>151</v>
      </c>
      <c r="G293" s="249"/>
      <c r="H293" s="252">
        <v>34.3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147</v>
      </c>
      <c r="AU293" s="258" t="s">
        <v>82</v>
      </c>
      <c r="AV293" s="15" t="s">
        <v>143</v>
      </c>
      <c r="AW293" s="15" t="s">
        <v>30</v>
      </c>
      <c r="AX293" s="15" t="s">
        <v>31</v>
      </c>
      <c r="AY293" s="258" t="s">
        <v>137</v>
      </c>
    </row>
    <row r="294" spans="1:65" s="2" customFormat="1" ht="16.5" customHeight="1">
      <c r="A294" s="34"/>
      <c r="B294" s="35"/>
      <c r="C294" s="209" t="s">
        <v>316</v>
      </c>
      <c r="D294" s="209" t="s">
        <v>139</v>
      </c>
      <c r="E294" s="210" t="s">
        <v>547</v>
      </c>
      <c r="F294" s="211" t="s">
        <v>548</v>
      </c>
      <c r="G294" s="212" t="s">
        <v>154</v>
      </c>
      <c r="H294" s="213">
        <v>105</v>
      </c>
      <c r="I294" s="214"/>
      <c r="J294" s="213">
        <f>ROUND(I294*H294,1)</f>
        <v>0</v>
      </c>
      <c r="K294" s="215"/>
      <c r="L294" s="39"/>
      <c r="M294" s="216" t="s">
        <v>1</v>
      </c>
      <c r="N294" s="217" t="s">
        <v>39</v>
      </c>
      <c r="O294" s="71"/>
      <c r="P294" s="218">
        <f>O294*H294</f>
        <v>0</v>
      </c>
      <c r="Q294" s="218">
        <v>0.007258004</v>
      </c>
      <c r="R294" s="218">
        <f>Q294*H294</f>
        <v>0.76209042</v>
      </c>
      <c r="S294" s="218">
        <v>0</v>
      </c>
      <c r="T294" s="21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143</v>
      </c>
      <c r="AT294" s="220" t="s">
        <v>139</v>
      </c>
      <c r="AU294" s="220" t="s">
        <v>82</v>
      </c>
      <c r="AY294" s="17" t="s">
        <v>137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31</v>
      </c>
      <c r="BK294" s="221">
        <f>ROUND(I294*H294,1)</f>
        <v>0</v>
      </c>
      <c r="BL294" s="17" t="s">
        <v>143</v>
      </c>
      <c r="BM294" s="220" t="s">
        <v>549</v>
      </c>
    </row>
    <row r="295" spans="1:47" s="2" customFormat="1" ht="48.75">
      <c r="A295" s="34"/>
      <c r="B295" s="35"/>
      <c r="C295" s="36"/>
      <c r="D295" s="222" t="s">
        <v>145</v>
      </c>
      <c r="E295" s="36"/>
      <c r="F295" s="223" t="s">
        <v>550</v>
      </c>
      <c r="G295" s="36"/>
      <c r="H295" s="36"/>
      <c r="I295" s="122"/>
      <c r="J295" s="36"/>
      <c r="K295" s="36"/>
      <c r="L295" s="39"/>
      <c r="M295" s="224"/>
      <c r="N295" s="225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145</v>
      </c>
      <c r="AU295" s="17" t="s">
        <v>82</v>
      </c>
    </row>
    <row r="296" spans="2:51" s="13" customFormat="1" ht="11.25">
      <c r="B296" s="226"/>
      <c r="C296" s="227"/>
      <c r="D296" s="222" t="s">
        <v>147</v>
      </c>
      <c r="E296" s="228" t="s">
        <v>1</v>
      </c>
      <c r="F296" s="229" t="s">
        <v>551</v>
      </c>
      <c r="G296" s="227"/>
      <c r="H296" s="230">
        <v>7.5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147</v>
      </c>
      <c r="AU296" s="236" t="s">
        <v>82</v>
      </c>
      <c r="AV296" s="13" t="s">
        <v>82</v>
      </c>
      <c r="AW296" s="13" t="s">
        <v>30</v>
      </c>
      <c r="AX296" s="13" t="s">
        <v>74</v>
      </c>
      <c r="AY296" s="236" t="s">
        <v>137</v>
      </c>
    </row>
    <row r="297" spans="2:51" s="14" customFormat="1" ht="11.25">
      <c r="B297" s="237"/>
      <c r="C297" s="238"/>
      <c r="D297" s="222" t="s">
        <v>147</v>
      </c>
      <c r="E297" s="239" t="s">
        <v>1</v>
      </c>
      <c r="F297" s="240" t="s">
        <v>536</v>
      </c>
      <c r="G297" s="238"/>
      <c r="H297" s="241">
        <v>7.5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147</v>
      </c>
      <c r="AU297" s="247" t="s">
        <v>82</v>
      </c>
      <c r="AV297" s="14" t="s">
        <v>150</v>
      </c>
      <c r="AW297" s="14" t="s">
        <v>30</v>
      </c>
      <c r="AX297" s="14" t="s">
        <v>74</v>
      </c>
      <c r="AY297" s="247" t="s">
        <v>137</v>
      </c>
    </row>
    <row r="298" spans="2:51" s="13" customFormat="1" ht="11.25">
      <c r="B298" s="226"/>
      <c r="C298" s="227"/>
      <c r="D298" s="222" t="s">
        <v>147</v>
      </c>
      <c r="E298" s="228" t="s">
        <v>1</v>
      </c>
      <c r="F298" s="229" t="s">
        <v>552</v>
      </c>
      <c r="G298" s="227"/>
      <c r="H298" s="230">
        <v>5.9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147</v>
      </c>
      <c r="AU298" s="236" t="s">
        <v>82</v>
      </c>
      <c r="AV298" s="13" t="s">
        <v>82</v>
      </c>
      <c r="AW298" s="13" t="s">
        <v>30</v>
      </c>
      <c r="AX298" s="13" t="s">
        <v>74</v>
      </c>
      <c r="AY298" s="236" t="s">
        <v>137</v>
      </c>
    </row>
    <row r="299" spans="2:51" s="14" customFormat="1" ht="11.25">
      <c r="B299" s="237"/>
      <c r="C299" s="238"/>
      <c r="D299" s="222" t="s">
        <v>147</v>
      </c>
      <c r="E299" s="239" t="s">
        <v>1</v>
      </c>
      <c r="F299" s="240" t="s">
        <v>538</v>
      </c>
      <c r="G299" s="238"/>
      <c r="H299" s="241">
        <v>5.9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147</v>
      </c>
      <c r="AU299" s="247" t="s">
        <v>82</v>
      </c>
      <c r="AV299" s="14" t="s">
        <v>150</v>
      </c>
      <c r="AW299" s="14" t="s">
        <v>30</v>
      </c>
      <c r="AX299" s="14" t="s">
        <v>74</v>
      </c>
      <c r="AY299" s="247" t="s">
        <v>137</v>
      </c>
    </row>
    <row r="300" spans="2:51" s="13" customFormat="1" ht="11.25">
      <c r="B300" s="226"/>
      <c r="C300" s="227"/>
      <c r="D300" s="222" t="s">
        <v>147</v>
      </c>
      <c r="E300" s="228" t="s">
        <v>1</v>
      </c>
      <c r="F300" s="229" t="s">
        <v>553</v>
      </c>
      <c r="G300" s="227"/>
      <c r="H300" s="230">
        <v>14.8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147</v>
      </c>
      <c r="AU300" s="236" t="s">
        <v>82</v>
      </c>
      <c r="AV300" s="13" t="s">
        <v>82</v>
      </c>
      <c r="AW300" s="13" t="s">
        <v>30</v>
      </c>
      <c r="AX300" s="13" t="s">
        <v>74</v>
      </c>
      <c r="AY300" s="236" t="s">
        <v>137</v>
      </c>
    </row>
    <row r="301" spans="2:51" s="14" customFormat="1" ht="11.25">
      <c r="B301" s="237"/>
      <c r="C301" s="238"/>
      <c r="D301" s="222" t="s">
        <v>147</v>
      </c>
      <c r="E301" s="239" t="s">
        <v>1</v>
      </c>
      <c r="F301" s="240" t="s">
        <v>540</v>
      </c>
      <c r="G301" s="238"/>
      <c r="H301" s="241">
        <v>14.8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147</v>
      </c>
      <c r="AU301" s="247" t="s">
        <v>82</v>
      </c>
      <c r="AV301" s="14" t="s">
        <v>150</v>
      </c>
      <c r="AW301" s="14" t="s">
        <v>30</v>
      </c>
      <c r="AX301" s="14" t="s">
        <v>74</v>
      </c>
      <c r="AY301" s="247" t="s">
        <v>137</v>
      </c>
    </row>
    <row r="302" spans="2:51" s="13" customFormat="1" ht="11.25">
      <c r="B302" s="226"/>
      <c r="C302" s="227"/>
      <c r="D302" s="222" t="s">
        <v>147</v>
      </c>
      <c r="E302" s="228" t="s">
        <v>1</v>
      </c>
      <c r="F302" s="229" t="s">
        <v>554</v>
      </c>
      <c r="G302" s="227"/>
      <c r="H302" s="230">
        <v>17.7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147</v>
      </c>
      <c r="AU302" s="236" t="s">
        <v>82</v>
      </c>
      <c r="AV302" s="13" t="s">
        <v>82</v>
      </c>
      <c r="AW302" s="13" t="s">
        <v>30</v>
      </c>
      <c r="AX302" s="13" t="s">
        <v>74</v>
      </c>
      <c r="AY302" s="236" t="s">
        <v>137</v>
      </c>
    </row>
    <row r="303" spans="2:51" s="14" customFormat="1" ht="11.25">
      <c r="B303" s="237"/>
      <c r="C303" s="238"/>
      <c r="D303" s="222" t="s">
        <v>147</v>
      </c>
      <c r="E303" s="239" t="s">
        <v>1</v>
      </c>
      <c r="F303" s="240" t="s">
        <v>542</v>
      </c>
      <c r="G303" s="238"/>
      <c r="H303" s="241">
        <v>17.7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147</v>
      </c>
      <c r="AU303" s="247" t="s">
        <v>82</v>
      </c>
      <c r="AV303" s="14" t="s">
        <v>150</v>
      </c>
      <c r="AW303" s="14" t="s">
        <v>30</v>
      </c>
      <c r="AX303" s="14" t="s">
        <v>74</v>
      </c>
      <c r="AY303" s="247" t="s">
        <v>137</v>
      </c>
    </row>
    <row r="304" spans="2:51" s="13" customFormat="1" ht="11.25">
      <c r="B304" s="226"/>
      <c r="C304" s="227"/>
      <c r="D304" s="222" t="s">
        <v>147</v>
      </c>
      <c r="E304" s="228" t="s">
        <v>1</v>
      </c>
      <c r="F304" s="229" t="s">
        <v>555</v>
      </c>
      <c r="G304" s="227"/>
      <c r="H304" s="230">
        <v>53.1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147</v>
      </c>
      <c r="AU304" s="236" t="s">
        <v>82</v>
      </c>
      <c r="AV304" s="13" t="s">
        <v>82</v>
      </c>
      <c r="AW304" s="13" t="s">
        <v>30</v>
      </c>
      <c r="AX304" s="13" t="s">
        <v>74</v>
      </c>
      <c r="AY304" s="236" t="s">
        <v>137</v>
      </c>
    </row>
    <row r="305" spans="2:51" s="14" customFormat="1" ht="11.25">
      <c r="B305" s="237"/>
      <c r="C305" s="238"/>
      <c r="D305" s="222" t="s">
        <v>147</v>
      </c>
      <c r="E305" s="239" t="s">
        <v>1</v>
      </c>
      <c r="F305" s="240" t="s">
        <v>544</v>
      </c>
      <c r="G305" s="238"/>
      <c r="H305" s="241">
        <v>53.1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147</v>
      </c>
      <c r="AU305" s="247" t="s">
        <v>82</v>
      </c>
      <c r="AV305" s="14" t="s">
        <v>150</v>
      </c>
      <c r="AW305" s="14" t="s">
        <v>30</v>
      </c>
      <c r="AX305" s="14" t="s">
        <v>74</v>
      </c>
      <c r="AY305" s="247" t="s">
        <v>137</v>
      </c>
    </row>
    <row r="306" spans="2:51" s="13" customFormat="1" ht="11.25">
      <c r="B306" s="226"/>
      <c r="C306" s="227"/>
      <c r="D306" s="222" t="s">
        <v>147</v>
      </c>
      <c r="E306" s="228" t="s">
        <v>1</v>
      </c>
      <c r="F306" s="229" t="s">
        <v>556</v>
      </c>
      <c r="G306" s="227"/>
      <c r="H306" s="230">
        <v>6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147</v>
      </c>
      <c r="AU306" s="236" t="s">
        <v>82</v>
      </c>
      <c r="AV306" s="13" t="s">
        <v>82</v>
      </c>
      <c r="AW306" s="13" t="s">
        <v>30</v>
      </c>
      <c r="AX306" s="13" t="s">
        <v>74</v>
      </c>
      <c r="AY306" s="236" t="s">
        <v>137</v>
      </c>
    </row>
    <row r="307" spans="2:51" s="14" customFormat="1" ht="11.25">
      <c r="B307" s="237"/>
      <c r="C307" s="238"/>
      <c r="D307" s="222" t="s">
        <v>147</v>
      </c>
      <c r="E307" s="239" t="s">
        <v>1</v>
      </c>
      <c r="F307" s="240" t="s">
        <v>557</v>
      </c>
      <c r="G307" s="238"/>
      <c r="H307" s="241">
        <v>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147</v>
      </c>
      <c r="AU307" s="247" t="s">
        <v>82</v>
      </c>
      <c r="AV307" s="14" t="s">
        <v>150</v>
      </c>
      <c r="AW307" s="14" t="s">
        <v>30</v>
      </c>
      <c r="AX307" s="14" t="s">
        <v>74</v>
      </c>
      <c r="AY307" s="247" t="s">
        <v>137</v>
      </c>
    </row>
    <row r="308" spans="2:51" s="15" customFormat="1" ht="11.25">
      <c r="B308" s="248"/>
      <c r="C308" s="249"/>
      <c r="D308" s="222" t="s">
        <v>147</v>
      </c>
      <c r="E308" s="250" t="s">
        <v>1</v>
      </c>
      <c r="F308" s="251" t="s">
        <v>151</v>
      </c>
      <c r="G308" s="249"/>
      <c r="H308" s="252">
        <v>105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147</v>
      </c>
      <c r="AU308" s="258" t="s">
        <v>82</v>
      </c>
      <c r="AV308" s="15" t="s">
        <v>143</v>
      </c>
      <c r="AW308" s="15" t="s">
        <v>30</v>
      </c>
      <c r="AX308" s="15" t="s">
        <v>31</v>
      </c>
      <c r="AY308" s="258" t="s">
        <v>137</v>
      </c>
    </row>
    <row r="309" spans="1:65" s="2" customFormat="1" ht="16.5" customHeight="1">
      <c r="A309" s="34"/>
      <c r="B309" s="35"/>
      <c r="C309" s="209" t="s">
        <v>321</v>
      </c>
      <c r="D309" s="209" t="s">
        <v>139</v>
      </c>
      <c r="E309" s="210" t="s">
        <v>558</v>
      </c>
      <c r="F309" s="211" t="s">
        <v>559</v>
      </c>
      <c r="G309" s="212" t="s">
        <v>154</v>
      </c>
      <c r="H309" s="213">
        <v>105</v>
      </c>
      <c r="I309" s="214"/>
      <c r="J309" s="213">
        <f>ROUND(I309*H309,1)</f>
        <v>0</v>
      </c>
      <c r="K309" s="215"/>
      <c r="L309" s="39"/>
      <c r="M309" s="216" t="s">
        <v>1</v>
      </c>
      <c r="N309" s="217" t="s">
        <v>39</v>
      </c>
      <c r="O309" s="71"/>
      <c r="P309" s="218">
        <f>O309*H309</f>
        <v>0</v>
      </c>
      <c r="Q309" s="218">
        <v>0.000856935</v>
      </c>
      <c r="R309" s="218">
        <f>Q309*H309</f>
        <v>0.089978175</v>
      </c>
      <c r="S309" s="218">
        <v>0</v>
      </c>
      <c r="T309" s="21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20" t="s">
        <v>143</v>
      </c>
      <c r="AT309" s="220" t="s">
        <v>139</v>
      </c>
      <c r="AU309" s="220" t="s">
        <v>82</v>
      </c>
      <c r="AY309" s="17" t="s">
        <v>137</v>
      </c>
      <c r="BE309" s="221">
        <f>IF(N309="základní",J309,0)</f>
        <v>0</v>
      </c>
      <c r="BF309" s="221">
        <f>IF(N309="snížená",J309,0)</f>
        <v>0</v>
      </c>
      <c r="BG309" s="221">
        <f>IF(N309="zákl. přenesená",J309,0)</f>
        <v>0</v>
      </c>
      <c r="BH309" s="221">
        <f>IF(N309="sníž. přenesená",J309,0)</f>
        <v>0</v>
      </c>
      <c r="BI309" s="221">
        <f>IF(N309="nulová",J309,0)</f>
        <v>0</v>
      </c>
      <c r="BJ309" s="17" t="s">
        <v>31</v>
      </c>
      <c r="BK309" s="221">
        <f>ROUND(I309*H309,1)</f>
        <v>0</v>
      </c>
      <c r="BL309" s="17" t="s">
        <v>143</v>
      </c>
      <c r="BM309" s="220" t="s">
        <v>560</v>
      </c>
    </row>
    <row r="310" spans="1:47" s="2" customFormat="1" ht="48.75">
      <c r="A310" s="34"/>
      <c r="B310" s="35"/>
      <c r="C310" s="36"/>
      <c r="D310" s="222" t="s">
        <v>145</v>
      </c>
      <c r="E310" s="36"/>
      <c r="F310" s="223" t="s">
        <v>561</v>
      </c>
      <c r="G310" s="36"/>
      <c r="H310" s="36"/>
      <c r="I310" s="122"/>
      <c r="J310" s="36"/>
      <c r="K310" s="36"/>
      <c r="L310" s="39"/>
      <c r="M310" s="224"/>
      <c r="N310" s="225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145</v>
      </c>
      <c r="AU310" s="17" t="s">
        <v>82</v>
      </c>
    </row>
    <row r="311" spans="1:65" s="2" customFormat="1" ht="21.75" customHeight="1">
      <c r="A311" s="34"/>
      <c r="B311" s="35"/>
      <c r="C311" s="209" t="s">
        <v>326</v>
      </c>
      <c r="D311" s="209" t="s">
        <v>139</v>
      </c>
      <c r="E311" s="210" t="s">
        <v>562</v>
      </c>
      <c r="F311" s="211" t="s">
        <v>563</v>
      </c>
      <c r="G311" s="212" t="s">
        <v>382</v>
      </c>
      <c r="H311" s="213">
        <v>0.1</v>
      </c>
      <c r="I311" s="214"/>
      <c r="J311" s="213">
        <f>ROUND(I311*H311,1)</f>
        <v>0</v>
      </c>
      <c r="K311" s="215"/>
      <c r="L311" s="39"/>
      <c r="M311" s="216" t="s">
        <v>1</v>
      </c>
      <c r="N311" s="217" t="s">
        <v>39</v>
      </c>
      <c r="O311" s="71"/>
      <c r="P311" s="218">
        <f>O311*H311</f>
        <v>0</v>
      </c>
      <c r="Q311" s="218">
        <v>1.095795</v>
      </c>
      <c r="R311" s="218">
        <f>Q311*H311</f>
        <v>0.10957950000000001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143</v>
      </c>
      <c r="AT311" s="220" t="s">
        <v>139</v>
      </c>
      <c r="AU311" s="220" t="s">
        <v>82</v>
      </c>
      <c r="AY311" s="17" t="s">
        <v>137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31</v>
      </c>
      <c r="BK311" s="221">
        <f>ROUND(I311*H311,1)</f>
        <v>0</v>
      </c>
      <c r="BL311" s="17" t="s">
        <v>143</v>
      </c>
      <c r="BM311" s="220" t="s">
        <v>564</v>
      </c>
    </row>
    <row r="312" spans="1:47" s="2" customFormat="1" ht="48.75">
      <c r="A312" s="34"/>
      <c r="B312" s="35"/>
      <c r="C312" s="36"/>
      <c r="D312" s="222" t="s">
        <v>145</v>
      </c>
      <c r="E312" s="36"/>
      <c r="F312" s="223" t="s">
        <v>565</v>
      </c>
      <c r="G312" s="36"/>
      <c r="H312" s="36"/>
      <c r="I312" s="122"/>
      <c r="J312" s="36"/>
      <c r="K312" s="36"/>
      <c r="L312" s="39"/>
      <c r="M312" s="224"/>
      <c r="N312" s="225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145</v>
      </c>
      <c r="AU312" s="17" t="s">
        <v>82</v>
      </c>
    </row>
    <row r="313" spans="2:51" s="13" customFormat="1" ht="11.25">
      <c r="B313" s="226"/>
      <c r="C313" s="227"/>
      <c r="D313" s="222" t="s">
        <v>147</v>
      </c>
      <c r="E313" s="228" t="s">
        <v>1</v>
      </c>
      <c r="F313" s="229" t="s">
        <v>566</v>
      </c>
      <c r="G313" s="227"/>
      <c r="H313" s="230">
        <v>0.1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147</v>
      </c>
      <c r="AU313" s="236" t="s">
        <v>82</v>
      </c>
      <c r="AV313" s="13" t="s">
        <v>82</v>
      </c>
      <c r="AW313" s="13" t="s">
        <v>30</v>
      </c>
      <c r="AX313" s="13" t="s">
        <v>74</v>
      </c>
      <c r="AY313" s="236" t="s">
        <v>137</v>
      </c>
    </row>
    <row r="314" spans="2:51" s="15" customFormat="1" ht="11.25">
      <c r="B314" s="248"/>
      <c r="C314" s="249"/>
      <c r="D314" s="222" t="s">
        <v>147</v>
      </c>
      <c r="E314" s="250" t="s">
        <v>1</v>
      </c>
      <c r="F314" s="251" t="s">
        <v>151</v>
      </c>
      <c r="G314" s="249"/>
      <c r="H314" s="252">
        <v>0.1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147</v>
      </c>
      <c r="AU314" s="258" t="s">
        <v>82</v>
      </c>
      <c r="AV314" s="15" t="s">
        <v>143</v>
      </c>
      <c r="AW314" s="15" t="s">
        <v>30</v>
      </c>
      <c r="AX314" s="15" t="s">
        <v>31</v>
      </c>
      <c r="AY314" s="258" t="s">
        <v>137</v>
      </c>
    </row>
    <row r="315" spans="1:65" s="2" customFormat="1" ht="21.75" customHeight="1">
      <c r="A315" s="34"/>
      <c r="B315" s="35"/>
      <c r="C315" s="209" t="s">
        <v>332</v>
      </c>
      <c r="D315" s="209" t="s">
        <v>139</v>
      </c>
      <c r="E315" s="210" t="s">
        <v>567</v>
      </c>
      <c r="F315" s="211" t="s">
        <v>568</v>
      </c>
      <c r="G315" s="212" t="s">
        <v>382</v>
      </c>
      <c r="H315" s="213">
        <v>2</v>
      </c>
      <c r="I315" s="214"/>
      <c r="J315" s="213">
        <f>ROUND(I315*H315,1)</f>
        <v>0</v>
      </c>
      <c r="K315" s="215"/>
      <c r="L315" s="39"/>
      <c r="M315" s="216" t="s">
        <v>1</v>
      </c>
      <c r="N315" s="217" t="s">
        <v>39</v>
      </c>
      <c r="O315" s="71"/>
      <c r="P315" s="218">
        <f>O315*H315</f>
        <v>0</v>
      </c>
      <c r="Q315" s="218">
        <v>1.056314868</v>
      </c>
      <c r="R315" s="218">
        <f>Q315*H315</f>
        <v>2.112629736</v>
      </c>
      <c r="S315" s="218">
        <v>0</v>
      </c>
      <c r="T315" s="219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20" t="s">
        <v>143</v>
      </c>
      <c r="AT315" s="220" t="s">
        <v>139</v>
      </c>
      <c r="AU315" s="220" t="s">
        <v>82</v>
      </c>
      <c r="AY315" s="17" t="s">
        <v>137</v>
      </c>
      <c r="BE315" s="221">
        <f>IF(N315="základní",J315,0)</f>
        <v>0</v>
      </c>
      <c r="BF315" s="221">
        <f>IF(N315="snížená",J315,0)</f>
        <v>0</v>
      </c>
      <c r="BG315" s="221">
        <f>IF(N315="zákl. přenesená",J315,0)</f>
        <v>0</v>
      </c>
      <c r="BH315" s="221">
        <f>IF(N315="sníž. přenesená",J315,0)</f>
        <v>0</v>
      </c>
      <c r="BI315" s="221">
        <f>IF(N315="nulová",J315,0)</f>
        <v>0</v>
      </c>
      <c r="BJ315" s="17" t="s">
        <v>31</v>
      </c>
      <c r="BK315" s="221">
        <f>ROUND(I315*H315,1)</f>
        <v>0</v>
      </c>
      <c r="BL315" s="17" t="s">
        <v>143</v>
      </c>
      <c r="BM315" s="220" t="s">
        <v>569</v>
      </c>
    </row>
    <row r="316" spans="1:47" s="2" customFormat="1" ht="48.75">
      <c r="A316" s="34"/>
      <c r="B316" s="35"/>
      <c r="C316" s="36"/>
      <c r="D316" s="222" t="s">
        <v>145</v>
      </c>
      <c r="E316" s="36"/>
      <c r="F316" s="223" t="s">
        <v>570</v>
      </c>
      <c r="G316" s="36"/>
      <c r="H316" s="36"/>
      <c r="I316" s="122"/>
      <c r="J316" s="36"/>
      <c r="K316" s="36"/>
      <c r="L316" s="39"/>
      <c r="M316" s="224"/>
      <c r="N316" s="225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145</v>
      </c>
      <c r="AU316" s="17" t="s">
        <v>82</v>
      </c>
    </row>
    <row r="317" spans="2:51" s="13" customFormat="1" ht="11.25">
      <c r="B317" s="226"/>
      <c r="C317" s="227"/>
      <c r="D317" s="222" t="s">
        <v>147</v>
      </c>
      <c r="E317" s="228" t="s">
        <v>1</v>
      </c>
      <c r="F317" s="229" t="s">
        <v>571</v>
      </c>
      <c r="G317" s="227"/>
      <c r="H317" s="230">
        <v>2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AT317" s="236" t="s">
        <v>147</v>
      </c>
      <c r="AU317" s="236" t="s">
        <v>82</v>
      </c>
      <c r="AV317" s="13" t="s">
        <v>82</v>
      </c>
      <c r="AW317" s="13" t="s">
        <v>30</v>
      </c>
      <c r="AX317" s="13" t="s">
        <v>74</v>
      </c>
      <c r="AY317" s="236" t="s">
        <v>137</v>
      </c>
    </row>
    <row r="318" spans="2:51" s="14" customFormat="1" ht="11.25">
      <c r="B318" s="237"/>
      <c r="C318" s="238"/>
      <c r="D318" s="222" t="s">
        <v>147</v>
      </c>
      <c r="E318" s="239" t="s">
        <v>1</v>
      </c>
      <c r="F318" s="240" t="s">
        <v>572</v>
      </c>
      <c r="G318" s="238"/>
      <c r="H318" s="241">
        <v>2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147</v>
      </c>
      <c r="AU318" s="247" t="s">
        <v>82</v>
      </c>
      <c r="AV318" s="14" t="s">
        <v>150</v>
      </c>
      <c r="AW318" s="14" t="s">
        <v>30</v>
      </c>
      <c r="AX318" s="14" t="s">
        <v>74</v>
      </c>
      <c r="AY318" s="247" t="s">
        <v>137</v>
      </c>
    </row>
    <row r="319" spans="2:51" s="15" customFormat="1" ht="11.25">
      <c r="B319" s="248"/>
      <c r="C319" s="249"/>
      <c r="D319" s="222" t="s">
        <v>147</v>
      </c>
      <c r="E319" s="250" t="s">
        <v>1</v>
      </c>
      <c r="F319" s="251" t="s">
        <v>151</v>
      </c>
      <c r="G319" s="249"/>
      <c r="H319" s="252">
        <v>2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147</v>
      </c>
      <c r="AU319" s="258" t="s">
        <v>82</v>
      </c>
      <c r="AV319" s="15" t="s">
        <v>143</v>
      </c>
      <c r="AW319" s="15" t="s">
        <v>30</v>
      </c>
      <c r="AX319" s="15" t="s">
        <v>31</v>
      </c>
      <c r="AY319" s="258" t="s">
        <v>137</v>
      </c>
    </row>
    <row r="320" spans="2:63" s="12" customFormat="1" ht="22.9" customHeight="1">
      <c r="B320" s="193"/>
      <c r="C320" s="194"/>
      <c r="D320" s="195" t="s">
        <v>73</v>
      </c>
      <c r="E320" s="207" t="s">
        <v>143</v>
      </c>
      <c r="F320" s="207" t="s">
        <v>348</v>
      </c>
      <c r="G320" s="194"/>
      <c r="H320" s="194"/>
      <c r="I320" s="197"/>
      <c r="J320" s="208">
        <f>BK320</f>
        <v>0</v>
      </c>
      <c r="K320" s="194"/>
      <c r="L320" s="199"/>
      <c r="M320" s="200"/>
      <c r="N320" s="201"/>
      <c r="O320" s="201"/>
      <c r="P320" s="202">
        <f>SUM(P321:P358)</f>
        <v>0</v>
      </c>
      <c r="Q320" s="201"/>
      <c r="R320" s="202">
        <f>SUM(R321:R358)</f>
        <v>7008.2263972</v>
      </c>
      <c r="S320" s="201"/>
      <c r="T320" s="203">
        <f>SUM(T321:T358)</f>
        <v>0</v>
      </c>
      <c r="AR320" s="204" t="s">
        <v>31</v>
      </c>
      <c r="AT320" s="205" t="s">
        <v>73</v>
      </c>
      <c r="AU320" s="205" t="s">
        <v>31</v>
      </c>
      <c r="AY320" s="204" t="s">
        <v>137</v>
      </c>
      <c r="BK320" s="206">
        <f>SUM(BK321:BK358)</f>
        <v>0</v>
      </c>
    </row>
    <row r="321" spans="1:65" s="2" customFormat="1" ht="21.75" customHeight="1">
      <c r="A321" s="34"/>
      <c r="B321" s="35"/>
      <c r="C321" s="209" t="s">
        <v>341</v>
      </c>
      <c r="D321" s="209" t="s">
        <v>139</v>
      </c>
      <c r="E321" s="210" t="s">
        <v>573</v>
      </c>
      <c r="F321" s="211" t="s">
        <v>574</v>
      </c>
      <c r="G321" s="212" t="s">
        <v>154</v>
      </c>
      <c r="H321" s="213">
        <v>44.2</v>
      </c>
      <c r="I321" s="214"/>
      <c r="J321" s="213">
        <f>ROUND(I321*H321,1)</f>
        <v>0</v>
      </c>
      <c r="K321" s="215"/>
      <c r="L321" s="39"/>
      <c r="M321" s="216" t="s">
        <v>1</v>
      </c>
      <c r="N321" s="217" t="s">
        <v>39</v>
      </c>
      <c r="O321" s="71"/>
      <c r="P321" s="218">
        <f>O321*H321</f>
        <v>0</v>
      </c>
      <c r="Q321" s="218">
        <v>0.247866</v>
      </c>
      <c r="R321" s="218">
        <f>Q321*H321</f>
        <v>10.9556772</v>
      </c>
      <c r="S321" s="218">
        <v>0</v>
      </c>
      <c r="T321" s="21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20" t="s">
        <v>143</v>
      </c>
      <c r="AT321" s="220" t="s">
        <v>139</v>
      </c>
      <c r="AU321" s="220" t="s">
        <v>82</v>
      </c>
      <c r="AY321" s="17" t="s">
        <v>137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7" t="s">
        <v>31</v>
      </c>
      <c r="BK321" s="221">
        <f>ROUND(I321*H321,1)</f>
        <v>0</v>
      </c>
      <c r="BL321" s="17" t="s">
        <v>143</v>
      </c>
      <c r="BM321" s="220" t="s">
        <v>575</v>
      </c>
    </row>
    <row r="322" spans="1:47" s="2" customFormat="1" ht="19.5">
      <c r="A322" s="34"/>
      <c r="B322" s="35"/>
      <c r="C322" s="36"/>
      <c r="D322" s="222" t="s">
        <v>145</v>
      </c>
      <c r="E322" s="36"/>
      <c r="F322" s="223" t="s">
        <v>576</v>
      </c>
      <c r="G322" s="36"/>
      <c r="H322" s="36"/>
      <c r="I322" s="122"/>
      <c r="J322" s="36"/>
      <c r="K322" s="36"/>
      <c r="L322" s="39"/>
      <c r="M322" s="224"/>
      <c r="N322" s="225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145</v>
      </c>
      <c r="AU322" s="17" t="s">
        <v>82</v>
      </c>
    </row>
    <row r="323" spans="2:51" s="13" customFormat="1" ht="11.25">
      <c r="B323" s="226"/>
      <c r="C323" s="227"/>
      <c r="D323" s="222" t="s">
        <v>147</v>
      </c>
      <c r="E323" s="228" t="s">
        <v>1</v>
      </c>
      <c r="F323" s="229" t="s">
        <v>577</v>
      </c>
      <c r="G323" s="227"/>
      <c r="H323" s="230">
        <v>44.2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147</v>
      </c>
      <c r="AU323" s="236" t="s">
        <v>82</v>
      </c>
      <c r="AV323" s="13" t="s">
        <v>82</v>
      </c>
      <c r="AW323" s="13" t="s">
        <v>30</v>
      </c>
      <c r="AX323" s="13" t="s">
        <v>74</v>
      </c>
      <c r="AY323" s="236" t="s">
        <v>137</v>
      </c>
    </row>
    <row r="324" spans="2:51" s="14" customFormat="1" ht="11.25">
      <c r="B324" s="237"/>
      <c r="C324" s="238"/>
      <c r="D324" s="222" t="s">
        <v>147</v>
      </c>
      <c r="E324" s="239" t="s">
        <v>1</v>
      </c>
      <c r="F324" s="240" t="s">
        <v>578</v>
      </c>
      <c r="G324" s="238"/>
      <c r="H324" s="241">
        <v>44.2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147</v>
      </c>
      <c r="AU324" s="247" t="s">
        <v>82</v>
      </c>
      <c r="AV324" s="14" t="s">
        <v>150</v>
      </c>
      <c r="AW324" s="14" t="s">
        <v>30</v>
      </c>
      <c r="AX324" s="14" t="s">
        <v>74</v>
      </c>
      <c r="AY324" s="247" t="s">
        <v>137</v>
      </c>
    </row>
    <row r="325" spans="2:51" s="15" customFormat="1" ht="11.25">
      <c r="B325" s="248"/>
      <c r="C325" s="249"/>
      <c r="D325" s="222" t="s">
        <v>147</v>
      </c>
      <c r="E325" s="250" t="s">
        <v>1</v>
      </c>
      <c r="F325" s="251" t="s">
        <v>151</v>
      </c>
      <c r="G325" s="249"/>
      <c r="H325" s="252">
        <v>44.2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147</v>
      </c>
      <c r="AU325" s="258" t="s">
        <v>82</v>
      </c>
      <c r="AV325" s="15" t="s">
        <v>143</v>
      </c>
      <c r="AW325" s="15" t="s">
        <v>30</v>
      </c>
      <c r="AX325" s="15" t="s">
        <v>31</v>
      </c>
      <c r="AY325" s="258" t="s">
        <v>137</v>
      </c>
    </row>
    <row r="326" spans="1:65" s="2" customFormat="1" ht="21.75" customHeight="1">
      <c r="A326" s="34"/>
      <c r="B326" s="35"/>
      <c r="C326" s="209" t="s">
        <v>349</v>
      </c>
      <c r="D326" s="209" t="s">
        <v>139</v>
      </c>
      <c r="E326" s="210" t="s">
        <v>579</v>
      </c>
      <c r="F326" s="211" t="s">
        <v>580</v>
      </c>
      <c r="G326" s="212" t="s">
        <v>245</v>
      </c>
      <c r="H326" s="213">
        <v>625.8</v>
      </c>
      <c r="I326" s="214"/>
      <c r="J326" s="213">
        <f>ROUND(I326*H326,1)</f>
        <v>0</v>
      </c>
      <c r="K326" s="215"/>
      <c r="L326" s="39"/>
      <c r="M326" s="216" t="s">
        <v>1</v>
      </c>
      <c r="N326" s="217" t="s">
        <v>39</v>
      </c>
      <c r="O326" s="71"/>
      <c r="P326" s="218">
        <f>O326*H326</f>
        <v>0</v>
      </c>
      <c r="Q326" s="218">
        <v>1.89</v>
      </c>
      <c r="R326" s="218">
        <f>Q326*H326</f>
        <v>1182.762</v>
      </c>
      <c r="S326" s="218">
        <v>0</v>
      </c>
      <c r="T326" s="21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20" t="s">
        <v>143</v>
      </c>
      <c r="AT326" s="220" t="s">
        <v>139</v>
      </c>
      <c r="AU326" s="220" t="s">
        <v>82</v>
      </c>
      <c r="AY326" s="17" t="s">
        <v>137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7" t="s">
        <v>31</v>
      </c>
      <c r="BK326" s="221">
        <f>ROUND(I326*H326,1)</f>
        <v>0</v>
      </c>
      <c r="BL326" s="17" t="s">
        <v>143</v>
      </c>
      <c r="BM326" s="220" t="s">
        <v>581</v>
      </c>
    </row>
    <row r="327" spans="1:47" s="2" customFormat="1" ht="19.5">
      <c r="A327" s="34"/>
      <c r="B327" s="35"/>
      <c r="C327" s="36"/>
      <c r="D327" s="222" t="s">
        <v>145</v>
      </c>
      <c r="E327" s="36"/>
      <c r="F327" s="223" t="s">
        <v>582</v>
      </c>
      <c r="G327" s="36"/>
      <c r="H327" s="36"/>
      <c r="I327" s="122"/>
      <c r="J327" s="36"/>
      <c r="K327" s="36"/>
      <c r="L327" s="39"/>
      <c r="M327" s="224"/>
      <c r="N327" s="225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145</v>
      </c>
      <c r="AU327" s="17" t="s">
        <v>82</v>
      </c>
    </row>
    <row r="328" spans="2:51" s="13" customFormat="1" ht="11.25">
      <c r="B328" s="226"/>
      <c r="C328" s="227"/>
      <c r="D328" s="222" t="s">
        <v>147</v>
      </c>
      <c r="E328" s="228" t="s">
        <v>1</v>
      </c>
      <c r="F328" s="229" t="s">
        <v>583</v>
      </c>
      <c r="G328" s="227"/>
      <c r="H328" s="230">
        <v>587.8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147</v>
      </c>
      <c r="AU328" s="236" t="s">
        <v>82</v>
      </c>
      <c r="AV328" s="13" t="s">
        <v>82</v>
      </c>
      <c r="AW328" s="13" t="s">
        <v>30</v>
      </c>
      <c r="AX328" s="13" t="s">
        <v>74</v>
      </c>
      <c r="AY328" s="236" t="s">
        <v>137</v>
      </c>
    </row>
    <row r="329" spans="2:51" s="14" customFormat="1" ht="11.25">
      <c r="B329" s="237"/>
      <c r="C329" s="238"/>
      <c r="D329" s="222" t="s">
        <v>147</v>
      </c>
      <c r="E329" s="239" t="s">
        <v>1</v>
      </c>
      <c r="F329" s="240" t="s">
        <v>584</v>
      </c>
      <c r="G329" s="238"/>
      <c r="H329" s="241">
        <v>587.8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147</v>
      </c>
      <c r="AU329" s="247" t="s">
        <v>82</v>
      </c>
      <c r="AV329" s="14" t="s">
        <v>150</v>
      </c>
      <c r="AW329" s="14" t="s">
        <v>30</v>
      </c>
      <c r="AX329" s="14" t="s">
        <v>74</v>
      </c>
      <c r="AY329" s="247" t="s">
        <v>137</v>
      </c>
    </row>
    <row r="330" spans="2:51" s="13" customFormat="1" ht="11.25">
      <c r="B330" s="226"/>
      <c r="C330" s="227"/>
      <c r="D330" s="222" t="s">
        <v>147</v>
      </c>
      <c r="E330" s="228" t="s">
        <v>1</v>
      </c>
      <c r="F330" s="229" t="s">
        <v>585</v>
      </c>
      <c r="G330" s="227"/>
      <c r="H330" s="230">
        <v>38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147</v>
      </c>
      <c r="AU330" s="236" t="s">
        <v>82</v>
      </c>
      <c r="AV330" s="13" t="s">
        <v>82</v>
      </c>
      <c r="AW330" s="13" t="s">
        <v>30</v>
      </c>
      <c r="AX330" s="13" t="s">
        <v>74</v>
      </c>
      <c r="AY330" s="236" t="s">
        <v>137</v>
      </c>
    </row>
    <row r="331" spans="2:51" s="14" customFormat="1" ht="11.25">
      <c r="B331" s="237"/>
      <c r="C331" s="238"/>
      <c r="D331" s="222" t="s">
        <v>147</v>
      </c>
      <c r="E331" s="239" t="s">
        <v>1</v>
      </c>
      <c r="F331" s="240" t="s">
        <v>586</v>
      </c>
      <c r="G331" s="238"/>
      <c r="H331" s="241">
        <v>38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147</v>
      </c>
      <c r="AU331" s="247" t="s">
        <v>82</v>
      </c>
      <c r="AV331" s="14" t="s">
        <v>150</v>
      </c>
      <c r="AW331" s="14" t="s">
        <v>30</v>
      </c>
      <c r="AX331" s="14" t="s">
        <v>74</v>
      </c>
      <c r="AY331" s="247" t="s">
        <v>137</v>
      </c>
    </row>
    <row r="332" spans="2:51" s="15" customFormat="1" ht="11.25">
      <c r="B332" s="248"/>
      <c r="C332" s="249"/>
      <c r="D332" s="222" t="s">
        <v>147</v>
      </c>
      <c r="E332" s="250" t="s">
        <v>1</v>
      </c>
      <c r="F332" s="251" t="s">
        <v>151</v>
      </c>
      <c r="G332" s="249"/>
      <c r="H332" s="252">
        <v>625.8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147</v>
      </c>
      <c r="AU332" s="258" t="s">
        <v>82</v>
      </c>
      <c r="AV332" s="15" t="s">
        <v>143</v>
      </c>
      <c r="AW332" s="15" t="s">
        <v>30</v>
      </c>
      <c r="AX332" s="15" t="s">
        <v>31</v>
      </c>
      <c r="AY332" s="258" t="s">
        <v>137</v>
      </c>
    </row>
    <row r="333" spans="1:65" s="2" customFormat="1" ht="21.75" customHeight="1">
      <c r="A333" s="34"/>
      <c r="B333" s="35"/>
      <c r="C333" s="209" t="s">
        <v>357</v>
      </c>
      <c r="D333" s="209" t="s">
        <v>139</v>
      </c>
      <c r="E333" s="210" t="s">
        <v>587</v>
      </c>
      <c r="F333" s="211" t="s">
        <v>588</v>
      </c>
      <c r="G333" s="212" t="s">
        <v>245</v>
      </c>
      <c r="H333" s="213">
        <v>2221.5</v>
      </c>
      <c r="I333" s="214"/>
      <c r="J333" s="213">
        <f>ROUND(I333*H333,1)</f>
        <v>0</v>
      </c>
      <c r="K333" s="215"/>
      <c r="L333" s="39"/>
      <c r="M333" s="216" t="s">
        <v>1</v>
      </c>
      <c r="N333" s="217" t="s">
        <v>39</v>
      </c>
      <c r="O333" s="71"/>
      <c r="P333" s="218">
        <f>O333*H333</f>
        <v>0</v>
      </c>
      <c r="Q333" s="218">
        <v>2.43408</v>
      </c>
      <c r="R333" s="218">
        <f>Q333*H333</f>
        <v>5407.30872</v>
      </c>
      <c r="S333" s="218">
        <v>0</v>
      </c>
      <c r="T333" s="219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20" t="s">
        <v>143</v>
      </c>
      <c r="AT333" s="220" t="s">
        <v>139</v>
      </c>
      <c r="AU333" s="220" t="s">
        <v>82</v>
      </c>
      <c r="AY333" s="17" t="s">
        <v>137</v>
      </c>
      <c r="BE333" s="221">
        <f>IF(N333="základní",J333,0)</f>
        <v>0</v>
      </c>
      <c r="BF333" s="221">
        <f>IF(N333="snížená",J333,0)</f>
        <v>0</v>
      </c>
      <c r="BG333" s="221">
        <f>IF(N333="zákl. přenesená",J333,0)</f>
        <v>0</v>
      </c>
      <c r="BH333" s="221">
        <f>IF(N333="sníž. přenesená",J333,0)</f>
        <v>0</v>
      </c>
      <c r="BI333" s="221">
        <f>IF(N333="nulová",J333,0)</f>
        <v>0</v>
      </c>
      <c r="BJ333" s="17" t="s">
        <v>31</v>
      </c>
      <c r="BK333" s="221">
        <f>ROUND(I333*H333,1)</f>
        <v>0</v>
      </c>
      <c r="BL333" s="17" t="s">
        <v>143</v>
      </c>
      <c r="BM333" s="220" t="s">
        <v>589</v>
      </c>
    </row>
    <row r="334" spans="1:47" s="2" customFormat="1" ht="29.25">
      <c r="A334" s="34"/>
      <c r="B334" s="35"/>
      <c r="C334" s="36"/>
      <c r="D334" s="222" t="s">
        <v>145</v>
      </c>
      <c r="E334" s="36"/>
      <c r="F334" s="223" t="s">
        <v>590</v>
      </c>
      <c r="G334" s="36"/>
      <c r="H334" s="36"/>
      <c r="I334" s="122"/>
      <c r="J334" s="36"/>
      <c r="K334" s="36"/>
      <c r="L334" s="39"/>
      <c r="M334" s="224"/>
      <c r="N334" s="225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145</v>
      </c>
      <c r="AU334" s="17" t="s">
        <v>82</v>
      </c>
    </row>
    <row r="335" spans="2:51" s="13" customFormat="1" ht="11.25">
      <c r="B335" s="226"/>
      <c r="C335" s="227"/>
      <c r="D335" s="222" t="s">
        <v>147</v>
      </c>
      <c r="E335" s="228" t="s">
        <v>1</v>
      </c>
      <c r="F335" s="229" t="s">
        <v>591</v>
      </c>
      <c r="G335" s="227"/>
      <c r="H335" s="230">
        <v>2126.5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147</v>
      </c>
      <c r="AU335" s="236" t="s">
        <v>82</v>
      </c>
      <c r="AV335" s="13" t="s">
        <v>82</v>
      </c>
      <c r="AW335" s="13" t="s">
        <v>30</v>
      </c>
      <c r="AX335" s="13" t="s">
        <v>74</v>
      </c>
      <c r="AY335" s="236" t="s">
        <v>137</v>
      </c>
    </row>
    <row r="336" spans="2:51" s="14" customFormat="1" ht="11.25">
      <c r="B336" s="237"/>
      <c r="C336" s="238"/>
      <c r="D336" s="222" t="s">
        <v>147</v>
      </c>
      <c r="E336" s="239" t="s">
        <v>1</v>
      </c>
      <c r="F336" s="240" t="s">
        <v>592</v>
      </c>
      <c r="G336" s="238"/>
      <c r="H336" s="241">
        <v>2126.5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147</v>
      </c>
      <c r="AU336" s="247" t="s">
        <v>82</v>
      </c>
      <c r="AV336" s="14" t="s">
        <v>150</v>
      </c>
      <c r="AW336" s="14" t="s">
        <v>30</v>
      </c>
      <c r="AX336" s="14" t="s">
        <v>74</v>
      </c>
      <c r="AY336" s="247" t="s">
        <v>137</v>
      </c>
    </row>
    <row r="337" spans="2:51" s="13" customFormat="1" ht="11.25">
      <c r="B337" s="226"/>
      <c r="C337" s="227"/>
      <c r="D337" s="222" t="s">
        <v>147</v>
      </c>
      <c r="E337" s="228" t="s">
        <v>1</v>
      </c>
      <c r="F337" s="229" t="s">
        <v>593</v>
      </c>
      <c r="G337" s="227"/>
      <c r="H337" s="230">
        <v>95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147</v>
      </c>
      <c r="AU337" s="236" t="s">
        <v>82</v>
      </c>
      <c r="AV337" s="13" t="s">
        <v>82</v>
      </c>
      <c r="AW337" s="13" t="s">
        <v>30</v>
      </c>
      <c r="AX337" s="13" t="s">
        <v>74</v>
      </c>
      <c r="AY337" s="236" t="s">
        <v>137</v>
      </c>
    </row>
    <row r="338" spans="2:51" s="14" customFormat="1" ht="11.25">
      <c r="B338" s="237"/>
      <c r="C338" s="238"/>
      <c r="D338" s="222" t="s">
        <v>147</v>
      </c>
      <c r="E338" s="239" t="s">
        <v>1</v>
      </c>
      <c r="F338" s="240" t="s">
        <v>586</v>
      </c>
      <c r="G338" s="238"/>
      <c r="H338" s="241">
        <v>95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147</v>
      </c>
      <c r="AU338" s="247" t="s">
        <v>82</v>
      </c>
      <c r="AV338" s="14" t="s">
        <v>150</v>
      </c>
      <c r="AW338" s="14" t="s">
        <v>30</v>
      </c>
      <c r="AX338" s="14" t="s">
        <v>74</v>
      </c>
      <c r="AY338" s="247" t="s">
        <v>137</v>
      </c>
    </row>
    <row r="339" spans="2:51" s="15" customFormat="1" ht="11.25">
      <c r="B339" s="248"/>
      <c r="C339" s="249"/>
      <c r="D339" s="222" t="s">
        <v>147</v>
      </c>
      <c r="E339" s="250" t="s">
        <v>1</v>
      </c>
      <c r="F339" s="251" t="s">
        <v>151</v>
      </c>
      <c r="G339" s="249"/>
      <c r="H339" s="252">
        <v>2221.5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147</v>
      </c>
      <c r="AU339" s="258" t="s">
        <v>82</v>
      </c>
      <c r="AV339" s="15" t="s">
        <v>143</v>
      </c>
      <c r="AW339" s="15" t="s">
        <v>30</v>
      </c>
      <c r="AX339" s="15" t="s">
        <v>31</v>
      </c>
      <c r="AY339" s="258" t="s">
        <v>137</v>
      </c>
    </row>
    <row r="340" spans="1:65" s="2" customFormat="1" ht="21.75" customHeight="1">
      <c r="A340" s="34"/>
      <c r="B340" s="35"/>
      <c r="C340" s="209" t="s">
        <v>371</v>
      </c>
      <c r="D340" s="209" t="s">
        <v>139</v>
      </c>
      <c r="E340" s="210" t="s">
        <v>594</v>
      </c>
      <c r="F340" s="211" t="s">
        <v>595</v>
      </c>
      <c r="G340" s="212" t="s">
        <v>154</v>
      </c>
      <c r="H340" s="213">
        <v>3072.8</v>
      </c>
      <c r="I340" s="214"/>
      <c r="J340" s="213">
        <f>ROUND(I340*H340,1)</f>
        <v>0</v>
      </c>
      <c r="K340" s="215"/>
      <c r="L340" s="39"/>
      <c r="M340" s="216" t="s">
        <v>1</v>
      </c>
      <c r="N340" s="217" t="s">
        <v>39</v>
      </c>
      <c r="O340" s="71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20" t="s">
        <v>143</v>
      </c>
      <c r="AT340" s="220" t="s">
        <v>139</v>
      </c>
      <c r="AU340" s="220" t="s">
        <v>82</v>
      </c>
      <c r="AY340" s="17" t="s">
        <v>137</v>
      </c>
      <c r="BE340" s="221">
        <f>IF(N340="základní",J340,0)</f>
        <v>0</v>
      </c>
      <c r="BF340" s="221">
        <f>IF(N340="snížená",J340,0)</f>
        <v>0</v>
      </c>
      <c r="BG340" s="221">
        <f>IF(N340="zákl. přenesená",J340,0)</f>
        <v>0</v>
      </c>
      <c r="BH340" s="221">
        <f>IF(N340="sníž. přenesená",J340,0)</f>
        <v>0</v>
      </c>
      <c r="BI340" s="221">
        <f>IF(N340="nulová",J340,0)</f>
        <v>0</v>
      </c>
      <c r="BJ340" s="17" t="s">
        <v>31</v>
      </c>
      <c r="BK340" s="221">
        <f>ROUND(I340*H340,1)</f>
        <v>0</v>
      </c>
      <c r="BL340" s="17" t="s">
        <v>143</v>
      </c>
      <c r="BM340" s="220" t="s">
        <v>596</v>
      </c>
    </row>
    <row r="341" spans="1:47" s="2" customFormat="1" ht="29.25">
      <c r="A341" s="34"/>
      <c r="B341" s="35"/>
      <c r="C341" s="36"/>
      <c r="D341" s="222" t="s">
        <v>145</v>
      </c>
      <c r="E341" s="36"/>
      <c r="F341" s="223" t="s">
        <v>597</v>
      </c>
      <c r="G341" s="36"/>
      <c r="H341" s="36"/>
      <c r="I341" s="122"/>
      <c r="J341" s="36"/>
      <c r="K341" s="36"/>
      <c r="L341" s="39"/>
      <c r="M341" s="224"/>
      <c r="N341" s="225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145</v>
      </c>
      <c r="AU341" s="17" t="s">
        <v>82</v>
      </c>
    </row>
    <row r="342" spans="2:51" s="13" customFormat="1" ht="11.25">
      <c r="B342" s="226"/>
      <c r="C342" s="227"/>
      <c r="D342" s="222" t="s">
        <v>147</v>
      </c>
      <c r="E342" s="228" t="s">
        <v>1</v>
      </c>
      <c r="F342" s="229" t="s">
        <v>598</v>
      </c>
      <c r="G342" s="227"/>
      <c r="H342" s="230">
        <v>3072.8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147</v>
      </c>
      <c r="AU342" s="236" t="s">
        <v>82</v>
      </c>
      <c r="AV342" s="13" t="s">
        <v>82</v>
      </c>
      <c r="AW342" s="13" t="s">
        <v>30</v>
      </c>
      <c r="AX342" s="13" t="s">
        <v>74</v>
      </c>
      <c r="AY342" s="236" t="s">
        <v>137</v>
      </c>
    </row>
    <row r="343" spans="2:51" s="14" customFormat="1" ht="11.25">
      <c r="B343" s="237"/>
      <c r="C343" s="238"/>
      <c r="D343" s="222" t="s">
        <v>147</v>
      </c>
      <c r="E343" s="239" t="s">
        <v>1</v>
      </c>
      <c r="F343" s="240" t="s">
        <v>599</v>
      </c>
      <c r="G343" s="238"/>
      <c r="H343" s="241">
        <v>3072.8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147</v>
      </c>
      <c r="AU343" s="247" t="s">
        <v>82</v>
      </c>
      <c r="AV343" s="14" t="s">
        <v>150</v>
      </c>
      <c r="AW343" s="14" t="s">
        <v>30</v>
      </c>
      <c r="AX343" s="14" t="s">
        <v>31</v>
      </c>
      <c r="AY343" s="247" t="s">
        <v>137</v>
      </c>
    </row>
    <row r="344" spans="1:65" s="2" customFormat="1" ht="21.75" customHeight="1">
      <c r="A344" s="34"/>
      <c r="B344" s="35"/>
      <c r="C344" s="209" t="s">
        <v>379</v>
      </c>
      <c r="D344" s="209" t="s">
        <v>139</v>
      </c>
      <c r="E344" s="210" t="s">
        <v>302</v>
      </c>
      <c r="F344" s="211" t="s">
        <v>600</v>
      </c>
      <c r="G344" s="212" t="s">
        <v>245</v>
      </c>
      <c r="H344" s="213">
        <v>133.6</v>
      </c>
      <c r="I344" s="214"/>
      <c r="J344" s="213">
        <f>ROUND(I344*H344,1)</f>
        <v>0</v>
      </c>
      <c r="K344" s="215"/>
      <c r="L344" s="39"/>
      <c r="M344" s="216" t="s">
        <v>1</v>
      </c>
      <c r="N344" s="217" t="s">
        <v>39</v>
      </c>
      <c r="O344" s="71"/>
      <c r="P344" s="218">
        <f>O344*H344</f>
        <v>0</v>
      </c>
      <c r="Q344" s="218">
        <v>2</v>
      </c>
      <c r="R344" s="218">
        <f>Q344*H344</f>
        <v>267.2</v>
      </c>
      <c r="S344" s="218">
        <v>0</v>
      </c>
      <c r="T344" s="21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143</v>
      </c>
      <c r="AT344" s="220" t="s">
        <v>139</v>
      </c>
      <c r="AU344" s="220" t="s">
        <v>82</v>
      </c>
      <c r="AY344" s="17" t="s">
        <v>137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7" t="s">
        <v>31</v>
      </c>
      <c r="BK344" s="221">
        <f>ROUND(I344*H344,1)</f>
        <v>0</v>
      </c>
      <c r="BL344" s="17" t="s">
        <v>143</v>
      </c>
      <c r="BM344" s="220" t="s">
        <v>601</v>
      </c>
    </row>
    <row r="345" spans="1:47" s="2" customFormat="1" ht="39">
      <c r="A345" s="34"/>
      <c r="B345" s="35"/>
      <c r="C345" s="36"/>
      <c r="D345" s="222" t="s">
        <v>145</v>
      </c>
      <c r="E345" s="36"/>
      <c r="F345" s="223" t="s">
        <v>602</v>
      </c>
      <c r="G345" s="36"/>
      <c r="H345" s="36"/>
      <c r="I345" s="122"/>
      <c r="J345" s="36"/>
      <c r="K345" s="36"/>
      <c r="L345" s="39"/>
      <c r="M345" s="224"/>
      <c r="N345" s="225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145</v>
      </c>
      <c r="AU345" s="17" t="s">
        <v>82</v>
      </c>
    </row>
    <row r="346" spans="2:51" s="13" customFormat="1" ht="11.25">
      <c r="B346" s="226"/>
      <c r="C346" s="227"/>
      <c r="D346" s="222" t="s">
        <v>147</v>
      </c>
      <c r="E346" s="228" t="s">
        <v>1</v>
      </c>
      <c r="F346" s="229" t="s">
        <v>603</v>
      </c>
      <c r="G346" s="227"/>
      <c r="H346" s="230">
        <v>133.6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147</v>
      </c>
      <c r="AU346" s="236" t="s">
        <v>82</v>
      </c>
      <c r="AV346" s="13" t="s">
        <v>82</v>
      </c>
      <c r="AW346" s="13" t="s">
        <v>30</v>
      </c>
      <c r="AX346" s="13" t="s">
        <v>74</v>
      </c>
      <c r="AY346" s="236" t="s">
        <v>137</v>
      </c>
    </row>
    <row r="347" spans="2:51" s="14" customFormat="1" ht="11.25">
      <c r="B347" s="237"/>
      <c r="C347" s="238"/>
      <c r="D347" s="222" t="s">
        <v>147</v>
      </c>
      <c r="E347" s="239" t="s">
        <v>1</v>
      </c>
      <c r="F347" s="240" t="s">
        <v>604</v>
      </c>
      <c r="G347" s="238"/>
      <c r="H347" s="241">
        <v>133.6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147</v>
      </c>
      <c r="AU347" s="247" t="s">
        <v>82</v>
      </c>
      <c r="AV347" s="14" t="s">
        <v>150</v>
      </c>
      <c r="AW347" s="14" t="s">
        <v>30</v>
      </c>
      <c r="AX347" s="14" t="s">
        <v>74</v>
      </c>
      <c r="AY347" s="247" t="s">
        <v>137</v>
      </c>
    </row>
    <row r="348" spans="2:51" s="15" customFormat="1" ht="11.25">
      <c r="B348" s="248"/>
      <c r="C348" s="249"/>
      <c r="D348" s="222" t="s">
        <v>147</v>
      </c>
      <c r="E348" s="250" t="s">
        <v>1</v>
      </c>
      <c r="F348" s="251" t="s">
        <v>151</v>
      </c>
      <c r="G348" s="249"/>
      <c r="H348" s="252">
        <v>133.6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147</v>
      </c>
      <c r="AU348" s="258" t="s">
        <v>82</v>
      </c>
      <c r="AV348" s="15" t="s">
        <v>143</v>
      </c>
      <c r="AW348" s="15" t="s">
        <v>30</v>
      </c>
      <c r="AX348" s="15" t="s">
        <v>31</v>
      </c>
      <c r="AY348" s="258" t="s">
        <v>137</v>
      </c>
    </row>
    <row r="349" spans="1:65" s="2" customFormat="1" ht="21.75" customHeight="1">
      <c r="A349" s="34"/>
      <c r="B349" s="35"/>
      <c r="C349" s="209" t="s">
        <v>605</v>
      </c>
      <c r="D349" s="209" t="s">
        <v>139</v>
      </c>
      <c r="E349" s="210" t="s">
        <v>307</v>
      </c>
      <c r="F349" s="211" t="s">
        <v>606</v>
      </c>
      <c r="G349" s="212" t="s">
        <v>391</v>
      </c>
      <c r="H349" s="213">
        <v>62</v>
      </c>
      <c r="I349" s="214"/>
      <c r="J349" s="213">
        <f>ROUND(I349*H349,1)</f>
        <v>0</v>
      </c>
      <c r="K349" s="215"/>
      <c r="L349" s="39"/>
      <c r="M349" s="216" t="s">
        <v>1</v>
      </c>
      <c r="N349" s="217" t="s">
        <v>39</v>
      </c>
      <c r="O349" s="71"/>
      <c r="P349" s="218">
        <f>O349*H349</f>
        <v>0</v>
      </c>
      <c r="Q349" s="218">
        <v>2</v>
      </c>
      <c r="R349" s="218">
        <f>Q349*H349</f>
        <v>124</v>
      </c>
      <c r="S349" s="218">
        <v>0</v>
      </c>
      <c r="T349" s="219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20" t="s">
        <v>143</v>
      </c>
      <c r="AT349" s="220" t="s">
        <v>139</v>
      </c>
      <c r="AU349" s="220" t="s">
        <v>82</v>
      </c>
      <c r="AY349" s="17" t="s">
        <v>137</v>
      </c>
      <c r="BE349" s="221">
        <f>IF(N349="základní",J349,0)</f>
        <v>0</v>
      </c>
      <c r="BF349" s="221">
        <f>IF(N349="snížená",J349,0)</f>
        <v>0</v>
      </c>
      <c r="BG349" s="221">
        <f>IF(N349="zákl. přenesená",J349,0)</f>
        <v>0</v>
      </c>
      <c r="BH349" s="221">
        <f>IF(N349="sníž. přenesená",J349,0)</f>
        <v>0</v>
      </c>
      <c r="BI349" s="221">
        <f>IF(N349="nulová",J349,0)</f>
        <v>0</v>
      </c>
      <c r="BJ349" s="17" t="s">
        <v>31</v>
      </c>
      <c r="BK349" s="221">
        <f>ROUND(I349*H349,1)</f>
        <v>0</v>
      </c>
      <c r="BL349" s="17" t="s">
        <v>143</v>
      </c>
      <c r="BM349" s="220" t="s">
        <v>607</v>
      </c>
    </row>
    <row r="350" spans="1:47" s="2" customFormat="1" ht="126.75">
      <c r="A350" s="34"/>
      <c r="B350" s="35"/>
      <c r="C350" s="36"/>
      <c r="D350" s="222" t="s">
        <v>145</v>
      </c>
      <c r="E350" s="36"/>
      <c r="F350" s="223" t="s">
        <v>608</v>
      </c>
      <c r="G350" s="36"/>
      <c r="H350" s="36"/>
      <c r="I350" s="122"/>
      <c r="J350" s="36"/>
      <c r="K350" s="36"/>
      <c r="L350" s="39"/>
      <c r="M350" s="224"/>
      <c r="N350" s="225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145</v>
      </c>
      <c r="AU350" s="17" t="s">
        <v>82</v>
      </c>
    </row>
    <row r="351" spans="2:51" s="13" customFormat="1" ht="11.25">
      <c r="B351" s="226"/>
      <c r="C351" s="227"/>
      <c r="D351" s="222" t="s">
        <v>147</v>
      </c>
      <c r="E351" s="228" t="s">
        <v>1</v>
      </c>
      <c r="F351" s="229" t="s">
        <v>609</v>
      </c>
      <c r="G351" s="227"/>
      <c r="H351" s="230">
        <v>62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147</v>
      </c>
      <c r="AU351" s="236" t="s">
        <v>82</v>
      </c>
      <c r="AV351" s="13" t="s">
        <v>82</v>
      </c>
      <c r="AW351" s="13" t="s">
        <v>30</v>
      </c>
      <c r="AX351" s="13" t="s">
        <v>74</v>
      </c>
      <c r="AY351" s="236" t="s">
        <v>137</v>
      </c>
    </row>
    <row r="352" spans="2:51" s="14" customFormat="1" ht="11.25">
      <c r="B352" s="237"/>
      <c r="C352" s="238"/>
      <c r="D352" s="222" t="s">
        <v>147</v>
      </c>
      <c r="E352" s="239" t="s">
        <v>1</v>
      </c>
      <c r="F352" s="240" t="s">
        <v>610</v>
      </c>
      <c r="G352" s="238"/>
      <c r="H352" s="241">
        <v>62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147</v>
      </c>
      <c r="AU352" s="247" t="s">
        <v>82</v>
      </c>
      <c r="AV352" s="14" t="s">
        <v>150</v>
      </c>
      <c r="AW352" s="14" t="s">
        <v>30</v>
      </c>
      <c r="AX352" s="14" t="s">
        <v>74</v>
      </c>
      <c r="AY352" s="247" t="s">
        <v>137</v>
      </c>
    </row>
    <row r="353" spans="2:51" s="15" customFormat="1" ht="11.25">
      <c r="B353" s="248"/>
      <c r="C353" s="249"/>
      <c r="D353" s="222" t="s">
        <v>147</v>
      </c>
      <c r="E353" s="250" t="s">
        <v>1</v>
      </c>
      <c r="F353" s="251" t="s">
        <v>151</v>
      </c>
      <c r="G353" s="249"/>
      <c r="H353" s="252">
        <v>62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147</v>
      </c>
      <c r="AU353" s="258" t="s">
        <v>82</v>
      </c>
      <c r="AV353" s="15" t="s">
        <v>143</v>
      </c>
      <c r="AW353" s="15" t="s">
        <v>30</v>
      </c>
      <c r="AX353" s="15" t="s">
        <v>31</v>
      </c>
      <c r="AY353" s="258" t="s">
        <v>137</v>
      </c>
    </row>
    <row r="354" spans="1:65" s="2" customFormat="1" ht="16.5" customHeight="1">
      <c r="A354" s="34"/>
      <c r="B354" s="35"/>
      <c r="C354" s="209" t="s">
        <v>611</v>
      </c>
      <c r="D354" s="209" t="s">
        <v>139</v>
      </c>
      <c r="E354" s="210" t="s">
        <v>372</v>
      </c>
      <c r="F354" s="211" t="s">
        <v>612</v>
      </c>
      <c r="G354" s="212" t="s">
        <v>161</v>
      </c>
      <c r="H354" s="213">
        <v>8</v>
      </c>
      <c r="I354" s="214"/>
      <c r="J354" s="213">
        <f>ROUND(I354*H354,1)</f>
        <v>0</v>
      </c>
      <c r="K354" s="215"/>
      <c r="L354" s="39"/>
      <c r="M354" s="216" t="s">
        <v>1</v>
      </c>
      <c r="N354" s="217" t="s">
        <v>39</v>
      </c>
      <c r="O354" s="71"/>
      <c r="P354" s="218">
        <f>O354*H354</f>
        <v>0</v>
      </c>
      <c r="Q354" s="218">
        <v>2</v>
      </c>
      <c r="R354" s="218">
        <f>Q354*H354</f>
        <v>16</v>
      </c>
      <c r="S354" s="218">
        <v>0</v>
      </c>
      <c r="T354" s="219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20" t="s">
        <v>143</v>
      </c>
      <c r="AT354" s="220" t="s">
        <v>139</v>
      </c>
      <c r="AU354" s="220" t="s">
        <v>82</v>
      </c>
      <c r="AY354" s="17" t="s">
        <v>137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7" t="s">
        <v>31</v>
      </c>
      <c r="BK354" s="221">
        <f>ROUND(I354*H354,1)</f>
        <v>0</v>
      </c>
      <c r="BL354" s="17" t="s">
        <v>143</v>
      </c>
      <c r="BM354" s="220" t="s">
        <v>613</v>
      </c>
    </row>
    <row r="355" spans="1:47" s="2" customFormat="1" ht="126.75">
      <c r="A355" s="34"/>
      <c r="B355" s="35"/>
      <c r="C355" s="36"/>
      <c r="D355" s="222" t="s">
        <v>145</v>
      </c>
      <c r="E355" s="36"/>
      <c r="F355" s="223" t="s">
        <v>614</v>
      </c>
      <c r="G355" s="36"/>
      <c r="H355" s="36"/>
      <c r="I355" s="122"/>
      <c r="J355" s="36"/>
      <c r="K355" s="36"/>
      <c r="L355" s="39"/>
      <c r="M355" s="224"/>
      <c r="N355" s="225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145</v>
      </c>
      <c r="AU355" s="17" t="s">
        <v>82</v>
      </c>
    </row>
    <row r="356" spans="2:51" s="13" customFormat="1" ht="11.25">
      <c r="B356" s="226"/>
      <c r="C356" s="227"/>
      <c r="D356" s="222" t="s">
        <v>147</v>
      </c>
      <c r="E356" s="228" t="s">
        <v>1</v>
      </c>
      <c r="F356" s="229" t="s">
        <v>187</v>
      </c>
      <c r="G356" s="227"/>
      <c r="H356" s="230">
        <v>8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147</v>
      </c>
      <c r="AU356" s="236" t="s">
        <v>82</v>
      </c>
      <c r="AV356" s="13" t="s">
        <v>82</v>
      </c>
      <c r="AW356" s="13" t="s">
        <v>30</v>
      </c>
      <c r="AX356" s="13" t="s">
        <v>74</v>
      </c>
      <c r="AY356" s="236" t="s">
        <v>137</v>
      </c>
    </row>
    <row r="357" spans="2:51" s="14" customFormat="1" ht="11.25">
      <c r="B357" s="237"/>
      <c r="C357" s="238"/>
      <c r="D357" s="222" t="s">
        <v>147</v>
      </c>
      <c r="E357" s="239" t="s">
        <v>1</v>
      </c>
      <c r="F357" s="240" t="s">
        <v>615</v>
      </c>
      <c r="G357" s="238"/>
      <c r="H357" s="241">
        <v>8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147</v>
      </c>
      <c r="AU357" s="247" t="s">
        <v>82</v>
      </c>
      <c r="AV357" s="14" t="s">
        <v>150</v>
      </c>
      <c r="AW357" s="14" t="s">
        <v>30</v>
      </c>
      <c r="AX357" s="14" t="s">
        <v>74</v>
      </c>
      <c r="AY357" s="247" t="s">
        <v>137</v>
      </c>
    </row>
    <row r="358" spans="2:51" s="15" customFormat="1" ht="11.25">
      <c r="B358" s="248"/>
      <c r="C358" s="249"/>
      <c r="D358" s="222" t="s">
        <v>147</v>
      </c>
      <c r="E358" s="250" t="s">
        <v>1</v>
      </c>
      <c r="F358" s="251" t="s">
        <v>151</v>
      </c>
      <c r="G358" s="249"/>
      <c r="H358" s="252">
        <v>8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147</v>
      </c>
      <c r="AU358" s="258" t="s">
        <v>82</v>
      </c>
      <c r="AV358" s="15" t="s">
        <v>143</v>
      </c>
      <c r="AW358" s="15" t="s">
        <v>30</v>
      </c>
      <c r="AX358" s="15" t="s">
        <v>31</v>
      </c>
      <c r="AY358" s="258" t="s">
        <v>137</v>
      </c>
    </row>
    <row r="359" spans="2:63" s="12" customFormat="1" ht="22.9" customHeight="1">
      <c r="B359" s="193"/>
      <c r="C359" s="194"/>
      <c r="D359" s="195" t="s">
        <v>73</v>
      </c>
      <c r="E359" s="207" t="s">
        <v>176</v>
      </c>
      <c r="F359" s="207" t="s">
        <v>616</v>
      </c>
      <c r="G359" s="194"/>
      <c r="H359" s="194"/>
      <c r="I359" s="197"/>
      <c r="J359" s="208">
        <f>BK359</f>
        <v>0</v>
      </c>
      <c r="K359" s="194"/>
      <c r="L359" s="199"/>
      <c r="M359" s="200"/>
      <c r="N359" s="201"/>
      <c r="O359" s="201"/>
      <c r="P359" s="202">
        <f>SUM(P360:P364)</f>
        <v>0</v>
      </c>
      <c r="Q359" s="201"/>
      <c r="R359" s="202">
        <f>SUM(R360:R364)</f>
        <v>0.09531200000000001</v>
      </c>
      <c r="S359" s="201"/>
      <c r="T359" s="203">
        <f>SUM(T360:T364)</f>
        <v>0</v>
      </c>
      <c r="AR359" s="204" t="s">
        <v>31</v>
      </c>
      <c r="AT359" s="205" t="s">
        <v>73</v>
      </c>
      <c r="AU359" s="205" t="s">
        <v>31</v>
      </c>
      <c r="AY359" s="204" t="s">
        <v>137</v>
      </c>
      <c r="BK359" s="206">
        <f>SUM(BK360:BK364)</f>
        <v>0</v>
      </c>
    </row>
    <row r="360" spans="1:65" s="2" customFormat="1" ht="21.75" customHeight="1">
      <c r="A360" s="34"/>
      <c r="B360" s="35"/>
      <c r="C360" s="209" t="s">
        <v>617</v>
      </c>
      <c r="D360" s="209" t="s">
        <v>139</v>
      </c>
      <c r="E360" s="210" t="s">
        <v>618</v>
      </c>
      <c r="F360" s="211" t="s">
        <v>619</v>
      </c>
      <c r="G360" s="212" t="s">
        <v>154</v>
      </c>
      <c r="H360" s="213">
        <v>64.4</v>
      </c>
      <c r="I360" s="214"/>
      <c r="J360" s="213">
        <f>ROUND(I360*H360,1)</f>
        <v>0</v>
      </c>
      <c r="K360" s="215"/>
      <c r="L360" s="39"/>
      <c r="M360" s="216" t="s">
        <v>1</v>
      </c>
      <c r="N360" s="217" t="s">
        <v>39</v>
      </c>
      <c r="O360" s="71"/>
      <c r="P360" s="218">
        <f>O360*H360</f>
        <v>0</v>
      </c>
      <c r="Q360" s="218">
        <v>0.00148</v>
      </c>
      <c r="R360" s="218">
        <f>Q360*H360</f>
        <v>0.09531200000000001</v>
      </c>
      <c r="S360" s="218">
        <v>0</v>
      </c>
      <c r="T360" s="21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20" t="s">
        <v>143</v>
      </c>
      <c r="AT360" s="220" t="s">
        <v>139</v>
      </c>
      <c r="AU360" s="220" t="s">
        <v>82</v>
      </c>
      <c r="AY360" s="17" t="s">
        <v>137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7" t="s">
        <v>31</v>
      </c>
      <c r="BK360" s="221">
        <f>ROUND(I360*H360,1)</f>
        <v>0</v>
      </c>
      <c r="BL360" s="17" t="s">
        <v>143</v>
      </c>
      <c r="BM360" s="220" t="s">
        <v>620</v>
      </c>
    </row>
    <row r="361" spans="1:47" s="2" customFormat="1" ht="19.5">
      <c r="A361" s="34"/>
      <c r="B361" s="35"/>
      <c r="C361" s="36"/>
      <c r="D361" s="222" t="s">
        <v>145</v>
      </c>
      <c r="E361" s="36"/>
      <c r="F361" s="223" t="s">
        <v>619</v>
      </c>
      <c r="G361" s="36"/>
      <c r="H361" s="36"/>
      <c r="I361" s="122"/>
      <c r="J361" s="36"/>
      <c r="K361" s="36"/>
      <c r="L361" s="39"/>
      <c r="M361" s="224"/>
      <c r="N361" s="225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145</v>
      </c>
      <c r="AU361" s="17" t="s">
        <v>82</v>
      </c>
    </row>
    <row r="362" spans="2:51" s="13" customFormat="1" ht="22.5">
      <c r="B362" s="226"/>
      <c r="C362" s="227"/>
      <c r="D362" s="222" t="s">
        <v>147</v>
      </c>
      <c r="E362" s="228" t="s">
        <v>1</v>
      </c>
      <c r="F362" s="229" t="s">
        <v>621</v>
      </c>
      <c r="G362" s="227"/>
      <c r="H362" s="230">
        <v>64.4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147</v>
      </c>
      <c r="AU362" s="236" t="s">
        <v>82</v>
      </c>
      <c r="AV362" s="13" t="s">
        <v>82</v>
      </c>
      <c r="AW362" s="13" t="s">
        <v>30</v>
      </c>
      <c r="AX362" s="13" t="s">
        <v>74</v>
      </c>
      <c r="AY362" s="236" t="s">
        <v>137</v>
      </c>
    </row>
    <row r="363" spans="2:51" s="14" customFormat="1" ht="11.25">
      <c r="B363" s="237"/>
      <c r="C363" s="238"/>
      <c r="D363" s="222" t="s">
        <v>147</v>
      </c>
      <c r="E363" s="239" t="s">
        <v>1</v>
      </c>
      <c r="F363" s="240" t="s">
        <v>622</v>
      </c>
      <c r="G363" s="238"/>
      <c r="H363" s="241">
        <v>64.4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147</v>
      </c>
      <c r="AU363" s="247" t="s">
        <v>82</v>
      </c>
      <c r="AV363" s="14" t="s">
        <v>150</v>
      </c>
      <c r="AW363" s="14" t="s">
        <v>30</v>
      </c>
      <c r="AX363" s="14" t="s">
        <v>74</v>
      </c>
      <c r="AY363" s="247" t="s">
        <v>137</v>
      </c>
    </row>
    <row r="364" spans="2:51" s="15" customFormat="1" ht="11.25">
      <c r="B364" s="248"/>
      <c r="C364" s="249"/>
      <c r="D364" s="222" t="s">
        <v>147</v>
      </c>
      <c r="E364" s="250" t="s">
        <v>1</v>
      </c>
      <c r="F364" s="251" t="s">
        <v>151</v>
      </c>
      <c r="G364" s="249"/>
      <c r="H364" s="252">
        <v>64.4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147</v>
      </c>
      <c r="AU364" s="258" t="s">
        <v>82</v>
      </c>
      <c r="AV364" s="15" t="s">
        <v>143</v>
      </c>
      <c r="AW364" s="15" t="s">
        <v>30</v>
      </c>
      <c r="AX364" s="15" t="s">
        <v>31</v>
      </c>
      <c r="AY364" s="258" t="s">
        <v>137</v>
      </c>
    </row>
    <row r="365" spans="2:63" s="12" customFormat="1" ht="22.9" customHeight="1">
      <c r="B365" s="193"/>
      <c r="C365" s="194"/>
      <c r="D365" s="195" t="s">
        <v>73</v>
      </c>
      <c r="E365" s="207" t="s">
        <v>192</v>
      </c>
      <c r="F365" s="207" t="s">
        <v>623</v>
      </c>
      <c r="G365" s="194"/>
      <c r="H365" s="194"/>
      <c r="I365" s="197"/>
      <c r="J365" s="208">
        <f>BK365</f>
        <v>0</v>
      </c>
      <c r="K365" s="194"/>
      <c r="L365" s="199"/>
      <c r="M365" s="200"/>
      <c r="N365" s="201"/>
      <c r="O365" s="201"/>
      <c r="P365" s="202">
        <f>SUM(P366:P389)</f>
        <v>0</v>
      </c>
      <c r="Q365" s="201"/>
      <c r="R365" s="202">
        <f>SUM(R366:R389)</f>
        <v>0.033334</v>
      </c>
      <c r="S365" s="201"/>
      <c r="T365" s="203">
        <f>SUM(T366:T389)</f>
        <v>0</v>
      </c>
      <c r="AR365" s="204" t="s">
        <v>31</v>
      </c>
      <c r="AT365" s="205" t="s">
        <v>73</v>
      </c>
      <c r="AU365" s="205" t="s">
        <v>31</v>
      </c>
      <c r="AY365" s="204" t="s">
        <v>137</v>
      </c>
      <c r="BK365" s="206">
        <f>SUM(BK366:BK389)</f>
        <v>0</v>
      </c>
    </row>
    <row r="366" spans="1:65" s="2" customFormat="1" ht="21.75" customHeight="1">
      <c r="A366" s="34"/>
      <c r="B366" s="35"/>
      <c r="C366" s="209" t="s">
        <v>203</v>
      </c>
      <c r="D366" s="209" t="s">
        <v>139</v>
      </c>
      <c r="E366" s="210" t="s">
        <v>624</v>
      </c>
      <c r="F366" s="211" t="s">
        <v>625</v>
      </c>
      <c r="G366" s="212" t="s">
        <v>391</v>
      </c>
      <c r="H366" s="213">
        <v>8.5</v>
      </c>
      <c r="I366" s="214"/>
      <c r="J366" s="213">
        <f>ROUND(I366*H366,1)</f>
        <v>0</v>
      </c>
      <c r="K366" s="215"/>
      <c r="L366" s="39"/>
      <c r="M366" s="216" t="s">
        <v>1</v>
      </c>
      <c r="N366" s="217" t="s">
        <v>39</v>
      </c>
      <c r="O366" s="71"/>
      <c r="P366" s="218">
        <f>O366*H366</f>
        <v>0</v>
      </c>
      <c r="Q366" s="218">
        <v>0.002084</v>
      </c>
      <c r="R366" s="218">
        <f>Q366*H366</f>
        <v>0.017714</v>
      </c>
      <c r="S366" s="218">
        <v>0</v>
      </c>
      <c r="T366" s="219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20" t="s">
        <v>143</v>
      </c>
      <c r="AT366" s="220" t="s">
        <v>139</v>
      </c>
      <c r="AU366" s="220" t="s">
        <v>82</v>
      </c>
      <c r="AY366" s="17" t="s">
        <v>137</v>
      </c>
      <c r="BE366" s="221">
        <f>IF(N366="základní",J366,0)</f>
        <v>0</v>
      </c>
      <c r="BF366" s="221">
        <f>IF(N366="snížená",J366,0)</f>
        <v>0</v>
      </c>
      <c r="BG366" s="221">
        <f>IF(N366="zákl. přenesená",J366,0)</f>
        <v>0</v>
      </c>
      <c r="BH366" s="221">
        <f>IF(N366="sníž. přenesená",J366,0)</f>
        <v>0</v>
      </c>
      <c r="BI366" s="221">
        <f>IF(N366="nulová",J366,0)</f>
        <v>0</v>
      </c>
      <c r="BJ366" s="17" t="s">
        <v>31</v>
      </c>
      <c r="BK366" s="221">
        <f>ROUND(I366*H366,1)</f>
        <v>0</v>
      </c>
      <c r="BL366" s="17" t="s">
        <v>143</v>
      </c>
      <c r="BM366" s="220" t="s">
        <v>626</v>
      </c>
    </row>
    <row r="367" spans="1:47" s="2" customFormat="1" ht="19.5">
      <c r="A367" s="34"/>
      <c r="B367" s="35"/>
      <c r="C367" s="36"/>
      <c r="D367" s="222" t="s">
        <v>145</v>
      </c>
      <c r="E367" s="36"/>
      <c r="F367" s="223" t="s">
        <v>627</v>
      </c>
      <c r="G367" s="36"/>
      <c r="H367" s="36"/>
      <c r="I367" s="122"/>
      <c r="J367" s="36"/>
      <c r="K367" s="36"/>
      <c r="L367" s="39"/>
      <c r="M367" s="224"/>
      <c r="N367" s="225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145</v>
      </c>
      <c r="AU367" s="17" t="s">
        <v>82</v>
      </c>
    </row>
    <row r="368" spans="2:51" s="13" customFormat="1" ht="11.25">
      <c r="B368" s="226"/>
      <c r="C368" s="227"/>
      <c r="D368" s="222" t="s">
        <v>147</v>
      </c>
      <c r="E368" s="228" t="s">
        <v>1</v>
      </c>
      <c r="F368" s="229" t="s">
        <v>628</v>
      </c>
      <c r="G368" s="227"/>
      <c r="H368" s="230">
        <v>8.5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AT368" s="236" t="s">
        <v>147</v>
      </c>
      <c r="AU368" s="236" t="s">
        <v>82</v>
      </c>
      <c r="AV368" s="13" t="s">
        <v>82</v>
      </c>
      <c r="AW368" s="13" t="s">
        <v>30</v>
      </c>
      <c r="AX368" s="13" t="s">
        <v>74</v>
      </c>
      <c r="AY368" s="236" t="s">
        <v>137</v>
      </c>
    </row>
    <row r="369" spans="2:51" s="14" customFormat="1" ht="11.25">
      <c r="B369" s="237"/>
      <c r="C369" s="238"/>
      <c r="D369" s="222" t="s">
        <v>147</v>
      </c>
      <c r="E369" s="239" t="s">
        <v>1</v>
      </c>
      <c r="F369" s="240" t="s">
        <v>629</v>
      </c>
      <c r="G369" s="238"/>
      <c r="H369" s="241">
        <v>8.5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147</v>
      </c>
      <c r="AU369" s="247" t="s">
        <v>82</v>
      </c>
      <c r="AV369" s="14" t="s">
        <v>150</v>
      </c>
      <c r="AW369" s="14" t="s">
        <v>4</v>
      </c>
      <c r="AX369" s="14" t="s">
        <v>74</v>
      </c>
      <c r="AY369" s="247" t="s">
        <v>137</v>
      </c>
    </row>
    <row r="370" spans="2:51" s="15" customFormat="1" ht="11.25">
      <c r="B370" s="248"/>
      <c r="C370" s="249"/>
      <c r="D370" s="222" t="s">
        <v>147</v>
      </c>
      <c r="E370" s="250" t="s">
        <v>1</v>
      </c>
      <c r="F370" s="251" t="s">
        <v>151</v>
      </c>
      <c r="G370" s="249"/>
      <c r="H370" s="252">
        <v>8.5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147</v>
      </c>
      <c r="AU370" s="258" t="s">
        <v>82</v>
      </c>
      <c r="AV370" s="15" t="s">
        <v>143</v>
      </c>
      <c r="AW370" s="15" t="s">
        <v>30</v>
      </c>
      <c r="AX370" s="15" t="s">
        <v>31</v>
      </c>
      <c r="AY370" s="258" t="s">
        <v>137</v>
      </c>
    </row>
    <row r="371" spans="1:65" s="2" customFormat="1" ht="16.5" customHeight="1">
      <c r="A371" s="34"/>
      <c r="B371" s="35"/>
      <c r="C371" s="209" t="s">
        <v>630</v>
      </c>
      <c r="D371" s="209" t="s">
        <v>139</v>
      </c>
      <c r="E371" s="210" t="s">
        <v>631</v>
      </c>
      <c r="F371" s="211" t="s">
        <v>632</v>
      </c>
      <c r="G371" s="212" t="s">
        <v>391</v>
      </c>
      <c r="H371" s="213">
        <v>71</v>
      </c>
      <c r="I371" s="214"/>
      <c r="J371" s="213">
        <f>ROUND(I371*H371,1)</f>
        <v>0</v>
      </c>
      <c r="K371" s="215"/>
      <c r="L371" s="39"/>
      <c r="M371" s="216" t="s">
        <v>1</v>
      </c>
      <c r="N371" s="217" t="s">
        <v>39</v>
      </c>
      <c r="O371" s="71"/>
      <c r="P371" s="218">
        <f>O371*H371</f>
        <v>0</v>
      </c>
      <c r="Q371" s="218">
        <v>0.00022</v>
      </c>
      <c r="R371" s="218">
        <f>Q371*H371</f>
        <v>0.01562</v>
      </c>
      <c r="S371" s="218">
        <v>0</v>
      </c>
      <c r="T371" s="219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20" t="s">
        <v>143</v>
      </c>
      <c r="AT371" s="220" t="s">
        <v>139</v>
      </c>
      <c r="AU371" s="220" t="s">
        <v>82</v>
      </c>
      <c r="AY371" s="17" t="s">
        <v>137</v>
      </c>
      <c r="BE371" s="221">
        <f>IF(N371="základní",J371,0)</f>
        <v>0</v>
      </c>
      <c r="BF371" s="221">
        <f>IF(N371="snížená",J371,0)</f>
        <v>0</v>
      </c>
      <c r="BG371" s="221">
        <f>IF(N371="zákl. přenesená",J371,0)</f>
        <v>0</v>
      </c>
      <c r="BH371" s="221">
        <f>IF(N371="sníž. přenesená",J371,0)</f>
        <v>0</v>
      </c>
      <c r="BI371" s="221">
        <f>IF(N371="nulová",J371,0)</f>
        <v>0</v>
      </c>
      <c r="BJ371" s="17" t="s">
        <v>31</v>
      </c>
      <c r="BK371" s="221">
        <f>ROUND(I371*H371,1)</f>
        <v>0</v>
      </c>
      <c r="BL371" s="17" t="s">
        <v>143</v>
      </c>
      <c r="BM371" s="220" t="s">
        <v>633</v>
      </c>
    </row>
    <row r="372" spans="1:47" s="2" customFormat="1" ht="19.5">
      <c r="A372" s="34"/>
      <c r="B372" s="35"/>
      <c r="C372" s="36"/>
      <c r="D372" s="222" t="s">
        <v>145</v>
      </c>
      <c r="E372" s="36"/>
      <c r="F372" s="223" t="s">
        <v>634</v>
      </c>
      <c r="G372" s="36"/>
      <c r="H372" s="36"/>
      <c r="I372" s="122"/>
      <c r="J372" s="36"/>
      <c r="K372" s="36"/>
      <c r="L372" s="39"/>
      <c r="M372" s="224"/>
      <c r="N372" s="225"/>
      <c r="O372" s="71"/>
      <c r="P372" s="71"/>
      <c r="Q372" s="71"/>
      <c r="R372" s="71"/>
      <c r="S372" s="71"/>
      <c r="T372" s="72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145</v>
      </c>
      <c r="AU372" s="17" t="s">
        <v>82</v>
      </c>
    </row>
    <row r="373" spans="2:51" s="13" customFormat="1" ht="11.25">
      <c r="B373" s="226"/>
      <c r="C373" s="227"/>
      <c r="D373" s="222" t="s">
        <v>147</v>
      </c>
      <c r="E373" s="228" t="s">
        <v>1</v>
      </c>
      <c r="F373" s="229" t="s">
        <v>635</v>
      </c>
      <c r="G373" s="227"/>
      <c r="H373" s="230">
        <v>54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147</v>
      </c>
      <c r="AU373" s="236" t="s">
        <v>82</v>
      </c>
      <c r="AV373" s="13" t="s">
        <v>82</v>
      </c>
      <c r="AW373" s="13" t="s">
        <v>30</v>
      </c>
      <c r="AX373" s="13" t="s">
        <v>74</v>
      </c>
      <c r="AY373" s="236" t="s">
        <v>137</v>
      </c>
    </row>
    <row r="374" spans="2:51" s="14" customFormat="1" ht="11.25">
      <c r="B374" s="237"/>
      <c r="C374" s="238"/>
      <c r="D374" s="222" t="s">
        <v>147</v>
      </c>
      <c r="E374" s="239" t="s">
        <v>1</v>
      </c>
      <c r="F374" s="240" t="s">
        <v>636</v>
      </c>
      <c r="G374" s="238"/>
      <c r="H374" s="241">
        <v>54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147</v>
      </c>
      <c r="AU374" s="247" t="s">
        <v>82</v>
      </c>
      <c r="AV374" s="14" t="s">
        <v>150</v>
      </c>
      <c r="AW374" s="14" t="s">
        <v>30</v>
      </c>
      <c r="AX374" s="14" t="s">
        <v>74</v>
      </c>
      <c r="AY374" s="247" t="s">
        <v>137</v>
      </c>
    </row>
    <row r="375" spans="2:51" s="13" customFormat="1" ht="11.25">
      <c r="B375" s="226"/>
      <c r="C375" s="227"/>
      <c r="D375" s="222" t="s">
        <v>147</v>
      </c>
      <c r="E375" s="228" t="s">
        <v>1</v>
      </c>
      <c r="F375" s="229" t="s">
        <v>637</v>
      </c>
      <c r="G375" s="227"/>
      <c r="H375" s="230">
        <v>17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147</v>
      </c>
      <c r="AU375" s="236" t="s">
        <v>82</v>
      </c>
      <c r="AV375" s="13" t="s">
        <v>82</v>
      </c>
      <c r="AW375" s="13" t="s">
        <v>30</v>
      </c>
      <c r="AX375" s="13" t="s">
        <v>74</v>
      </c>
      <c r="AY375" s="236" t="s">
        <v>137</v>
      </c>
    </row>
    <row r="376" spans="2:51" s="14" customFormat="1" ht="11.25">
      <c r="B376" s="237"/>
      <c r="C376" s="238"/>
      <c r="D376" s="222" t="s">
        <v>147</v>
      </c>
      <c r="E376" s="239" t="s">
        <v>1</v>
      </c>
      <c r="F376" s="240" t="s">
        <v>638</v>
      </c>
      <c r="G376" s="238"/>
      <c r="H376" s="241">
        <v>17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147</v>
      </c>
      <c r="AU376" s="247" t="s">
        <v>82</v>
      </c>
      <c r="AV376" s="14" t="s">
        <v>150</v>
      </c>
      <c r="AW376" s="14" t="s">
        <v>30</v>
      </c>
      <c r="AX376" s="14" t="s">
        <v>74</v>
      </c>
      <c r="AY376" s="247" t="s">
        <v>137</v>
      </c>
    </row>
    <row r="377" spans="2:51" s="15" customFormat="1" ht="11.25">
      <c r="B377" s="248"/>
      <c r="C377" s="249"/>
      <c r="D377" s="222" t="s">
        <v>147</v>
      </c>
      <c r="E377" s="250" t="s">
        <v>1</v>
      </c>
      <c r="F377" s="251" t="s">
        <v>151</v>
      </c>
      <c r="G377" s="249"/>
      <c r="H377" s="252">
        <v>71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147</v>
      </c>
      <c r="AU377" s="258" t="s">
        <v>82</v>
      </c>
      <c r="AV377" s="15" t="s">
        <v>143</v>
      </c>
      <c r="AW377" s="15" t="s">
        <v>30</v>
      </c>
      <c r="AX377" s="15" t="s">
        <v>31</v>
      </c>
      <c r="AY377" s="258" t="s">
        <v>137</v>
      </c>
    </row>
    <row r="378" spans="1:65" s="2" customFormat="1" ht="21.75" customHeight="1">
      <c r="A378" s="34"/>
      <c r="B378" s="35"/>
      <c r="C378" s="209" t="s">
        <v>639</v>
      </c>
      <c r="D378" s="209" t="s">
        <v>139</v>
      </c>
      <c r="E378" s="210" t="s">
        <v>640</v>
      </c>
      <c r="F378" s="211" t="s">
        <v>641</v>
      </c>
      <c r="G378" s="212" t="s">
        <v>154</v>
      </c>
      <c r="H378" s="213">
        <v>144</v>
      </c>
      <c r="I378" s="214"/>
      <c r="J378" s="213">
        <f>ROUND(I378*H378,1)</f>
        <v>0</v>
      </c>
      <c r="K378" s="215"/>
      <c r="L378" s="39"/>
      <c r="M378" s="216" t="s">
        <v>1</v>
      </c>
      <c r="N378" s="217" t="s">
        <v>39</v>
      </c>
      <c r="O378" s="71"/>
      <c r="P378" s="218">
        <f>O378*H378</f>
        <v>0</v>
      </c>
      <c r="Q378" s="218">
        <v>0</v>
      </c>
      <c r="R378" s="218">
        <f>Q378*H378</f>
        <v>0</v>
      </c>
      <c r="S378" s="218">
        <v>0</v>
      </c>
      <c r="T378" s="219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20" t="s">
        <v>143</v>
      </c>
      <c r="AT378" s="220" t="s">
        <v>139</v>
      </c>
      <c r="AU378" s="220" t="s">
        <v>82</v>
      </c>
      <c r="AY378" s="17" t="s">
        <v>137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17" t="s">
        <v>31</v>
      </c>
      <c r="BK378" s="221">
        <f>ROUND(I378*H378,1)</f>
        <v>0</v>
      </c>
      <c r="BL378" s="17" t="s">
        <v>143</v>
      </c>
      <c r="BM378" s="220" t="s">
        <v>642</v>
      </c>
    </row>
    <row r="379" spans="1:47" s="2" customFormat="1" ht="29.25">
      <c r="A379" s="34"/>
      <c r="B379" s="35"/>
      <c r="C379" s="36"/>
      <c r="D379" s="222" t="s">
        <v>145</v>
      </c>
      <c r="E379" s="36"/>
      <c r="F379" s="223" t="s">
        <v>643</v>
      </c>
      <c r="G379" s="36"/>
      <c r="H379" s="36"/>
      <c r="I379" s="122"/>
      <c r="J379" s="36"/>
      <c r="K379" s="36"/>
      <c r="L379" s="39"/>
      <c r="M379" s="224"/>
      <c r="N379" s="225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145</v>
      </c>
      <c r="AU379" s="17" t="s">
        <v>82</v>
      </c>
    </row>
    <row r="380" spans="2:51" s="13" customFormat="1" ht="11.25">
      <c r="B380" s="226"/>
      <c r="C380" s="227"/>
      <c r="D380" s="222" t="s">
        <v>147</v>
      </c>
      <c r="E380" s="228" t="s">
        <v>1</v>
      </c>
      <c r="F380" s="229" t="s">
        <v>644</v>
      </c>
      <c r="G380" s="227"/>
      <c r="H380" s="230">
        <v>144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147</v>
      </c>
      <c r="AU380" s="236" t="s">
        <v>82</v>
      </c>
      <c r="AV380" s="13" t="s">
        <v>82</v>
      </c>
      <c r="AW380" s="13" t="s">
        <v>30</v>
      </c>
      <c r="AX380" s="13" t="s">
        <v>74</v>
      </c>
      <c r="AY380" s="236" t="s">
        <v>137</v>
      </c>
    </row>
    <row r="381" spans="2:51" s="14" customFormat="1" ht="11.25">
      <c r="B381" s="237"/>
      <c r="C381" s="238"/>
      <c r="D381" s="222" t="s">
        <v>147</v>
      </c>
      <c r="E381" s="239" t="s">
        <v>1</v>
      </c>
      <c r="F381" s="240" t="s">
        <v>645</v>
      </c>
      <c r="G381" s="238"/>
      <c r="H381" s="241">
        <v>144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147</v>
      </c>
      <c r="AU381" s="247" t="s">
        <v>82</v>
      </c>
      <c r="AV381" s="14" t="s">
        <v>150</v>
      </c>
      <c r="AW381" s="14" t="s">
        <v>30</v>
      </c>
      <c r="AX381" s="14" t="s">
        <v>74</v>
      </c>
      <c r="AY381" s="247" t="s">
        <v>137</v>
      </c>
    </row>
    <row r="382" spans="2:51" s="15" customFormat="1" ht="11.25">
      <c r="B382" s="248"/>
      <c r="C382" s="249"/>
      <c r="D382" s="222" t="s">
        <v>147</v>
      </c>
      <c r="E382" s="250" t="s">
        <v>1</v>
      </c>
      <c r="F382" s="251" t="s">
        <v>151</v>
      </c>
      <c r="G382" s="249"/>
      <c r="H382" s="252">
        <v>144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147</v>
      </c>
      <c r="AU382" s="258" t="s">
        <v>82</v>
      </c>
      <c r="AV382" s="15" t="s">
        <v>143</v>
      </c>
      <c r="AW382" s="15" t="s">
        <v>30</v>
      </c>
      <c r="AX382" s="15" t="s">
        <v>31</v>
      </c>
      <c r="AY382" s="258" t="s">
        <v>137</v>
      </c>
    </row>
    <row r="383" spans="1:65" s="2" customFormat="1" ht="21.75" customHeight="1">
      <c r="A383" s="34"/>
      <c r="B383" s="35"/>
      <c r="C383" s="209" t="s">
        <v>646</v>
      </c>
      <c r="D383" s="209" t="s">
        <v>139</v>
      </c>
      <c r="E383" s="210" t="s">
        <v>647</v>
      </c>
      <c r="F383" s="211" t="s">
        <v>648</v>
      </c>
      <c r="G383" s="212" t="s">
        <v>154</v>
      </c>
      <c r="H383" s="213">
        <v>4320</v>
      </c>
      <c r="I383" s="214"/>
      <c r="J383" s="213">
        <f>ROUND(I383*H383,1)</f>
        <v>0</v>
      </c>
      <c r="K383" s="215"/>
      <c r="L383" s="39"/>
      <c r="M383" s="216" t="s">
        <v>1</v>
      </c>
      <c r="N383" s="217" t="s">
        <v>39</v>
      </c>
      <c r="O383" s="71"/>
      <c r="P383" s="218">
        <f>O383*H383</f>
        <v>0</v>
      </c>
      <c r="Q383" s="218">
        <v>0</v>
      </c>
      <c r="R383" s="218">
        <f>Q383*H383</f>
        <v>0</v>
      </c>
      <c r="S383" s="218">
        <v>0</v>
      </c>
      <c r="T383" s="219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20" t="s">
        <v>143</v>
      </c>
      <c r="AT383" s="220" t="s">
        <v>139</v>
      </c>
      <c r="AU383" s="220" t="s">
        <v>82</v>
      </c>
      <c r="AY383" s="17" t="s">
        <v>137</v>
      </c>
      <c r="BE383" s="221">
        <f>IF(N383="základní",J383,0)</f>
        <v>0</v>
      </c>
      <c r="BF383" s="221">
        <f>IF(N383="snížená",J383,0)</f>
        <v>0</v>
      </c>
      <c r="BG383" s="221">
        <f>IF(N383="zákl. přenesená",J383,0)</f>
        <v>0</v>
      </c>
      <c r="BH383" s="221">
        <f>IF(N383="sníž. přenesená",J383,0)</f>
        <v>0</v>
      </c>
      <c r="BI383" s="221">
        <f>IF(N383="nulová",J383,0)</f>
        <v>0</v>
      </c>
      <c r="BJ383" s="17" t="s">
        <v>31</v>
      </c>
      <c r="BK383" s="221">
        <f>ROUND(I383*H383,1)</f>
        <v>0</v>
      </c>
      <c r="BL383" s="17" t="s">
        <v>143</v>
      </c>
      <c r="BM383" s="220" t="s">
        <v>649</v>
      </c>
    </row>
    <row r="384" spans="1:47" s="2" customFormat="1" ht="29.25">
      <c r="A384" s="34"/>
      <c r="B384" s="35"/>
      <c r="C384" s="36"/>
      <c r="D384" s="222" t="s">
        <v>145</v>
      </c>
      <c r="E384" s="36"/>
      <c r="F384" s="223" t="s">
        <v>650</v>
      </c>
      <c r="G384" s="36"/>
      <c r="H384" s="36"/>
      <c r="I384" s="122"/>
      <c r="J384" s="36"/>
      <c r="K384" s="36"/>
      <c r="L384" s="39"/>
      <c r="M384" s="224"/>
      <c r="N384" s="225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145</v>
      </c>
      <c r="AU384" s="17" t="s">
        <v>82</v>
      </c>
    </row>
    <row r="385" spans="2:51" s="13" customFormat="1" ht="11.25">
      <c r="B385" s="226"/>
      <c r="C385" s="227"/>
      <c r="D385" s="222" t="s">
        <v>147</v>
      </c>
      <c r="E385" s="228" t="s">
        <v>1</v>
      </c>
      <c r="F385" s="229" t="s">
        <v>651</v>
      </c>
      <c r="G385" s="227"/>
      <c r="H385" s="230">
        <v>144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147</v>
      </c>
      <c r="AU385" s="236" t="s">
        <v>82</v>
      </c>
      <c r="AV385" s="13" t="s">
        <v>82</v>
      </c>
      <c r="AW385" s="13" t="s">
        <v>30</v>
      </c>
      <c r="AX385" s="13" t="s">
        <v>74</v>
      </c>
      <c r="AY385" s="236" t="s">
        <v>137</v>
      </c>
    </row>
    <row r="386" spans="2:51" s="15" customFormat="1" ht="11.25">
      <c r="B386" s="248"/>
      <c r="C386" s="249"/>
      <c r="D386" s="222" t="s">
        <v>147</v>
      </c>
      <c r="E386" s="250" t="s">
        <v>1</v>
      </c>
      <c r="F386" s="251" t="s">
        <v>151</v>
      </c>
      <c r="G386" s="249"/>
      <c r="H386" s="252">
        <v>144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147</v>
      </c>
      <c r="AU386" s="258" t="s">
        <v>82</v>
      </c>
      <c r="AV386" s="15" t="s">
        <v>143</v>
      </c>
      <c r="AW386" s="15" t="s">
        <v>30</v>
      </c>
      <c r="AX386" s="15" t="s">
        <v>31</v>
      </c>
      <c r="AY386" s="258" t="s">
        <v>137</v>
      </c>
    </row>
    <row r="387" spans="2:51" s="13" customFormat="1" ht="11.25">
      <c r="B387" s="226"/>
      <c r="C387" s="227"/>
      <c r="D387" s="222" t="s">
        <v>147</v>
      </c>
      <c r="E387" s="227"/>
      <c r="F387" s="229" t="s">
        <v>652</v>
      </c>
      <c r="G387" s="227"/>
      <c r="H387" s="230">
        <v>4320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147</v>
      </c>
      <c r="AU387" s="236" t="s">
        <v>82</v>
      </c>
      <c r="AV387" s="13" t="s">
        <v>82</v>
      </c>
      <c r="AW387" s="13" t="s">
        <v>4</v>
      </c>
      <c r="AX387" s="13" t="s">
        <v>31</v>
      </c>
      <c r="AY387" s="236" t="s">
        <v>137</v>
      </c>
    </row>
    <row r="388" spans="1:65" s="2" customFormat="1" ht="21.75" customHeight="1">
      <c r="A388" s="34"/>
      <c r="B388" s="35"/>
      <c r="C388" s="209" t="s">
        <v>653</v>
      </c>
      <c r="D388" s="209" t="s">
        <v>139</v>
      </c>
      <c r="E388" s="210" t="s">
        <v>654</v>
      </c>
      <c r="F388" s="211" t="s">
        <v>655</v>
      </c>
      <c r="G388" s="212" t="s">
        <v>154</v>
      </c>
      <c r="H388" s="213">
        <v>144</v>
      </c>
      <c r="I388" s="214"/>
      <c r="J388" s="213">
        <f>ROUND(I388*H388,1)</f>
        <v>0</v>
      </c>
      <c r="K388" s="215"/>
      <c r="L388" s="39"/>
      <c r="M388" s="216" t="s">
        <v>1</v>
      </c>
      <c r="N388" s="217" t="s">
        <v>39</v>
      </c>
      <c r="O388" s="71"/>
      <c r="P388" s="218">
        <f>O388*H388</f>
        <v>0</v>
      </c>
      <c r="Q388" s="218">
        <v>0</v>
      </c>
      <c r="R388" s="218">
        <f>Q388*H388</f>
        <v>0</v>
      </c>
      <c r="S388" s="218">
        <v>0</v>
      </c>
      <c r="T388" s="219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20" t="s">
        <v>143</v>
      </c>
      <c r="AT388" s="220" t="s">
        <v>139</v>
      </c>
      <c r="AU388" s="220" t="s">
        <v>82</v>
      </c>
      <c r="AY388" s="17" t="s">
        <v>137</v>
      </c>
      <c r="BE388" s="221">
        <f>IF(N388="základní",J388,0)</f>
        <v>0</v>
      </c>
      <c r="BF388" s="221">
        <f>IF(N388="snížená",J388,0)</f>
        <v>0</v>
      </c>
      <c r="BG388" s="221">
        <f>IF(N388="zákl. přenesená",J388,0)</f>
        <v>0</v>
      </c>
      <c r="BH388" s="221">
        <f>IF(N388="sníž. přenesená",J388,0)</f>
        <v>0</v>
      </c>
      <c r="BI388" s="221">
        <f>IF(N388="nulová",J388,0)</f>
        <v>0</v>
      </c>
      <c r="BJ388" s="17" t="s">
        <v>31</v>
      </c>
      <c r="BK388" s="221">
        <f>ROUND(I388*H388,1)</f>
        <v>0</v>
      </c>
      <c r="BL388" s="17" t="s">
        <v>143</v>
      </c>
      <c r="BM388" s="220" t="s">
        <v>656</v>
      </c>
    </row>
    <row r="389" spans="1:47" s="2" customFormat="1" ht="29.25">
      <c r="A389" s="34"/>
      <c r="B389" s="35"/>
      <c r="C389" s="36"/>
      <c r="D389" s="222" t="s">
        <v>145</v>
      </c>
      <c r="E389" s="36"/>
      <c r="F389" s="223" t="s">
        <v>657</v>
      </c>
      <c r="G389" s="36"/>
      <c r="H389" s="36"/>
      <c r="I389" s="122"/>
      <c r="J389" s="36"/>
      <c r="K389" s="36"/>
      <c r="L389" s="39"/>
      <c r="M389" s="224"/>
      <c r="N389" s="225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145</v>
      </c>
      <c r="AU389" s="17" t="s">
        <v>82</v>
      </c>
    </row>
    <row r="390" spans="2:63" s="12" customFormat="1" ht="22.9" customHeight="1">
      <c r="B390" s="193"/>
      <c r="C390" s="194"/>
      <c r="D390" s="195" t="s">
        <v>73</v>
      </c>
      <c r="E390" s="207" t="s">
        <v>377</v>
      </c>
      <c r="F390" s="207" t="s">
        <v>378</v>
      </c>
      <c r="G390" s="194"/>
      <c r="H390" s="194"/>
      <c r="I390" s="197"/>
      <c r="J390" s="208">
        <f>BK390</f>
        <v>0</v>
      </c>
      <c r="K390" s="194"/>
      <c r="L390" s="199"/>
      <c r="M390" s="200"/>
      <c r="N390" s="201"/>
      <c r="O390" s="201"/>
      <c r="P390" s="202">
        <f>SUM(P391:P392)</f>
        <v>0</v>
      </c>
      <c r="Q390" s="201"/>
      <c r="R390" s="202">
        <f>SUM(R391:R392)</f>
        <v>0</v>
      </c>
      <c r="S390" s="201"/>
      <c r="T390" s="203">
        <f>SUM(T391:T392)</f>
        <v>0</v>
      </c>
      <c r="AR390" s="204" t="s">
        <v>31</v>
      </c>
      <c r="AT390" s="205" t="s">
        <v>73</v>
      </c>
      <c r="AU390" s="205" t="s">
        <v>31</v>
      </c>
      <c r="AY390" s="204" t="s">
        <v>137</v>
      </c>
      <c r="BK390" s="206">
        <f>SUM(BK391:BK392)</f>
        <v>0</v>
      </c>
    </row>
    <row r="391" spans="1:65" s="2" customFormat="1" ht="16.5" customHeight="1">
      <c r="A391" s="34"/>
      <c r="B391" s="35"/>
      <c r="C391" s="209" t="s">
        <v>658</v>
      </c>
      <c r="D391" s="209" t="s">
        <v>139</v>
      </c>
      <c r="E391" s="210" t="s">
        <v>380</v>
      </c>
      <c r="F391" s="211" t="s">
        <v>381</v>
      </c>
      <c r="G391" s="212" t="s">
        <v>382</v>
      </c>
      <c r="H391" s="213">
        <v>7266.7</v>
      </c>
      <c r="I391" s="214"/>
      <c r="J391" s="213">
        <f>ROUND(I391*H391,1)</f>
        <v>0</v>
      </c>
      <c r="K391" s="215"/>
      <c r="L391" s="39"/>
      <c r="M391" s="216" t="s">
        <v>1</v>
      </c>
      <c r="N391" s="217" t="s">
        <v>39</v>
      </c>
      <c r="O391" s="71"/>
      <c r="P391" s="218">
        <f>O391*H391</f>
        <v>0</v>
      </c>
      <c r="Q391" s="218">
        <v>0</v>
      </c>
      <c r="R391" s="218">
        <f>Q391*H391</f>
        <v>0</v>
      </c>
      <c r="S391" s="218">
        <v>0</v>
      </c>
      <c r="T391" s="219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20" t="s">
        <v>143</v>
      </c>
      <c r="AT391" s="220" t="s">
        <v>139</v>
      </c>
      <c r="AU391" s="220" t="s">
        <v>82</v>
      </c>
      <c r="AY391" s="17" t="s">
        <v>137</v>
      </c>
      <c r="BE391" s="221">
        <f>IF(N391="základní",J391,0)</f>
        <v>0</v>
      </c>
      <c r="BF391" s="221">
        <f>IF(N391="snížená",J391,0)</f>
        <v>0</v>
      </c>
      <c r="BG391" s="221">
        <f>IF(N391="zákl. přenesená",J391,0)</f>
        <v>0</v>
      </c>
      <c r="BH391" s="221">
        <f>IF(N391="sníž. přenesená",J391,0)</f>
        <v>0</v>
      </c>
      <c r="BI391" s="221">
        <f>IF(N391="nulová",J391,0)</f>
        <v>0</v>
      </c>
      <c r="BJ391" s="17" t="s">
        <v>31</v>
      </c>
      <c r="BK391" s="221">
        <f>ROUND(I391*H391,1)</f>
        <v>0</v>
      </c>
      <c r="BL391" s="17" t="s">
        <v>143</v>
      </c>
      <c r="BM391" s="220" t="s">
        <v>659</v>
      </c>
    </row>
    <row r="392" spans="1:47" s="2" customFormat="1" ht="11.25">
      <c r="A392" s="34"/>
      <c r="B392" s="35"/>
      <c r="C392" s="36"/>
      <c r="D392" s="222" t="s">
        <v>145</v>
      </c>
      <c r="E392" s="36"/>
      <c r="F392" s="223" t="s">
        <v>384</v>
      </c>
      <c r="G392" s="36"/>
      <c r="H392" s="36"/>
      <c r="I392" s="122"/>
      <c r="J392" s="36"/>
      <c r="K392" s="36"/>
      <c r="L392" s="39"/>
      <c r="M392" s="269"/>
      <c r="N392" s="270"/>
      <c r="O392" s="271"/>
      <c r="P392" s="271"/>
      <c r="Q392" s="271"/>
      <c r="R392" s="271"/>
      <c r="S392" s="271"/>
      <c r="T392" s="2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145</v>
      </c>
      <c r="AU392" s="17" t="s">
        <v>82</v>
      </c>
    </row>
    <row r="393" spans="1:31" s="2" customFormat="1" ht="6.95" customHeight="1">
      <c r="A393" s="34"/>
      <c r="B393" s="54"/>
      <c r="C393" s="55"/>
      <c r="D393" s="55"/>
      <c r="E393" s="55"/>
      <c r="F393" s="55"/>
      <c r="G393" s="55"/>
      <c r="H393" s="55"/>
      <c r="I393" s="158"/>
      <c r="J393" s="55"/>
      <c r="K393" s="55"/>
      <c r="L393" s="39"/>
      <c r="M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</sheetData>
  <sheetProtection algorithmName="SHA-512" hashValue="EpUl5nz1/ZykorCpvty3omDJ+GAkQoGD9GqFvFHIJPNskGTk92ag4N7HqWBmebDdp8eDFxH5nbCYmFbPwBTgqg==" saltValue="kPHBpZQKr2WaxhYYthLYh5znv+UD9Glq6kYMCN1TiNKjc8RYSV3Tfvzo/n/HinE9KnamCV3isstsDuzFka0Qaw==" spinCount="100000" sheet="1" objects="1" scenarios="1" formatColumns="0" formatRows="0" autoFilter="0"/>
  <autoFilter ref="C127:K392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107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660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5. 2. 2019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32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33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34</v>
      </c>
      <c r="E30" s="34"/>
      <c r="F30" s="34"/>
      <c r="G30" s="34"/>
      <c r="H30" s="34"/>
      <c r="I30" s="122"/>
      <c r="J30" s="132">
        <f>ROUND(J121,0)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36</v>
      </c>
      <c r="G32" s="34"/>
      <c r="H32" s="34"/>
      <c r="I32" s="134" t="s">
        <v>35</v>
      </c>
      <c r="J32" s="133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38</v>
      </c>
      <c r="E33" s="121" t="s">
        <v>39</v>
      </c>
      <c r="F33" s="136">
        <f>ROUND((SUM(BE121:BE195)),0)</f>
        <v>0</v>
      </c>
      <c r="G33" s="34"/>
      <c r="H33" s="34"/>
      <c r="I33" s="137">
        <v>0.21</v>
      </c>
      <c r="J33" s="136">
        <f>ROUND(((SUM(BE121:BE195))*I33),0)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40</v>
      </c>
      <c r="F34" s="136">
        <f>ROUND((SUM(BF121:BF195)),0)</f>
        <v>0</v>
      </c>
      <c r="G34" s="34"/>
      <c r="H34" s="34"/>
      <c r="I34" s="137">
        <v>0.15</v>
      </c>
      <c r="J34" s="136">
        <f>ROUND(((SUM(BF121:BF195))*I34),0)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41</v>
      </c>
      <c r="F35" s="136">
        <f>ROUND((SUM(BG121:BG195)),0)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42</v>
      </c>
      <c r="F36" s="136">
        <f>ROUND((SUM(BH121:BH195)),0)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43</v>
      </c>
      <c r="F37" s="136">
        <f>ROUND((SUM(BI121:BI195)),0)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44</v>
      </c>
      <c r="E39" s="140"/>
      <c r="F39" s="140"/>
      <c r="G39" s="141" t="s">
        <v>45</v>
      </c>
      <c r="H39" s="142" t="s">
        <v>46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3" t="str">
        <f>E9</f>
        <v>SO 02 - SO 02 - Lazinovská zátoka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5. 2. 2019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112</v>
      </c>
      <c r="D94" s="163"/>
      <c r="E94" s="163"/>
      <c r="F94" s="163"/>
      <c r="G94" s="163"/>
      <c r="H94" s="163"/>
      <c r="I94" s="164"/>
      <c r="J94" s="165" t="s">
        <v>113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114</v>
      </c>
      <c r="D96" s="36"/>
      <c r="E96" s="36"/>
      <c r="F96" s="36"/>
      <c r="G96" s="36"/>
      <c r="H96" s="36"/>
      <c r="I96" s="122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115</v>
      </c>
    </row>
    <row r="97" spans="2:12" s="9" customFormat="1" ht="24.95" customHeight="1">
      <c r="B97" s="167"/>
      <c r="C97" s="168"/>
      <c r="D97" s="169" t="s">
        <v>116</v>
      </c>
      <c r="E97" s="170"/>
      <c r="F97" s="170"/>
      <c r="G97" s="170"/>
      <c r="H97" s="170"/>
      <c r="I97" s="171"/>
      <c r="J97" s="172">
        <f>J122</f>
        <v>0</v>
      </c>
      <c r="K97" s="168"/>
      <c r="L97" s="173"/>
    </row>
    <row r="98" spans="2:12" s="10" customFormat="1" ht="19.9" customHeight="1">
      <c r="B98" s="174"/>
      <c r="C98" s="104"/>
      <c r="D98" s="175" t="s">
        <v>117</v>
      </c>
      <c r="E98" s="176"/>
      <c r="F98" s="176"/>
      <c r="G98" s="176"/>
      <c r="H98" s="176"/>
      <c r="I98" s="177"/>
      <c r="J98" s="178">
        <f>J123</f>
        <v>0</v>
      </c>
      <c r="K98" s="104"/>
      <c r="L98" s="179"/>
    </row>
    <row r="99" spans="2:12" s="10" customFormat="1" ht="19.9" customHeight="1">
      <c r="B99" s="174"/>
      <c r="C99" s="104"/>
      <c r="D99" s="175" t="s">
        <v>119</v>
      </c>
      <c r="E99" s="176"/>
      <c r="F99" s="176"/>
      <c r="G99" s="176"/>
      <c r="H99" s="176"/>
      <c r="I99" s="177"/>
      <c r="J99" s="178">
        <f>J154</f>
        <v>0</v>
      </c>
      <c r="K99" s="104"/>
      <c r="L99" s="179"/>
    </row>
    <row r="100" spans="2:12" s="10" customFormat="1" ht="14.85" customHeight="1">
      <c r="B100" s="174"/>
      <c r="C100" s="104"/>
      <c r="D100" s="175" t="s">
        <v>661</v>
      </c>
      <c r="E100" s="176"/>
      <c r="F100" s="176"/>
      <c r="G100" s="176"/>
      <c r="H100" s="176"/>
      <c r="I100" s="177"/>
      <c r="J100" s="178">
        <f>J171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121</v>
      </c>
      <c r="E101" s="176"/>
      <c r="F101" s="176"/>
      <c r="G101" s="176"/>
      <c r="H101" s="176"/>
      <c r="I101" s="177"/>
      <c r="J101" s="178">
        <f>J193</f>
        <v>0</v>
      </c>
      <c r="K101" s="104"/>
      <c r="L101" s="179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122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25" t="str">
        <f>E7</f>
        <v>VD Letovice-odstranění sedimentů</v>
      </c>
      <c r="F111" s="326"/>
      <c r="G111" s="326"/>
      <c r="H111" s="32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107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73" t="str">
        <f>E9</f>
        <v>SO 02 - SO 02 - Lazinovská zátoka</v>
      </c>
      <c r="F113" s="327"/>
      <c r="G113" s="327"/>
      <c r="H113" s="327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123" t="s">
        <v>22</v>
      </c>
      <c r="J115" s="66" t="str">
        <f>IF(J12="","",J12)</f>
        <v>5. 2. 2019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 xml:space="preserve"> </v>
      </c>
      <c r="G117" s="36"/>
      <c r="H117" s="36"/>
      <c r="I117" s="123" t="s">
        <v>29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123" t="s">
        <v>32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80"/>
      <c r="B120" s="181"/>
      <c r="C120" s="182" t="s">
        <v>123</v>
      </c>
      <c r="D120" s="183" t="s">
        <v>59</v>
      </c>
      <c r="E120" s="183" t="s">
        <v>55</v>
      </c>
      <c r="F120" s="183" t="s">
        <v>56</v>
      </c>
      <c r="G120" s="183" t="s">
        <v>124</v>
      </c>
      <c r="H120" s="183" t="s">
        <v>125</v>
      </c>
      <c r="I120" s="184" t="s">
        <v>126</v>
      </c>
      <c r="J120" s="185" t="s">
        <v>113</v>
      </c>
      <c r="K120" s="186" t="s">
        <v>127</v>
      </c>
      <c r="L120" s="187"/>
      <c r="M120" s="75" t="s">
        <v>1</v>
      </c>
      <c r="N120" s="76" t="s">
        <v>38</v>
      </c>
      <c r="O120" s="76" t="s">
        <v>128</v>
      </c>
      <c r="P120" s="76" t="s">
        <v>129</v>
      </c>
      <c r="Q120" s="76" t="s">
        <v>130</v>
      </c>
      <c r="R120" s="76" t="s">
        <v>131</v>
      </c>
      <c r="S120" s="76" t="s">
        <v>132</v>
      </c>
      <c r="T120" s="77" t="s">
        <v>133</v>
      </c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</row>
    <row r="121" spans="1:63" s="2" customFormat="1" ht="22.9" customHeight="1">
      <c r="A121" s="34"/>
      <c r="B121" s="35"/>
      <c r="C121" s="82" t="s">
        <v>134</v>
      </c>
      <c r="D121" s="36"/>
      <c r="E121" s="36"/>
      <c r="F121" s="36"/>
      <c r="G121" s="36"/>
      <c r="H121" s="36"/>
      <c r="I121" s="122"/>
      <c r="J121" s="188">
        <f>BK121</f>
        <v>0</v>
      </c>
      <c r="K121" s="36"/>
      <c r="L121" s="39"/>
      <c r="M121" s="78"/>
      <c r="N121" s="189"/>
      <c r="O121" s="79"/>
      <c r="P121" s="190">
        <f>P122</f>
        <v>0</v>
      </c>
      <c r="Q121" s="79"/>
      <c r="R121" s="190">
        <f>R122</f>
        <v>503.052706</v>
      </c>
      <c r="S121" s="79"/>
      <c r="T121" s="19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73</v>
      </c>
      <c r="AU121" s="17" t="s">
        <v>115</v>
      </c>
      <c r="BK121" s="192">
        <f>BK122</f>
        <v>0</v>
      </c>
    </row>
    <row r="122" spans="2:63" s="12" customFormat="1" ht="25.9" customHeight="1">
      <c r="B122" s="193"/>
      <c r="C122" s="194"/>
      <c r="D122" s="195" t="s">
        <v>73</v>
      </c>
      <c r="E122" s="196" t="s">
        <v>135</v>
      </c>
      <c r="F122" s="196" t="s">
        <v>136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P123+P154+P193</f>
        <v>0</v>
      </c>
      <c r="Q122" s="201"/>
      <c r="R122" s="202">
        <f>R123+R154+R193</f>
        <v>503.052706</v>
      </c>
      <c r="S122" s="201"/>
      <c r="T122" s="203">
        <f>T123+T154+T193</f>
        <v>0</v>
      </c>
      <c r="AR122" s="204" t="s">
        <v>31</v>
      </c>
      <c r="AT122" s="205" t="s">
        <v>73</v>
      </c>
      <c r="AU122" s="205" t="s">
        <v>74</v>
      </c>
      <c r="AY122" s="204" t="s">
        <v>137</v>
      </c>
      <c r="BK122" s="206">
        <f>BK123+BK154+BK193</f>
        <v>0</v>
      </c>
    </row>
    <row r="123" spans="2:63" s="12" customFormat="1" ht="22.9" customHeight="1">
      <c r="B123" s="193"/>
      <c r="C123" s="194"/>
      <c r="D123" s="195" t="s">
        <v>73</v>
      </c>
      <c r="E123" s="207" t="s">
        <v>31</v>
      </c>
      <c r="F123" s="207" t="s">
        <v>138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SUM(P124:P153)</f>
        <v>0</v>
      </c>
      <c r="Q123" s="201"/>
      <c r="R123" s="202">
        <f>SUM(R124:R153)</f>
        <v>21.532706</v>
      </c>
      <c r="S123" s="201"/>
      <c r="T123" s="203">
        <f>SUM(T124:T153)</f>
        <v>0</v>
      </c>
      <c r="AR123" s="204" t="s">
        <v>31</v>
      </c>
      <c r="AT123" s="205" t="s">
        <v>73</v>
      </c>
      <c r="AU123" s="205" t="s">
        <v>31</v>
      </c>
      <c r="AY123" s="204" t="s">
        <v>137</v>
      </c>
      <c r="BK123" s="206">
        <f>SUM(BK124:BK153)</f>
        <v>0</v>
      </c>
    </row>
    <row r="124" spans="1:65" s="2" customFormat="1" ht="21.75" customHeight="1">
      <c r="A124" s="34"/>
      <c r="B124" s="35"/>
      <c r="C124" s="209" t="s">
        <v>31</v>
      </c>
      <c r="D124" s="209" t="s">
        <v>139</v>
      </c>
      <c r="E124" s="210" t="s">
        <v>662</v>
      </c>
      <c r="F124" s="211" t="s">
        <v>663</v>
      </c>
      <c r="G124" s="212" t="s">
        <v>245</v>
      </c>
      <c r="H124" s="213">
        <v>130</v>
      </c>
      <c r="I124" s="214"/>
      <c r="J124" s="213">
        <f>ROUND(I124*H124,1)</f>
        <v>0</v>
      </c>
      <c r="K124" s="215"/>
      <c r="L124" s="39"/>
      <c r="M124" s="216" t="s">
        <v>1</v>
      </c>
      <c r="N124" s="217" t="s">
        <v>39</v>
      </c>
      <c r="O124" s="71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0" t="s">
        <v>143</v>
      </c>
      <c r="AT124" s="220" t="s">
        <v>139</v>
      </c>
      <c r="AU124" s="220" t="s">
        <v>82</v>
      </c>
      <c r="AY124" s="17" t="s">
        <v>137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7" t="s">
        <v>31</v>
      </c>
      <c r="BK124" s="221">
        <f>ROUND(I124*H124,1)</f>
        <v>0</v>
      </c>
      <c r="BL124" s="17" t="s">
        <v>143</v>
      </c>
      <c r="BM124" s="220" t="s">
        <v>664</v>
      </c>
    </row>
    <row r="125" spans="1:47" s="2" customFormat="1" ht="29.25">
      <c r="A125" s="34"/>
      <c r="B125" s="35"/>
      <c r="C125" s="36"/>
      <c r="D125" s="222" t="s">
        <v>145</v>
      </c>
      <c r="E125" s="36"/>
      <c r="F125" s="223" t="s">
        <v>665</v>
      </c>
      <c r="G125" s="36"/>
      <c r="H125" s="36"/>
      <c r="I125" s="122"/>
      <c r="J125" s="36"/>
      <c r="K125" s="36"/>
      <c r="L125" s="39"/>
      <c r="M125" s="224"/>
      <c r="N125" s="225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145</v>
      </c>
      <c r="AU125" s="17" t="s">
        <v>82</v>
      </c>
    </row>
    <row r="126" spans="2:51" s="13" customFormat="1" ht="11.25">
      <c r="B126" s="226"/>
      <c r="C126" s="227"/>
      <c r="D126" s="222" t="s">
        <v>147</v>
      </c>
      <c r="E126" s="228" t="s">
        <v>1</v>
      </c>
      <c r="F126" s="229" t="s">
        <v>198</v>
      </c>
      <c r="G126" s="227"/>
      <c r="H126" s="230">
        <v>10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147</v>
      </c>
      <c r="AU126" s="236" t="s">
        <v>82</v>
      </c>
      <c r="AV126" s="13" t="s">
        <v>82</v>
      </c>
      <c r="AW126" s="13" t="s">
        <v>30</v>
      </c>
      <c r="AX126" s="13" t="s">
        <v>74</v>
      </c>
      <c r="AY126" s="236" t="s">
        <v>137</v>
      </c>
    </row>
    <row r="127" spans="2:51" s="14" customFormat="1" ht="11.25">
      <c r="B127" s="237"/>
      <c r="C127" s="238"/>
      <c r="D127" s="222" t="s">
        <v>147</v>
      </c>
      <c r="E127" s="239" t="s">
        <v>1</v>
      </c>
      <c r="F127" s="240" t="s">
        <v>666</v>
      </c>
      <c r="G127" s="238"/>
      <c r="H127" s="241">
        <v>10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147</v>
      </c>
      <c r="AU127" s="247" t="s">
        <v>82</v>
      </c>
      <c r="AV127" s="14" t="s">
        <v>150</v>
      </c>
      <c r="AW127" s="14" t="s">
        <v>30</v>
      </c>
      <c r="AX127" s="14" t="s">
        <v>74</v>
      </c>
      <c r="AY127" s="247" t="s">
        <v>137</v>
      </c>
    </row>
    <row r="128" spans="2:51" s="13" customFormat="1" ht="11.25">
      <c r="B128" s="226"/>
      <c r="C128" s="227"/>
      <c r="D128" s="222" t="s">
        <v>147</v>
      </c>
      <c r="E128" s="228" t="s">
        <v>1</v>
      </c>
      <c r="F128" s="229" t="s">
        <v>667</v>
      </c>
      <c r="G128" s="227"/>
      <c r="H128" s="230">
        <v>120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147</v>
      </c>
      <c r="AU128" s="236" t="s">
        <v>82</v>
      </c>
      <c r="AV128" s="13" t="s">
        <v>82</v>
      </c>
      <c r="AW128" s="13" t="s">
        <v>30</v>
      </c>
      <c r="AX128" s="13" t="s">
        <v>74</v>
      </c>
      <c r="AY128" s="236" t="s">
        <v>137</v>
      </c>
    </row>
    <row r="129" spans="2:51" s="14" customFormat="1" ht="11.25">
      <c r="B129" s="237"/>
      <c r="C129" s="238"/>
      <c r="D129" s="222" t="s">
        <v>147</v>
      </c>
      <c r="E129" s="239" t="s">
        <v>1</v>
      </c>
      <c r="F129" s="240" t="s">
        <v>668</v>
      </c>
      <c r="G129" s="238"/>
      <c r="H129" s="241">
        <v>120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147</v>
      </c>
      <c r="AU129" s="247" t="s">
        <v>82</v>
      </c>
      <c r="AV129" s="14" t="s">
        <v>150</v>
      </c>
      <c r="AW129" s="14" t="s">
        <v>30</v>
      </c>
      <c r="AX129" s="14" t="s">
        <v>74</v>
      </c>
      <c r="AY129" s="247" t="s">
        <v>137</v>
      </c>
    </row>
    <row r="130" spans="2:51" s="15" customFormat="1" ht="11.25">
      <c r="B130" s="248"/>
      <c r="C130" s="249"/>
      <c r="D130" s="222" t="s">
        <v>147</v>
      </c>
      <c r="E130" s="250" t="s">
        <v>1</v>
      </c>
      <c r="F130" s="251" t="s">
        <v>151</v>
      </c>
      <c r="G130" s="249"/>
      <c r="H130" s="252">
        <v>130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147</v>
      </c>
      <c r="AU130" s="258" t="s">
        <v>82</v>
      </c>
      <c r="AV130" s="15" t="s">
        <v>143</v>
      </c>
      <c r="AW130" s="15" t="s">
        <v>30</v>
      </c>
      <c r="AX130" s="15" t="s">
        <v>31</v>
      </c>
      <c r="AY130" s="258" t="s">
        <v>137</v>
      </c>
    </row>
    <row r="131" spans="1:65" s="2" customFormat="1" ht="21.75" customHeight="1">
      <c r="A131" s="34"/>
      <c r="B131" s="35"/>
      <c r="C131" s="209" t="s">
        <v>82</v>
      </c>
      <c r="D131" s="209" t="s">
        <v>139</v>
      </c>
      <c r="E131" s="210" t="s">
        <v>669</v>
      </c>
      <c r="F131" s="211" t="s">
        <v>670</v>
      </c>
      <c r="G131" s="212" t="s">
        <v>245</v>
      </c>
      <c r="H131" s="213">
        <v>2600</v>
      </c>
      <c r="I131" s="214"/>
      <c r="J131" s="213">
        <f>ROUND(I131*H131,1)</f>
        <v>0</v>
      </c>
      <c r="K131" s="215"/>
      <c r="L131" s="39"/>
      <c r="M131" s="216" t="s">
        <v>1</v>
      </c>
      <c r="N131" s="217" t="s">
        <v>39</v>
      </c>
      <c r="O131" s="71"/>
      <c r="P131" s="218">
        <f>O131*H131</f>
        <v>0</v>
      </c>
      <c r="Q131" s="218">
        <v>0.00828181</v>
      </c>
      <c r="R131" s="218">
        <f>Q131*H131</f>
        <v>21.532706</v>
      </c>
      <c r="S131" s="218">
        <v>0</v>
      </c>
      <c r="T131" s="21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143</v>
      </c>
      <c r="AT131" s="220" t="s">
        <v>139</v>
      </c>
      <c r="AU131" s="220" t="s">
        <v>82</v>
      </c>
      <c r="AY131" s="17" t="s">
        <v>137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31</v>
      </c>
      <c r="BK131" s="221">
        <f>ROUND(I131*H131,1)</f>
        <v>0</v>
      </c>
      <c r="BL131" s="17" t="s">
        <v>143</v>
      </c>
      <c r="BM131" s="220" t="s">
        <v>671</v>
      </c>
    </row>
    <row r="132" spans="1:47" s="2" customFormat="1" ht="29.25">
      <c r="A132" s="34"/>
      <c r="B132" s="35"/>
      <c r="C132" s="36"/>
      <c r="D132" s="222" t="s">
        <v>145</v>
      </c>
      <c r="E132" s="36"/>
      <c r="F132" s="223" t="s">
        <v>672</v>
      </c>
      <c r="G132" s="36"/>
      <c r="H132" s="36"/>
      <c r="I132" s="122"/>
      <c r="J132" s="36"/>
      <c r="K132" s="36"/>
      <c r="L132" s="39"/>
      <c r="M132" s="224"/>
      <c r="N132" s="22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145</v>
      </c>
      <c r="AU132" s="17" t="s">
        <v>82</v>
      </c>
    </row>
    <row r="133" spans="2:51" s="13" customFormat="1" ht="11.25">
      <c r="B133" s="226"/>
      <c r="C133" s="227"/>
      <c r="D133" s="222" t="s">
        <v>147</v>
      </c>
      <c r="E133" s="228" t="s">
        <v>1</v>
      </c>
      <c r="F133" s="229" t="s">
        <v>673</v>
      </c>
      <c r="G133" s="227"/>
      <c r="H133" s="230">
        <v>2600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147</v>
      </c>
      <c r="AU133" s="236" t="s">
        <v>82</v>
      </c>
      <c r="AV133" s="13" t="s">
        <v>82</v>
      </c>
      <c r="AW133" s="13" t="s">
        <v>30</v>
      </c>
      <c r="AX133" s="13" t="s">
        <v>74</v>
      </c>
      <c r="AY133" s="236" t="s">
        <v>137</v>
      </c>
    </row>
    <row r="134" spans="2:51" s="14" customFormat="1" ht="11.25">
      <c r="B134" s="237"/>
      <c r="C134" s="238"/>
      <c r="D134" s="222" t="s">
        <v>147</v>
      </c>
      <c r="E134" s="239" t="s">
        <v>1</v>
      </c>
      <c r="F134" s="240" t="s">
        <v>674</v>
      </c>
      <c r="G134" s="238"/>
      <c r="H134" s="241">
        <v>2600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147</v>
      </c>
      <c r="AU134" s="247" t="s">
        <v>82</v>
      </c>
      <c r="AV134" s="14" t="s">
        <v>150</v>
      </c>
      <c r="AW134" s="14" t="s">
        <v>30</v>
      </c>
      <c r="AX134" s="14" t="s">
        <v>74</v>
      </c>
      <c r="AY134" s="247" t="s">
        <v>137</v>
      </c>
    </row>
    <row r="135" spans="2:51" s="15" customFormat="1" ht="11.25">
      <c r="B135" s="248"/>
      <c r="C135" s="249"/>
      <c r="D135" s="222" t="s">
        <v>147</v>
      </c>
      <c r="E135" s="250" t="s">
        <v>1</v>
      </c>
      <c r="F135" s="251" t="s">
        <v>151</v>
      </c>
      <c r="G135" s="249"/>
      <c r="H135" s="252">
        <v>2600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147</v>
      </c>
      <c r="AU135" s="258" t="s">
        <v>82</v>
      </c>
      <c r="AV135" s="15" t="s">
        <v>143</v>
      </c>
      <c r="AW135" s="15" t="s">
        <v>30</v>
      </c>
      <c r="AX135" s="15" t="s">
        <v>31</v>
      </c>
      <c r="AY135" s="258" t="s">
        <v>137</v>
      </c>
    </row>
    <row r="136" spans="1:65" s="2" customFormat="1" ht="16.5" customHeight="1">
      <c r="A136" s="34"/>
      <c r="B136" s="35"/>
      <c r="C136" s="209" t="s">
        <v>150</v>
      </c>
      <c r="D136" s="209" t="s">
        <v>139</v>
      </c>
      <c r="E136" s="210" t="s">
        <v>256</v>
      </c>
      <c r="F136" s="211" t="s">
        <v>257</v>
      </c>
      <c r="G136" s="212" t="s">
        <v>245</v>
      </c>
      <c r="H136" s="213">
        <v>2600</v>
      </c>
      <c r="I136" s="214"/>
      <c r="J136" s="213">
        <f>ROUND(I136*H136,1)</f>
        <v>0</v>
      </c>
      <c r="K136" s="215"/>
      <c r="L136" s="39"/>
      <c r="M136" s="216" t="s">
        <v>1</v>
      </c>
      <c r="N136" s="217" t="s">
        <v>39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143</v>
      </c>
      <c r="AT136" s="220" t="s">
        <v>139</v>
      </c>
      <c r="AU136" s="220" t="s">
        <v>82</v>
      </c>
      <c r="AY136" s="17" t="s">
        <v>137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31</v>
      </c>
      <c r="BK136" s="221">
        <f>ROUND(I136*H136,1)</f>
        <v>0</v>
      </c>
      <c r="BL136" s="17" t="s">
        <v>143</v>
      </c>
      <c r="BM136" s="220" t="s">
        <v>675</v>
      </c>
    </row>
    <row r="137" spans="1:47" s="2" customFormat="1" ht="29.25">
      <c r="A137" s="34"/>
      <c r="B137" s="35"/>
      <c r="C137" s="36"/>
      <c r="D137" s="222" t="s">
        <v>145</v>
      </c>
      <c r="E137" s="36"/>
      <c r="F137" s="223" t="s">
        <v>259</v>
      </c>
      <c r="G137" s="36"/>
      <c r="H137" s="36"/>
      <c r="I137" s="122"/>
      <c r="J137" s="36"/>
      <c r="K137" s="36"/>
      <c r="L137" s="39"/>
      <c r="M137" s="224"/>
      <c r="N137" s="22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82</v>
      </c>
    </row>
    <row r="138" spans="2:51" s="13" customFormat="1" ht="11.25">
      <c r="B138" s="226"/>
      <c r="C138" s="227"/>
      <c r="D138" s="222" t="s">
        <v>147</v>
      </c>
      <c r="E138" s="228" t="s">
        <v>1</v>
      </c>
      <c r="F138" s="229" t="s">
        <v>673</v>
      </c>
      <c r="G138" s="227"/>
      <c r="H138" s="230">
        <v>2600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82</v>
      </c>
      <c r="AV138" s="13" t="s">
        <v>82</v>
      </c>
      <c r="AW138" s="13" t="s">
        <v>30</v>
      </c>
      <c r="AX138" s="13" t="s">
        <v>74</v>
      </c>
      <c r="AY138" s="236" t="s">
        <v>137</v>
      </c>
    </row>
    <row r="139" spans="2:51" s="15" customFormat="1" ht="11.25">
      <c r="B139" s="248"/>
      <c r="C139" s="249"/>
      <c r="D139" s="222" t="s">
        <v>147</v>
      </c>
      <c r="E139" s="250" t="s">
        <v>1</v>
      </c>
      <c r="F139" s="251" t="s">
        <v>151</v>
      </c>
      <c r="G139" s="249"/>
      <c r="H139" s="252">
        <v>2600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147</v>
      </c>
      <c r="AU139" s="258" t="s">
        <v>82</v>
      </c>
      <c r="AV139" s="15" t="s">
        <v>143</v>
      </c>
      <c r="AW139" s="15" t="s">
        <v>30</v>
      </c>
      <c r="AX139" s="15" t="s">
        <v>31</v>
      </c>
      <c r="AY139" s="258" t="s">
        <v>137</v>
      </c>
    </row>
    <row r="140" spans="1:65" s="2" customFormat="1" ht="21.75" customHeight="1">
      <c r="A140" s="34"/>
      <c r="B140" s="35"/>
      <c r="C140" s="209" t="s">
        <v>143</v>
      </c>
      <c r="D140" s="209" t="s">
        <v>139</v>
      </c>
      <c r="E140" s="210" t="s">
        <v>676</v>
      </c>
      <c r="F140" s="211" t="s">
        <v>677</v>
      </c>
      <c r="G140" s="212" t="s">
        <v>245</v>
      </c>
      <c r="H140" s="213">
        <v>2600</v>
      </c>
      <c r="I140" s="214"/>
      <c r="J140" s="213">
        <f>ROUND(I140*H140,1)</f>
        <v>0</v>
      </c>
      <c r="K140" s="215"/>
      <c r="L140" s="39"/>
      <c r="M140" s="216" t="s">
        <v>1</v>
      </c>
      <c r="N140" s="217" t="s">
        <v>39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143</v>
      </c>
      <c r="AT140" s="220" t="s">
        <v>139</v>
      </c>
      <c r="AU140" s="220" t="s">
        <v>82</v>
      </c>
      <c r="AY140" s="17" t="s">
        <v>137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31</v>
      </c>
      <c r="BK140" s="221">
        <f>ROUND(I140*H140,1)</f>
        <v>0</v>
      </c>
      <c r="BL140" s="17" t="s">
        <v>143</v>
      </c>
      <c r="BM140" s="220" t="s">
        <v>678</v>
      </c>
    </row>
    <row r="141" spans="1:47" s="2" customFormat="1" ht="39">
      <c r="A141" s="34"/>
      <c r="B141" s="35"/>
      <c r="C141" s="36"/>
      <c r="D141" s="222" t="s">
        <v>145</v>
      </c>
      <c r="E141" s="36"/>
      <c r="F141" s="223" t="s">
        <v>679</v>
      </c>
      <c r="G141" s="36"/>
      <c r="H141" s="36"/>
      <c r="I141" s="122"/>
      <c r="J141" s="36"/>
      <c r="K141" s="36"/>
      <c r="L141" s="39"/>
      <c r="M141" s="224"/>
      <c r="N141" s="22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145</v>
      </c>
      <c r="AU141" s="17" t="s">
        <v>82</v>
      </c>
    </row>
    <row r="142" spans="1:65" s="2" customFormat="1" ht="16.5" customHeight="1">
      <c r="A142" s="34"/>
      <c r="B142" s="35"/>
      <c r="C142" s="209" t="s">
        <v>170</v>
      </c>
      <c r="D142" s="209" t="s">
        <v>139</v>
      </c>
      <c r="E142" s="210" t="s">
        <v>284</v>
      </c>
      <c r="F142" s="211" t="s">
        <v>285</v>
      </c>
      <c r="G142" s="212" t="s">
        <v>245</v>
      </c>
      <c r="H142" s="213">
        <v>2600</v>
      </c>
      <c r="I142" s="214"/>
      <c r="J142" s="213">
        <f>ROUND(I142*H142,1)</f>
        <v>0</v>
      </c>
      <c r="K142" s="215"/>
      <c r="L142" s="39"/>
      <c r="M142" s="216" t="s">
        <v>1</v>
      </c>
      <c r="N142" s="217" t="s">
        <v>39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82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31</v>
      </c>
      <c r="BK142" s="221">
        <f>ROUND(I142*H142,1)</f>
        <v>0</v>
      </c>
      <c r="BL142" s="17" t="s">
        <v>143</v>
      </c>
      <c r="BM142" s="220" t="s">
        <v>680</v>
      </c>
    </row>
    <row r="143" spans="1:47" s="2" customFormat="1" ht="19.5">
      <c r="A143" s="34"/>
      <c r="B143" s="35"/>
      <c r="C143" s="36"/>
      <c r="D143" s="222" t="s">
        <v>145</v>
      </c>
      <c r="E143" s="36"/>
      <c r="F143" s="223" t="s">
        <v>287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1:65" s="2" customFormat="1" ht="16.5" customHeight="1">
      <c r="A144" s="34"/>
      <c r="B144" s="35"/>
      <c r="C144" s="209" t="s">
        <v>176</v>
      </c>
      <c r="D144" s="209" t="s">
        <v>139</v>
      </c>
      <c r="E144" s="210" t="s">
        <v>681</v>
      </c>
      <c r="F144" s="211" t="s">
        <v>682</v>
      </c>
      <c r="G144" s="212" t="s">
        <v>154</v>
      </c>
      <c r="H144" s="213">
        <v>1000</v>
      </c>
      <c r="I144" s="214"/>
      <c r="J144" s="213">
        <f>ROUND(I144*H144,1)</f>
        <v>0</v>
      </c>
      <c r="K144" s="215"/>
      <c r="L144" s="39"/>
      <c r="M144" s="216" t="s">
        <v>1</v>
      </c>
      <c r="N144" s="217" t="s">
        <v>39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143</v>
      </c>
      <c r="AT144" s="220" t="s">
        <v>139</v>
      </c>
      <c r="AU144" s="220" t="s">
        <v>82</v>
      </c>
      <c r="AY144" s="17" t="s">
        <v>137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31</v>
      </c>
      <c r="BK144" s="221">
        <f>ROUND(I144*H144,1)</f>
        <v>0</v>
      </c>
      <c r="BL144" s="17" t="s">
        <v>143</v>
      </c>
      <c r="BM144" s="220" t="s">
        <v>683</v>
      </c>
    </row>
    <row r="145" spans="1:47" s="2" customFormat="1" ht="19.5">
      <c r="A145" s="34"/>
      <c r="B145" s="35"/>
      <c r="C145" s="36"/>
      <c r="D145" s="222" t="s">
        <v>145</v>
      </c>
      <c r="E145" s="36"/>
      <c r="F145" s="223" t="s">
        <v>684</v>
      </c>
      <c r="G145" s="36"/>
      <c r="H145" s="36"/>
      <c r="I145" s="122"/>
      <c r="J145" s="36"/>
      <c r="K145" s="36"/>
      <c r="L145" s="39"/>
      <c r="M145" s="224"/>
      <c r="N145" s="225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82</v>
      </c>
    </row>
    <row r="146" spans="2:51" s="13" customFormat="1" ht="11.25">
      <c r="B146" s="226"/>
      <c r="C146" s="227"/>
      <c r="D146" s="222" t="s">
        <v>147</v>
      </c>
      <c r="E146" s="228" t="s">
        <v>1</v>
      </c>
      <c r="F146" s="229" t="s">
        <v>685</v>
      </c>
      <c r="G146" s="227"/>
      <c r="H146" s="230">
        <v>1000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147</v>
      </c>
      <c r="AU146" s="236" t="s">
        <v>82</v>
      </c>
      <c r="AV146" s="13" t="s">
        <v>82</v>
      </c>
      <c r="AW146" s="13" t="s">
        <v>30</v>
      </c>
      <c r="AX146" s="13" t="s">
        <v>74</v>
      </c>
      <c r="AY146" s="236" t="s">
        <v>137</v>
      </c>
    </row>
    <row r="147" spans="2:51" s="14" customFormat="1" ht="11.25">
      <c r="B147" s="237"/>
      <c r="C147" s="238"/>
      <c r="D147" s="222" t="s">
        <v>147</v>
      </c>
      <c r="E147" s="239" t="s">
        <v>1</v>
      </c>
      <c r="F147" s="240" t="s">
        <v>686</v>
      </c>
      <c r="G147" s="238"/>
      <c r="H147" s="241">
        <v>1000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147</v>
      </c>
      <c r="AU147" s="247" t="s">
        <v>82</v>
      </c>
      <c r="AV147" s="14" t="s">
        <v>150</v>
      </c>
      <c r="AW147" s="14" t="s">
        <v>30</v>
      </c>
      <c r="AX147" s="14" t="s">
        <v>74</v>
      </c>
      <c r="AY147" s="247" t="s">
        <v>137</v>
      </c>
    </row>
    <row r="148" spans="2:51" s="15" customFormat="1" ht="11.25">
      <c r="B148" s="248"/>
      <c r="C148" s="249"/>
      <c r="D148" s="222" t="s">
        <v>147</v>
      </c>
      <c r="E148" s="250" t="s">
        <v>1</v>
      </c>
      <c r="F148" s="251" t="s">
        <v>151</v>
      </c>
      <c r="G148" s="249"/>
      <c r="H148" s="252">
        <v>1000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147</v>
      </c>
      <c r="AU148" s="258" t="s">
        <v>82</v>
      </c>
      <c r="AV148" s="15" t="s">
        <v>143</v>
      </c>
      <c r="AW148" s="15" t="s">
        <v>30</v>
      </c>
      <c r="AX148" s="15" t="s">
        <v>31</v>
      </c>
      <c r="AY148" s="258" t="s">
        <v>137</v>
      </c>
    </row>
    <row r="149" spans="1:65" s="2" customFormat="1" ht="16.5" customHeight="1">
      <c r="A149" s="34"/>
      <c r="B149" s="35"/>
      <c r="C149" s="209" t="s">
        <v>182</v>
      </c>
      <c r="D149" s="209" t="s">
        <v>139</v>
      </c>
      <c r="E149" s="210" t="s">
        <v>291</v>
      </c>
      <c r="F149" s="211" t="s">
        <v>292</v>
      </c>
      <c r="G149" s="212" t="s">
        <v>154</v>
      </c>
      <c r="H149" s="213">
        <v>5000</v>
      </c>
      <c r="I149" s="214"/>
      <c r="J149" s="213">
        <f>ROUND(I149*H149,1)</f>
        <v>0</v>
      </c>
      <c r="K149" s="215"/>
      <c r="L149" s="39"/>
      <c r="M149" s="216" t="s">
        <v>1</v>
      </c>
      <c r="N149" s="217" t="s">
        <v>39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143</v>
      </c>
      <c r="AT149" s="220" t="s">
        <v>139</v>
      </c>
      <c r="AU149" s="220" t="s">
        <v>82</v>
      </c>
      <c r="AY149" s="17" t="s">
        <v>137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31</v>
      </c>
      <c r="BK149" s="221">
        <f>ROUND(I149*H149,1)</f>
        <v>0</v>
      </c>
      <c r="BL149" s="17" t="s">
        <v>143</v>
      </c>
      <c r="BM149" s="220" t="s">
        <v>687</v>
      </c>
    </row>
    <row r="150" spans="1:47" s="2" customFormat="1" ht="19.5">
      <c r="A150" s="34"/>
      <c r="B150" s="35"/>
      <c r="C150" s="36"/>
      <c r="D150" s="222" t="s">
        <v>145</v>
      </c>
      <c r="E150" s="36"/>
      <c r="F150" s="223" t="s">
        <v>294</v>
      </c>
      <c r="G150" s="36"/>
      <c r="H150" s="36"/>
      <c r="I150" s="122"/>
      <c r="J150" s="36"/>
      <c r="K150" s="36"/>
      <c r="L150" s="39"/>
      <c r="M150" s="224"/>
      <c r="N150" s="225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145</v>
      </c>
      <c r="AU150" s="17" t="s">
        <v>82</v>
      </c>
    </row>
    <row r="151" spans="2:51" s="13" customFormat="1" ht="11.25">
      <c r="B151" s="226"/>
      <c r="C151" s="227"/>
      <c r="D151" s="222" t="s">
        <v>147</v>
      </c>
      <c r="E151" s="228" t="s">
        <v>1</v>
      </c>
      <c r="F151" s="229" t="s">
        <v>688</v>
      </c>
      <c r="G151" s="227"/>
      <c r="H151" s="230">
        <v>5000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147</v>
      </c>
      <c r="AU151" s="236" t="s">
        <v>82</v>
      </c>
      <c r="AV151" s="13" t="s">
        <v>82</v>
      </c>
      <c r="AW151" s="13" t="s">
        <v>30</v>
      </c>
      <c r="AX151" s="13" t="s">
        <v>74</v>
      </c>
      <c r="AY151" s="236" t="s">
        <v>137</v>
      </c>
    </row>
    <row r="152" spans="2:51" s="15" customFormat="1" ht="11.25">
      <c r="B152" s="248"/>
      <c r="C152" s="249"/>
      <c r="D152" s="222" t="s">
        <v>147</v>
      </c>
      <c r="E152" s="250" t="s">
        <v>1</v>
      </c>
      <c r="F152" s="251" t="s">
        <v>151</v>
      </c>
      <c r="G152" s="249"/>
      <c r="H152" s="252">
        <v>5000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147</v>
      </c>
      <c r="AU152" s="258" t="s">
        <v>82</v>
      </c>
      <c r="AV152" s="15" t="s">
        <v>143</v>
      </c>
      <c r="AW152" s="15" t="s">
        <v>30</v>
      </c>
      <c r="AX152" s="15" t="s">
        <v>31</v>
      </c>
      <c r="AY152" s="258" t="s">
        <v>137</v>
      </c>
    </row>
    <row r="153" spans="1:65" s="2" customFormat="1" ht="16.5" customHeight="1">
      <c r="A153" s="34"/>
      <c r="B153" s="35"/>
      <c r="C153" s="209" t="s">
        <v>187</v>
      </c>
      <c r="D153" s="209" t="s">
        <v>139</v>
      </c>
      <c r="E153" s="210" t="s">
        <v>302</v>
      </c>
      <c r="F153" s="211" t="s">
        <v>689</v>
      </c>
      <c r="G153" s="212" t="s">
        <v>245</v>
      </c>
      <c r="H153" s="213">
        <v>5200</v>
      </c>
      <c r="I153" s="214"/>
      <c r="J153" s="213">
        <f>ROUND(I153*H153,1)</f>
        <v>0</v>
      </c>
      <c r="K153" s="215"/>
      <c r="L153" s="39"/>
      <c r="M153" s="216" t="s">
        <v>1</v>
      </c>
      <c r="N153" s="217" t="s">
        <v>39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143</v>
      </c>
      <c r="AT153" s="220" t="s">
        <v>139</v>
      </c>
      <c r="AU153" s="220" t="s">
        <v>82</v>
      </c>
      <c r="AY153" s="17" t="s">
        <v>137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31</v>
      </c>
      <c r="BK153" s="221">
        <f>ROUND(I153*H153,1)</f>
        <v>0</v>
      </c>
      <c r="BL153" s="17" t="s">
        <v>143</v>
      </c>
      <c r="BM153" s="220" t="s">
        <v>690</v>
      </c>
    </row>
    <row r="154" spans="2:63" s="12" customFormat="1" ht="22.9" customHeight="1">
      <c r="B154" s="193"/>
      <c r="C154" s="194"/>
      <c r="D154" s="195" t="s">
        <v>73</v>
      </c>
      <c r="E154" s="207" t="s">
        <v>143</v>
      </c>
      <c r="F154" s="207" t="s">
        <v>348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P155+SUM(P156:P171)</f>
        <v>0</v>
      </c>
      <c r="Q154" s="201"/>
      <c r="R154" s="202">
        <f>R155+SUM(R156:R171)</f>
        <v>481.52</v>
      </c>
      <c r="S154" s="201"/>
      <c r="T154" s="203">
        <f>T155+SUM(T156:T171)</f>
        <v>0</v>
      </c>
      <c r="AR154" s="204" t="s">
        <v>31</v>
      </c>
      <c r="AT154" s="205" t="s">
        <v>73</v>
      </c>
      <c r="AU154" s="205" t="s">
        <v>31</v>
      </c>
      <c r="AY154" s="204" t="s">
        <v>137</v>
      </c>
      <c r="BK154" s="206">
        <f>BK155+SUM(BK156:BK171)</f>
        <v>0</v>
      </c>
    </row>
    <row r="155" spans="1:65" s="2" customFormat="1" ht="21.75" customHeight="1">
      <c r="A155" s="34"/>
      <c r="B155" s="35"/>
      <c r="C155" s="209" t="s">
        <v>192</v>
      </c>
      <c r="D155" s="209" t="s">
        <v>139</v>
      </c>
      <c r="E155" s="210" t="s">
        <v>691</v>
      </c>
      <c r="F155" s="211" t="s">
        <v>692</v>
      </c>
      <c r="G155" s="212" t="s">
        <v>245</v>
      </c>
      <c r="H155" s="213">
        <v>40</v>
      </c>
      <c r="I155" s="214"/>
      <c r="J155" s="213">
        <f>ROUND(I155*H155,1)</f>
        <v>0</v>
      </c>
      <c r="K155" s="215"/>
      <c r="L155" s="39"/>
      <c r="M155" s="216" t="s">
        <v>1</v>
      </c>
      <c r="N155" s="217" t="s">
        <v>39</v>
      </c>
      <c r="O155" s="71"/>
      <c r="P155" s="218">
        <f>O155*H155</f>
        <v>0</v>
      </c>
      <c r="Q155" s="218">
        <v>2.0875</v>
      </c>
      <c r="R155" s="218">
        <f>Q155*H155</f>
        <v>83.5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143</v>
      </c>
      <c r="AT155" s="220" t="s">
        <v>139</v>
      </c>
      <c r="AU155" s="220" t="s">
        <v>82</v>
      </c>
      <c r="AY155" s="17" t="s">
        <v>137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31</v>
      </c>
      <c r="BK155" s="221">
        <f>ROUND(I155*H155,1)</f>
        <v>0</v>
      </c>
      <c r="BL155" s="17" t="s">
        <v>143</v>
      </c>
      <c r="BM155" s="220" t="s">
        <v>693</v>
      </c>
    </row>
    <row r="156" spans="1:47" s="2" customFormat="1" ht="19.5">
      <c r="A156" s="34"/>
      <c r="B156" s="35"/>
      <c r="C156" s="36"/>
      <c r="D156" s="222" t="s">
        <v>145</v>
      </c>
      <c r="E156" s="36"/>
      <c r="F156" s="223" t="s">
        <v>694</v>
      </c>
      <c r="G156" s="36"/>
      <c r="H156" s="36"/>
      <c r="I156" s="122"/>
      <c r="J156" s="36"/>
      <c r="K156" s="36"/>
      <c r="L156" s="39"/>
      <c r="M156" s="224"/>
      <c r="N156" s="22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2:51" s="13" customFormat="1" ht="11.25">
      <c r="B157" s="226"/>
      <c r="C157" s="227"/>
      <c r="D157" s="222" t="s">
        <v>147</v>
      </c>
      <c r="E157" s="228" t="s">
        <v>1</v>
      </c>
      <c r="F157" s="229" t="s">
        <v>695</v>
      </c>
      <c r="G157" s="227"/>
      <c r="H157" s="230">
        <v>40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147</v>
      </c>
      <c r="AU157" s="236" t="s">
        <v>82</v>
      </c>
      <c r="AV157" s="13" t="s">
        <v>82</v>
      </c>
      <c r="AW157" s="13" t="s">
        <v>30</v>
      </c>
      <c r="AX157" s="13" t="s">
        <v>74</v>
      </c>
      <c r="AY157" s="236" t="s">
        <v>137</v>
      </c>
    </row>
    <row r="158" spans="2:51" s="14" customFormat="1" ht="11.25">
      <c r="B158" s="237"/>
      <c r="C158" s="238"/>
      <c r="D158" s="222" t="s">
        <v>147</v>
      </c>
      <c r="E158" s="239" t="s">
        <v>1</v>
      </c>
      <c r="F158" s="240" t="s">
        <v>696</v>
      </c>
      <c r="G158" s="238"/>
      <c r="H158" s="241">
        <v>40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147</v>
      </c>
      <c r="AU158" s="247" t="s">
        <v>82</v>
      </c>
      <c r="AV158" s="14" t="s">
        <v>150</v>
      </c>
      <c r="AW158" s="14" t="s">
        <v>30</v>
      </c>
      <c r="AX158" s="14" t="s">
        <v>74</v>
      </c>
      <c r="AY158" s="247" t="s">
        <v>137</v>
      </c>
    </row>
    <row r="159" spans="2:51" s="15" customFormat="1" ht="11.25">
      <c r="B159" s="248"/>
      <c r="C159" s="249"/>
      <c r="D159" s="222" t="s">
        <v>147</v>
      </c>
      <c r="E159" s="250" t="s">
        <v>1</v>
      </c>
      <c r="F159" s="251" t="s">
        <v>151</v>
      </c>
      <c r="G159" s="249"/>
      <c r="H159" s="252">
        <v>40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147</v>
      </c>
      <c r="AU159" s="258" t="s">
        <v>82</v>
      </c>
      <c r="AV159" s="15" t="s">
        <v>143</v>
      </c>
      <c r="AW159" s="15" t="s">
        <v>30</v>
      </c>
      <c r="AX159" s="15" t="s">
        <v>31</v>
      </c>
      <c r="AY159" s="258" t="s">
        <v>137</v>
      </c>
    </row>
    <row r="160" spans="1:65" s="2" customFormat="1" ht="21.75" customHeight="1">
      <c r="A160" s="34"/>
      <c r="B160" s="35"/>
      <c r="C160" s="209" t="s">
        <v>198</v>
      </c>
      <c r="D160" s="209" t="s">
        <v>139</v>
      </c>
      <c r="E160" s="210" t="s">
        <v>697</v>
      </c>
      <c r="F160" s="211" t="s">
        <v>698</v>
      </c>
      <c r="G160" s="212" t="s">
        <v>245</v>
      </c>
      <c r="H160" s="213">
        <v>160</v>
      </c>
      <c r="I160" s="214"/>
      <c r="J160" s="213">
        <f>ROUND(I160*H160,1)</f>
        <v>0</v>
      </c>
      <c r="K160" s="215"/>
      <c r="L160" s="39"/>
      <c r="M160" s="216" t="s">
        <v>1</v>
      </c>
      <c r="N160" s="217" t="s">
        <v>39</v>
      </c>
      <c r="O160" s="71"/>
      <c r="P160" s="218">
        <f>O160*H160</f>
        <v>0</v>
      </c>
      <c r="Q160" s="218">
        <v>1.848</v>
      </c>
      <c r="R160" s="218">
        <f>Q160*H160</f>
        <v>295.68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143</v>
      </c>
      <c r="AT160" s="220" t="s">
        <v>139</v>
      </c>
      <c r="AU160" s="220" t="s">
        <v>82</v>
      </c>
      <c r="AY160" s="17" t="s">
        <v>137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31</v>
      </c>
      <c r="BK160" s="221">
        <f>ROUND(I160*H160,1)</f>
        <v>0</v>
      </c>
      <c r="BL160" s="17" t="s">
        <v>143</v>
      </c>
      <c r="BM160" s="220" t="s">
        <v>699</v>
      </c>
    </row>
    <row r="161" spans="1:47" s="2" customFormat="1" ht="39">
      <c r="A161" s="34"/>
      <c r="B161" s="35"/>
      <c r="C161" s="36"/>
      <c r="D161" s="222" t="s">
        <v>145</v>
      </c>
      <c r="E161" s="36"/>
      <c r="F161" s="223" t="s">
        <v>700</v>
      </c>
      <c r="G161" s="36"/>
      <c r="H161" s="36"/>
      <c r="I161" s="122"/>
      <c r="J161" s="36"/>
      <c r="K161" s="36"/>
      <c r="L161" s="39"/>
      <c r="M161" s="224"/>
      <c r="N161" s="225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145</v>
      </c>
      <c r="AU161" s="17" t="s">
        <v>82</v>
      </c>
    </row>
    <row r="162" spans="2:51" s="13" customFormat="1" ht="11.25">
      <c r="B162" s="226"/>
      <c r="C162" s="227"/>
      <c r="D162" s="222" t="s">
        <v>147</v>
      </c>
      <c r="E162" s="228" t="s">
        <v>1</v>
      </c>
      <c r="F162" s="229" t="s">
        <v>701</v>
      </c>
      <c r="G162" s="227"/>
      <c r="H162" s="230">
        <v>46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147</v>
      </c>
      <c r="AU162" s="236" t="s">
        <v>82</v>
      </c>
      <c r="AV162" s="13" t="s">
        <v>82</v>
      </c>
      <c r="AW162" s="13" t="s">
        <v>30</v>
      </c>
      <c r="AX162" s="13" t="s">
        <v>74</v>
      </c>
      <c r="AY162" s="236" t="s">
        <v>137</v>
      </c>
    </row>
    <row r="163" spans="2:51" s="14" customFormat="1" ht="11.25">
      <c r="B163" s="237"/>
      <c r="C163" s="238"/>
      <c r="D163" s="222" t="s">
        <v>147</v>
      </c>
      <c r="E163" s="239" t="s">
        <v>1</v>
      </c>
      <c r="F163" s="240" t="s">
        <v>702</v>
      </c>
      <c r="G163" s="238"/>
      <c r="H163" s="241">
        <v>46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147</v>
      </c>
      <c r="AU163" s="247" t="s">
        <v>82</v>
      </c>
      <c r="AV163" s="14" t="s">
        <v>150</v>
      </c>
      <c r="AW163" s="14" t="s">
        <v>30</v>
      </c>
      <c r="AX163" s="14" t="s">
        <v>74</v>
      </c>
      <c r="AY163" s="247" t="s">
        <v>137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703</v>
      </c>
      <c r="G164" s="227"/>
      <c r="H164" s="230">
        <v>114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74</v>
      </c>
      <c r="AY164" s="236" t="s">
        <v>137</v>
      </c>
    </row>
    <row r="165" spans="2:51" s="14" customFormat="1" ht="11.25">
      <c r="B165" s="237"/>
      <c r="C165" s="238"/>
      <c r="D165" s="222" t="s">
        <v>147</v>
      </c>
      <c r="E165" s="239" t="s">
        <v>1</v>
      </c>
      <c r="F165" s="240" t="s">
        <v>704</v>
      </c>
      <c r="G165" s="238"/>
      <c r="H165" s="241">
        <v>114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147</v>
      </c>
      <c r="AU165" s="247" t="s">
        <v>82</v>
      </c>
      <c r="AV165" s="14" t="s">
        <v>150</v>
      </c>
      <c r="AW165" s="14" t="s">
        <v>30</v>
      </c>
      <c r="AX165" s="14" t="s">
        <v>74</v>
      </c>
      <c r="AY165" s="247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160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31</v>
      </c>
      <c r="AY166" s="258" t="s">
        <v>137</v>
      </c>
    </row>
    <row r="167" spans="1:65" s="2" customFormat="1" ht="16.5" customHeight="1">
      <c r="A167" s="34"/>
      <c r="B167" s="35"/>
      <c r="C167" s="209" t="s">
        <v>204</v>
      </c>
      <c r="D167" s="209" t="s">
        <v>139</v>
      </c>
      <c r="E167" s="210" t="s">
        <v>297</v>
      </c>
      <c r="F167" s="211" t="s">
        <v>705</v>
      </c>
      <c r="G167" s="212" t="s">
        <v>161</v>
      </c>
      <c r="H167" s="213">
        <v>34</v>
      </c>
      <c r="I167" s="214"/>
      <c r="J167" s="213">
        <f>ROUND(I167*H167,1)</f>
        <v>0</v>
      </c>
      <c r="K167" s="215"/>
      <c r="L167" s="39"/>
      <c r="M167" s="216" t="s">
        <v>1</v>
      </c>
      <c r="N167" s="217" t="s">
        <v>39</v>
      </c>
      <c r="O167" s="71"/>
      <c r="P167" s="218">
        <f>O167*H167</f>
        <v>0</v>
      </c>
      <c r="Q167" s="218">
        <v>1.89</v>
      </c>
      <c r="R167" s="218">
        <f>Q167*H167</f>
        <v>64.25999999999999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31</v>
      </c>
      <c r="BK167" s="221">
        <f>ROUND(I167*H167,1)</f>
        <v>0</v>
      </c>
      <c r="BL167" s="17" t="s">
        <v>143</v>
      </c>
      <c r="BM167" s="220" t="s">
        <v>706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707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1:65" s="2" customFormat="1" ht="16.5" customHeight="1">
      <c r="A169" s="34"/>
      <c r="B169" s="35"/>
      <c r="C169" s="259" t="s">
        <v>210</v>
      </c>
      <c r="D169" s="259" t="s">
        <v>342</v>
      </c>
      <c r="E169" s="260" t="s">
        <v>708</v>
      </c>
      <c r="F169" s="261" t="s">
        <v>709</v>
      </c>
      <c r="G169" s="262" t="s">
        <v>161</v>
      </c>
      <c r="H169" s="263">
        <v>34</v>
      </c>
      <c r="I169" s="264"/>
      <c r="J169" s="263">
        <f>ROUND(I169*H169,1)</f>
        <v>0</v>
      </c>
      <c r="K169" s="265"/>
      <c r="L169" s="266"/>
      <c r="M169" s="267" t="s">
        <v>1</v>
      </c>
      <c r="N169" s="268" t="s">
        <v>39</v>
      </c>
      <c r="O169" s="71"/>
      <c r="P169" s="218">
        <f>O169*H169</f>
        <v>0</v>
      </c>
      <c r="Q169" s="218">
        <v>1.12</v>
      </c>
      <c r="R169" s="218">
        <f>Q169*H169</f>
        <v>38.080000000000005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187</v>
      </c>
      <c r="AT169" s="220" t="s">
        <v>342</v>
      </c>
      <c r="AU169" s="220" t="s">
        <v>82</v>
      </c>
      <c r="AY169" s="17" t="s">
        <v>137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31</v>
      </c>
      <c r="BK169" s="221">
        <f>ROUND(I169*H169,1)</f>
        <v>0</v>
      </c>
      <c r="BL169" s="17" t="s">
        <v>143</v>
      </c>
      <c r="BM169" s="220" t="s">
        <v>710</v>
      </c>
    </row>
    <row r="170" spans="1:47" s="2" customFormat="1" ht="11.25">
      <c r="A170" s="34"/>
      <c r="B170" s="35"/>
      <c r="C170" s="36"/>
      <c r="D170" s="222" t="s">
        <v>145</v>
      </c>
      <c r="E170" s="36"/>
      <c r="F170" s="223" t="s">
        <v>709</v>
      </c>
      <c r="G170" s="36"/>
      <c r="H170" s="36"/>
      <c r="I170" s="122"/>
      <c r="J170" s="36"/>
      <c r="K170" s="36"/>
      <c r="L170" s="39"/>
      <c r="M170" s="224"/>
      <c r="N170" s="225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82</v>
      </c>
    </row>
    <row r="171" spans="2:63" s="12" customFormat="1" ht="20.85" customHeight="1">
      <c r="B171" s="193"/>
      <c r="C171" s="194"/>
      <c r="D171" s="195" t="s">
        <v>73</v>
      </c>
      <c r="E171" s="207" t="s">
        <v>711</v>
      </c>
      <c r="F171" s="207" t="s">
        <v>712</v>
      </c>
      <c r="G171" s="194"/>
      <c r="H171" s="194"/>
      <c r="I171" s="197"/>
      <c r="J171" s="208">
        <f>BK171</f>
        <v>0</v>
      </c>
      <c r="K171" s="194"/>
      <c r="L171" s="199"/>
      <c r="M171" s="200"/>
      <c r="N171" s="201"/>
      <c r="O171" s="201"/>
      <c r="P171" s="202">
        <f>SUM(P172:P192)</f>
        <v>0</v>
      </c>
      <c r="Q171" s="201"/>
      <c r="R171" s="202">
        <f>SUM(R172:R192)</f>
        <v>0</v>
      </c>
      <c r="S171" s="201"/>
      <c r="T171" s="203">
        <f>SUM(T172:T192)</f>
        <v>0</v>
      </c>
      <c r="AR171" s="204" t="s">
        <v>31</v>
      </c>
      <c r="AT171" s="205" t="s">
        <v>73</v>
      </c>
      <c r="AU171" s="205" t="s">
        <v>82</v>
      </c>
      <c r="AY171" s="204" t="s">
        <v>137</v>
      </c>
      <c r="BK171" s="206">
        <f>SUM(BK172:BK192)</f>
        <v>0</v>
      </c>
    </row>
    <row r="172" spans="1:65" s="2" customFormat="1" ht="21.75" customHeight="1">
      <c r="A172" s="34"/>
      <c r="B172" s="35"/>
      <c r="C172" s="209" t="s">
        <v>215</v>
      </c>
      <c r="D172" s="209" t="s">
        <v>139</v>
      </c>
      <c r="E172" s="210" t="s">
        <v>713</v>
      </c>
      <c r="F172" s="211" t="s">
        <v>714</v>
      </c>
      <c r="G172" s="212" t="s">
        <v>382</v>
      </c>
      <c r="H172" s="213">
        <v>6825</v>
      </c>
      <c r="I172" s="214"/>
      <c r="J172" s="213">
        <f>ROUND(I172*H172,1)</f>
        <v>0</v>
      </c>
      <c r="K172" s="215"/>
      <c r="L172" s="39"/>
      <c r="M172" s="216" t="s">
        <v>1</v>
      </c>
      <c r="N172" s="217" t="s">
        <v>39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143</v>
      </c>
      <c r="AT172" s="220" t="s">
        <v>139</v>
      </c>
      <c r="AU172" s="220" t="s">
        <v>150</v>
      </c>
      <c r="AY172" s="17" t="s">
        <v>137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31</v>
      </c>
      <c r="BK172" s="221">
        <f>ROUND(I172*H172,1)</f>
        <v>0</v>
      </c>
      <c r="BL172" s="17" t="s">
        <v>143</v>
      </c>
      <c r="BM172" s="220" t="s">
        <v>715</v>
      </c>
    </row>
    <row r="173" spans="1:47" s="2" customFormat="1" ht="19.5">
      <c r="A173" s="34"/>
      <c r="B173" s="35"/>
      <c r="C173" s="36"/>
      <c r="D173" s="222" t="s">
        <v>145</v>
      </c>
      <c r="E173" s="36"/>
      <c r="F173" s="223" t="s">
        <v>716</v>
      </c>
      <c r="G173" s="36"/>
      <c r="H173" s="36"/>
      <c r="I173" s="122"/>
      <c r="J173" s="36"/>
      <c r="K173" s="36"/>
      <c r="L173" s="39"/>
      <c r="M173" s="224"/>
      <c r="N173" s="225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145</v>
      </c>
      <c r="AU173" s="17" t="s">
        <v>150</v>
      </c>
    </row>
    <row r="174" spans="2:51" s="13" customFormat="1" ht="11.25">
      <c r="B174" s="226"/>
      <c r="C174" s="227"/>
      <c r="D174" s="222" t="s">
        <v>147</v>
      </c>
      <c r="E174" s="228" t="s">
        <v>1</v>
      </c>
      <c r="F174" s="229" t="s">
        <v>717</v>
      </c>
      <c r="G174" s="227"/>
      <c r="H174" s="230">
        <v>6500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147</v>
      </c>
      <c r="AU174" s="236" t="s">
        <v>150</v>
      </c>
      <c r="AV174" s="13" t="s">
        <v>82</v>
      </c>
      <c r="AW174" s="13" t="s">
        <v>30</v>
      </c>
      <c r="AX174" s="13" t="s">
        <v>74</v>
      </c>
      <c r="AY174" s="236" t="s">
        <v>137</v>
      </c>
    </row>
    <row r="175" spans="2:51" s="14" customFormat="1" ht="11.25">
      <c r="B175" s="237"/>
      <c r="C175" s="238"/>
      <c r="D175" s="222" t="s">
        <v>147</v>
      </c>
      <c r="E175" s="239" t="s">
        <v>1</v>
      </c>
      <c r="F175" s="240" t="s">
        <v>718</v>
      </c>
      <c r="G175" s="238"/>
      <c r="H175" s="241">
        <v>6500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147</v>
      </c>
      <c r="AU175" s="247" t="s">
        <v>150</v>
      </c>
      <c r="AV175" s="14" t="s">
        <v>150</v>
      </c>
      <c r="AW175" s="14" t="s">
        <v>30</v>
      </c>
      <c r="AX175" s="14" t="s">
        <v>74</v>
      </c>
      <c r="AY175" s="247" t="s">
        <v>137</v>
      </c>
    </row>
    <row r="176" spans="2:51" s="13" customFormat="1" ht="11.25">
      <c r="B176" s="226"/>
      <c r="C176" s="227"/>
      <c r="D176" s="222" t="s">
        <v>147</v>
      </c>
      <c r="E176" s="228" t="s">
        <v>1</v>
      </c>
      <c r="F176" s="229" t="s">
        <v>719</v>
      </c>
      <c r="G176" s="227"/>
      <c r="H176" s="230">
        <v>325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147</v>
      </c>
      <c r="AU176" s="236" t="s">
        <v>150</v>
      </c>
      <c r="AV176" s="13" t="s">
        <v>82</v>
      </c>
      <c r="AW176" s="13" t="s">
        <v>30</v>
      </c>
      <c r="AX176" s="13" t="s">
        <v>74</v>
      </c>
      <c r="AY176" s="236" t="s">
        <v>137</v>
      </c>
    </row>
    <row r="177" spans="2:51" s="14" customFormat="1" ht="11.25">
      <c r="B177" s="237"/>
      <c r="C177" s="238"/>
      <c r="D177" s="222" t="s">
        <v>147</v>
      </c>
      <c r="E177" s="239" t="s">
        <v>1</v>
      </c>
      <c r="F177" s="240" t="s">
        <v>668</v>
      </c>
      <c r="G177" s="238"/>
      <c r="H177" s="241">
        <v>325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147</v>
      </c>
      <c r="AU177" s="247" t="s">
        <v>150</v>
      </c>
      <c r="AV177" s="14" t="s">
        <v>150</v>
      </c>
      <c r="AW177" s="14" t="s">
        <v>30</v>
      </c>
      <c r="AX177" s="14" t="s">
        <v>74</v>
      </c>
      <c r="AY177" s="247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6825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150</v>
      </c>
      <c r="AV178" s="15" t="s">
        <v>143</v>
      </c>
      <c r="AW178" s="15" t="s">
        <v>30</v>
      </c>
      <c r="AX178" s="15" t="s">
        <v>31</v>
      </c>
      <c r="AY178" s="258" t="s">
        <v>137</v>
      </c>
    </row>
    <row r="179" spans="1:65" s="2" customFormat="1" ht="21.75" customHeight="1">
      <c r="A179" s="34"/>
      <c r="B179" s="35"/>
      <c r="C179" s="209" t="s">
        <v>220</v>
      </c>
      <c r="D179" s="209" t="s">
        <v>139</v>
      </c>
      <c r="E179" s="210" t="s">
        <v>720</v>
      </c>
      <c r="F179" s="211" t="s">
        <v>721</v>
      </c>
      <c r="G179" s="212" t="s">
        <v>382</v>
      </c>
      <c r="H179" s="213">
        <v>88725</v>
      </c>
      <c r="I179" s="214"/>
      <c r="J179" s="213">
        <f>ROUND(I179*H179,1)</f>
        <v>0</v>
      </c>
      <c r="K179" s="215"/>
      <c r="L179" s="39"/>
      <c r="M179" s="216" t="s">
        <v>1</v>
      </c>
      <c r="N179" s="217" t="s">
        <v>39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150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31</v>
      </c>
      <c r="BK179" s="221">
        <f>ROUND(I179*H179,1)</f>
        <v>0</v>
      </c>
      <c r="BL179" s="17" t="s">
        <v>143</v>
      </c>
      <c r="BM179" s="220" t="s">
        <v>722</v>
      </c>
    </row>
    <row r="180" spans="1:47" s="2" customFormat="1" ht="29.25">
      <c r="A180" s="34"/>
      <c r="B180" s="35"/>
      <c r="C180" s="36"/>
      <c r="D180" s="222" t="s">
        <v>145</v>
      </c>
      <c r="E180" s="36"/>
      <c r="F180" s="223" t="s">
        <v>723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150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724</v>
      </c>
      <c r="G181" s="227"/>
      <c r="H181" s="230">
        <v>88725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150</v>
      </c>
      <c r="AV181" s="13" t="s">
        <v>82</v>
      </c>
      <c r="AW181" s="13" t="s">
        <v>30</v>
      </c>
      <c r="AX181" s="13" t="s">
        <v>74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725</v>
      </c>
      <c r="G182" s="238"/>
      <c r="H182" s="241">
        <v>88725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150</v>
      </c>
      <c r="AV182" s="14" t="s">
        <v>150</v>
      </c>
      <c r="AW182" s="14" t="s">
        <v>30</v>
      </c>
      <c r="AX182" s="14" t="s">
        <v>74</v>
      </c>
      <c r="AY182" s="247" t="s">
        <v>137</v>
      </c>
    </row>
    <row r="183" spans="2:51" s="15" customFormat="1" ht="11.25">
      <c r="B183" s="248"/>
      <c r="C183" s="249"/>
      <c r="D183" s="222" t="s">
        <v>147</v>
      </c>
      <c r="E183" s="250" t="s">
        <v>1</v>
      </c>
      <c r="F183" s="251" t="s">
        <v>151</v>
      </c>
      <c r="G183" s="249"/>
      <c r="H183" s="252">
        <v>88725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147</v>
      </c>
      <c r="AU183" s="258" t="s">
        <v>150</v>
      </c>
      <c r="AV183" s="15" t="s">
        <v>143</v>
      </c>
      <c r="AW183" s="15" t="s">
        <v>30</v>
      </c>
      <c r="AX183" s="15" t="s">
        <v>31</v>
      </c>
      <c r="AY183" s="258" t="s">
        <v>137</v>
      </c>
    </row>
    <row r="184" spans="1:65" s="2" customFormat="1" ht="21.75" customHeight="1">
      <c r="A184" s="34"/>
      <c r="B184" s="35"/>
      <c r="C184" s="209" t="s">
        <v>9</v>
      </c>
      <c r="D184" s="209" t="s">
        <v>139</v>
      </c>
      <c r="E184" s="210" t="s">
        <v>726</v>
      </c>
      <c r="F184" s="211" t="s">
        <v>727</v>
      </c>
      <c r="G184" s="212" t="s">
        <v>382</v>
      </c>
      <c r="H184" s="213">
        <v>6825</v>
      </c>
      <c r="I184" s="214"/>
      <c r="J184" s="213">
        <f>ROUND(I184*H184,1)</f>
        <v>0</v>
      </c>
      <c r="K184" s="215"/>
      <c r="L184" s="39"/>
      <c r="M184" s="216" t="s">
        <v>1</v>
      </c>
      <c r="N184" s="217" t="s">
        <v>39</v>
      </c>
      <c r="O184" s="71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143</v>
      </c>
      <c r="AT184" s="220" t="s">
        <v>139</v>
      </c>
      <c r="AU184" s="220" t="s">
        <v>150</v>
      </c>
      <c r="AY184" s="17" t="s">
        <v>137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31</v>
      </c>
      <c r="BK184" s="221">
        <f>ROUND(I184*H184,1)</f>
        <v>0</v>
      </c>
      <c r="BL184" s="17" t="s">
        <v>143</v>
      </c>
      <c r="BM184" s="220" t="s">
        <v>728</v>
      </c>
    </row>
    <row r="185" spans="1:47" s="2" customFormat="1" ht="19.5">
      <c r="A185" s="34"/>
      <c r="B185" s="35"/>
      <c r="C185" s="36"/>
      <c r="D185" s="222" t="s">
        <v>145</v>
      </c>
      <c r="E185" s="36"/>
      <c r="F185" s="223" t="s">
        <v>729</v>
      </c>
      <c r="G185" s="36"/>
      <c r="H185" s="36"/>
      <c r="I185" s="122"/>
      <c r="J185" s="36"/>
      <c r="K185" s="36"/>
      <c r="L185" s="39"/>
      <c r="M185" s="224"/>
      <c r="N185" s="225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150</v>
      </c>
    </row>
    <row r="186" spans="2:51" s="13" customFormat="1" ht="11.25">
      <c r="B186" s="226"/>
      <c r="C186" s="227"/>
      <c r="D186" s="222" t="s">
        <v>147</v>
      </c>
      <c r="E186" s="228" t="s">
        <v>1</v>
      </c>
      <c r="F186" s="229" t="s">
        <v>730</v>
      </c>
      <c r="G186" s="227"/>
      <c r="H186" s="230">
        <v>6825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147</v>
      </c>
      <c r="AU186" s="236" t="s">
        <v>150</v>
      </c>
      <c r="AV186" s="13" t="s">
        <v>82</v>
      </c>
      <c r="AW186" s="13" t="s">
        <v>30</v>
      </c>
      <c r="AX186" s="13" t="s">
        <v>74</v>
      </c>
      <c r="AY186" s="236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6825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150</v>
      </c>
      <c r="AV187" s="15" t="s">
        <v>143</v>
      </c>
      <c r="AW187" s="15" t="s">
        <v>30</v>
      </c>
      <c r="AX187" s="15" t="s">
        <v>31</v>
      </c>
      <c r="AY187" s="258" t="s">
        <v>137</v>
      </c>
    </row>
    <row r="188" spans="1:65" s="2" customFormat="1" ht="21.75" customHeight="1">
      <c r="A188" s="34"/>
      <c r="B188" s="35"/>
      <c r="C188" s="209" t="s">
        <v>232</v>
      </c>
      <c r="D188" s="209" t="s">
        <v>139</v>
      </c>
      <c r="E188" s="210" t="s">
        <v>731</v>
      </c>
      <c r="F188" s="211" t="s">
        <v>732</v>
      </c>
      <c r="G188" s="212" t="s">
        <v>382</v>
      </c>
      <c r="H188" s="213">
        <v>6825</v>
      </c>
      <c r="I188" s="214"/>
      <c r="J188" s="213">
        <f>ROUND(I188*H188,1)</f>
        <v>0</v>
      </c>
      <c r="K188" s="215"/>
      <c r="L188" s="39"/>
      <c r="M188" s="216" t="s">
        <v>1</v>
      </c>
      <c r="N188" s="217" t="s">
        <v>39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150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31</v>
      </c>
      <c r="BK188" s="221">
        <f>ROUND(I188*H188,1)</f>
        <v>0</v>
      </c>
      <c r="BL188" s="17" t="s">
        <v>143</v>
      </c>
      <c r="BM188" s="220" t="s">
        <v>733</v>
      </c>
    </row>
    <row r="189" spans="1:47" s="2" customFormat="1" ht="11.25">
      <c r="A189" s="34"/>
      <c r="B189" s="35"/>
      <c r="C189" s="36"/>
      <c r="D189" s="222" t="s">
        <v>145</v>
      </c>
      <c r="E189" s="36"/>
      <c r="F189" s="223" t="s">
        <v>734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150</v>
      </c>
    </row>
    <row r="190" spans="2:51" s="13" customFormat="1" ht="11.25">
      <c r="B190" s="226"/>
      <c r="C190" s="227"/>
      <c r="D190" s="222" t="s">
        <v>147</v>
      </c>
      <c r="E190" s="228" t="s">
        <v>1</v>
      </c>
      <c r="F190" s="229" t="s">
        <v>730</v>
      </c>
      <c r="G190" s="227"/>
      <c r="H190" s="230">
        <v>6825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147</v>
      </c>
      <c r="AU190" s="236" t="s">
        <v>150</v>
      </c>
      <c r="AV190" s="13" t="s">
        <v>82</v>
      </c>
      <c r="AW190" s="13" t="s">
        <v>30</v>
      </c>
      <c r="AX190" s="13" t="s">
        <v>74</v>
      </c>
      <c r="AY190" s="236" t="s">
        <v>137</v>
      </c>
    </row>
    <row r="191" spans="2:51" s="14" customFormat="1" ht="11.25">
      <c r="B191" s="237"/>
      <c r="C191" s="238"/>
      <c r="D191" s="222" t="s">
        <v>147</v>
      </c>
      <c r="E191" s="239" t="s">
        <v>1</v>
      </c>
      <c r="F191" s="240" t="s">
        <v>735</v>
      </c>
      <c r="G191" s="238"/>
      <c r="H191" s="241">
        <v>6825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147</v>
      </c>
      <c r="AU191" s="247" t="s">
        <v>150</v>
      </c>
      <c r="AV191" s="14" t="s">
        <v>150</v>
      </c>
      <c r="AW191" s="14" t="s">
        <v>30</v>
      </c>
      <c r="AX191" s="14" t="s">
        <v>74</v>
      </c>
      <c r="AY191" s="247" t="s">
        <v>137</v>
      </c>
    </row>
    <row r="192" spans="2:51" s="15" customFormat="1" ht="11.25">
      <c r="B192" s="248"/>
      <c r="C192" s="249"/>
      <c r="D192" s="222" t="s">
        <v>147</v>
      </c>
      <c r="E192" s="250" t="s">
        <v>1</v>
      </c>
      <c r="F192" s="251" t="s">
        <v>151</v>
      </c>
      <c r="G192" s="249"/>
      <c r="H192" s="252">
        <v>6825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147</v>
      </c>
      <c r="AU192" s="258" t="s">
        <v>150</v>
      </c>
      <c r="AV192" s="15" t="s">
        <v>143</v>
      </c>
      <c r="AW192" s="15" t="s">
        <v>30</v>
      </c>
      <c r="AX192" s="15" t="s">
        <v>31</v>
      </c>
      <c r="AY192" s="258" t="s">
        <v>137</v>
      </c>
    </row>
    <row r="193" spans="2:63" s="12" customFormat="1" ht="22.9" customHeight="1">
      <c r="B193" s="193"/>
      <c r="C193" s="194"/>
      <c r="D193" s="195" t="s">
        <v>73</v>
      </c>
      <c r="E193" s="207" t="s">
        <v>377</v>
      </c>
      <c r="F193" s="207" t="s">
        <v>378</v>
      </c>
      <c r="G193" s="194"/>
      <c r="H193" s="194"/>
      <c r="I193" s="197"/>
      <c r="J193" s="208">
        <f>BK193</f>
        <v>0</v>
      </c>
      <c r="K193" s="194"/>
      <c r="L193" s="199"/>
      <c r="M193" s="200"/>
      <c r="N193" s="201"/>
      <c r="O193" s="201"/>
      <c r="P193" s="202">
        <f>SUM(P194:P195)</f>
        <v>0</v>
      </c>
      <c r="Q193" s="201"/>
      <c r="R193" s="202">
        <f>SUM(R194:R195)</f>
        <v>0</v>
      </c>
      <c r="S193" s="201"/>
      <c r="T193" s="203">
        <f>SUM(T194:T195)</f>
        <v>0</v>
      </c>
      <c r="AR193" s="204" t="s">
        <v>31</v>
      </c>
      <c r="AT193" s="205" t="s">
        <v>73</v>
      </c>
      <c r="AU193" s="205" t="s">
        <v>31</v>
      </c>
      <c r="AY193" s="204" t="s">
        <v>137</v>
      </c>
      <c r="BK193" s="206">
        <f>SUM(BK194:BK195)</f>
        <v>0</v>
      </c>
    </row>
    <row r="194" spans="1:65" s="2" customFormat="1" ht="16.5" customHeight="1">
      <c r="A194" s="34"/>
      <c r="B194" s="35"/>
      <c r="C194" s="209" t="s">
        <v>237</v>
      </c>
      <c r="D194" s="209" t="s">
        <v>139</v>
      </c>
      <c r="E194" s="210" t="s">
        <v>380</v>
      </c>
      <c r="F194" s="211" t="s">
        <v>381</v>
      </c>
      <c r="G194" s="212" t="s">
        <v>382</v>
      </c>
      <c r="H194" s="213">
        <v>503.1</v>
      </c>
      <c r="I194" s="214"/>
      <c r="J194" s="213">
        <f>ROUND(I194*H194,1)</f>
        <v>0</v>
      </c>
      <c r="K194" s="215"/>
      <c r="L194" s="39"/>
      <c r="M194" s="216" t="s">
        <v>1</v>
      </c>
      <c r="N194" s="217" t="s">
        <v>39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82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31</v>
      </c>
      <c r="BK194" s="221">
        <f>ROUND(I194*H194,1)</f>
        <v>0</v>
      </c>
      <c r="BL194" s="17" t="s">
        <v>143</v>
      </c>
      <c r="BM194" s="220" t="s">
        <v>736</v>
      </c>
    </row>
    <row r="195" spans="1:47" s="2" customFormat="1" ht="11.25">
      <c r="A195" s="34"/>
      <c r="B195" s="35"/>
      <c r="C195" s="36"/>
      <c r="D195" s="222" t="s">
        <v>145</v>
      </c>
      <c r="E195" s="36"/>
      <c r="F195" s="223" t="s">
        <v>384</v>
      </c>
      <c r="G195" s="36"/>
      <c r="H195" s="36"/>
      <c r="I195" s="122"/>
      <c r="J195" s="36"/>
      <c r="K195" s="36"/>
      <c r="L195" s="39"/>
      <c r="M195" s="269"/>
      <c r="N195" s="270"/>
      <c r="O195" s="271"/>
      <c r="P195" s="271"/>
      <c r="Q195" s="271"/>
      <c r="R195" s="271"/>
      <c r="S195" s="271"/>
      <c r="T195" s="2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82</v>
      </c>
    </row>
    <row r="196" spans="1:31" s="2" customFormat="1" ht="6.95" customHeight="1">
      <c r="A196" s="34"/>
      <c r="B196" s="54"/>
      <c r="C196" s="55"/>
      <c r="D196" s="55"/>
      <c r="E196" s="55"/>
      <c r="F196" s="55"/>
      <c r="G196" s="55"/>
      <c r="H196" s="55"/>
      <c r="I196" s="158"/>
      <c r="J196" s="55"/>
      <c r="K196" s="55"/>
      <c r="L196" s="39"/>
      <c r="M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</sheetData>
  <sheetProtection algorithmName="SHA-512" hashValue="30oExwqZUfh1SCRjMWIVkMcZssghDZRFC8mrjbMISsLSJRZ5V7fMS6nx8qj7rVmtTN6tN7Sg1tx3ymKj0KIqtQ==" saltValue="+lMasr4/m2V7zKnC9TEYvZxQxS+My4YGNlUjFFvNZgw8SF03sVU3bvcxfO/PQb+4t5DTZ1nE1RfH2xy7FqWNOA==" spinCount="100000" sheet="1" objects="1" scenarios="1" formatColumns="0" formatRows="0" autoFilter="0"/>
  <autoFilter ref="C120:K19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737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738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32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33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34</v>
      </c>
      <c r="E32" s="34"/>
      <c r="F32" s="34"/>
      <c r="G32" s="34"/>
      <c r="H32" s="34"/>
      <c r="I32" s="122"/>
      <c r="J32" s="132">
        <f>ROUND(J125,0)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36</v>
      </c>
      <c r="G34" s="34"/>
      <c r="H34" s="34"/>
      <c r="I34" s="134" t="s">
        <v>35</v>
      </c>
      <c r="J34" s="133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38</v>
      </c>
      <c r="E35" s="121" t="s">
        <v>39</v>
      </c>
      <c r="F35" s="136">
        <f>ROUND((SUM(BE125:BE501)),0)</f>
        <v>0</v>
      </c>
      <c r="G35" s="34"/>
      <c r="H35" s="34"/>
      <c r="I35" s="137">
        <v>0.21</v>
      </c>
      <c r="J35" s="136">
        <f>ROUND(((SUM(BE125:BE501))*I35),0)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40</v>
      </c>
      <c r="F36" s="136">
        <f>ROUND((SUM(BF125:BF501)),0)</f>
        <v>0</v>
      </c>
      <c r="G36" s="34"/>
      <c r="H36" s="34"/>
      <c r="I36" s="137">
        <v>0.15</v>
      </c>
      <c r="J36" s="136">
        <f>ROUND(((SUM(BF125:BF501))*I36),0)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41</v>
      </c>
      <c r="F37" s="136">
        <f>ROUND((SUM(BG125:BG501)),0)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42</v>
      </c>
      <c r="F38" s="136">
        <f>ROUND((SUM(BH125:BH501)),0)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43</v>
      </c>
      <c r="F39" s="136">
        <f>ROUND((SUM(BI125:BI501)),0)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44</v>
      </c>
      <c r="E41" s="140"/>
      <c r="F41" s="140"/>
      <c r="G41" s="141" t="s">
        <v>45</v>
      </c>
      <c r="H41" s="142" t="s">
        <v>46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737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03.1 - SO 03.1 - Terénní úpravy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32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J126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J127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J472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119</v>
      </c>
      <c r="E102" s="176"/>
      <c r="F102" s="176"/>
      <c r="G102" s="176"/>
      <c r="H102" s="176"/>
      <c r="I102" s="177"/>
      <c r="J102" s="178">
        <f>J483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121</v>
      </c>
      <c r="E103" s="176"/>
      <c r="F103" s="176"/>
      <c r="G103" s="176"/>
      <c r="H103" s="176"/>
      <c r="I103" s="177"/>
      <c r="J103" s="178">
        <f>J499</f>
        <v>0</v>
      </c>
      <c r="K103" s="104"/>
      <c r="L103" s="17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8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61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122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5" t="str">
        <f>E7</f>
        <v>VD Letovice-odstranění sedimentů</v>
      </c>
      <c r="F113" s="326"/>
      <c r="G113" s="326"/>
      <c r="H113" s="32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107</v>
      </c>
      <c r="D114" s="22"/>
      <c r="E114" s="22"/>
      <c r="F114" s="22"/>
      <c r="G114" s="22"/>
      <c r="H114" s="22"/>
      <c r="I114" s="115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5" t="s">
        <v>737</v>
      </c>
      <c r="F115" s="327"/>
      <c r="G115" s="327"/>
      <c r="H115" s="327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109</v>
      </c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3" t="str">
        <f>E11</f>
        <v>SO 03.1 - SO 03.1 - Terénní úpravy</v>
      </c>
      <c r="F117" s="327"/>
      <c r="G117" s="327"/>
      <c r="H117" s="327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 xml:space="preserve"> </v>
      </c>
      <c r="G119" s="36"/>
      <c r="H119" s="36"/>
      <c r="I119" s="123" t="s">
        <v>22</v>
      </c>
      <c r="J119" s="66" t="str">
        <f>IF(J14="","",J14)</f>
        <v>5. 2. 2019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E17</f>
        <v xml:space="preserve"> </v>
      </c>
      <c r="G121" s="36"/>
      <c r="H121" s="36"/>
      <c r="I121" s="123" t="s">
        <v>29</v>
      </c>
      <c r="J121" s="32" t="str">
        <f>E23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IF(E20="","",E20)</f>
        <v>Vyplň údaj</v>
      </c>
      <c r="G122" s="36"/>
      <c r="H122" s="36"/>
      <c r="I122" s="123" t="s">
        <v>32</v>
      </c>
      <c r="J122" s="32" t="str">
        <f>E26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80"/>
      <c r="B124" s="181"/>
      <c r="C124" s="182" t="s">
        <v>123</v>
      </c>
      <c r="D124" s="183" t="s">
        <v>59</v>
      </c>
      <c r="E124" s="183" t="s">
        <v>55</v>
      </c>
      <c r="F124" s="183" t="s">
        <v>56</v>
      </c>
      <c r="G124" s="183" t="s">
        <v>124</v>
      </c>
      <c r="H124" s="183" t="s">
        <v>125</v>
      </c>
      <c r="I124" s="184" t="s">
        <v>126</v>
      </c>
      <c r="J124" s="185" t="s">
        <v>113</v>
      </c>
      <c r="K124" s="186" t="s">
        <v>127</v>
      </c>
      <c r="L124" s="187"/>
      <c r="M124" s="75" t="s">
        <v>1</v>
      </c>
      <c r="N124" s="76" t="s">
        <v>38</v>
      </c>
      <c r="O124" s="76" t="s">
        <v>128</v>
      </c>
      <c r="P124" s="76" t="s">
        <v>129</v>
      </c>
      <c r="Q124" s="76" t="s">
        <v>130</v>
      </c>
      <c r="R124" s="76" t="s">
        <v>131</v>
      </c>
      <c r="S124" s="76" t="s">
        <v>132</v>
      </c>
      <c r="T124" s="77" t="s">
        <v>133</v>
      </c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</row>
    <row r="125" spans="1:63" s="2" customFormat="1" ht="22.9" customHeight="1">
      <c r="A125" s="34"/>
      <c r="B125" s="35"/>
      <c r="C125" s="82" t="s">
        <v>134</v>
      </c>
      <c r="D125" s="36"/>
      <c r="E125" s="36"/>
      <c r="F125" s="36"/>
      <c r="G125" s="36"/>
      <c r="H125" s="36"/>
      <c r="I125" s="122"/>
      <c r="J125" s="188">
        <f>BK125</f>
        <v>0</v>
      </c>
      <c r="K125" s="36"/>
      <c r="L125" s="39"/>
      <c r="M125" s="78"/>
      <c r="N125" s="189"/>
      <c r="O125" s="79"/>
      <c r="P125" s="190">
        <f>P126</f>
        <v>0</v>
      </c>
      <c r="Q125" s="79"/>
      <c r="R125" s="190">
        <f>R126</f>
        <v>33517.13566231</v>
      </c>
      <c r="S125" s="79"/>
      <c r="T125" s="191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73</v>
      </c>
      <c r="AU125" s="17" t="s">
        <v>115</v>
      </c>
      <c r="BK125" s="192">
        <f>BK126</f>
        <v>0</v>
      </c>
    </row>
    <row r="126" spans="2:63" s="12" customFormat="1" ht="25.9" customHeight="1">
      <c r="B126" s="193"/>
      <c r="C126" s="194"/>
      <c r="D126" s="195" t="s">
        <v>73</v>
      </c>
      <c r="E126" s="196" t="s">
        <v>135</v>
      </c>
      <c r="F126" s="196" t="s">
        <v>136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P127+P472+P483+P499</f>
        <v>0</v>
      </c>
      <c r="Q126" s="201"/>
      <c r="R126" s="202">
        <f>R127+R472+R483+R499</f>
        <v>33517.13566231</v>
      </c>
      <c r="S126" s="201"/>
      <c r="T126" s="203">
        <f>T127+T472+T483+T499</f>
        <v>0</v>
      </c>
      <c r="AR126" s="204" t="s">
        <v>31</v>
      </c>
      <c r="AT126" s="205" t="s">
        <v>73</v>
      </c>
      <c r="AU126" s="205" t="s">
        <v>74</v>
      </c>
      <c r="AY126" s="204" t="s">
        <v>137</v>
      </c>
      <c r="BK126" s="206">
        <f>BK127+BK472+BK483+BK499</f>
        <v>0</v>
      </c>
    </row>
    <row r="127" spans="2:63" s="12" customFormat="1" ht="22.9" customHeight="1">
      <c r="B127" s="193"/>
      <c r="C127" s="194"/>
      <c r="D127" s="195" t="s">
        <v>73</v>
      </c>
      <c r="E127" s="207" t="s">
        <v>31</v>
      </c>
      <c r="F127" s="207" t="s">
        <v>138</v>
      </c>
      <c r="G127" s="194"/>
      <c r="H127" s="194"/>
      <c r="I127" s="197"/>
      <c r="J127" s="208">
        <f>BK127</f>
        <v>0</v>
      </c>
      <c r="K127" s="194"/>
      <c r="L127" s="199"/>
      <c r="M127" s="200"/>
      <c r="N127" s="201"/>
      <c r="O127" s="201"/>
      <c r="P127" s="202">
        <f>SUM(P128:P471)</f>
        <v>0</v>
      </c>
      <c r="Q127" s="201"/>
      <c r="R127" s="202">
        <f>SUM(R128:R471)</f>
        <v>6001.14766231</v>
      </c>
      <c r="S127" s="201"/>
      <c r="T127" s="203">
        <f>SUM(T128:T471)</f>
        <v>0</v>
      </c>
      <c r="AR127" s="204" t="s">
        <v>31</v>
      </c>
      <c r="AT127" s="205" t="s">
        <v>73</v>
      </c>
      <c r="AU127" s="205" t="s">
        <v>31</v>
      </c>
      <c r="AY127" s="204" t="s">
        <v>137</v>
      </c>
      <c r="BK127" s="206">
        <f>SUM(BK128:BK471)</f>
        <v>0</v>
      </c>
    </row>
    <row r="128" spans="1:65" s="2" customFormat="1" ht="21.75" customHeight="1">
      <c r="A128" s="34"/>
      <c r="B128" s="35"/>
      <c r="C128" s="209" t="s">
        <v>31</v>
      </c>
      <c r="D128" s="209" t="s">
        <v>139</v>
      </c>
      <c r="E128" s="210" t="s">
        <v>140</v>
      </c>
      <c r="F128" s="211" t="s">
        <v>141</v>
      </c>
      <c r="G128" s="212" t="s">
        <v>142</v>
      </c>
      <c r="H128" s="213">
        <v>1.5</v>
      </c>
      <c r="I128" s="214"/>
      <c r="J128" s="213">
        <f>ROUND(I128*H128,1)</f>
        <v>0</v>
      </c>
      <c r="K128" s="215"/>
      <c r="L128" s="39"/>
      <c r="M128" s="216" t="s">
        <v>1</v>
      </c>
      <c r="N128" s="217" t="s">
        <v>39</v>
      </c>
      <c r="O128" s="71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143</v>
      </c>
      <c r="AT128" s="220" t="s">
        <v>139</v>
      </c>
      <c r="AU128" s="220" t="s">
        <v>82</v>
      </c>
      <c r="AY128" s="17" t="s">
        <v>137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7" t="s">
        <v>31</v>
      </c>
      <c r="BK128" s="221">
        <f>ROUND(I128*H128,1)</f>
        <v>0</v>
      </c>
      <c r="BL128" s="17" t="s">
        <v>143</v>
      </c>
      <c r="BM128" s="220" t="s">
        <v>739</v>
      </c>
    </row>
    <row r="129" spans="1:47" s="2" customFormat="1" ht="19.5">
      <c r="A129" s="34"/>
      <c r="B129" s="35"/>
      <c r="C129" s="36"/>
      <c r="D129" s="222" t="s">
        <v>145</v>
      </c>
      <c r="E129" s="36"/>
      <c r="F129" s="223" t="s">
        <v>146</v>
      </c>
      <c r="G129" s="36"/>
      <c r="H129" s="36"/>
      <c r="I129" s="122"/>
      <c r="J129" s="36"/>
      <c r="K129" s="36"/>
      <c r="L129" s="39"/>
      <c r="M129" s="224"/>
      <c r="N129" s="225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145</v>
      </c>
      <c r="AU129" s="17" t="s">
        <v>82</v>
      </c>
    </row>
    <row r="130" spans="2:51" s="13" customFormat="1" ht="11.25">
      <c r="B130" s="226"/>
      <c r="C130" s="227"/>
      <c r="D130" s="222" t="s">
        <v>147</v>
      </c>
      <c r="E130" s="228" t="s">
        <v>1</v>
      </c>
      <c r="F130" s="229" t="s">
        <v>740</v>
      </c>
      <c r="G130" s="227"/>
      <c r="H130" s="230">
        <v>1.5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147</v>
      </c>
      <c r="AU130" s="236" t="s">
        <v>82</v>
      </c>
      <c r="AV130" s="13" t="s">
        <v>82</v>
      </c>
      <c r="AW130" s="13" t="s">
        <v>30</v>
      </c>
      <c r="AX130" s="13" t="s">
        <v>74</v>
      </c>
      <c r="AY130" s="236" t="s">
        <v>137</v>
      </c>
    </row>
    <row r="131" spans="2:51" s="14" customFormat="1" ht="11.25">
      <c r="B131" s="237"/>
      <c r="C131" s="238"/>
      <c r="D131" s="222" t="s">
        <v>147</v>
      </c>
      <c r="E131" s="239" t="s">
        <v>1</v>
      </c>
      <c r="F131" s="240" t="s">
        <v>741</v>
      </c>
      <c r="G131" s="238"/>
      <c r="H131" s="241">
        <v>1.5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147</v>
      </c>
      <c r="AU131" s="247" t="s">
        <v>82</v>
      </c>
      <c r="AV131" s="14" t="s">
        <v>150</v>
      </c>
      <c r="AW131" s="14" t="s">
        <v>30</v>
      </c>
      <c r="AX131" s="14" t="s">
        <v>74</v>
      </c>
      <c r="AY131" s="247" t="s">
        <v>137</v>
      </c>
    </row>
    <row r="132" spans="2:51" s="15" customFormat="1" ht="11.25">
      <c r="B132" s="248"/>
      <c r="C132" s="249"/>
      <c r="D132" s="222" t="s">
        <v>147</v>
      </c>
      <c r="E132" s="250" t="s">
        <v>1</v>
      </c>
      <c r="F132" s="251" t="s">
        <v>151</v>
      </c>
      <c r="G132" s="249"/>
      <c r="H132" s="252">
        <v>1.5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147</v>
      </c>
      <c r="AU132" s="258" t="s">
        <v>82</v>
      </c>
      <c r="AV132" s="15" t="s">
        <v>143</v>
      </c>
      <c r="AW132" s="15" t="s">
        <v>30</v>
      </c>
      <c r="AX132" s="15" t="s">
        <v>31</v>
      </c>
      <c r="AY132" s="258" t="s">
        <v>137</v>
      </c>
    </row>
    <row r="133" spans="1:65" s="2" customFormat="1" ht="21.75" customHeight="1">
      <c r="A133" s="34"/>
      <c r="B133" s="35"/>
      <c r="C133" s="209" t="s">
        <v>82</v>
      </c>
      <c r="D133" s="209" t="s">
        <v>139</v>
      </c>
      <c r="E133" s="210" t="s">
        <v>152</v>
      </c>
      <c r="F133" s="211" t="s">
        <v>153</v>
      </c>
      <c r="G133" s="212" t="s">
        <v>154</v>
      </c>
      <c r="H133" s="213">
        <v>17270</v>
      </c>
      <c r="I133" s="214"/>
      <c r="J133" s="213">
        <f>ROUND(I133*H133,1)</f>
        <v>0</v>
      </c>
      <c r="K133" s="215"/>
      <c r="L133" s="39"/>
      <c r="M133" s="216" t="s">
        <v>1</v>
      </c>
      <c r="N133" s="217" t="s">
        <v>39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143</v>
      </c>
      <c r="AT133" s="220" t="s">
        <v>139</v>
      </c>
      <c r="AU133" s="220" t="s">
        <v>82</v>
      </c>
      <c r="AY133" s="17" t="s">
        <v>137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31</v>
      </c>
      <c r="BK133" s="221">
        <f>ROUND(I133*H133,1)</f>
        <v>0</v>
      </c>
      <c r="BL133" s="17" t="s">
        <v>143</v>
      </c>
      <c r="BM133" s="220" t="s">
        <v>742</v>
      </c>
    </row>
    <row r="134" spans="1:47" s="2" customFormat="1" ht="19.5">
      <c r="A134" s="34"/>
      <c r="B134" s="35"/>
      <c r="C134" s="36"/>
      <c r="D134" s="222" t="s">
        <v>145</v>
      </c>
      <c r="E134" s="36"/>
      <c r="F134" s="223" t="s">
        <v>156</v>
      </c>
      <c r="G134" s="36"/>
      <c r="H134" s="36"/>
      <c r="I134" s="122"/>
      <c r="J134" s="36"/>
      <c r="K134" s="36"/>
      <c r="L134" s="39"/>
      <c r="M134" s="224"/>
      <c r="N134" s="22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82</v>
      </c>
    </row>
    <row r="135" spans="2:51" s="13" customFormat="1" ht="11.25">
      <c r="B135" s="226"/>
      <c r="C135" s="227"/>
      <c r="D135" s="222" t="s">
        <v>147</v>
      </c>
      <c r="E135" s="228" t="s">
        <v>1</v>
      </c>
      <c r="F135" s="229" t="s">
        <v>743</v>
      </c>
      <c r="G135" s="227"/>
      <c r="H135" s="230">
        <v>17270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147</v>
      </c>
      <c r="AU135" s="236" t="s">
        <v>82</v>
      </c>
      <c r="AV135" s="13" t="s">
        <v>82</v>
      </c>
      <c r="AW135" s="13" t="s">
        <v>30</v>
      </c>
      <c r="AX135" s="13" t="s">
        <v>74</v>
      </c>
      <c r="AY135" s="236" t="s">
        <v>137</v>
      </c>
    </row>
    <row r="136" spans="2:51" s="14" customFormat="1" ht="11.25">
      <c r="B136" s="237"/>
      <c r="C136" s="238"/>
      <c r="D136" s="222" t="s">
        <v>147</v>
      </c>
      <c r="E136" s="239" t="s">
        <v>1</v>
      </c>
      <c r="F136" s="240" t="s">
        <v>158</v>
      </c>
      <c r="G136" s="238"/>
      <c r="H136" s="241">
        <v>17270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147</v>
      </c>
      <c r="AU136" s="247" t="s">
        <v>82</v>
      </c>
      <c r="AV136" s="14" t="s">
        <v>150</v>
      </c>
      <c r="AW136" s="14" t="s">
        <v>30</v>
      </c>
      <c r="AX136" s="14" t="s">
        <v>74</v>
      </c>
      <c r="AY136" s="247" t="s">
        <v>137</v>
      </c>
    </row>
    <row r="137" spans="2:51" s="15" customFormat="1" ht="11.25">
      <c r="B137" s="248"/>
      <c r="C137" s="249"/>
      <c r="D137" s="222" t="s">
        <v>147</v>
      </c>
      <c r="E137" s="250" t="s">
        <v>1</v>
      </c>
      <c r="F137" s="251" t="s">
        <v>151</v>
      </c>
      <c r="G137" s="249"/>
      <c r="H137" s="252">
        <v>17270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147</v>
      </c>
      <c r="AU137" s="258" t="s">
        <v>82</v>
      </c>
      <c r="AV137" s="15" t="s">
        <v>143</v>
      </c>
      <c r="AW137" s="15" t="s">
        <v>30</v>
      </c>
      <c r="AX137" s="15" t="s">
        <v>31</v>
      </c>
      <c r="AY137" s="258" t="s">
        <v>137</v>
      </c>
    </row>
    <row r="138" spans="1:65" s="2" customFormat="1" ht="21.75" customHeight="1">
      <c r="A138" s="34"/>
      <c r="B138" s="35"/>
      <c r="C138" s="209" t="s">
        <v>150</v>
      </c>
      <c r="D138" s="209" t="s">
        <v>139</v>
      </c>
      <c r="E138" s="210" t="s">
        <v>159</v>
      </c>
      <c r="F138" s="211" t="s">
        <v>160</v>
      </c>
      <c r="G138" s="212" t="s">
        <v>161</v>
      </c>
      <c r="H138" s="213">
        <v>24</v>
      </c>
      <c r="I138" s="214"/>
      <c r="J138" s="213">
        <f>ROUND(I138*H138,1)</f>
        <v>0</v>
      </c>
      <c r="K138" s="215"/>
      <c r="L138" s="39"/>
      <c r="M138" s="216" t="s">
        <v>1</v>
      </c>
      <c r="N138" s="217" t="s">
        <v>39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143</v>
      </c>
      <c r="AT138" s="220" t="s">
        <v>139</v>
      </c>
      <c r="AU138" s="220" t="s">
        <v>82</v>
      </c>
      <c r="AY138" s="17" t="s">
        <v>137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31</v>
      </c>
      <c r="BK138" s="221">
        <f>ROUND(I138*H138,1)</f>
        <v>0</v>
      </c>
      <c r="BL138" s="17" t="s">
        <v>143</v>
      </c>
      <c r="BM138" s="220" t="s">
        <v>744</v>
      </c>
    </row>
    <row r="139" spans="1:47" s="2" customFormat="1" ht="19.5">
      <c r="A139" s="34"/>
      <c r="B139" s="35"/>
      <c r="C139" s="36"/>
      <c r="D139" s="222" t="s">
        <v>145</v>
      </c>
      <c r="E139" s="36"/>
      <c r="F139" s="223" t="s">
        <v>163</v>
      </c>
      <c r="G139" s="36"/>
      <c r="H139" s="36"/>
      <c r="I139" s="122"/>
      <c r="J139" s="36"/>
      <c r="K139" s="36"/>
      <c r="L139" s="39"/>
      <c r="M139" s="224"/>
      <c r="N139" s="225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145</v>
      </c>
      <c r="AU139" s="17" t="s">
        <v>82</v>
      </c>
    </row>
    <row r="140" spans="2:51" s="13" customFormat="1" ht="11.25">
      <c r="B140" s="226"/>
      <c r="C140" s="227"/>
      <c r="D140" s="222" t="s">
        <v>147</v>
      </c>
      <c r="E140" s="228" t="s">
        <v>1</v>
      </c>
      <c r="F140" s="229" t="s">
        <v>277</v>
      </c>
      <c r="G140" s="227"/>
      <c r="H140" s="230">
        <v>24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147</v>
      </c>
      <c r="AU140" s="236" t="s">
        <v>82</v>
      </c>
      <c r="AV140" s="13" t="s">
        <v>82</v>
      </c>
      <c r="AW140" s="13" t="s">
        <v>30</v>
      </c>
      <c r="AX140" s="13" t="s">
        <v>74</v>
      </c>
      <c r="AY140" s="236" t="s">
        <v>137</v>
      </c>
    </row>
    <row r="141" spans="2:51" s="15" customFormat="1" ht="11.25">
      <c r="B141" s="248"/>
      <c r="C141" s="249"/>
      <c r="D141" s="222" t="s">
        <v>147</v>
      </c>
      <c r="E141" s="250" t="s">
        <v>1</v>
      </c>
      <c r="F141" s="251" t="s">
        <v>151</v>
      </c>
      <c r="G141" s="249"/>
      <c r="H141" s="252">
        <v>24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147</v>
      </c>
      <c r="AU141" s="258" t="s">
        <v>82</v>
      </c>
      <c r="AV141" s="15" t="s">
        <v>143</v>
      </c>
      <c r="AW141" s="15" t="s">
        <v>30</v>
      </c>
      <c r="AX141" s="15" t="s">
        <v>31</v>
      </c>
      <c r="AY141" s="258" t="s">
        <v>137</v>
      </c>
    </row>
    <row r="142" spans="1:65" s="2" customFormat="1" ht="21.75" customHeight="1">
      <c r="A142" s="34"/>
      <c r="B142" s="35"/>
      <c r="C142" s="209" t="s">
        <v>143</v>
      </c>
      <c r="D142" s="209" t="s">
        <v>139</v>
      </c>
      <c r="E142" s="210" t="s">
        <v>165</v>
      </c>
      <c r="F142" s="211" t="s">
        <v>166</v>
      </c>
      <c r="G142" s="212" t="s">
        <v>161</v>
      </c>
      <c r="H142" s="213">
        <v>16</v>
      </c>
      <c r="I142" s="214"/>
      <c r="J142" s="213">
        <f>ROUND(I142*H142,1)</f>
        <v>0</v>
      </c>
      <c r="K142" s="215"/>
      <c r="L142" s="39"/>
      <c r="M142" s="216" t="s">
        <v>1</v>
      </c>
      <c r="N142" s="217" t="s">
        <v>39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82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31</v>
      </c>
      <c r="BK142" s="221">
        <f>ROUND(I142*H142,1)</f>
        <v>0</v>
      </c>
      <c r="BL142" s="17" t="s">
        <v>143</v>
      </c>
      <c r="BM142" s="220" t="s">
        <v>745</v>
      </c>
    </row>
    <row r="143" spans="1:47" s="2" customFormat="1" ht="19.5">
      <c r="A143" s="34"/>
      <c r="B143" s="35"/>
      <c r="C143" s="36"/>
      <c r="D143" s="222" t="s">
        <v>145</v>
      </c>
      <c r="E143" s="36"/>
      <c r="F143" s="223" t="s">
        <v>168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2:51" s="13" customFormat="1" ht="11.25">
      <c r="B144" s="226"/>
      <c r="C144" s="227"/>
      <c r="D144" s="222" t="s">
        <v>147</v>
      </c>
      <c r="E144" s="228" t="s">
        <v>1</v>
      </c>
      <c r="F144" s="229" t="s">
        <v>232</v>
      </c>
      <c r="G144" s="227"/>
      <c r="H144" s="230">
        <v>16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147</v>
      </c>
      <c r="AU144" s="236" t="s">
        <v>82</v>
      </c>
      <c r="AV144" s="13" t="s">
        <v>82</v>
      </c>
      <c r="AW144" s="13" t="s">
        <v>30</v>
      </c>
      <c r="AX144" s="13" t="s">
        <v>74</v>
      </c>
      <c r="AY144" s="236" t="s">
        <v>137</v>
      </c>
    </row>
    <row r="145" spans="2:51" s="15" customFormat="1" ht="11.25">
      <c r="B145" s="248"/>
      <c r="C145" s="249"/>
      <c r="D145" s="222" t="s">
        <v>147</v>
      </c>
      <c r="E145" s="250" t="s">
        <v>1</v>
      </c>
      <c r="F145" s="251" t="s">
        <v>151</v>
      </c>
      <c r="G145" s="249"/>
      <c r="H145" s="252">
        <v>16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147</v>
      </c>
      <c r="AU145" s="258" t="s">
        <v>82</v>
      </c>
      <c r="AV145" s="15" t="s">
        <v>143</v>
      </c>
      <c r="AW145" s="15" t="s">
        <v>30</v>
      </c>
      <c r="AX145" s="15" t="s">
        <v>31</v>
      </c>
      <c r="AY145" s="258" t="s">
        <v>137</v>
      </c>
    </row>
    <row r="146" spans="1:65" s="2" customFormat="1" ht="21.75" customHeight="1">
      <c r="A146" s="34"/>
      <c r="B146" s="35"/>
      <c r="C146" s="209" t="s">
        <v>170</v>
      </c>
      <c r="D146" s="209" t="s">
        <v>139</v>
      </c>
      <c r="E146" s="210" t="s">
        <v>171</v>
      </c>
      <c r="F146" s="211" t="s">
        <v>172</v>
      </c>
      <c r="G146" s="212" t="s">
        <v>161</v>
      </c>
      <c r="H146" s="213">
        <v>2</v>
      </c>
      <c r="I146" s="214"/>
      <c r="J146" s="213">
        <f>ROUND(I146*H146,1)</f>
        <v>0</v>
      </c>
      <c r="K146" s="215"/>
      <c r="L146" s="39"/>
      <c r="M146" s="216" t="s">
        <v>1</v>
      </c>
      <c r="N146" s="217" t="s">
        <v>39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143</v>
      </c>
      <c r="AT146" s="220" t="s">
        <v>139</v>
      </c>
      <c r="AU146" s="220" t="s">
        <v>82</v>
      </c>
      <c r="AY146" s="17" t="s">
        <v>137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31</v>
      </c>
      <c r="BK146" s="221">
        <f>ROUND(I146*H146,1)</f>
        <v>0</v>
      </c>
      <c r="BL146" s="17" t="s">
        <v>143</v>
      </c>
      <c r="BM146" s="220" t="s">
        <v>746</v>
      </c>
    </row>
    <row r="147" spans="1:47" s="2" customFormat="1" ht="19.5">
      <c r="A147" s="34"/>
      <c r="B147" s="35"/>
      <c r="C147" s="36"/>
      <c r="D147" s="222" t="s">
        <v>145</v>
      </c>
      <c r="E147" s="36"/>
      <c r="F147" s="223" t="s">
        <v>174</v>
      </c>
      <c r="G147" s="36"/>
      <c r="H147" s="36"/>
      <c r="I147" s="122"/>
      <c r="J147" s="36"/>
      <c r="K147" s="36"/>
      <c r="L147" s="39"/>
      <c r="M147" s="224"/>
      <c r="N147" s="225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145</v>
      </c>
      <c r="AU147" s="17" t="s">
        <v>82</v>
      </c>
    </row>
    <row r="148" spans="2:51" s="13" customFormat="1" ht="11.25">
      <c r="B148" s="226"/>
      <c r="C148" s="227"/>
      <c r="D148" s="222" t="s">
        <v>147</v>
      </c>
      <c r="E148" s="228" t="s">
        <v>1</v>
      </c>
      <c r="F148" s="229" t="s">
        <v>82</v>
      </c>
      <c r="G148" s="227"/>
      <c r="H148" s="230">
        <v>2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147</v>
      </c>
      <c r="AU148" s="236" t="s">
        <v>82</v>
      </c>
      <c r="AV148" s="13" t="s">
        <v>82</v>
      </c>
      <c r="AW148" s="13" t="s">
        <v>30</v>
      </c>
      <c r="AX148" s="13" t="s">
        <v>74</v>
      </c>
      <c r="AY148" s="236" t="s">
        <v>137</v>
      </c>
    </row>
    <row r="149" spans="2:51" s="15" customFormat="1" ht="11.25">
      <c r="B149" s="248"/>
      <c r="C149" s="249"/>
      <c r="D149" s="222" t="s">
        <v>147</v>
      </c>
      <c r="E149" s="250" t="s">
        <v>1</v>
      </c>
      <c r="F149" s="251" t="s">
        <v>151</v>
      </c>
      <c r="G149" s="249"/>
      <c r="H149" s="252">
        <v>2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147</v>
      </c>
      <c r="AU149" s="258" t="s">
        <v>82</v>
      </c>
      <c r="AV149" s="15" t="s">
        <v>143</v>
      </c>
      <c r="AW149" s="15" t="s">
        <v>30</v>
      </c>
      <c r="AX149" s="15" t="s">
        <v>31</v>
      </c>
      <c r="AY149" s="258" t="s">
        <v>137</v>
      </c>
    </row>
    <row r="150" spans="1:65" s="2" customFormat="1" ht="21.75" customHeight="1">
      <c r="A150" s="34"/>
      <c r="B150" s="35"/>
      <c r="C150" s="209" t="s">
        <v>176</v>
      </c>
      <c r="D150" s="209" t="s">
        <v>139</v>
      </c>
      <c r="E150" s="210" t="s">
        <v>188</v>
      </c>
      <c r="F150" s="211" t="s">
        <v>189</v>
      </c>
      <c r="G150" s="212" t="s">
        <v>161</v>
      </c>
      <c r="H150" s="213">
        <v>2</v>
      </c>
      <c r="I150" s="214"/>
      <c r="J150" s="213">
        <f>ROUND(I150*H150,1)</f>
        <v>0</v>
      </c>
      <c r="K150" s="215"/>
      <c r="L150" s="39"/>
      <c r="M150" s="216" t="s">
        <v>1</v>
      </c>
      <c r="N150" s="217" t="s">
        <v>39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143</v>
      </c>
      <c r="AT150" s="220" t="s">
        <v>139</v>
      </c>
      <c r="AU150" s="220" t="s">
        <v>82</v>
      </c>
      <c r="AY150" s="17" t="s">
        <v>137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31</v>
      </c>
      <c r="BK150" s="221">
        <f>ROUND(I150*H150,1)</f>
        <v>0</v>
      </c>
      <c r="BL150" s="17" t="s">
        <v>143</v>
      </c>
      <c r="BM150" s="220" t="s">
        <v>747</v>
      </c>
    </row>
    <row r="151" spans="1:47" s="2" customFormat="1" ht="19.5">
      <c r="A151" s="34"/>
      <c r="B151" s="35"/>
      <c r="C151" s="36"/>
      <c r="D151" s="222" t="s">
        <v>145</v>
      </c>
      <c r="E151" s="36"/>
      <c r="F151" s="223" t="s">
        <v>191</v>
      </c>
      <c r="G151" s="36"/>
      <c r="H151" s="36"/>
      <c r="I151" s="122"/>
      <c r="J151" s="36"/>
      <c r="K151" s="36"/>
      <c r="L151" s="39"/>
      <c r="M151" s="224"/>
      <c r="N151" s="225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82</v>
      </c>
    </row>
    <row r="152" spans="2:51" s="13" customFormat="1" ht="11.25">
      <c r="B152" s="226"/>
      <c r="C152" s="227"/>
      <c r="D152" s="222" t="s">
        <v>147</v>
      </c>
      <c r="E152" s="228" t="s">
        <v>1</v>
      </c>
      <c r="F152" s="229" t="s">
        <v>82</v>
      </c>
      <c r="G152" s="227"/>
      <c r="H152" s="230">
        <v>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147</v>
      </c>
      <c r="AU152" s="236" t="s">
        <v>82</v>
      </c>
      <c r="AV152" s="13" t="s">
        <v>82</v>
      </c>
      <c r="AW152" s="13" t="s">
        <v>30</v>
      </c>
      <c r="AX152" s="13" t="s">
        <v>74</v>
      </c>
      <c r="AY152" s="236" t="s">
        <v>137</v>
      </c>
    </row>
    <row r="153" spans="2:51" s="15" customFormat="1" ht="11.25">
      <c r="B153" s="248"/>
      <c r="C153" s="249"/>
      <c r="D153" s="222" t="s">
        <v>147</v>
      </c>
      <c r="E153" s="250" t="s">
        <v>1</v>
      </c>
      <c r="F153" s="251" t="s">
        <v>151</v>
      </c>
      <c r="G153" s="249"/>
      <c r="H153" s="252">
        <v>2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147</v>
      </c>
      <c r="AU153" s="258" t="s">
        <v>82</v>
      </c>
      <c r="AV153" s="15" t="s">
        <v>143</v>
      </c>
      <c r="AW153" s="15" t="s">
        <v>30</v>
      </c>
      <c r="AX153" s="15" t="s">
        <v>31</v>
      </c>
      <c r="AY153" s="258" t="s">
        <v>137</v>
      </c>
    </row>
    <row r="154" spans="1:65" s="2" customFormat="1" ht="21.75" customHeight="1">
      <c r="A154" s="34"/>
      <c r="B154" s="35"/>
      <c r="C154" s="209" t="s">
        <v>182</v>
      </c>
      <c r="D154" s="209" t="s">
        <v>139</v>
      </c>
      <c r="E154" s="210" t="s">
        <v>748</v>
      </c>
      <c r="F154" s="211" t="s">
        <v>749</v>
      </c>
      <c r="G154" s="212" t="s">
        <v>161</v>
      </c>
      <c r="H154" s="213">
        <v>7</v>
      </c>
      <c r="I154" s="214"/>
      <c r="J154" s="213">
        <f>ROUND(I154*H154,1)</f>
        <v>0</v>
      </c>
      <c r="K154" s="215"/>
      <c r="L154" s="39"/>
      <c r="M154" s="216" t="s">
        <v>1</v>
      </c>
      <c r="N154" s="217" t="s">
        <v>39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143</v>
      </c>
      <c r="AT154" s="220" t="s">
        <v>139</v>
      </c>
      <c r="AU154" s="220" t="s">
        <v>82</v>
      </c>
      <c r="AY154" s="17" t="s">
        <v>137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31</v>
      </c>
      <c r="BK154" s="221">
        <f>ROUND(I154*H154,1)</f>
        <v>0</v>
      </c>
      <c r="BL154" s="17" t="s">
        <v>143</v>
      </c>
      <c r="BM154" s="220" t="s">
        <v>750</v>
      </c>
    </row>
    <row r="155" spans="1:47" s="2" customFormat="1" ht="19.5">
      <c r="A155" s="34"/>
      <c r="B155" s="35"/>
      <c r="C155" s="36"/>
      <c r="D155" s="222" t="s">
        <v>145</v>
      </c>
      <c r="E155" s="36"/>
      <c r="F155" s="223" t="s">
        <v>751</v>
      </c>
      <c r="G155" s="36"/>
      <c r="H155" s="36"/>
      <c r="I155" s="122"/>
      <c r="J155" s="36"/>
      <c r="K155" s="36"/>
      <c r="L155" s="39"/>
      <c r="M155" s="224"/>
      <c r="N155" s="225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82</v>
      </c>
    </row>
    <row r="156" spans="2:51" s="13" customFormat="1" ht="11.25">
      <c r="B156" s="226"/>
      <c r="C156" s="227"/>
      <c r="D156" s="222" t="s">
        <v>147</v>
      </c>
      <c r="E156" s="228" t="s">
        <v>1</v>
      </c>
      <c r="F156" s="229" t="s">
        <v>182</v>
      </c>
      <c r="G156" s="227"/>
      <c r="H156" s="230">
        <v>7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147</v>
      </c>
      <c r="AU156" s="236" t="s">
        <v>82</v>
      </c>
      <c r="AV156" s="13" t="s">
        <v>82</v>
      </c>
      <c r="AW156" s="13" t="s">
        <v>30</v>
      </c>
      <c r="AX156" s="13" t="s">
        <v>74</v>
      </c>
      <c r="AY156" s="236" t="s">
        <v>137</v>
      </c>
    </row>
    <row r="157" spans="2:51" s="15" customFormat="1" ht="11.25">
      <c r="B157" s="248"/>
      <c r="C157" s="249"/>
      <c r="D157" s="222" t="s">
        <v>147</v>
      </c>
      <c r="E157" s="250" t="s">
        <v>1</v>
      </c>
      <c r="F157" s="251" t="s">
        <v>151</v>
      </c>
      <c r="G157" s="249"/>
      <c r="H157" s="252">
        <v>7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147</v>
      </c>
      <c r="AU157" s="258" t="s">
        <v>82</v>
      </c>
      <c r="AV157" s="15" t="s">
        <v>143</v>
      </c>
      <c r="AW157" s="15" t="s">
        <v>30</v>
      </c>
      <c r="AX157" s="15" t="s">
        <v>31</v>
      </c>
      <c r="AY157" s="258" t="s">
        <v>137</v>
      </c>
    </row>
    <row r="158" spans="1:65" s="2" customFormat="1" ht="21.75" customHeight="1">
      <c r="A158" s="34"/>
      <c r="B158" s="35"/>
      <c r="C158" s="209" t="s">
        <v>187</v>
      </c>
      <c r="D158" s="209" t="s">
        <v>139</v>
      </c>
      <c r="E158" s="210" t="s">
        <v>752</v>
      </c>
      <c r="F158" s="211" t="s">
        <v>753</v>
      </c>
      <c r="G158" s="212" t="s">
        <v>161</v>
      </c>
      <c r="H158" s="213">
        <v>1</v>
      </c>
      <c r="I158" s="214"/>
      <c r="J158" s="213">
        <f>ROUND(I158*H158,1)</f>
        <v>0</v>
      </c>
      <c r="K158" s="215"/>
      <c r="L158" s="39"/>
      <c r="M158" s="216" t="s">
        <v>1</v>
      </c>
      <c r="N158" s="217" t="s">
        <v>39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143</v>
      </c>
      <c r="AT158" s="220" t="s">
        <v>139</v>
      </c>
      <c r="AU158" s="220" t="s">
        <v>82</v>
      </c>
      <c r="AY158" s="17" t="s">
        <v>137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31</v>
      </c>
      <c r="BK158" s="221">
        <f>ROUND(I158*H158,1)</f>
        <v>0</v>
      </c>
      <c r="BL158" s="17" t="s">
        <v>143</v>
      </c>
      <c r="BM158" s="220" t="s">
        <v>754</v>
      </c>
    </row>
    <row r="159" spans="1:47" s="2" customFormat="1" ht="19.5">
      <c r="A159" s="34"/>
      <c r="B159" s="35"/>
      <c r="C159" s="36"/>
      <c r="D159" s="222" t="s">
        <v>145</v>
      </c>
      <c r="E159" s="36"/>
      <c r="F159" s="223" t="s">
        <v>755</v>
      </c>
      <c r="G159" s="36"/>
      <c r="H159" s="36"/>
      <c r="I159" s="122"/>
      <c r="J159" s="36"/>
      <c r="K159" s="36"/>
      <c r="L159" s="39"/>
      <c r="M159" s="224"/>
      <c r="N159" s="225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82</v>
      </c>
    </row>
    <row r="160" spans="2:51" s="13" customFormat="1" ht="11.25">
      <c r="B160" s="226"/>
      <c r="C160" s="227"/>
      <c r="D160" s="222" t="s">
        <v>147</v>
      </c>
      <c r="E160" s="228" t="s">
        <v>1</v>
      </c>
      <c r="F160" s="229" t="s">
        <v>31</v>
      </c>
      <c r="G160" s="227"/>
      <c r="H160" s="230">
        <v>1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147</v>
      </c>
      <c r="AU160" s="236" t="s">
        <v>82</v>
      </c>
      <c r="AV160" s="13" t="s">
        <v>82</v>
      </c>
      <c r="AW160" s="13" t="s">
        <v>30</v>
      </c>
      <c r="AX160" s="13" t="s">
        <v>74</v>
      </c>
      <c r="AY160" s="236" t="s">
        <v>137</v>
      </c>
    </row>
    <row r="161" spans="2:51" s="15" customFormat="1" ht="11.25">
      <c r="B161" s="248"/>
      <c r="C161" s="249"/>
      <c r="D161" s="222" t="s">
        <v>147</v>
      </c>
      <c r="E161" s="250" t="s">
        <v>1</v>
      </c>
      <c r="F161" s="251" t="s">
        <v>151</v>
      </c>
      <c r="G161" s="249"/>
      <c r="H161" s="252">
        <v>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147</v>
      </c>
      <c r="AU161" s="258" t="s">
        <v>82</v>
      </c>
      <c r="AV161" s="15" t="s">
        <v>143</v>
      </c>
      <c r="AW161" s="15" t="s">
        <v>30</v>
      </c>
      <c r="AX161" s="15" t="s">
        <v>31</v>
      </c>
      <c r="AY161" s="258" t="s">
        <v>137</v>
      </c>
    </row>
    <row r="162" spans="1:65" s="2" customFormat="1" ht="16.5" customHeight="1">
      <c r="A162" s="34"/>
      <c r="B162" s="35"/>
      <c r="C162" s="209" t="s">
        <v>192</v>
      </c>
      <c r="D162" s="209" t="s">
        <v>139</v>
      </c>
      <c r="E162" s="210" t="s">
        <v>193</v>
      </c>
      <c r="F162" s="211" t="s">
        <v>194</v>
      </c>
      <c r="G162" s="212" t="s">
        <v>161</v>
      </c>
      <c r="H162" s="213">
        <v>26</v>
      </c>
      <c r="I162" s="214"/>
      <c r="J162" s="213">
        <f>ROUND(I162*H162,1)</f>
        <v>0</v>
      </c>
      <c r="K162" s="215"/>
      <c r="L162" s="39"/>
      <c r="M162" s="216" t="s">
        <v>1</v>
      </c>
      <c r="N162" s="217" t="s">
        <v>39</v>
      </c>
      <c r="O162" s="71"/>
      <c r="P162" s="218">
        <f>O162*H162</f>
        <v>0</v>
      </c>
      <c r="Q162" s="218">
        <v>4.6394E-05</v>
      </c>
      <c r="R162" s="218">
        <f>Q162*H162</f>
        <v>0.001206244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143</v>
      </c>
      <c r="AT162" s="220" t="s">
        <v>139</v>
      </c>
      <c r="AU162" s="220" t="s">
        <v>82</v>
      </c>
      <c r="AY162" s="17" t="s">
        <v>137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31</v>
      </c>
      <c r="BK162" s="221">
        <f>ROUND(I162*H162,1)</f>
        <v>0</v>
      </c>
      <c r="BL162" s="17" t="s">
        <v>143</v>
      </c>
      <c r="BM162" s="220" t="s">
        <v>756</v>
      </c>
    </row>
    <row r="163" spans="1:47" s="2" customFormat="1" ht="19.5">
      <c r="A163" s="34"/>
      <c r="B163" s="35"/>
      <c r="C163" s="36"/>
      <c r="D163" s="222" t="s">
        <v>145</v>
      </c>
      <c r="E163" s="36"/>
      <c r="F163" s="223" t="s">
        <v>196</v>
      </c>
      <c r="G163" s="36"/>
      <c r="H163" s="36"/>
      <c r="I163" s="122"/>
      <c r="J163" s="36"/>
      <c r="K163" s="36"/>
      <c r="L163" s="39"/>
      <c r="M163" s="224"/>
      <c r="N163" s="225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82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290</v>
      </c>
      <c r="G164" s="227"/>
      <c r="H164" s="230">
        <v>26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74</v>
      </c>
      <c r="AY164" s="236" t="s">
        <v>137</v>
      </c>
    </row>
    <row r="165" spans="2:51" s="15" customFormat="1" ht="11.25">
      <c r="B165" s="248"/>
      <c r="C165" s="249"/>
      <c r="D165" s="222" t="s">
        <v>147</v>
      </c>
      <c r="E165" s="250" t="s">
        <v>1</v>
      </c>
      <c r="F165" s="251" t="s">
        <v>151</v>
      </c>
      <c r="G165" s="249"/>
      <c r="H165" s="252">
        <v>26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82</v>
      </c>
      <c r="AV165" s="15" t="s">
        <v>143</v>
      </c>
      <c r="AW165" s="15" t="s">
        <v>30</v>
      </c>
      <c r="AX165" s="15" t="s">
        <v>31</v>
      </c>
      <c r="AY165" s="258" t="s">
        <v>137</v>
      </c>
    </row>
    <row r="166" spans="1:65" s="2" customFormat="1" ht="16.5" customHeight="1">
      <c r="A166" s="34"/>
      <c r="B166" s="35"/>
      <c r="C166" s="209" t="s">
        <v>198</v>
      </c>
      <c r="D166" s="209" t="s">
        <v>139</v>
      </c>
      <c r="E166" s="210" t="s">
        <v>199</v>
      </c>
      <c r="F166" s="211" t="s">
        <v>200</v>
      </c>
      <c r="G166" s="212" t="s">
        <v>161</v>
      </c>
      <c r="H166" s="213">
        <v>23</v>
      </c>
      <c r="I166" s="214"/>
      <c r="J166" s="213">
        <f>ROUND(I166*H166,1)</f>
        <v>0</v>
      </c>
      <c r="K166" s="215"/>
      <c r="L166" s="39"/>
      <c r="M166" s="216" t="s">
        <v>1</v>
      </c>
      <c r="N166" s="217" t="s">
        <v>39</v>
      </c>
      <c r="O166" s="71"/>
      <c r="P166" s="218">
        <f>O166*H166</f>
        <v>0</v>
      </c>
      <c r="Q166" s="218">
        <v>4.6394E-05</v>
      </c>
      <c r="R166" s="218">
        <f>Q166*H166</f>
        <v>0.0010670620000000001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143</v>
      </c>
      <c r="AT166" s="220" t="s">
        <v>139</v>
      </c>
      <c r="AU166" s="220" t="s">
        <v>82</v>
      </c>
      <c r="AY166" s="17" t="s">
        <v>137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31</v>
      </c>
      <c r="BK166" s="221">
        <f>ROUND(I166*H166,1)</f>
        <v>0</v>
      </c>
      <c r="BL166" s="17" t="s">
        <v>143</v>
      </c>
      <c r="BM166" s="220" t="s">
        <v>757</v>
      </c>
    </row>
    <row r="167" spans="1:47" s="2" customFormat="1" ht="19.5">
      <c r="A167" s="34"/>
      <c r="B167" s="35"/>
      <c r="C167" s="36"/>
      <c r="D167" s="222" t="s">
        <v>145</v>
      </c>
      <c r="E167" s="36"/>
      <c r="F167" s="223" t="s">
        <v>202</v>
      </c>
      <c r="G167" s="36"/>
      <c r="H167" s="36"/>
      <c r="I167" s="122"/>
      <c r="J167" s="36"/>
      <c r="K167" s="36"/>
      <c r="L167" s="39"/>
      <c r="M167" s="224"/>
      <c r="N167" s="22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82</v>
      </c>
    </row>
    <row r="168" spans="2:51" s="13" customFormat="1" ht="11.25">
      <c r="B168" s="226"/>
      <c r="C168" s="227"/>
      <c r="D168" s="222" t="s">
        <v>147</v>
      </c>
      <c r="E168" s="228" t="s">
        <v>1</v>
      </c>
      <c r="F168" s="229" t="s">
        <v>272</v>
      </c>
      <c r="G168" s="227"/>
      <c r="H168" s="230">
        <v>23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147</v>
      </c>
      <c r="AU168" s="236" t="s">
        <v>82</v>
      </c>
      <c r="AV168" s="13" t="s">
        <v>82</v>
      </c>
      <c r="AW168" s="13" t="s">
        <v>30</v>
      </c>
      <c r="AX168" s="13" t="s">
        <v>74</v>
      </c>
      <c r="AY168" s="236" t="s">
        <v>137</v>
      </c>
    </row>
    <row r="169" spans="2:51" s="15" customFormat="1" ht="11.25">
      <c r="B169" s="248"/>
      <c r="C169" s="249"/>
      <c r="D169" s="222" t="s">
        <v>147</v>
      </c>
      <c r="E169" s="250" t="s">
        <v>1</v>
      </c>
      <c r="F169" s="251" t="s">
        <v>151</v>
      </c>
      <c r="G169" s="249"/>
      <c r="H169" s="252">
        <v>23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147</v>
      </c>
      <c r="AU169" s="258" t="s">
        <v>82</v>
      </c>
      <c r="AV169" s="15" t="s">
        <v>143</v>
      </c>
      <c r="AW169" s="15" t="s">
        <v>30</v>
      </c>
      <c r="AX169" s="15" t="s">
        <v>31</v>
      </c>
      <c r="AY169" s="258" t="s">
        <v>137</v>
      </c>
    </row>
    <row r="170" spans="1:65" s="2" customFormat="1" ht="16.5" customHeight="1">
      <c r="A170" s="34"/>
      <c r="B170" s="35"/>
      <c r="C170" s="209" t="s">
        <v>204</v>
      </c>
      <c r="D170" s="209" t="s">
        <v>139</v>
      </c>
      <c r="E170" s="210" t="s">
        <v>205</v>
      </c>
      <c r="F170" s="211" t="s">
        <v>206</v>
      </c>
      <c r="G170" s="212" t="s">
        <v>161</v>
      </c>
      <c r="H170" s="213">
        <v>3</v>
      </c>
      <c r="I170" s="214"/>
      <c r="J170" s="213">
        <f>ROUND(I170*H170,1)</f>
        <v>0</v>
      </c>
      <c r="K170" s="215"/>
      <c r="L170" s="39"/>
      <c r="M170" s="216" t="s">
        <v>1</v>
      </c>
      <c r="N170" s="217" t="s">
        <v>39</v>
      </c>
      <c r="O170" s="71"/>
      <c r="P170" s="218">
        <f>O170*H170</f>
        <v>0</v>
      </c>
      <c r="Q170" s="218">
        <v>9.2788E-05</v>
      </c>
      <c r="R170" s="218">
        <f>Q170*H170</f>
        <v>0.000278364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143</v>
      </c>
      <c r="AT170" s="220" t="s">
        <v>139</v>
      </c>
      <c r="AU170" s="220" t="s">
        <v>82</v>
      </c>
      <c r="AY170" s="17" t="s">
        <v>137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31</v>
      </c>
      <c r="BK170" s="221">
        <f>ROUND(I170*H170,1)</f>
        <v>0</v>
      </c>
      <c r="BL170" s="17" t="s">
        <v>143</v>
      </c>
      <c r="BM170" s="220" t="s">
        <v>758</v>
      </c>
    </row>
    <row r="171" spans="1:47" s="2" customFormat="1" ht="19.5">
      <c r="A171" s="34"/>
      <c r="B171" s="35"/>
      <c r="C171" s="36"/>
      <c r="D171" s="222" t="s">
        <v>145</v>
      </c>
      <c r="E171" s="36"/>
      <c r="F171" s="223" t="s">
        <v>208</v>
      </c>
      <c r="G171" s="36"/>
      <c r="H171" s="36"/>
      <c r="I171" s="122"/>
      <c r="J171" s="36"/>
      <c r="K171" s="36"/>
      <c r="L171" s="39"/>
      <c r="M171" s="224"/>
      <c r="N171" s="22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145</v>
      </c>
      <c r="AU171" s="17" t="s">
        <v>82</v>
      </c>
    </row>
    <row r="172" spans="2:51" s="13" customFormat="1" ht="11.25">
      <c r="B172" s="226"/>
      <c r="C172" s="227"/>
      <c r="D172" s="222" t="s">
        <v>147</v>
      </c>
      <c r="E172" s="228" t="s">
        <v>1</v>
      </c>
      <c r="F172" s="229" t="s">
        <v>150</v>
      </c>
      <c r="G172" s="227"/>
      <c r="H172" s="230">
        <v>3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147</v>
      </c>
      <c r="AU172" s="236" t="s">
        <v>82</v>
      </c>
      <c r="AV172" s="13" t="s">
        <v>82</v>
      </c>
      <c r="AW172" s="13" t="s">
        <v>30</v>
      </c>
      <c r="AX172" s="13" t="s">
        <v>74</v>
      </c>
      <c r="AY172" s="236" t="s">
        <v>137</v>
      </c>
    </row>
    <row r="173" spans="2:51" s="15" customFormat="1" ht="11.25">
      <c r="B173" s="248"/>
      <c r="C173" s="249"/>
      <c r="D173" s="222" t="s">
        <v>147</v>
      </c>
      <c r="E173" s="250" t="s">
        <v>1</v>
      </c>
      <c r="F173" s="251" t="s">
        <v>151</v>
      </c>
      <c r="G173" s="249"/>
      <c r="H173" s="252">
        <v>3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147</v>
      </c>
      <c r="AU173" s="258" t="s">
        <v>82</v>
      </c>
      <c r="AV173" s="15" t="s">
        <v>143</v>
      </c>
      <c r="AW173" s="15" t="s">
        <v>30</v>
      </c>
      <c r="AX173" s="15" t="s">
        <v>31</v>
      </c>
      <c r="AY173" s="258" t="s">
        <v>137</v>
      </c>
    </row>
    <row r="174" spans="1:65" s="2" customFormat="1" ht="21.75" customHeight="1">
      <c r="A174" s="34"/>
      <c r="B174" s="35"/>
      <c r="C174" s="209" t="s">
        <v>210</v>
      </c>
      <c r="D174" s="209" t="s">
        <v>139</v>
      </c>
      <c r="E174" s="210" t="s">
        <v>759</v>
      </c>
      <c r="F174" s="211" t="s">
        <v>760</v>
      </c>
      <c r="G174" s="212" t="s">
        <v>245</v>
      </c>
      <c r="H174" s="213">
        <v>66600</v>
      </c>
      <c r="I174" s="214"/>
      <c r="J174" s="213">
        <f>ROUND(I174*H174,1)</f>
        <v>0</v>
      </c>
      <c r="K174" s="215"/>
      <c r="L174" s="39"/>
      <c r="M174" s="216" t="s">
        <v>1</v>
      </c>
      <c r="N174" s="217" t="s">
        <v>39</v>
      </c>
      <c r="O174" s="71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143</v>
      </c>
      <c r="AT174" s="220" t="s">
        <v>139</v>
      </c>
      <c r="AU174" s="220" t="s">
        <v>82</v>
      </c>
      <c r="AY174" s="17" t="s">
        <v>137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31</v>
      </c>
      <c r="BK174" s="221">
        <f>ROUND(I174*H174,1)</f>
        <v>0</v>
      </c>
      <c r="BL174" s="17" t="s">
        <v>143</v>
      </c>
      <c r="BM174" s="220" t="s">
        <v>761</v>
      </c>
    </row>
    <row r="175" spans="1:47" s="2" customFormat="1" ht="39">
      <c r="A175" s="34"/>
      <c r="B175" s="35"/>
      <c r="C175" s="36"/>
      <c r="D175" s="222" t="s">
        <v>145</v>
      </c>
      <c r="E175" s="36"/>
      <c r="F175" s="223" t="s">
        <v>762</v>
      </c>
      <c r="G175" s="36"/>
      <c r="H175" s="36"/>
      <c r="I175" s="122"/>
      <c r="J175" s="36"/>
      <c r="K175" s="36"/>
      <c r="L175" s="39"/>
      <c r="M175" s="224"/>
      <c r="N175" s="225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145</v>
      </c>
      <c r="AU175" s="17" t="s">
        <v>82</v>
      </c>
    </row>
    <row r="176" spans="2:51" s="13" customFormat="1" ht="11.25">
      <c r="B176" s="226"/>
      <c r="C176" s="227"/>
      <c r="D176" s="222" t="s">
        <v>147</v>
      </c>
      <c r="E176" s="228" t="s">
        <v>1</v>
      </c>
      <c r="F176" s="229" t="s">
        <v>763</v>
      </c>
      <c r="G176" s="227"/>
      <c r="H176" s="230">
        <v>66600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147</v>
      </c>
      <c r="AU176" s="236" t="s">
        <v>82</v>
      </c>
      <c r="AV176" s="13" t="s">
        <v>82</v>
      </c>
      <c r="AW176" s="13" t="s">
        <v>30</v>
      </c>
      <c r="AX176" s="13" t="s">
        <v>74</v>
      </c>
      <c r="AY176" s="236" t="s">
        <v>137</v>
      </c>
    </row>
    <row r="177" spans="2:51" s="14" customFormat="1" ht="11.25">
      <c r="B177" s="237"/>
      <c r="C177" s="238"/>
      <c r="D177" s="222" t="s">
        <v>147</v>
      </c>
      <c r="E177" s="239" t="s">
        <v>1</v>
      </c>
      <c r="F177" s="240" t="s">
        <v>764</v>
      </c>
      <c r="G177" s="238"/>
      <c r="H177" s="241">
        <v>66600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147</v>
      </c>
      <c r="AU177" s="247" t="s">
        <v>82</v>
      </c>
      <c r="AV177" s="14" t="s">
        <v>150</v>
      </c>
      <c r="AW177" s="14" t="s">
        <v>30</v>
      </c>
      <c r="AX177" s="14" t="s">
        <v>74</v>
      </c>
      <c r="AY177" s="247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66600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82</v>
      </c>
      <c r="AV178" s="15" t="s">
        <v>143</v>
      </c>
      <c r="AW178" s="15" t="s">
        <v>30</v>
      </c>
      <c r="AX178" s="15" t="s">
        <v>31</v>
      </c>
      <c r="AY178" s="258" t="s">
        <v>137</v>
      </c>
    </row>
    <row r="179" spans="1:65" s="2" customFormat="1" ht="21.75" customHeight="1">
      <c r="A179" s="34"/>
      <c r="B179" s="35"/>
      <c r="C179" s="209" t="s">
        <v>215</v>
      </c>
      <c r="D179" s="209" t="s">
        <v>139</v>
      </c>
      <c r="E179" s="210" t="s">
        <v>765</v>
      </c>
      <c r="F179" s="211" t="s">
        <v>766</v>
      </c>
      <c r="G179" s="212" t="s">
        <v>142</v>
      </c>
      <c r="H179" s="213">
        <v>7.8</v>
      </c>
      <c r="I179" s="214"/>
      <c r="J179" s="213">
        <f>ROUND(I179*H179,1)</f>
        <v>0</v>
      </c>
      <c r="K179" s="215"/>
      <c r="L179" s="39"/>
      <c r="M179" s="216" t="s">
        <v>1</v>
      </c>
      <c r="N179" s="217" t="s">
        <v>39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82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31</v>
      </c>
      <c r="BK179" s="221">
        <f>ROUND(I179*H179,1)</f>
        <v>0</v>
      </c>
      <c r="BL179" s="17" t="s">
        <v>143</v>
      </c>
      <c r="BM179" s="220" t="s">
        <v>767</v>
      </c>
    </row>
    <row r="180" spans="1:47" s="2" customFormat="1" ht="11.25">
      <c r="A180" s="34"/>
      <c r="B180" s="35"/>
      <c r="C180" s="36"/>
      <c r="D180" s="222" t="s">
        <v>145</v>
      </c>
      <c r="E180" s="36"/>
      <c r="F180" s="223" t="s">
        <v>768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769</v>
      </c>
      <c r="G181" s="227"/>
      <c r="H181" s="230">
        <v>7.8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82</v>
      </c>
      <c r="AV181" s="13" t="s">
        <v>82</v>
      </c>
      <c r="AW181" s="13" t="s">
        <v>30</v>
      </c>
      <c r="AX181" s="13" t="s">
        <v>74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770</v>
      </c>
      <c r="G182" s="238"/>
      <c r="H182" s="241">
        <v>7.8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82</v>
      </c>
      <c r="AV182" s="14" t="s">
        <v>150</v>
      </c>
      <c r="AW182" s="14" t="s">
        <v>30</v>
      </c>
      <c r="AX182" s="14" t="s">
        <v>74</v>
      </c>
      <c r="AY182" s="247" t="s">
        <v>137</v>
      </c>
    </row>
    <row r="183" spans="2:51" s="15" customFormat="1" ht="11.25">
      <c r="B183" s="248"/>
      <c r="C183" s="249"/>
      <c r="D183" s="222" t="s">
        <v>147</v>
      </c>
      <c r="E183" s="250" t="s">
        <v>1</v>
      </c>
      <c r="F183" s="251" t="s">
        <v>151</v>
      </c>
      <c r="G183" s="249"/>
      <c r="H183" s="252">
        <v>7.8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147</v>
      </c>
      <c r="AU183" s="258" t="s">
        <v>82</v>
      </c>
      <c r="AV183" s="15" t="s">
        <v>143</v>
      </c>
      <c r="AW183" s="15" t="s">
        <v>30</v>
      </c>
      <c r="AX183" s="15" t="s">
        <v>31</v>
      </c>
      <c r="AY183" s="258" t="s">
        <v>137</v>
      </c>
    </row>
    <row r="184" spans="1:65" s="2" customFormat="1" ht="16.5" customHeight="1">
      <c r="A184" s="34"/>
      <c r="B184" s="35"/>
      <c r="C184" s="259" t="s">
        <v>220</v>
      </c>
      <c r="D184" s="259" t="s">
        <v>342</v>
      </c>
      <c r="E184" s="260" t="s">
        <v>233</v>
      </c>
      <c r="F184" s="261" t="s">
        <v>771</v>
      </c>
      <c r="G184" s="262" t="s">
        <v>772</v>
      </c>
      <c r="H184" s="263">
        <v>621.6</v>
      </c>
      <c r="I184" s="264"/>
      <c r="J184" s="263">
        <f>ROUND(I184*H184,1)</f>
        <v>0</v>
      </c>
      <c r="K184" s="265"/>
      <c r="L184" s="266"/>
      <c r="M184" s="267" t="s">
        <v>1</v>
      </c>
      <c r="N184" s="268" t="s">
        <v>39</v>
      </c>
      <c r="O184" s="71"/>
      <c r="P184" s="218">
        <f>O184*H184</f>
        <v>0</v>
      </c>
      <c r="Q184" s="218">
        <v>0.001</v>
      </c>
      <c r="R184" s="218">
        <f>Q184*H184</f>
        <v>0.6216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187</v>
      </c>
      <c r="AT184" s="220" t="s">
        <v>342</v>
      </c>
      <c r="AU184" s="220" t="s">
        <v>82</v>
      </c>
      <c r="AY184" s="17" t="s">
        <v>137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31</v>
      </c>
      <c r="BK184" s="221">
        <f>ROUND(I184*H184,1)</f>
        <v>0</v>
      </c>
      <c r="BL184" s="17" t="s">
        <v>143</v>
      </c>
      <c r="BM184" s="220" t="s">
        <v>773</v>
      </c>
    </row>
    <row r="185" spans="1:47" s="2" customFormat="1" ht="11.25">
      <c r="A185" s="34"/>
      <c r="B185" s="35"/>
      <c r="C185" s="36"/>
      <c r="D185" s="222" t="s">
        <v>145</v>
      </c>
      <c r="E185" s="36"/>
      <c r="F185" s="223" t="s">
        <v>774</v>
      </c>
      <c r="G185" s="36"/>
      <c r="H185" s="36"/>
      <c r="I185" s="122"/>
      <c r="J185" s="36"/>
      <c r="K185" s="36"/>
      <c r="L185" s="39"/>
      <c r="M185" s="224"/>
      <c r="N185" s="225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82</v>
      </c>
    </row>
    <row r="186" spans="2:51" s="13" customFormat="1" ht="11.25">
      <c r="B186" s="226"/>
      <c r="C186" s="227"/>
      <c r="D186" s="222" t="s">
        <v>147</v>
      </c>
      <c r="E186" s="228" t="s">
        <v>1</v>
      </c>
      <c r="F186" s="229" t="s">
        <v>775</v>
      </c>
      <c r="G186" s="227"/>
      <c r="H186" s="230">
        <v>621.6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147</v>
      </c>
      <c r="AU186" s="236" t="s">
        <v>82</v>
      </c>
      <c r="AV186" s="13" t="s">
        <v>82</v>
      </c>
      <c r="AW186" s="13" t="s">
        <v>30</v>
      </c>
      <c r="AX186" s="13" t="s">
        <v>74</v>
      </c>
      <c r="AY186" s="236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621.6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82</v>
      </c>
      <c r="AV187" s="15" t="s">
        <v>143</v>
      </c>
      <c r="AW187" s="15" t="s">
        <v>30</v>
      </c>
      <c r="AX187" s="15" t="s">
        <v>31</v>
      </c>
      <c r="AY187" s="258" t="s">
        <v>137</v>
      </c>
    </row>
    <row r="188" spans="1:65" s="2" customFormat="1" ht="21.75" customHeight="1">
      <c r="A188" s="34"/>
      <c r="B188" s="35"/>
      <c r="C188" s="209" t="s">
        <v>9</v>
      </c>
      <c r="D188" s="209" t="s">
        <v>139</v>
      </c>
      <c r="E188" s="210" t="s">
        <v>776</v>
      </c>
      <c r="F188" s="211" t="s">
        <v>777</v>
      </c>
      <c r="G188" s="212" t="s">
        <v>154</v>
      </c>
      <c r="H188" s="213">
        <v>16000</v>
      </c>
      <c r="I188" s="214"/>
      <c r="J188" s="213">
        <f>ROUND(I188*H188,1)</f>
        <v>0</v>
      </c>
      <c r="K188" s="215"/>
      <c r="L188" s="39"/>
      <c r="M188" s="216" t="s">
        <v>1</v>
      </c>
      <c r="N188" s="217" t="s">
        <v>39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82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31</v>
      </c>
      <c r="BK188" s="221">
        <f>ROUND(I188*H188,1)</f>
        <v>0</v>
      </c>
      <c r="BL188" s="17" t="s">
        <v>143</v>
      </c>
      <c r="BM188" s="220" t="s">
        <v>778</v>
      </c>
    </row>
    <row r="189" spans="1:47" s="2" customFormat="1" ht="19.5">
      <c r="A189" s="34"/>
      <c r="B189" s="35"/>
      <c r="C189" s="36"/>
      <c r="D189" s="222" t="s">
        <v>145</v>
      </c>
      <c r="E189" s="36"/>
      <c r="F189" s="223" t="s">
        <v>779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82</v>
      </c>
    </row>
    <row r="190" spans="2:51" s="13" customFormat="1" ht="11.25">
      <c r="B190" s="226"/>
      <c r="C190" s="227"/>
      <c r="D190" s="222" t="s">
        <v>147</v>
      </c>
      <c r="E190" s="228" t="s">
        <v>1</v>
      </c>
      <c r="F190" s="229" t="s">
        <v>780</v>
      </c>
      <c r="G190" s="227"/>
      <c r="H190" s="230">
        <v>16000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147</v>
      </c>
      <c r="AU190" s="236" t="s">
        <v>82</v>
      </c>
      <c r="AV190" s="13" t="s">
        <v>82</v>
      </c>
      <c r="AW190" s="13" t="s">
        <v>30</v>
      </c>
      <c r="AX190" s="13" t="s">
        <v>74</v>
      </c>
      <c r="AY190" s="236" t="s">
        <v>137</v>
      </c>
    </row>
    <row r="191" spans="2:51" s="14" customFormat="1" ht="11.25">
      <c r="B191" s="237"/>
      <c r="C191" s="238"/>
      <c r="D191" s="222" t="s">
        <v>147</v>
      </c>
      <c r="E191" s="239" t="s">
        <v>1</v>
      </c>
      <c r="F191" s="240" t="s">
        <v>781</v>
      </c>
      <c r="G191" s="238"/>
      <c r="H191" s="241">
        <v>16000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147</v>
      </c>
      <c r="AU191" s="247" t="s">
        <v>82</v>
      </c>
      <c r="AV191" s="14" t="s">
        <v>150</v>
      </c>
      <c r="AW191" s="14" t="s">
        <v>30</v>
      </c>
      <c r="AX191" s="14" t="s">
        <v>74</v>
      </c>
      <c r="AY191" s="247" t="s">
        <v>137</v>
      </c>
    </row>
    <row r="192" spans="2:51" s="15" customFormat="1" ht="11.25">
      <c r="B192" s="248"/>
      <c r="C192" s="249"/>
      <c r="D192" s="222" t="s">
        <v>147</v>
      </c>
      <c r="E192" s="250" t="s">
        <v>1</v>
      </c>
      <c r="F192" s="251" t="s">
        <v>151</v>
      </c>
      <c r="G192" s="249"/>
      <c r="H192" s="252">
        <v>16000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147</v>
      </c>
      <c r="AU192" s="258" t="s">
        <v>82</v>
      </c>
      <c r="AV192" s="15" t="s">
        <v>143</v>
      </c>
      <c r="AW192" s="15" t="s">
        <v>30</v>
      </c>
      <c r="AX192" s="15" t="s">
        <v>31</v>
      </c>
      <c r="AY192" s="258" t="s">
        <v>137</v>
      </c>
    </row>
    <row r="193" spans="1:65" s="2" customFormat="1" ht="16.5" customHeight="1">
      <c r="A193" s="34"/>
      <c r="B193" s="35"/>
      <c r="C193" s="259" t="s">
        <v>232</v>
      </c>
      <c r="D193" s="259" t="s">
        <v>342</v>
      </c>
      <c r="E193" s="260" t="s">
        <v>782</v>
      </c>
      <c r="F193" s="261" t="s">
        <v>783</v>
      </c>
      <c r="G193" s="262" t="s">
        <v>772</v>
      </c>
      <c r="H193" s="263">
        <v>441.9</v>
      </c>
      <c r="I193" s="264"/>
      <c r="J193" s="263">
        <f>ROUND(I193*H193,1)</f>
        <v>0</v>
      </c>
      <c r="K193" s="265"/>
      <c r="L193" s="266"/>
      <c r="M193" s="267" t="s">
        <v>1</v>
      </c>
      <c r="N193" s="268" t="s">
        <v>39</v>
      </c>
      <c r="O193" s="71"/>
      <c r="P193" s="218">
        <f>O193*H193</f>
        <v>0</v>
      </c>
      <c r="Q193" s="218">
        <v>0.001</v>
      </c>
      <c r="R193" s="218">
        <f>Q193*H193</f>
        <v>0.44189999999999996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187</v>
      </c>
      <c r="AT193" s="220" t="s">
        <v>342</v>
      </c>
      <c r="AU193" s="220" t="s">
        <v>82</v>
      </c>
      <c r="AY193" s="17" t="s">
        <v>137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31</v>
      </c>
      <c r="BK193" s="221">
        <f>ROUND(I193*H193,1)</f>
        <v>0</v>
      </c>
      <c r="BL193" s="17" t="s">
        <v>143</v>
      </c>
      <c r="BM193" s="220" t="s">
        <v>784</v>
      </c>
    </row>
    <row r="194" spans="1:47" s="2" customFormat="1" ht="19.5">
      <c r="A194" s="34"/>
      <c r="B194" s="35"/>
      <c r="C194" s="36"/>
      <c r="D194" s="222" t="s">
        <v>145</v>
      </c>
      <c r="E194" s="36"/>
      <c r="F194" s="223" t="s">
        <v>785</v>
      </c>
      <c r="G194" s="36"/>
      <c r="H194" s="36"/>
      <c r="I194" s="122"/>
      <c r="J194" s="36"/>
      <c r="K194" s="36"/>
      <c r="L194" s="39"/>
      <c r="M194" s="224"/>
      <c r="N194" s="22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2:51" s="13" customFormat="1" ht="11.25">
      <c r="B195" s="226"/>
      <c r="C195" s="227"/>
      <c r="D195" s="222" t="s">
        <v>147</v>
      </c>
      <c r="E195" s="228" t="s">
        <v>1</v>
      </c>
      <c r="F195" s="229" t="s">
        <v>786</v>
      </c>
      <c r="G195" s="227"/>
      <c r="H195" s="230">
        <v>58917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147</v>
      </c>
      <c r="AU195" s="236" t="s">
        <v>82</v>
      </c>
      <c r="AV195" s="13" t="s">
        <v>82</v>
      </c>
      <c r="AW195" s="13" t="s">
        <v>30</v>
      </c>
      <c r="AX195" s="13" t="s">
        <v>74</v>
      </c>
      <c r="AY195" s="236" t="s">
        <v>137</v>
      </c>
    </row>
    <row r="196" spans="2:51" s="15" customFormat="1" ht="11.25">
      <c r="B196" s="248"/>
      <c r="C196" s="249"/>
      <c r="D196" s="222" t="s">
        <v>147</v>
      </c>
      <c r="E196" s="250" t="s">
        <v>1</v>
      </c>
      <c r="F196" s="251" t="s">
        <v>151</v>
      </c>
      <c r="G196" s="249"/>
      <c r="H196" s="252">
        <v>58917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82</v>
      </c>
      <c r="AV196" s="15" t="s">
        <v>143</v>
      </c>
      <c r="AW196" s="15" t="s">
        <v>30</v>
      </c>
      <c r="AX196" s="15" t="s">
        <v>31</v>
      </c>
      <c r="AY196" s="258" t="s">
        <v>137</v>
      </c>
    </row>
    <row r="197" spans="2:51" s="13" customFormat="1" ht="11.25">
      <c r="B197" s="226"/>
      <c r="C197" s="227"/>
      <c r="D197" s="222" t="s">
        <v>147</v>
      </c>
      <c r="E197" s="227"/>
      <c r="F197" s="229" t="s">
        <v>787</v>
      </c>
      <c r="G197" s="227"/>
      <c r="H197" s="230">
        <v>441.9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147</v>
      </c>
      <c r="AU197" s="236" t="s">
        <v>82</v>
      </c>
      <c r="AV197" s="13" t="s">
        <v>82</v>
      </c>
      <c r="AW197" s="13" t="s">
        <v>4</v>
      </c>
      <c r="AX197" s="13" t="s">
        <v>31</v>
      </c>
      <c r="AY197" s="236" t="s">
        <v>137</v>
      </c>
    </row>
    <row r="198" spans="1:65" s="2" customFormat="1" ht="21.75" customHeight="1">
      <c r="A198" s="34"/>
      <c r="B198" s="35"/>
      <c r="C198" s="209" t="s">
        <v>237</v>
      </c>
      <c r="D198" s="209" t="s">
        <v>139</v>
      </c>
      <c r="E198" s="210" t="s">
        <v>788</v>
      </c>
      <c r="F198" s="211" t="s">
        <v>789</v>
      </c>
      <c r="G198" s="212" t="s">
        <v>154</v>
      </c>
      <c r="H198" s="213">
        <v>9000</v>
      </c>
      <c r="I198" s="214"/>
      <c r="J198" s="213">
        <f>ROUND(I198*H198,1)</f>
        <v>0</v>
      </c>
      <c r="K198" s="215"/>
      <c r="L198" s="39"/>
      <c r="M198" s="216" t="s">
        <v>1</v>
      </c>
      <c r="N198" s="217" t="s">
        <v>39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143</v>
      </c>
      <c r="AT198" s="220" t="s">
        <v>139</v>
      </c>
      <c r="AU198" s="220" t="s">
        <v>82</v>
      </c>
      <c r="AY198" s="17" t="s">
        <v>137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31</v>
      </c>
      <c r="BK198" s="221">
        <f>ROUND(I198*H198,1)</f>
        <v>0</v>
      </c>
      <c r="BL198" s="17" t="s">
        <v>143</v>
      </c>
      <c r="BM198" s="220" t="s">
        <v>790</v>
      </c>
    </row>
    <row r="199" spans="1:47" s="2" customFormat="1" ht="19.5">
      <c r="A199" s="34"/>
      <c r="B199" s="35"/>
      <c r="C199" s="36"/>
      <c r="D199" s="222" t="s">
        <v>145</v>
      </c>
      <c r="E199" s="36"/>
      <c r="F199" s="223" t="s">
        <v>791</v>
      </c>
      <c r="G199" s="36"/>
      <c r="H199" s="36"/>
      <c r="I199" s="122"/>
      <c r="J199" s="36"/>
      <c r="K199" s="36"/>
      <c r="L199" s="39"/>
      <c r="M199" s="224"/>
      <c r="N199" s="22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82</v>
      </c>
    </row>
    <row r="200" spans="2:51" s="13" customFormat="1" ht="11.25">
      <c r="B200" s="226"/>
      <c r="C200" s="227"/>
      <c r="D200" s="222" t="s">
        <v>147</v>
      </c>
      <c r="E200" s="228" t="s">
        <v>1</v>
      </c>
      <c r="F200" s="229" t="s">
        <v>792</v>
      </c>
      <c r="G200" s="227"/>
      <c r="H200" s="230">
        <v>9000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147</v>
      </c>
      <c r="AU200" s="236" t="s">
        <v>82</v>
      </c>
      <c r="AV200" s="13" t="s">
        <v>82</v>
      </c>
      <c r="AW200" s="13" t="s">
        <v>30</v>
      </c>
      <c r="AX200" s="13" t="s">
        <v>74</v>
      </c>
      <c r="AY200" s="236" t="s">
        <v>137</v>
      </c>
    </row>
    <row r="201" spans="2:51" s="14" customFormat="1" ht="11.25">
      <c r="B201" s="237"/>
      <c r="C201" s="238"/>
      <c r="D201" s="222" t="s">
        <v>147</v>
      </c>
      <c r="E201" s="239" t="s">
        <v>1</v>
      </c>
      <c r="F201" s="240" t="s">
        <v>793</v>
      </c>
      <c r="G201" s="238"/>
      <c r="H201" s="241">
        <v>9000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147</v>
      </c>
      <c r="AU201" s="247" t="s">
        <v>82</v>
      </c>
      <c r="AV201" s="14" t="s">
        <v>150</v>
      </c>
      <c r="AW201" s="14" t="s">
        <v>30</v>
      </c>
      <c r="AX201" s="14" t="s">
        <v>74</v>
      </c>
      <c r="AY201" s="247" t="s">
        <v>137</v>
      </c>
    </row>
    <row r="202" spans="2:51" s="15" customFormat="1" ht="11.25">
      <c r="B202" s="248"/>
      <c r="C202" s="249"/>
      <c r="D202" s="222" t="s">
        <v>147</v>
      </c>
      <c r="E202" s="250" t="s">
        <v>1</v>
      </c>
      <c r="F202" s="251" t="s">
        <v>151</v>
      </c>
      <c r="G202" s="249"/>
      <c r="H202" s="252">
        <v>9000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147</v>
      </c>
      <c r="AU202" s="258" t="s">
        <v>82</v>
      </c>
      <c r="AV202" s="15" t="s">
        <v>143</v>
      </c>
      <c r="AW202" s="15" t="s">
        <v>30</v>
      </c>
      <c r="AX202" s="15" t="s">
        <v>31</v>
      </c>
      <c r="AY202" s="258" t="s">
        <v>137</v>
      </c>
    </row>
    <row r="203" spans="1:65" s="2" customFormat="1" ht="21.75" customHeight="1">
      <c r="A203" s="34"/>
      <c r="B203" s="35"/>
      <c r="C203" s="209" t="s">
        <v>242</v>
      </c>
      <c r="D203" s="209" t="s">
        <v>139</v>
      </c>
      <c r="E203" s="210" t="s">
        <v>794</v>
      </c>
      <c r="F203" s="211" t="s">
        <v>795</v>
      </c>
      <c r="G203" s="212" t="s">
        <v>161</v>
      </c>
      <c r="H203" s="213">
        <v>392</v>
      </c>
      <c r="I203" s="214"/>
      <c r="J203" s="213">
        <f>ROUND(I203*H203,1)</f>
        <v>0</v>
      </c>
      <c r="K203" s="215"/>
      <c r="L203" s="39"/>
      <c r="M203" s="216" t="s">
        <v>1</v>
      </c>
      <c r="N203" s="217" t="s">
        <v>39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143</v>
      </c>
      <c r="AT203" s="220" t="s">
        <v>139</v>
      </c>
      <c r="AU203" s="220" t="s">
        <v>82</v>
      </c>
      <c r="AY203" s="17" t="s">
        <v>137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31</v>
      </c>
      <c r="BK203" s="221">
        <f>ROUND(I203*H203,1)</f>
        <v>0</v>
      </c>
      <c r="BL203" s="17" t="s">
        <v>143</v>
      </c>
      <c r="BM203" s="220" t="s">
        <v>796</v>
      </c>
    </row>
    <row r="204" spans="1:47" s="2" customFormat="1" ht="29.25">
      <c r="A204" s="34"/>
      <c r="B204" s="35"/>
      <c r="C204" s="36"/>
      <c r="D204" s="222" t="s">
        <v>145</v>
      </c>
      <c r="E204" s="36"/>
      <c r="F204" s="223" t="s">
        <v>797</v>
      </c>
      <c r="G204" s="36"/>
      <c r="H204" s="36"/>
      <c r="I204" s="122"/>
      <c r="J204" s="36"/>
      <c r="K204" s="36"/>
      <c r="L204" s="39"/>
      <c r="M204" s="224"/>
      <c r="N204" s="22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145</v>
      </c>
      <c r="AU204" s="17" t="s">
        <v>82</v>
      </c>
    </row>
    <row r="205" spans="2:51" s="13" customFormat="1" ht="11.25">
      <c r="B205" s="226"/>
      <c r="C205" s="227"/>
      <c r="D205" s="222" t="s">
        <v>147</v>
      </c>
      <c r="E205" s="228" t="s">
        <v>1</v>
      </c>
      <c r="F205" s="229" t="s">
        <v>798</v>
      </c>
      <c r="G205" s="227"/>
      <c r="H205" s="230">
        <v>392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147</v>
      </c>
      <c r="AU205" s="236" t="s">
        <v>82</v>
      </c>
      <c r="AV205" s="13" t="s">
        <v>82</v>
      </c>
      <c r="AW205" s="13" t="s">
        <v>30</v>
      </c>
      <c r="AX205" s="13" t="s">
        <v>74</v>
      </c>
      <c r="AY205" s="236" t="s">
        <v>137</v>
      </c>
    </row>
    <row r="206" spans="2:51" s="14" customFormat="1" ht="11.25">
      <c r="B206" s="237"/>
      <c r="C206" s="238"/>
      <c r="D206" s="222" t="s">
        <v>147</v>
      </c>
      <c r="E206" s="239" t="s">
        <v>1</v>
      </c>
      <c r="F206" s="240" t="s">
        <v>799</v>
      </c>
      <c r="G206" s="238"/>
      <c r="H206" s="241">
        <v>392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147</v>
      </c>
      <c r="AU206" s="247" t="s">
        <v>82</v>
      </c>
      <c r="AV206" s="14" t="s">
        <v>150</v>
      </c>
      <c r="AW206" s="14" t="s">
        <v>30</v>
      </c>
      <c r="AX206" s="14" t="s">
        <v>74</v>
      </c>
      <c r="AY206" s="247" t="s">
        <v>137</v>
      </c>
    </row>
    <row r="207" spans="2:51" s="15" customFormat="1" ht="11.25">
      <c r="B207" s="248"/>
      <c r="C207" s="249"/>
      <c r="D207" s="222" t="s">
        <v>147</v>
      </c>
      <c r="E207" s="250" t="s">
        <v>1</v>
      </c>
      <c r="F207" s="251" t="s">
        <v>151</v>
      </c>
      <c r="G207" s="249"/>
      <c r="H207" s="252">
        <v>392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147</v>
      </c>
      <c r="AU207" s="258" t="s">
        <v>82</v>
      </c>
      <c r="AV207" s="15" t="s">
        <v>143</v>
      </c>
      <c r="AW207" s="15" t="s">
        <v>30</v>
      </c>
      <c r="AX207" s="15" t="s">
        <v>31</v>
      </c>
      <c r="AY207" s="258" t="s">
        <v>137</v>
      </c>
    </row>
    <row r="208" spans="1:65" s="2" customFormat="1" ht="21.75" customHeight="1">
      <c r="A208" s="34"/>
      <c r="B208" s="35"/>
      <c r="C208" s="209" t="s">
        <v>249</v>
      </c>
      <c r="D208" s="209" t="s">
        <v>139</v>
      </c>
      <c r="E208" s="210" t="s">
        <v>800</v>
      </c>
      <c r="F208" s="211" t="s">
        <v>801</v>
      </c>
      <c r="G208" s="212" t="s">
        <v>161</v>
      </c>
      <c r="H208" s="213">
        <v>99</v>
      </c>
      <c r="I208" s="214"/>
      <c r="J208" s="213">
        <f>ROUND(I208*H208,1)</f>
        <v>0</v>
      </c>
      <c r="K208" s="215"/>
      <c r="L208" s="39"/>
      <c r="M208" s="216" t="s">
        <v>1</v>
      </c>
      <c r="N208" s="217" t="s">
        <v>39</v>
      </c>
      <c r="O208" s="71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143</v>
      </c>
      <c r="AT208" s="220" t="s">
        <v>139</v>
      </c>
      <c r="AU208" s="220" t="s">
        <v>82</v>
      </c>
      <c r="AY208" s="17" t="s">
        <v>137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31</v>
      </c>
      <c r="BK208" s="221">
        <f>ROUND(I208*H208,1)</f>
        <v>0</v>
      </c>
      <c r="BL208" s="17" t="s">
        <v>143</v>
      </c>
      <c r="BM208" s="220" t="s">
        <v>802</v>
      </c>
    </row>
    <row r="209" spans="1:47" s="2" customFormat="1" ht="29.25">
      <c r="A209" s="34"/>
      <c r="B209" s="35"/>
      <c r="C209" s="36"/>
      <c r="D209" s="222" t="s">
        <v>145</v>
      </c>
      <c r="E209" s="36"/>
      <c r="F209" s="223" t="s">
        <v>803</v>
      </c>
      <c r="G209" s="36"/>
      <c r="H209" s="36"/>
      <c r="I209" s="122"/>
      <c r="J209" s="36"/>
      <c r="K209" s="36"/>
      <c r="L209" s="39"/>
      <c r="M209" s="224"/>
      <c r="N209" s="225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82</v>
      </c>
    </row>
    <row r="210" spans="2:51" s="13" customFormat="1" ht="11.25">
      <c r="B210" s="226"/>
      <c r="C210" s="227"/>
      <c r="D210" s="222" t="s">
        <v>147</v>
      </c>
      <c r="E210" s="228" t="s">
        <v>1</v>
      </c>
      <c r="F210" s="229" t="s">
        <v>804</v>
      </c>
      <c r="G210" s="227"/>
      <c r="H210" s="230">
        <v>99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147</v>
      </c>
      <c r="AU210" s="236" t="s">
        <v>82</v>
      </c>
      <c r="AV210" s="13" t="s">
        <v>82</v>
      </c>
      <c r="AW210" s="13" t="s">
        <v>30</v>
      </c>
      <c r="AX210" s="13" t="s">
        <v>74</v>
      </c>
      <c r="AY210" s="236" t="s">
        <v>137</v>
      </c>
    </row>
    <row r="211" spans="2:51" s="14" customFormat="1" ht="11.25">
      <c r="B211" s="237"/>
      <c r="C211" s="238"/>
      <c r="D211" s="222" t="s">
        <v>147</v>
      </c>
      <c r="E211" s="239" t="s">
        <v>1</v>
      </c>
      <c r="F211" s="240" t="s">
        <v>805</v>
      </c>
      <c r="G211" s="238"/>
      <c r="H211" s="241">
        <v>99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147</v>
      </c>
      <c r="AU211" s="247" t="s">
        <v>82</v>
      </c>
      <c r="AV211" s="14" t="s">
        <v>150</v>
      </c>
      <c r="AW211" s="14" t="s">
        <v>30</v>
      </c>
      <c r="AX211" s="14" t="s">
        <v>74</v>
      </c>
      <c r="AY211" s="247" t="s">
        <v>137</v>
      </c>
    </row>
    <row r="212" spans="2:51" s="15" customFormat="1" ht="11.25">
      <c r="B212" s="248"/>
      <c r="C212" s="249"/>
      <c r="D212" s="222" t="s">
        <v>147</v>
      </c>
      <c r="E212" s="250" t="s">
        <v>1</v>
      </c>
      <c r="F212" s="251" t="s">
        <v>151</v>
      </c>
      <c r="G212" s="249"/>
      <c r="H212" s="252">
        <v>99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147</v>
      </c>
      <c r="AU212" s="258" t="s">
        <v>82</v>
      </c>
      <c r="AV212" s="15" t="s">
        <v>143</v>
      </c>
      <c r="AW212" s="15" t="s">
        <v>30</v>
      </c>
      <c r="AX212" s="15" t="s">
        <v>31</v>
      </c>
      <c r="AY212" s="258" t="s">
        <v>137</v>
      </c>
    </row>
    <row r="213" spans="1:65" s="2" customFormat="1" ht="16.5" customHeight="1">
      <c r="A213" s="34"/>
      <c r="B213" s="35"/>
      <c r="C213" s="209" t="s">
        <v>255</v>
      </c>
      <c r="D213" s="209" t="s">
        <v>139</v>
      </c>
      <c r="E213" s="210" t="s">
        <v>806</v>
      </c>
      <c r="F213" s="211" t="s">
        <v>807</v>
      </c>
      <c r="G213" s="212" t="s">
        <v>142</v>
      </c>
      <c r="H213" s="213">
        <v>15.6</v>
      </c>
      <c r="I213" s="214"/>
      <c r="J213" s="213">
        <f>ROUND(I213*H213,1)</f>
        <v>0</v>
      </c>
      <c r="K213" s="215"/>
      <c r="L213" s="39"/>
      <c r="M213" s="216" t="s">
        <v>1</v>
      </c>
      <c r="N213" s="217" t="s">
        <v>39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143</v>
      </c>
      <c r="AT213" s="220" t="s">
        <v>139</v>
      </c>
      <c r="AU213" s="220" t="s">
        <v>82</v>
      </c>
      <c r="AY213" s="17" t="s">
        <v>137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31</v>
      </c>
      <c r="BK213" s="221">
        <f>ROUND(I213*H213,1)</f>
        <v>0</v>
      </c>
      <c r="BL213" s="17" t="s">
        <v>143</v>
      </c>
      <c r="BM213" s="220" t="s">
        <v>808</v>
      </c>
    </row>
    <row r="214" spans="1:47" s="2" customFormat="1" ht="11.25">
      <c r="A214" s="34"/>
      <c r="B214" s="35"/>
      <c r="C214" s="36"/>
      <c r="D214" s="222" t="s">
        <v>145</v>
      </c>
      <c r="E214" s="36"/>
      <c r="F214" s="223" t="s">
        <v>809</v>
      </c>
      <c r="G214" s="36"/>
      <c r="H214" s="36"/>
      <c r="I214" s="122"/>
      <c r="J214" s="36"/>
      <c r="K214" s="36"/>
      <c r="L214" s="39"/>
      <c r="M214" s="224"/>
      <c r="N214" s="225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145</v>
      </c>
      <c r="AU214" s="17" t="s">
        <v>82</v>
      </c>
    </row>
    <row r="215" spans="2:51" s="13" customFormat="1" ht="11.25">
      <c r="B215" s="226"/>
      <c r="C215" s="227"/>
      <c r="D215" s="222" t="s">
        <v>147</v>
      </c>
      <c r="E215" s="228" t="s">
        <v>1</v>
      </c>
      <c r="F215" s="229" t="s">
        <v>769</v>
      </c>
      <c r="G215" s="227"/>
      <c r="H215" s="230">
        <v>7.8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147</v>
      </c>
      <c r="AU215" s="236" t="s">
        <v>82</v>
      </c>
      <c r="AV215" s="13" t="s">
        <v>82</v>
      </c>
      <c r="AW215" s="13" t="s">
        <v>30</v>
      </c>
      <c r="AX215" s="13" t="s">
        <v>74</v>
      </c>
      <c r="AY215" s="236" t="s">
        <v>137</v>
      </c>
    </row>
    <row r="216" spans="2:51" s="14" customFormat="1" ht="11.25">
      <c r="B216" s="237"/>
      <c r="C216" s="238"/>
      <c r="D216" s="222" t="s">
        <v>147</v>
      </c>
      <c r="E216" s="239" t="s">
        <v>1</v>
      </c>
      <c r="F216" s="240" t="s">
        <v>810</v>
      </c>
      <c r="G216" s="238"/>
      <c r="H216" s="241">
        <v>7.8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147</v>
      </c>
      <c r="AU216" s="247" t="s">
        <v>82</v>
      </c>
      <c r="AV216" s="14" t="s">
        <v>150</v>
      </c>
      <c r="AW216" s="14" t="s">
        <v>30</v>
      </c>
      <c r="AX216" s="14" t="s">
        <v>74</v>
      </c>
      <c r="AY216" s="247" t="s">
        <v>137</v>
      </c>
    </row>
    <row r="217" spans="2:51" s="13" customFormat="1" ht="11.25">
      <c r="B217" s="226"/>
      <c r="C217" s="227"/>
      <c r="D217" s="222" t="s">
        <v>147</v>
      </c>
      <c r="E217" s="228" t="s">
        <v>1</v>
      </c>
      <c r="F217" s="229" t="s">
        <v>769</v>
      </c>
      <c r="G217" s="227"/>
      <c r="H217" s="230">
        <v>7.8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147</v>
      </c>
      <c r="AU217" s="236" t="s">
        <v>82</v>
      </c>
      <c r="AV217" s="13" t="s">
        <v>82</v>
      </c>
      <c r="AW217" s="13" t="s">
        <v>30</v>
      </c>
      <c r="AX217" s="13" t="s">
        <v>74</v>
      </c>
      <c r="AY217" s="236" t="s">
        <v>137</v>
      </c>
    </row>
    <row r="218" spans="2:51" s="14" customFormat="1" ht="11.25">
      <c r="B218" s="237"/>
      <c r="C218" s="238"/>
      <c r="D218" s="222" t="s">
        <v>147</v>
      </c>
      <c r="E218" s="239" t="s">
        <v>1</v>
      </c>
      <c r="F218" s="240" t="s">
        <v>811</v>
      </c>
      <c r="G218" s="238"/>
      <c r="H218" s="241">
        <v>7.8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147</v>
      </c>
      <c r="AU218" s="247" t="s">
        <v>82</v>
      </c>
      <c r="AV218" s="14" t="s">
        <v>150</v>
      </c>
      <c r="AW218" s="14" t="s">
        <v>30</v>
      </c>
      <c r="AX218" s="14" t="s">
        <v>74</v>
      </c>
      <c r="AY218" s="247" t="s">
        <v>137</v>
      </c>
    </row>
    <row r="219" spans="2:51" s="15" customFormat="1" ht="11.25">
      <c r="B219" s="248"/>
      <c r="C219" s="249"/>
      <c r="D219" s="222" t="s">
        <v>147</v>
      </c>
      <c r="E219" s="250" t="s">
        <v>1</v>
      </c>
      <c r="F219" s="251" t="s">
        <v>151</v>
      </c>
      <c r="G219" s="249"/>
      <c r="H219" s="252">
        <v>15.6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147</v>
      </c>
      <c r="AU219" s="258" t="s">
        <v>82</v>
      </c>
      <c r="AV219" s="15" t="s">
        <v>143</v>
      </c>
      <c r="AW219" s="15" t="s">
        <v>30</v>
      </c>
      <c r="AX219" s="15" t="s">
        <v>31</v>
      </c>
      <c r="AY219" s="258" t="s">
        <v>137</v>
      </c>
    </row>
    <row r="220" spans="1:65" s="2" customFormat="1" ht="21.75" customHeight="1">
      <c r="A220" s="34"/>
      <c r="B220" s="35"/>
      <c r="C220" s="209" t="s">
        <v>7</v>
      </c>
      <c r="D220" s="209" t="s">
        <v>139</v>
      </c>
      <c r="E220" s="210" t="s">
        <v>812</v>
      </c>
      <c r="F220" s="211" t="s">
        <v>813</v>
      </c>
      <c r="G220" s="212" t="s">
        <v>161</v>
      </c>
      <c r="H220" s="213">
        <v>392</v>
      </c>
      <c r="I220" s="214"/>
      <c r="J220" s="213">
        <f>ROUND(I220*H220,1)</f>
        <v>0</v>
      </c>
      <c r="K220" s="215"/>
      <c r="L220" s="39"/>
      <c r="M220" s="216" t="s">
        <v>1</v>
      </c>
      <c r="N220" s="217" t="s">
        <v>39</v>
      </c>
      <c r="O220" s="71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143</v>
      </c>
      <c r="AT220" s="220" t="s">
        <v>139</v>
      </c>
      <c r="AU220" s="220" t="s">
        <v>82</v>
      </c>
      <c r="AY220" s="17" t="s">
        <v>137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7" t="s">
        <v>31</v>
      </c>
      <c r="BK220" s="221">
        <f>ROUND(I220*H220,1)</f>
        <v>0</v>
      </c>
      <c r="BL220" s="17" t="s">
        <v>143</v>
      </c>
      <c r="BM220" s="220" t="s">
        <v>814</v>
      </c>
    </row>
    <row r="221" spans="1:47" s="2" customFormat="1" ht="19.5">
      <c r="A221" s="34"/>
      <c r="B221" s="35"/>
      <c r="C221" s="36"/>
      <c r="D221" s="222" t="s">
        <v>145</v>
      </c>
      <c r="E221" s="36"/>
      <c r="F221" s="223" t="s">
        <v>815</v>
      </c>
      <c r="G221" s="36"/>
      <c r="H221" s="36"/>
      <c r="I221" s="122"/>
      <c r="J221" s="36"/>
      <c r="K221" s="36"/>
      <c r="L221" s="39"/>
      <c r="M221" s="224"/>
      <c r="N221" s="225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145</v>
      </c>
      <c r="AU221" s="17" t="s">
        <v>82</v>
      </c>
    </row>
    <row r="222" spans="1:65" s="2" customFormat="1" ht="21.75" customHeight="1">
      <c r="A222" s="34"/>
      <c r="B222" s="35"/>
      <c r="C222" s="209" t="s">
        <v>209</v>
      </c>
      <c r="D222" s="209" t="s">
        <v>139</v>
      </c>
      <c r="E222" s="210" t="s">
        <v>816</v>
      </c>
      <c r="F222" s="211" t="s">
        <v>817</v>
      </c>
      <c r="G222" s="212" t="s">
        <v>161</v>
      </c>
      <c r="H222" s="213">
        <v>99</v>
      </c>
      <c r="I222" s="214"/>
      <c r="J222" s="213">
        <f>ROUND(I222*H222,1)</f>
        <v>0</v>
      </c>
      <c r="K222" s="215"/>
      <c r="L222" s="39"/>
      <c r="M222" s="216" t="s">
        <v>1</v>
      </c>
      <c r="N222" s="217" t="s">
        <v>39</v>
      </c>
      <c r="O222" s="71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143</v>
      </c>
      <c r="AT222" s="220" t="s">
        <v>139</v>
      </c>
      <c r="AU222" s="220" t="s">
        <v>82</v>
      </c>
      <c r="AY222" s="17" t="s">
        <v>137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31</v>
      </c>
      <c r="BK222" s="221">
        <f>ROUND(I222*H222,1)</f>
        <v>0</v>
      </c>
      <c r="BL222" s="17" t="s">
        <v>143</v>
      </c>
      <c r="BM222" s="220" t="s">
        <v>818</v>
      </c>
    </row>
    <row r="223" spans="1:47" s="2" customFormat="1" ht="29.25">
      <c r="A223" s="34"/>
      <c r="B223" s="35"/>
      <c r="C223" s="36"/>
      <c r="D223" s="222" t="s">
        <v>145</v>
      </c>
      <c r="E223" s="36"/>
      <c r="F223" s="223" t="s">
        <v>819</v>
      </c>
      <c r="G223" s="36"/>
      <c r="H223" s="36"/>
      <c r="I223" s="122"/>
      <c r="J223" s="36"/>
      <c r="K223" s="36"/>
      <c r="L223" s="39"/>
      <c r="M223" s="224"/>
      <c r="N223" s="225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145</v>
      </c>
      <c r="AU223" s="17" t="s">
        <v>82</v>
      </c>
    </row>
    <row r="224" spans="1:65" s="2" customFormat="1" ht="21.75" customHeight="1">
      <c r="A224" s="34"/>
      <c r="B224" s="35"/>
      <c r="C224" s="209" t="s">
        <v>272</v>
      </c>
      <c r="D224" s="209" t="s">
        <v>139</v>
      </c>
      <c r="E224" s="210" t="s">
        <v>820</v>
      </c>
      <c r="F224" s="211" t="s">
        <v>821</v>
      </c>
      <c r="G224" s="212" t="s">
        <v>161</v>
      </c>
      <c r="H224" s="213">
        <v>99</v>
      </c>
      <c r="I224" s="214"/>
      <c r="J224" s="213">
        <f>ROUND(I224*H224,1)</f>
        <v>0</v>
      </c>
      <c r="K224" s="215"/>
      <c r="L224" s="39"/>
      <c r="M224" s="216" t="s">
        <v>1</v>
      </c>
      <c r="N224" s="217" t="s">
        <v>39</v>
      </c>
      <c r="O224" s="71"/>
      <c r="P224" s="218">
        <f>O224*H224</f>
        <v>0</v>
      </c>
      <c r="Q224" s="218">
        <v>5.8E-05</v>
      </c>
      <c r="R224" s="218">
        <f>Q224*H224</f>
        <v>0.005742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143</v>
      </c>
      <c r="AT224" s="220" t="s">
        <v>139</v>
      </c>
      <c r="AU224" s="220" t="s">
        <v>82</v>
      </c>
      <c r="AY224" s="17" t="s">
        <v>137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31</v>
      </c>
      <c r="BK224" s="221">
        <f>ROUND(I224*H224,1)</f>
        <v>0</v>
      </c>
      <c r="BL224" s="17" t="s">
        <v>143</v>
      </c>
      <c r="BM224" s="220" t="s">
        <v>822</v>
      </c>
    </row>
    <row r="225" spans="1:47" s="2" customFormat="1" ht="11.25">
      <c r="A225" s="34"/>
      <c r="B225" s="35"/>
      <c r="C225" s="36"/>
      <c r="D225" s="222" t="s">
        <v>145</v>
      </c>
      <c r="E225" s="36"/>
      <c r="F225" s="223" t="s">
        <v>823</v>
      </c>
      <c r="G225" s="36"/>
      <c r="H225" s="36"/>
      <c r="I225" s="122"/>
      <c r="J225" s="36"/>
      <c r="K225" s="36"/>
      <c r="L225" s="39"/>
      <c r="M225" s="224"/>
      <c r="N225" s="225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82</v>
      </c>
    </row>
    <row r="226" spans="2:51" s="13" customFormat="1" ht="11.25">
      <c r="B226" s="226"/>
      <c r="C226" s="227"/>
      <c r="D226" s="222" t="s">
        <v>147</v>
      </c>
      <c r="E226" s="228" t="s">
        <v>1</v>
      </c>
      <c r="F226" s="229" t="s">
        <v>711</v>
      </c>
      <c r="G226" s="227"/>
      <c r="H226" s="230">
        <v>99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147</v>
      </c>
      <c r="AU226" s="236" t="s">
        <v>82</v>
      </c>
      <c r="AV226" s="13" t="s">
        <v>82</v>
      </c>
      <c r="AW226" s="13" t="s">
        <v>30</v>
      </c>
      <c r="AX226" s="13" t="s">
        <v>74</v>
      </c>
      <c r="AY226" s="236" t="s">
        <v>137</v>
      </c>
    </row>
    <row r="227" spans="2:51" s="15" customFormat="1" ht="11.25">
      <c r="B227" s="248"/>
      <c r="C227" s="249"/>
      <c r="D227" s="222" t="s">
        <v>147</v>
      </c>
      <c r="E227" s="250" t="s">
        <v>1</v>
      </c>
      <c r="F227" s="251" t="s">
        <v>151</v>
      </c>
      <c r="G227" s="249"/>
      <c r="H227" s="252">
        <v>99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147</v>
      </c>
      <c r="AU227" s="258" t="s">
        <v>82</v>
      </c>
      <c r="AV227" s="15" t="s">
        <v>143</v>
      </c>
      <c r="AW227" s="15" t="s">
        <v>30</v>
      </c>
      <c r="AX227" s="15" t="s">
        <v>31</v>
      </c>
      <c r="AY227" s="258" t="s">
        <v>137</v>
      </c>
    </row>
    <row r="228" spans="1:65" s="2" customFormat="1" ht="21.75" customHeight="1">
      <c r="A228" s="34"/>
      <c r="B228" s="35"/>
      <c r="C228" s="209" t="s">
        <v>277</v>
      </c>
      <c r="D228" s="209" t="s">
        <v>139</v>
      </c>
      <c r="E228" s="210" t="s">
        <v>824</v>
      </c>
      <c r="F228" s="211" t="s">
        <v>825</v>
      </c>
      <c r="G228" s="212" t="s">
        <v>161</v>
      </c>
      <c r="H228" s="213">
        <v>99</v>
      </c>
      <c r="I228" s="214"/>
      <c r="J228" s="213">
        <f>ROUND(I228*H228,1)</f>
        <v>0</v>
      </c>
      <c r="K228" s="215"/>
      <c r="L228" s="39"/>
      <c r="M228" s="216" t="s">
        <v>1</v>
      </c>
      <c r="N228" s="217" t="s">
        <v>39</v>
      </c>
      <c r="O228" s="71"/>
      <c r="P228" s="218">
        <f>O228*H228</f>
        <v>0</v>
      </c>
      <c r="Q228" s="218">
        <v>0.0020824</v>
      </c>
      <c r="R228" s="218">
        <f>Q228*H228</f>
        <v>0.2061576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143</v>
      </c>
      <c r="AT228" s="220" t="s">
        <v>139</v>
      </c>
      <c r="AU228" s="220" t="s">
        <v>82</v>
      </c>
      <c r="AY228" s="17" t="s">
        <v>137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31</v>
      </c>
      <c r="BK228" s="221">
        <f>ROUND(I228*H228,1)</f>
        <v>0</v>
      </c>
      <c r="BL228" s="17" t="s">
        <v>143</v>
      </c>
      <c r="BM228" s="220" t="s">
        <v>826</v>
      </c>
    </row>
    <row r="229" spans="1:47" s="2" customFormat="1" ht="19.5">
      <c r="A229" s="34"/>
      <c r="B229" s="35"/>
      <c r="C229" s="36"/>
      <c r="D229" s="222" t="s">
        <v>145</v>
      </c>
      <c r="E229" s="36"/>
      <c r="F229" s="223" t="s">
        <v>827</v>
      </c>
      <c r="G229" s="36"/>
      <c r="H229" s="36"/>
      <c r="I229" s="122"/>
      <c r="J229" s="36"/>
      <c r="K229" s="36"/>
      <c r="L229" s="39"/>
      <c r="M229" s="224"/>
      <c r="N229" s="225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2:51" s="13" customFormat="1" ht="11.25">
      <c r="B230" s="226"/>
      <c r="C230" s="227"/>
      <c r="D230" s="222" t="s">
        <v>147</v>
      </c>
      <c r="E230" s="228" t="s">
        <v>1</v>
      </c>
      <c r="F230" s="229" t="s">
        <v>711</v>
      </c>
      <c r="G230" s="227"/>
      <c r="H230" s="230">
        <v>99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147</v>
      </c>
      <c r="AU230" s="236" t="s">
        <v>82</v>
      </c>
      <c r="AV230" s="13" t="s">
        <v>82</v>
      </c>
      <c r="AW230" s="13" t="s">
        <v>30</v>
      </c>
      <c r="AX230" s="13" t="s">
        <v>74</v>
      </c>
      <c r="AY230" s="236" t="s">
        <v>137</v>
      </c>
    </row>
    <row r="231" spans="2:51" s="15" customFormat="1" ht="11.25">
      <c r="B231" s="248"/>
      <c r="C231" s="249"/>
      <c r="D231" s="222" t="s">
        <v>147</v>
      </c>
      <c r="E231" s="250" t="s">
        <v>1</v>
      </c>
      <c r="F231" s="251" t="s">
        <v>151</v>
      </c>
      <c r="G231" s="249"/>
      <c r="H231" s="252">
        <v>99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147</v>
      </c>
      <c r="AU231" s="258" t="s">
        <v>82</v>
      </c>
      <c r="AV231" s="15" t="s">
        <v>143</v>
      </c>
      <c r="AW231" s="15" t="s">
        <v>30</v>
      </c>
      <c r="AX231" s="15" t="s">
        <v>31</v>
      </c>
      <c r="AY231" s="258" t="s">
        <v>137</v>
      </c>
    </row>
    <row r="232" spans="1:65" s="2" customFormat="1" ht="16.5" customHeight="1">
      <c r="A232" s="34"/>
      <c r="B232" s="35"/>
      <c r="C232" s="209" t="s">
        <v>283</v>
      </c>
      <c r="D232" s="209" t="s">
        <v>139</v>
      </c>
      <c r="E232" s="210" t="s">
        <v>828</v>
      </c>
      <c r="F232" s="211" t="s">
        <v>829</v>
      </c>
      <c r="G232" s="212" t="s">
        <v>830</v>
      </c>
      <c r="H232" s="213">
        <v>99</v>
      </c>
      <c r="I232" s="214"/>
      <c r="J232" s="213">
        <f>ROUND(I232*H232,1)</f>
        <v>0</v>
      </c>
      <c r="K232" s="215"/>
      <c r="L232" s="39"/>
      <c r="M232" s="216" t="s">
        <v>1</v>
      </c>
      <c r="N232" s="217" t="s">
        <v>39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143</v>
      </c>
      <c r="AT232" s="220" t="s">
        <v>139</v>
      </c>
      <c r="AU232" s="220" t="s">
        <v>82</v>
      </c>
      <c r="AY232" s="17" t="s">
        <v>137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31</v>
      </c>
      <c r="BK232" s="221">
        <f>ROUND(I232*H232,1)</f>
        <v>0</v>
      </c>
      <c r="BL232" s="17" t="s">
        <v>143</v>
      </c>
      <c r="BM232" s="220" t="s">
        <v>831</v>
      </c>
    </row>
    <row r="233" spans="2:51" s="13" customFormat="1" ht="11.25">
      <c r="B233" s="226"/>
      <c r="C233" s="227"/>
      <c r="D233" s="222" t="s">
        <v>147</v>
      </c>
      <c r="E233" s="228" t="s">
        <v>1</v>
      </c>
      <c r="F233" s="229" t="s">
        <v>711</v>
      </c>
      <c r="G233" s="227"/>
      <c r="H233" s="230">
        <v>99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147</v>
      </c>
      <c r="AU233" s="236" t="s">
        <v>82</v>
      </c>
      <c r="AV233" s="13" t="s">
        <v>82</v>
      </c>
      <c r="AW233" s="13" t="s">
        <v>30</v>
      </c>
      <c r="AX233" s="13" t="s">
        <v>74</v>
      </c>
      <c r="AY233" s="236" t="s">
        <v>137</v>
      </c>
    </row>
    <row r="234" spans="2:51" s="15" customFormat="1" ht="11.25">
      <c r="B234" s="248"/>
      <c r="C234" s="249"/>
      <c r="D234" s="222" t="s">
        <v>147</v>
      </c>
      <c r="E234" s="250" t="s">
        <v>1</v>
      </c>
      <c r="F234" s="251" t="s">
        <v>151</v>
      </c>
      <c r="G234" s="249"/>
      <c r="H234" s="252">
        <v>99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147</v>
      </c>
      <c r="AU234" s="258" t="s">
        <v>82</v>
      </c>
      <c r="AV234" s="15" t="s">
        <v>143</v>
      </c>
      <c r="AW234" s="15" t="s">
        <v>30</v>
      </c>
      <c r="AX234" s="15" t="s">
        <v>31</v>
      </c>
      <c r="AY234" s="258" t="s">
        <v>137</v>
      </c>
    </row>
    <row r="235" spans="1:65" s="2" customFormat="1" ht="16.5" customHeight="1">
      <c r="A235" s="34"/>
      <c r="B235" s="35"/>
      <c r="C235" s="209" t="s">
        <v>290</v>
      </c>
      <c r="D235" s="209" t="s">
        <v>139</v>
      </c>
      <c r="E235" s="210" t="s">
        <v>832</v>
      </c>
      <c r="F235" s="211" t="s">
        <v>833</v>
      </c>
      <c r="G235" s="212" t="s">
        <v>830</v>
      </c>
      <c r="H235" s="213">
        <v>392</v>
      </c>
      <c r="I235" s="214"/>
      <c r="J235" s="213">
        <f>ROUND(I235*H235,1)</f>
        <v>0</v>
      </c>
      <c r="K235" s="215"/>
      <c r="L235" s="39"/>
      <c r="M235" s="216" t="s">
        <v>1</v>
      </c>
      <c r="N235" s="217" t="s">
        <v>39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31</v>
      </c>
      <c r="BK235" s="221">
        <f>ROUND(I235*H235,1)</f>
        <v>0</v>
      </c>
      <c r="BL235" s="17" t="s">
        <v>143</v>
      </c>
      <c r="BM235" s="220" t="s">
        <v>834</v>
      </c>
    </row>
    <row r="236" spans="2:51" s="13" customFormat="1" ht="11.25">
      <c r="B236" s="226"/>
      <c r="C236" s="227"/>
      <c r="D236" s="222" t="s">
        <v>147</v>
      </c>
      <c r="E236" s="228" t="s">
        <v>1</v>
      </c>
      <c r="F236" s="229" t="s">
        <v>835</v>
      </c>
      <c r="G236" s="227"/>
      <c r="H236" s="230">
        <v>392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147</v>
      </c>
      <c r="AU236" s="236" t="s">
        <v>82</v>
      </c>
      <c r="AV236" s="13" t="s">
        <v>82</v>
      </c>
      <c r="AW236" s="13" t="s">
        <v>30</v>
      </c>
      <c r="AX236" s="13" t="s">
        <v>74</v>
      </c>
      <c r="AY236" s="236" t="s">
        <v>137</v>
      </c>
    </row>
    <row r="237" spans="2:51" s="15" customFormat="1" ht="11.25">
      <c r="B237" s="248"/>
      <c r="C237" s="249"/>
      <c r="D237" s="222" t="s">
        <v>147</v>
      </c>
      <c r="E237" s="250" t="s">
        <v>1</v>
      </c>
      <c r="F237" s="251" t="s">
        <v>151</v>
      </c>
      <c r="G237" s="249"/>
      <c r="H237" s="252">
        <v>392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147</v>
      </c>
      <c r="AU237" s="258" t="s">
        <v>82</v>
      </c>
      <c r="AV237" s="15" t="s">
        <v>143</v>
      </c>
      <c r="AW237" s="15" t="s">
        <v>30</v>
      </c>
      <c r="AX237" s="15" t="s">
        <v>31</v>
      </c>
      <c r="AY237" s="258" t="s">
        <v>137</v>
      </c>
    </row>
    <row r="238" spans="1:65" s="2" customFormat="1" ht="16.5" customHeight="1">
      <c r="A238" s="34"/>
      <c r="B238" s="35"/>
      <c r="C238" s="209" t="s">
        <v>296</v>
      </c>
      <c r="D238" s="209" t="s">
        <v>139</v>
      </c>
      <c r="E238" s="210" t="s">
        <v>836</v>
      </c>
      <c r="F238" s="211" t="s">
        <v>837</v>
      </c>
      <c r="G238" s="212" t="s">
        <v>830</v>
      </c>
      <c r="H238" s="213">
        <v>99</v>
      </c>
      <c r="I238" s="214"/>
      <c r="J238" s="213">
        <f>ROUND(I238*H238,1)</f>
        <v>0</v>
      </c>
      <c r="K238" s="215"/>
      <c r="L238" s="39"/>
      <c r="M238" s="216" t="s">
        <v>1</v>
      </c>
      <c r="N238" s="217" t="s">
        <v>39</v>
      </c>
      <c r="O238" s="71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143</v>
      </c>
      <c r="AT238" s="220" t="s">
        <v>139</v>
      </c>
      <c r="AU238" s="220" t="s">
        <v>82</v>
      </c>
      <c r="AY238" s="17" t="s">
        <v>137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31</v>
      </c>
      <c r="BK238" s="221">
        <f>ROUND(I238*H238,1)</f>
        <v>0</v>
      </c>
      <c r="BL238" s="17" t="s">
        <v>143</v>
      </c>
      <c r="BM238" s="220" t="s">
        <v>838</v>
      </c>
    </row>
    <row r="239" spans="2:51" s="13" customFormat="1" ht="11.25">
      <c r="B239" s="226"/>
      <c r="C239" s="227"/>
      <c r="D239" s="222" t="s">
        <v>147</v>
      </c>
      <c r="E239" s="228" t="s">
        <v>1</v>
      </c>
      <c r="F239" s="229" t="s">
        <v>711</v>
      </c>
      <c r="G239" s="227"/>
      <c r="H239" s="230">
        <v>99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147</v>
      </c>
      <c r="AU239" s="236" t="s">
        <v>82</v>
      </c>
      <c r="AV239" s="13" t="s">
        <v>82</v>
      </c>
      <c r="AW239" s="13" t="s">
        <v>30</v>
      </c>
      <c r="AX239" s="13" t="s">
        <v>74</v>
      </c>
      <c r="AY239" s="236" t="s">
        <v>137</v>
      </c>
    </row>
    <row r="240" spans="2:51" s="15" customFormat="1" ht="11.25">
      <c r="B240" s="248"/>
      <c r="C240" s="249"/>
      <c r="D240" s="222" t="s">
        <v>147</v>
      </c>
      <c r="E240" s="250" t="s">
        <v>1</v>
      </c>
      <c r="F240" s="251" t="s">
        <v>151</v>
      </c>
      <c r="G240" s="249"/>
      <c r="H240" s="252">
        <v>99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147</v>
      </c>
      <c r="AU240" s="258" t="s">
        <v>82</v>
      </c>
      <c r="AV240" s="15" t="s">
        <v>143</v>
      </c>
      <c r="AW240" s="15" t="s">
        <v>30</v>
      </c>
      <c r="AX240" s="15" t="s">
        <v>31</v>
      </c>
      <c r="AY240" s="258" t="s">
        <v>137</v>
      </c>
    </row>
    <row r="241" spans="1:65" s="2" customFormat="1" ht="16.5" customHeight="1">
      <c r="A241" s="34"/>
      <c r="B241" s="35"/>
      <c r="C241" s="209" t="s">
        <v>301</v>
      </c>
      <c r="D241" s="209" t="s">
        <v>139</v>
      </c>
      <c r="E241" s="210" t="s">
        <v>839</v>
      </c>
      <c r="F241" s="211" t="s">
        <v>840</v>
      </c>
      <c r="G241" s="212" t="s">
        <v>154</v>
      </c>
      <c r="H241" s="213">
        <v>99</v>
      </c>
      <c r="I241" s="214"/>
      <c r="J241" s="213">
        <f>ROUND(I241*H241,1)</f>
        <v>0</v>
      </c>
      <c r="K241" s="215"/>
      <c r="L241" s="39"/>
      <c r="M241" s="216" t="s">
        <v>1</v>
      </c>
      <c r="N241" s="217" t="s">
        <v>39</v>
      </c>
      <c r="O241" s="71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143</v>
      </c>
      <c r="AT241" s="220" t="s">
        <v>139</v>
      </c>
      <c r="AU241" s="220" t="s">
        <v>82</v>
      </c>
      <c r="AY241" s="17" t="s">
        <v>137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31</v>
      </c>
      <c r="BK241" s="221">
        <f>ROUND(I241*H241,1)</f>
        <v>0</v>
      </c>
      <c r="BL241" s="17" t="s">
        <v>143</v>
      </c>
      <c r="BM241" s="220" t="s">
        <v>841</v>
      </c>
    </row>
    <row r="242" spans="2:51" s="13" customFormat="1" ht="11.25">
      <c r="B242" s="226"/>
      <c r="C242" s="227"/>
      <c r="D242" s="222" t="s">
        <v>147</v>
      </c>
      <c r="E242" s="228" t="s">
        <v>1</v>
      </c>
      <c r="F242" s="229" t="s">
        <v>842</v>
      </c>
      <c r="G242" s="227"/>
      <c r="H242" s="230">
        <v>99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147</v>
      </c>
      <c r="AU242" s="236" t="s">
        <v>82</v>
      </c>
      <c r="AV242" s="13" t="s">
        <v>82</v>
      </c>
      <c r="AW242" s="13" t="s">
        <v>30</v>
      </c>
      <c r="AX242" s="13" t="s">
        <v>74</v>
      </c>
      <c r="AY242" s="236" t="s">
        <v>137</v>
      </c>
    </row>
    <row r="243" spans="2:51" s="15" customFormat="1" ht="11.25">
      <c r="B243" s="248"/>
      <c r="C243" s="249"/>
      <c r="D243" s="222" t="s">
        <v>147</v>
      </c>
      <c r="E243" s="250" t="s">
        <v>1</v>
      </c>
      <c r="F243" s="251" t="s">
        <v>151</v>
      </c>
      <c r="G243" s="249"/>
      <c r="H243" s="252">
        <v>99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147</v>
      </c>
      <c r="AU243" s="258" t="s">
        <v>82</v>
      </c>
      <c r="AV243" s="15" t="s">
        <v>143</v>
      </c>
      <c r="AW243" s="15" t="s">
        <v>30</v>
      </c>
      <c r="AX243" s="15" t="s">
        <v>31</v>
      </c>
      <c r="AY243" s="258" t="s">
        <v>137</v>
      </c>
    </row>
    <row r="244" spans="1:65" s="2" customFormat="1" ht="44.25" customHeight="1">
      <c r="A244" s="34"/>
      <c r="B244" s="35"/>
      <c r="C244" s="209" t="s">
        <v>306</v>
      </c>
      <c r="D244" s="209" t="s">
        <v>139</v>
      </c>
      <c r="E244" s="210" t="s">
        <v>843</v>
      </c>
      <c r="F244" s="211" t="s">
        <v>844</v>
      </c>
      <c r="G244" s="212" t="s">
        <v>391</v>
      </c>
      <c r="H244" s="213">
        <v>450</v>
      </c>
      <c r="I244" s="214"/>
      <c r="J244" s="213">
        <f>ROUND(I244*H244,1)</f>
        <v>0</v>
      </c>
      <c r="K244" s="215"/>
      <c r="L244" s="39"/>
      <c r="M244" s="216" t="s">
        <v>1</v>
      </c>
      <c r="N244" s="217" t="s">
        <v>39</v>
      </c>
      <c r="O244" s="71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143</v>
      </c>
      <c r="AT244" s="220" t="s">
        <v>139</v>
      </c>
      <c r="AU244" s="220" t="s">
        <v>82</v>
      </c>
      <c r="AY244" s="17" t="s">
        <v>137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31</v>
      </c>
      <c r="BK244" s="221">
        <f>ROUND(I244*H244,1)</f>
        <v>0</v>
      </c>
      <c r="BL244" s="17" t="s">
        <v>143</v>
      </c>
      <c r="BM244" s="220" t="s">
        <v>845</v>
      </c>
    </row>
    <row r="245" spans="2:51" s="13" customFormat="1" ht="11.25">
      <c r="B245" s="226"/>
      <c r="C245" s="227"/>
      <c r="D245" s="222" t="s">
        <v>147</v>
      </c>
      <c r="E245" s="228" t="s">
        <v>1</v>
      </c>
      <c r="F245" s="229" t="s">
        <v>846</v>
      </c>
      <c r="G245" s="227"/>
      <c r="H245" s="230">
        <v>450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147</v>
      </c>
      <c r="AU245" s="236" t="s">
        <v>82</v>
      </c>
      <c r="AV245" s="13" t="s">
        <v>82</v>
      </c>
      <c r="AW245" s="13" t="s">
        <v>30</v>
      </c>
      <c r="AX245" s="13" t="s">
        <v>74</v>
      </c>
      <c r="AY245" s="236" t="s">
        <v>137</v>
      </c>
    </row>
    <row r="246" spans="2:51" s="15" customFormat="1" ht="11.25">
      <c r="B246" s="248"/>
      <c r="C246" s="249"/>
      <c r="D246" s="222" t="s">
        <v>147</v>
      </c>
      <c r="E246" s="250" t="s">
        <v>1</v>
      </c>
      <c r="F246" s="251" t="s">
        <v>151</v>
      </c>
      <c r="G246" s="249"/>
      <c r="H246" s="252">
        <v>450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147</v>
      </c>
      <c r="AU246" s="258" t="s">
        <v>82</v>
      </c>
      <c r="AV246" s="15" t="s">
        <v>143</v>
      </c>
      <c r="AW246" s="15" t="s">
        <v>30</v>
      </c>
      <c r="AX246" s="15" t="s">
        <v>31</v>
      </c>
      <c r="AY246" s="258" t="s">
        <v>137</v>
      </c>
    </row>
    <row r="247" spans="1:65" s="2" customFormat="1" ht="16.5" customHeight="1">
      <c r="A247" s="34"/>
      <c r="B247" s="35"/>
      <c r="C247" s="209" t="s">
        <v>311</v>
      </c>
      <c r="D247" s="209" t="s">
        <v>139</v>
      </c>
      <c r="E247" s="210" t="s">
        <v>782</v>
      </c>
      <c r="F247" s="211" t="s">
        <v>847</v>
      </c>
      <c r="G247" s="212" t="s">
        <v>142</v>
      </c>
      <c r="H247" s="213">
        <v>15.6</v>
      </c>
      <c r="I247" s="214"/>
      <c r="J247" s="213">
        <f>ROUND(I247*H247,1)</f>
        <v>0</v>
      </c>
      <c r="K247" s="215"/>
      <c r="L247" s="39"/>
      <c r="M247" s="216" t="s">
        <v>1</v>
      </c>
      <c r="N247" s="217" t="s">
        <v>39</v>
      </c>
      <c r="O247" s="71"/>
      <c r="P247" s="218">
        <f>O247*H247</f>
        <v>0</v>
      </c>
      <c r="Q247" s="218">
        <v>0</v>
      </c>
      <c r="R247" s="218">
        <f>Q247*H247</f>
        <v>0</v>
      </c>
      <c r="S247" s="218">
        <v>0</v>
      </c>
      <c r="T247" s="21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0" t="s">
        <v>143</v>
      </c>
      <c r="AT247" s="220" t="s">
        <v>139</v>
      </c>
      <c r="AU247" s="220" t="s">
        <v>82</v>
      </c>
      <c r="AY247" s="17" t="s">
        <v>137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17" t="s">
        <v>31</v>
      </c>
      <c r="BK247" s="221">
        <f>ROUND(I247*H247,1)</f>
        <v>0</v>
      </c>
      <c r="BL247" s="17" t="s">
        <v>143</v>
      </c>
      <c r="BM247" s="220" t="s">
        <v>848</v>
      </c>
    </row>
    <row r="248" spans="1:47" s="2" customFormat="1" ht="11.25">
      <c r="A248" s="34"/>
      <c r="B248" s="35"/>
      <c r="C248" s="36"/>
      <c r="D248" s="222" t="s">
        <v>145</v>
      </c>
      <c r="E248" s="36"/>
      <c r="F248" s="223" t="s">
        <v>849</v>
      </c>
      <c r="G248" s="36"/>
      <c r="H248" s="36"/>
      <c r="I248" s="122"/>
      <c r="J248" s="36"/>
      <c r="K248" s="36"/>
      <c r="L248" s="39"/>
      <c r="M248" s="224"/>
      <c r="N248" s="22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145</v>
      </c>
      <c r="AU248" s="17" t="s">
        <v>82</v>
      </c>
    </row>
    <row r="249" spans="2:51" s="13" customFormat="1" ht="11.25">
      <c r="B249" s="226"/>
      <c r="C249" s="227"/>
      <c r="D249" s="222" t="s">
        <v>147</v>
      </c>
      <c r="E249" s="228" t="s">
        <v>1</v>
      </c>
      <c r="F249" s="229" t="s">
        <v>769</v>
      </c>
      <c r="G249" s="227"/>
      <c r="H249" s="230">
        <v>7.8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147</v>
      </c>
      <c r="AU249" s="236" t="s">
        <v>82</v>
      </c>
      <c r="AV249" s="13" t="s">
        <v>82</v>
      </c>
      <c r="AW249" s="13" t="s">
        <v>30</v>
      </c>
      <c r="AX249" s="13" t="s">
        <v>74</v>
      </c>
      <c r="AY249" s="236" t="s">
        <v>137</v>
      </c>
    </row>
    <row r="250" spans="2:51" s="14" customFormat="1" ht="11.25">
      <c r="B250" s="237"/>
      <c r="C250" s="238"/>
      <c r="D250" s="222" t="s">
        <v>147</v>
      </c>
      <c r="E250" s="239" t="s">
        <v>1</v>
      </c>
      <c r="F250" s="240" t="s">
        <v>850</v>
      </c>
      <c r="G250" s="238"/>
      <c r="H250" s="241">
        <v>7.8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147</v>
      </c>
      <c r="AU250" s="247" t="s">
        <v>82</v>
      </c>
      <c r="AV250" s="14" t="s">
        <v>150</v>
      </c>
      <c r="AW250" s="14" t="s">
        <v>30</v>
      </c>
      <c r="AX250" s="14" t="s">
        <v>74</v>
      </c>
      <c r="AY250" s="247" t="s">
        <v>137</v>
      </c>
    </row>
    <row r="251" spans="2:51" s="13" customFormat="1" ht="11.25">
      <c r="B251" s="226"/>
      <c r="C251" s="227"/>
      <c r="D251" s="222" t="s">
        <v>147</v>
      </c>
      <c r="E251" s="228" t="s">
        <v>1</v>
      </c>
      <c r="F251" s="229" t="s">
        <v>769</v>
      </c>
      <c r="G251" s="227"/>
      <c r="H251" s="230">
        <v>7.8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147</v>
      </c>
      <c r="AU251" s="236" t="s">
        <v>82</v>
      </c>
      <c r="AV251" s="13" t="s">
        <v>82</v>
      </c>
      <c r="AW251" s="13" t="s">
        <v>30</v>
      </c>
      <c r="AX251" s="13" t="s">
        <v>74</v>
      </c>
      <c r="AY251" s="236" t="s">
        <v>137</v>
      </c>
    </row>
    <row r="252" spans="2:51" s="14" customFormat="1" ht="11.25">
      <c r="B252" s="237"/>
      <c r="C252" s="238"/>
      <c r="D252" s="222" t="s">
        <v>147</v>
      </c>
      <c r="E252" s="239" t="s">
        <v>1</v>
      </c>
      <c r="F252" s="240" t="s">
        <v>851</v>
      </c>
      <c r="G252" s="238"/>
      <c r="H252" s="241">
        <v>7.8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147</v>
      </c>
      <c r="AU252" s="247" t="s">
        <v>82</v>
      </c>
      <c r="AV252" s="14" t="s">
        <v>150</v>
      </c>
      <c r="AW252" s="14" t="s">
        <v>30</v>
      </c>
      <c r="AX252" s="14" t="s">
        <v>74</v>
      </c>
      <c r="AY252" s="247" t="s">
        <v>137</v>
      </c>
    </row>
    <row r="253" spans="2:51" s="15" customFormat="1" ht="11.25">
      <c r="B253" s="248"/>
      <c r="C253" s="249"/>
      <c r="D253" s="222" t="s">
        <v>147</v>
      </c>
      <c r="E253" s="250" t="s">
        <v>1</v>
      </c>
      <c r="F253" s="251" t="s">
        <v>151</v>
      </c>
      <c r="G253" s="249"/>
      <c r="H253" s="252">
        <v>15.6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147</v>
      </c>
      <c r="AU253" s="258" t="s">
        <v>82</v>
      </c>
      <c r="AV253" s="15" t="s">
        <v>143</v>
      </c>
      <c r="AW253" s="15" t="s">
        <v>30</v>
      </c>
      <c r="AX253" s="15" t="s">
        <v>31</v>
      </c>
      <c r="AY253" s="258" t="s">
        <v>137</v>
      </c>
    </row>
    <row r="254" spans="1:65" s="2" customFormat="1" ht="21.75" customHeight="1">
      <c r="A254" s="34"/>
      <c r="B254" s="35"/>
      <c r="C254" s="209" t="s">
        <v>316</v>
      </c>
      <c r="D254" s="209" t="s">
        <v>139</v>
      </c>
      <c r="E254" s="210" t="s">
        <v>852</v>
      </c>
      <c r="F254" s="211" t="s">
        <v>853</v>
      </c>
      <c r="G254" s="212" t="s">
        <v>142</v>
      </c>
      <c r="H254" s="213">
        <v>7.8</v>
      </c>
      <c r="I254" s="214"/>
      <c r="J254" s="213">
        <f>ROUND(I254*H254,1)</f>
        <v>0</v>
      </c>
      <c r="K254" s="215"/>
      <c r="L254" s="39"/>
      <c r="M254" s="216" t="s">
        <v>1</v>
      </c>
      <c r="N254" s="217" t="s">
        <v>39</v>
      </c>
      <c r="O254" s="71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0" t="s">
        <v>143</v>
      </c>
      <c r="AT254" s="220" t="s">
        <v>139</v>
      </c>
      <c r="AU254" s="220" t="s">
        <v>82</v>
      </c>
      <c r="AY254" s="17" t="s">
        <v>137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17" t="s">
        <v>31</v>
      </c>
      <c r="BK254" s="221">
        <f>ROUND(I254*H254,1)</f>
        <v>0</v>
      </c>
      <c r="BL254" s="17" t="s">
        <v>143</v>
      </c>
      <c r="BM254" s="220" t="s">
        <v>854</v>
      </c>
    </row>
    <row r="255" spans="1:47" s="2" customFormat="1" ht="19.5">
      <c r="A255" s="34"/>
      <c r="B255" s="35"/>
      <c r="C255" s="36"/>
      <c r="D255" s="222" t="s">
        <v>145</v>
      </c>
      <c r="E255" s="36"/>
      <c r="F255" s="223" t="s">
        <v>855</v>
      </c>
      <c r="G255" s="36"/>
      <c r="H255" s="36"/>
      <c r="I255" s="122"/>
      <c r="J255" s="36"/>
      <c r="K255" s="36"/>
      <c r="L255" s="39"/>
      <c r="M255" s="224"/>
      <c r="N255" s="225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145</v>
      </c>
      <c r="AU255" s="17" t="s">
        <v>82</v>
      </c>
    </row>
    <row r="256" spans="2:51" s="13" customFormat="1" ht="11.25">
      <c r="B256" s="226"/>
      <c r="C256" s="227"/>
      <c r="D256" s="222" t="s">
        <v>147</v>
      </c>
      <c r="E256" s="228" t="s">
        <v>1</v>
      </c>
      <c r="F256" s="229" t="s">
        <v>769</v>
      </c>
      <c r="G256" s="227"/>
      <c r="H256" s="230">
        <v>7.8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147</v>
      </c>
      <c r="AU256" s="236" t="s">
        <v>82</v>
      </c>
      <c r="AV256" s="13" t="s">
        <v>82</v>
      </c>
      <c r="AW256" s="13" t="s">
        <v>30</v>
      </c>
      <c r="AX256" s="13" t="s">
        <v>74</v>
      </c>
      <c r="AY256" s="236" t="s">
        <v>137</v>
      </c>
    </row>
    <row r="257" spans="2:51" s="14" customFormat="1" ht="11.25">
      <c r="B257" s="237"/>
      <c r="C257" s="238"/>
      <c r="D257" s="222" t="s">
        <v>147</v>
      </c>
      <c r="E257" s="239" t="s">
        <v>1</v>
      </c>
      <c r="F257" s="240" t="s">
        <v>856</v>
      </c>
      <c r="G257" s="238"/>
      <c r="H257" s="241">
        <v>7.8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147</v>
      </c>
      <c r="AU257" s="247" t="s">
        <v>82</v>
      </c>
      <c r="AV257" s="14" t="s">
        <v>150</v>
      </c>
      <c r="AW257" s="14" t="s">
        <v>30</v>
      </c>
      <c r="AX257" s="14" t="s">
        <v>74</v>
      </c>
      <c r="AY257" s="247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7.8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31</v>
      </c>
      <c r="AY258" s="258" t="s">
        <v>137</v>
      </c>
    </row>
    <row r="259" spans="1:65" s="2" customFormat="1" ht="21.75" customHeight="1">
      <c r="A259" s="34"/>
      <c r="B259" s="35"/>
      <c r="C259" s="209" t="s">
        <v>321</v>
      </c>
      <c r="D259" s="209" t="s">
        <v>139</v>
      </c>
      <c r="E259" s="210" t="s">
        <v>857</v>
      </c>
      <c r="F259" s="211" t="s">
        <v>858</v>
      </c>
      <c r="G259" s="212" t="s">
        <v>142</v>
      </c>
      <c r="H259" s="213">
        <v>15.6</v>
      </c>
      <c r="I259" s="214"/>
      <c r="J259" s="213">
        <f>ROUND(I259*H259,1)</f>
        <v>0</v>
      </c>
      <c r="K259" s="215"/>
      <c r="L259" s="39"/>
      <c r="M259" s="216" t="s">
        <v>1</v>
      </c>
      <c r="N259" s="217" t="s">
        <v>39</v>
      </c>
      <c r="O259" s="71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143</v>
      </c>
      <c r="AT259" s="220" t="s">
        <v>139</v>
      </c>
      <c r="AU259" s="220" t="s">
        <v>82</v>
      </c>
      <c r="AY259" s="17" t="s">
        <v>137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31</v>
      </c>
      <c r="BK259" s="221">
        <f>ROUND(I259*H259,1)</f>
        <v>0</v>
      </c>
      <c r="BL259" s="17" t="s">
        <v>143</v>
      </c>
      <c r="BM259" s="220" t="s">
        <v>859</v>
      </c>
    </row>
    <row r="260" spans="1:47" s="2" customFormat="1" ht="19.5">
      <c r="A260" s="34"/>
      <c r="B260" s="35"/>
      <c r="C260" s="36"/>
      <c r="D260" s="222" t="s">
        <v>145</v>
      </c>
      <c r="E260" s="36"/>
      <c r="F260" s="223" t="s">
        <v>860</v>
      </c>
      <c r="G260" s="36"/>
      <c r="H260" s="36"/>
      <c r="I260" s="122"/>
      <c r="J260" s="36"/>
      <c r="K260" s="36"/>
      <c r="L260" s="39"/>
      <c r="M260" s="224"/>
      <c r="N260" s="22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145</v>
      </c>
      <c r="AU260" s="17" t="s">
        <v>82</v>
      </c>
    </row>
    <row r="261" spans="2:51" s="13" customFormat="1" ht="11.25">
      <c r="B261" s="226"/>
      <c r="C261" s="227"/>
      <c r="D261" s="222" t="s">
        <v>147</v>
      </c>
      <c r="E261" s="228" t="s">
        <v>1</v>
      </c>
      <c r="F261" s="229" t="s">
        <v>769</v>
      </c>
      <c r="G261" s="227"/>
      <c r="H261" s="230">
        <v>7.8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147</v>
      </c>
      <c r="AU261" s="236" t="s">
        <v>82</v>
      </c>
      <c r="AV261" s="13" t="s">
        <v>82</v>
      </c>
      <c r="AW261" s="13" t="s">
        <v>30</v>
      </c>
      <c r="AX261" s="13" t="s">
        <v>74</v>
      </c>
      <c r="AY261" s="236" t="s">
        <v>137</v>
      </c>
    </row>
    <row r="262" spans="2:51" s="14" customFormat="1" ht="11.25">
      <c r="B262" s="237"/>
      <c r="C262" s="238"/>
      <c r="D262" s="222" t="s">
        <v>147</v>
      </c>
      <c r="E262" s="239" t="s">
        <v>1</v>
      </c>
      <c r="F262" s="240" t="s">
        <v>861</v>
      </c>
      <c r="G262" s="238"/>
      <c r="H262" s="241">
        <v>7.8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147</v>
      </c>
      <c r="AU262" s="247" t="s">
        <v>82</v>
      </c>
      <c r="AV262" s="14" t="s">
        <v>150</v>
      </c>
      <c r="AW262" s="14" t="s">
        <v>30</v>
      </c>
      <c r="AX262" s="14" t="s">
        <v>74</v>
      </c>
      <c r="AY262" s="247" t="s">
        <v>137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769</v>
      </c>
      <c r="G263" s="227"/>
      <c r="H263" s="230">
        <v>7.8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74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862</v>
      </c>
      <c r="G264" s="238"/>
      <c r="H264" s="241">
        <v>7.8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74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15.6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31</v>
      </c>
      <c r="AY265" s="258" t="s">
        <v>137</v>
      </c>
    </row>
    <row r="266" spans="1:65" s="2" customFormat="1" ht="16.5" customHeight="1">
      <c r="A266" s="34"/>
      <c r="B266" s="35"/>
      <c r="C266" s="259" t="s">
        <v>326</v>
      </c>
      <c r="D266" s="259" t="s">
        <v>342</v>
      </c>
      <c r="E266" s="260" t="s">
        <v>863</v>
      </c>
      <c r="F266" s="261" t="s">
        <v>864</v>
      </c>
      <c r="G266" s="262" t="s">
        <v>382</v>
      </c>
      <c r="H266" s="263">
        <v>7.8</v>
      </c>
      <c r="I266" s="264"/>
      <c r="J266" s="263">
        <f>ROUND(I266*H266,1)</f>
        <v>0</v>
      </c>
      <c r="K266" s="265"/>
      <c r="L266" s="266"/>
      <c r="M266" s="267" t="s">
        <v>1</v>
      </c>
      <c r="N266" s="268" t="s">
        <v>39</v>
      </c>
      <c r="O266" s="71"/>
      <c r="P266" s="218">
        <f>O266*H266</f>
        <v>0</v>
      </c>
      <c r="Q266" s="218">
        <v>0.001</v>
      </c>
      <c r="R266" s="218">
        <f>Q266*H266</f>
        <v>0.0078</v>
      </c>
      <c r="S266" s="218">
        <v>0</v>
      </c>
      <c r="T266" s="21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187</v>
      </c>
      <c r="AT266" s="220" t="s">
        <v>342</v>
      </c>
      <c r="AU266" s="220" t="s">
        <v>82</v>
      </c>
      <c r="AY266" s="17" t="s">
        <v>137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31</v>
      </c>
      <c r="BK266" s="221">
        <f>ROUND(I266*H266,1)</f>
        <v>0</v>
      </c>
      <c r="BL266" s="17" t="s">
        <v>143</v>
      </c>
      <c r="BM266" s="220" t="s">
        <v>865</v>
      </c>
    </row>
    <row r="267" spans="1:47" s="2" customFormat="1" ht="11.25">
      <c r="A267" s="34"/>
      <c r="B267" s="35"/>
      <c r="C267" s="36"/>
      <c r="D267" s="222" t="s">
        <v>145</v>
      </c>
      <c r="E267" s="36"/>
      <c r="F267" s="223" t="s">
        <v>866</v>
      </c>
      <c r="G267" s="36"/>
      <c r="H267" s="36"/>
      <c r="I267" s="122"/>
      <c r="J267" s="36"/>
      <c r="K267" s="36"/>
      <c r="L267" s="39"/>
      <c r="M267" s="224"/>
      <c r="N267" s="22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82</v>
      </c>
    </row>
    <row r="268" spans="2:51" s="13" customFormat="1" ht="11.25">
      <c r="B268" s="226"/>
      <c r="C268" s="227"/>
      <c r="D268" s="222" t="s">
        <v>147</v>
      </c>
      <c r="E268" s="228" t="s">
        <v>1</v>
      </c>
      <c r="F268" s="229" t="s">
        <v>867</v>
      </c>
      <c r="G268" s="227"/>
      <c r="H268" s="230">
        <v>7.8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147</v>
      </c>
      <c r="AU268" s="236" t="s">
        <v>82</v>
      </c>
      <c r="AV268" s="13" t="s">
        <v>82</v>
      </c>
      <c r="AW268" s="13" t="s">
        <v>30</v>
      </c>
      <c r="AX268" s="13" t="s">
        <v>74</v>
      </c>
      <c r="AY268" s="236" t="s">
        <v>137</v>
      </c>
    </row>
    <row r="269" spans="2:51" s="15" customFormat="1" ht="11.25">
      <c r="B269" s="248"/>
      <c r="C269" s="249"/>
      <c r="D269" s="222" t="s">
        <v>147</v>
      </c>
      <c r="E269" s="250" t="s">
        <v>1</v>
      </c>
      <c r="F269" s="251" t="s">
        <v>151</v>
      </c>
      <c r="G269" s="249"/>
      <c r="H269" s="252">
        <v>7.8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147</v>
      </c>
      <c r="AU269" s="258" t="s">
        <v>82</v>
      </c>
      <c r="AV269" s="15" t="s">
        <v>143</v>
      </c>
      <c r="AW269" s="15" t="s">
        <v>30</v>
      </c>
      <c r="AX269" s="15" t="s">
        <v>31</v>
      </c>
      <c r="AY269" s="258" t="s">
        <v>137</v>
      </c>
    </row>
    <row r="270" spans="1:65" s="2" customFormat="1" ht="16.5" customHeight="1">
      <c r="A270" s="34"/>
      <c r="B270" s="35"/>
      <c r="C270" s="259" t="s">
        <v>332</v>
      </c>
      <c r="D270" s="259" t="s">
        <v>342</v>
      </c>
      <c r="E270" s="260" t="s">
        <v>618</v>
      </c>
      <c r="F270" s="261" t="s">
        <v>868</v>
      </c>
      <c r="G270" s="262" t="s">
        <v>382</v>
      </c>
      <c r="H270" s="263">
        <v>4.7</v>
      </c>
      <c r="I270" s="264"/>
      <c r="J270" s="263">
        <f>ROUND(I270*H270,1)</f>
        <v>0</v>
      </c>
      <c r="K270" s="265"/>
      <c r="L270" s="266"/>
      <c r="M270" s="267" t="s">
        <v>1</v>
      </c>
      <c r="N270" s="268" t="s">
        <v>39</v>
      </c>
      <c r="O270" s="71"/>
      <c r="P270" s="218">
        <f>O270*H270</f>
        <v>0</v>
      </c>
      <c r="Q270" s="218">
        <v>0.001</v>
      </c>
      <c r="R270" s="218">
        <f>Q270*H270</f>
        <v>0.0047</v>
      </c>
      <c r="S270" s="218">
        <v>0</v>
      </c>
      <c r="T270" s="21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187</v>
      </c>
      <c r="AT270" s="220" t="s">
        <v>342</v>
      </c>
      <c r="AU270" s="220" t="s">
        <v>82</v>
      </c>
      <c r="AY270" s="17" t="s">
        <v>137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7" t="s">
        <v>31</v>
      </c>
      <c r="BK270" s="221">
        <f>ROUND(I270*H270,1)</f>
        <v>0</v>
      </c>
      <c r="BL270" s="17" t="s">
        <v>143</v>
      </c>
      <c r="BM270" s="220" t="s">
        <v>869</v>
      </c>
    </row>
    <row r="271" spans="1:47" s="2" customFormat="1" ht="11.25">
      <c r="A271" s="34"/>
      <c r="B271" s="35"/>
      <c r="C271" s="36"/>
      <c r="D271" s="222" t="s">
        <v>145</v>
      </c>
      <c r="E271" s="36"/>
      <c r="F271" s="223" t="s">
        <v>866</v>
      </c>
      <c r="G271" s="36"/>
      <c r="H271" s="36"/>
      <c r="I271" s="122"/>
      <c r="J271" s="36"/>
      <c r="K271" s="36"/>
      <c r="L271" s="39"/>
      <c r="M271" s="224"/>
      <c r="N271" s="22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145</v>
      </c>
      <c r="AU271" s="17" t="s">
        <v>82</v>
      </c>
    </row>
    <row r="272" spans="2:51" s="13" customFormat="1" ht="11.25">
      <c r="B272" s="226"/>
      <c r="C272" s="227"/>
      <c r="D272" s="222" t="s">
        <v>147</v>
      </c>
      <c r="E272" s="228" t="s">
        <v>1</v>
      </c>
      <c r="F272" s="229" t="s">
        <v>870</v>
      </c>
      <c r="G272" s="227"/>
      <c r="H272" s="230">
        <v>4.7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147</v>
      </c>
      <c r="AU272" s="236" t="s">
        <v>82</v>
      </c>
      <c r="AV272" s="13" t="s">
        <v>82</v>
      </c>
      <c r="AW272" s="13" t="s">
        <v>30</v>
      </c>
      <c r="AX272" s="13" t="s">
        <v>74</v>
      </c>
      <c r="AY272" s="236" t="s">
        <v>137</v>
      </c>
    </row>
    <row r="273" spans="2:51" s="15" customFormat="1" ht="11.25">
      <c r="B273" s="248"/>
      <c r="C273" s="249"/>
      <c r="D273" s="222" t="s">
        <v>147</v>
      </c>
      <c r="E273" s="250" t="s">
        <v>1</v>
      </c>
      <c r="F273" s="251" t="s">
        <v>151</v>
      </c>
      <c r="G273" s="249"/>
      <c r="H273" s="252">
        <v>4.7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147</v>
      </c>
      <c r="AU273" s="258" t="s">
        <v>82</v>
      </c>
      <c r="AV273" s="15" t="s">
        <v>143</v>
      </c>
      <c r="AW273" s="15" t="s">
        <v>30</v>
      </c>
      <c r="AX273" s="15" t="s">
        <v>31</v>
      </c>
      <c r="AY273" s="258" t="s">
        <v>137</v>
      </c>
    </row>
    <row r="274" spans="1:65" s="2" customFormat="1" ht="16.5" customHeight="1">
      <c r="A274" s="34"/>
      <c r="B274" s="35"/>
      <c r="C274" s="259" t="s">
        <v>341</v>
      </c>
      <c r="D274" s="259" t="s">
        <v>342</v>
      </c>
      <c r="E274" s="260" t="s">
        <v>871</v>
      </c>
      <c r="F274" s="261" t="s">
        <v>872</v>
      </c>
      <c r="G274" s="262" t="s">
        <v>382</v>
      </c>
      <c r="H274" s="263">
        <v>1.6</v>
      </c>
      <c r="I274" s="264"/>
      <c r="J274" s="263">
        <f>ROUND(I274*H274,1)</f>
        <v>0</v>
      </c>
      <c r="K274" s="265"/>
      <c r="L274" s="266"/>
      <c r="M274" s="267" t="s">
        <v>1</v>
      </c>
      <c r="N274" s="268" t="s">
        <v>39</v>
      </c>
      <c r="O274" s="71"/>
      <c r="P274" s="218">
        <f>O274*H274</f>
        <v>0</v>
      </c>
      <c r="Q274" s="218">
        <v>0.001</v>
      </c>
      <c r="R274" s="218">
        <f>Q274*H274</f>
        <v>0.0016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187</v>
      </c>
      <c r="AT274" s="220" t="s">
        <v>342</v>
      </c>
      <c r="AU274" s="220" t="s">
        <v>82</v>
      </c>
      <c r="AY274" s="17" t="s">
        <v>137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31</v>
      </c>
      <c r="BK274" s="221">
        <f>ROUND(I274*H274,1)</f>
        <v>0</v>
      </c>
      <c r="BL274" s="17" t="s">
        <v>143</v>
      </c>
      <c r="BM274" s="220" t="s">
        <v>873</v>
      </c>
    </row>
    <row r="275" spans="1:47" s="2" customFormat="1" ht="11.25">
      <c r="A275" s="34"/>
      <c r="B275" s="35"/>
      <c r="C275" s="36"/>
      <c r="D275" s="222" t="s">
        <v>145</v>
      </c>
      <c r="E275" s="36"/>
      <c r="F275" s="223" t="s">
        <v>866</v>
      </c>
      <c r="G275" s="36"/>
      <c r="H275" s="36"/>
      <c r="I275" s="122"/>
      <c r="J275" s="36"/>
      <c r="K275" s="36"/>
      <c r="L275" s="39"/>
      <c r="M275" s="224"/>
      <c r="N275" s="225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145</v>
      </c>
      <c r="AU275" s="17" t="s">
        <v>82</v>
      </c>
    </row>
    <row r="276" spans="2:51" s="13" customFormat="1" ht="11.25">
      <c r="B276" s="226"/>
      <c r="C276" s="227"/>
      <c r="D276" s="222" t="s">
        <v>147</v>
      </c>
      <c r="E276" s="228" t="s">
        <v>1</v>
      </c>
      <c r="F276" s="229" t="s">
        <v>874</v>
      </c>
      <c r="G276" s="227"/>
      <c r="H276" s="230">
        <v>1.6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AT276" s="236" t="s">
        <v>147</v>
      </c>
      <c r="AU276" s="236" t="s">
        <v>82</v>
      </c>
      <c r="AV276" s="13" t="s">
        <v>82</v>
      </c>
      <c r="AW276" s="13" t="s">
        <v>30</v>
      </c>
      <c r="AX276" s="13" t="s">
        <v>74</v>
      </c>
      <c r="AY276" s="236" t="s">
        <v>137</v>
      </c>
    </row>
    <row r="277" spans="2:51" s="15" customFormat="1" ht="11.25">
      <c r="B277" s="248"/>
      <c r="C277" s="249"/>
      <c r="D277" s="222" t="s">
        <v>147</v>
      </c>
      <c r="E277" s="250" t="s">
        <v>1</v>
      </c>
      <c r="F277" s="251" t="s">
        <v>151</v>
      </c>
      <c r="G277" s="249"/>
      <c r="H277" s="252">
        <v>1.6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82</v>
      </c>
      <c r="AV277" s="15" t="s">
        <v>143</v>
      </c>
      <c r="AW277" s="15" t="s">
        <v>30</v>
      </c>
      <c r="AX277" s="15" t="s">
        <v>31</v>
      </c>
      <c r="AY277" s="258" t="s">
        <v>137</v>
      </c>
    </row>
    <row r="278" spans="1:65" s="2" customFormat="1" ht="16.5" customHeight="1">
      <c r="A278" s="34"/>
      <c r="B278" s="35"/>
      <c r="C278" s="259" t="s">
        <v>349</v>
      </c>
      <c r="D278" s="259" t="s">
        <v>342</v>
      </c>
      <c r="E278" s="260" t="s">
        <v>875</v>
      </c>
      <c r="F278" s="261" t="s">
        <v>876</v>
      </c>
      <c r="G278" s="262" t="s">
        <v>382</v>
      </c>
      <c r="H278" s="263">
        <v>7.8</v>
      </c>
      <c r="I278" s="264"/>
      <c r="J278" s="263">
        <f>ROUND(I278*H278,1)</f>
        <v>0</v>
      </c>
      <c r="K278" s="265"/>
      <c r="L278" s="266"/>
      <c r="M278" s="267" t="s">
        <v>1</v>
      </c>
      <c r="N278" s="268" t="s">
        <v>39</v>
      </c>
      <c r="O278" s="71"/>
      <c r="P278" s="218">
        <f>O278*H278</f>
        <v>0</v>
      </c>
      <c r="Q278" s="218">
        <v>0.001</v>
      </c>
      <c r="R278" s="218">
        <f>Q278*H278</f>
        <v>0.0078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187</v>
      </c>
      <c r="AT278" s="220" t="s">
        <v>342</v>
      </c>
      <c r="AU278" s="220" t="s">
        <v>82</v>
      </c>
      <c r="AY278" s="17" t="s">
        <v>137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31</v>
      </c>
      <c r="BK278" s="221">
        <f>ROUND(I278*H278,1)</f>
        <v>0</v>
      </c>
      <c r="BL278" s="17" t="s">
        <v>143</v>
      </c>
      <c r="BM278" s="220" t="s">
        <v>877</v>
      </c>
    </row>
    <row r="279" spans="1:47" s="2" customFormat="1" ht="11.25">
      <c r="A279" s="34"/>
      <c r="B279" s="35"/>
      <c r="C279" s="36"/>
      <c r="D279" s="222" t="s">
        <v>145</v>
      </c>
      <c r="E279" s="36"/>
      <c r="F279" s="223" t="s">
        <v>866</v>
      </c>
      <c r="G279" s="36"/>
      <c r="H279" s="36"/>
      <c r="I279" s="122"/>
      <c r="J279" s="36"/>
      <c r="K279" s="36"/>
      <c r="L279" s="39"/>
      <c r="M279" s="224"/>
      <c r="N279" s="225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145</v>
      </c>
      <c r="AU279" s="17" t="s">
        <v>82</v>
      </c>
    </row>
    <row r="280" spans="2:51" s="13" customFormat="1" ht="11.25">
      <c r="B280" s="226"/>
      <c r="C280" s="227"/>
      <c r="D280" s="222" t="s">
        <v>147</v>
      </c>
      <c r="E280" s="228" t="s">
        <v>1</v>
      </c>
      <c r="F280" s="229" t="s">
        <v>867</v>
      </c>
      <c r="G280" s="227"/>
      <c r="H280" s="230">
        <v>7.8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147</v>
      </c>
      <c r="AU280" s="236" t="s">
        <v>82</v>
      </c>
      <c r="AV280" s="13" t="s">
        <v>82</v>
      </c>
      <c r="AW280" s="13" t="s">
        <v>30</v>
      </c>
      <c r="AX280" s="13" t="s">
        <v>74</v>
      </c>
      <c r="AY280" s="236" t="s">
        <v>137</v>
      </c>
    </row>
    <row r="281" spans="2:51" s="15" customFormat="1" ht="11.25">
      <c r="B281" s="248"/>
      <c r="C281" s="249"/>
      <c r="D281" s="222" t="s">
        <v>147</v>
      </c>
      <c r="E281" s="250" t="s">
        <v>1</v>
      </c>
      <c r="F281" s="251" t="s">
        <v>151</v>
      </c>
      <c r="G281" s="249"/>
      <c r="H281" s="252">
        <v>7.8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147</v>
      </c>
      <c r="AU281" s="258" t="s">
        <v>82</v>
      </c>
      <c r="AV281" s="15" t="s">
        <v>143</v>
      </c>
      <c r="AW281" s="15" t="s">
        <v>30</v>
      </c>
      <c r="AX281" s="15" t="s">
        <v>31</v>
      </c>
      <c r="AY281" s="258" t="s">
        <v>137</v>
      </c>
    </row>
    <row r="282" spans="1:65" s="2" customFormat="1" ht="44.25" customHeight="1">
      <c r="A282" s="34"/>
      <c r="B282" s="35"/>
      <c r="C282" s="209" t="s">
        <v>357</v>
      </c>
      <c r="D282" s="209" t="s">
        <v>139</v>
      </c>
      <c r="E282" s="210" t="s">
        <v>227</v>
      </c>
      <c r="F282" s="211" t="s">
        <v>228</v>
      </c>
      <c r="G282" s="212" t="s">
        <v>229</v>
      </c>
      <c r="H282" s="213">
        <v>1</v>
      </c>
      <c r="I282" s="214"/>
      <c r="J282" s="213">
        <f>ROUND(I282*H282,1)</f>
        <v>0</v>
      </c>
      <c r="K282" s="215"/>
      <c r="L282" s="39"/>
      <c r="M282" s="216" t="s">
        <v>1</v>
      </c>
      <c r="N282" s="217" t="s">
        <v>39</v>
      </c>
      <c r="O282" s="71"/>
      <c r="P282" s="218">
        <f>O282*H282</f>
        <v>0</v>
      </c>
      <c r="Q282" s="218">
        <v>1E-05</v>
      </c>
      <c r="R282" s="218">
        <f>Q282*H282</f>
        <v>1E-05</v>
      </c>
      <c r="S282" s="218">
        <v>0</v>
      </c>
      <c r="T282" s="21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143</v>
      </c>
      <c r="AT282" s="220" t="s">
        <v>139</v>
      </c>
      <c r="AU282" s="220" t="s">
        <v>82</v>
      </c>
      <c r="AY282" s="17" t="s">
        <v>137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31</v>
      </c>
      <c r="BK282" s="221">
        <f>ROUND(I282*H282,1)</f>
        <v>0</v>
      </c>
      <c r="BL282" s="17" t="s">
        <v>143</v>
      </c>
      <c r="BM282" s="220" t="s">
        <v>878</v>
      </c>
    </row>
    <row r="283" spans="1:47" s="2" customFormat="1" ht="39">
      <c r="A283" s="34"/>
      <c r="B283" s="35"/>
      <c r="C283" s="36"/>
      <c r="D283" s="222" t="s">
        <v>145</v>
      </c>
      <c r="E283" s="36"/>
      <c r="F283" s="223" t="s">
        <v>879</v>
      </c>
      <c r="G283" s="36"/>
      <c r="H283" s="36"/>
      <c r="I283" s="122"/>
      <c r="J283" s="36"/>
      <c r="K283" s="36"/>
      <c r="L283" s="39"/>
      <c r="M283" s="224"/>
      <c r="N283" s="225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145</v>
      </c>
      <c r="AU283" s="17" t="s">
        <v>82</v>
      </c>
    </row>
    <row r="284" spans="1:65" s="2" customFormat="1" ht="21.75" customHeight="1">
      <c r="A284" s="34"/>
      <c r="B284" s="35"/>
      <c r="C284" s="209" t="s">
        <v>371</v>
      </c>
      <c r="D284" s="209" t="s">
        <v>139</v>
      </c>
      <c r="E284" s="210" t="s">
        <v>880</v>
      </c>
      <c r="F284" s="211" t="s">
        <v>881</v>
      </c>
      <c r="G284" s="212" t="s">
        <v>830</v>
      </c>
      <c r="H284" s="213">
        <v>24</v>
      </c>
      <c r="I284" s="214"/>
      <c r="J284" s="213">
        <f>ROUND(I284*H284,1)</f>
        <v>0</v>
      </c>
      <c r="K284" s="215"/>
      <c r="L284" s="39"/>
      <c r="M284" s="216" t="s">
        <v>1</v>
      </c>
      <c r="N284" s="217" t="s">
        <v>39</v>
      </c>
      <c r="O284" s="71"/>
      <c r="P284" s="218">
        <f>O284*H284</f>
        <v>0</v>
      </c>
      <c r="Q284" s="218">
        <v>0</v>
      </c>
      <c r="R284" s="218">
        <f>Q284*H284</f>
        <v>0</v>
      </c>
      <c r="S284" s="218">
        <v>0</v>
      </c>
      <c r="T284" s="219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20" t="s">
        <v>143</v>
      </c>
      <c r="AT284" s="220" t="s">
        <v>139</v>
      </c>
      <c r="AU284" s="220" t="s">
        <v>82</v>
      </c>
      <c r="AY284" s="17" t="s">
        <v>137</v>
      </c>
      <c r="BE284" s="221">
        <f>IF(N284="základní",J284,0)</f>
        <v>0</v>
      </c>
      <c r="BF284" s="221">
        <f>IF(N284="snížená",J284,0)</f>
        <v>0</v>
      </c>
      <c r="BG284" s="221">
        <f>IF(N284="zákl. přenesená",J284,0)</f>
        <v>0</v>
      </c>
      <c r="BH284" s="221">
        <f>IF(N284="sníž. přenesená",J284,0)</f>
        <v>0</v>
      </c>
      <c r="BI284" s="221">
        <f>IF(N284="nulová",J284,0)</f>
        <v>0</v>
      </c>
      <c r="BJ284" s="17" t="s">
        <v>31</v>
      </c>
      <c r="BK284" s="221">
        <f>ROUND(I284*H284,1)</f>
        <v>0</v>
      </c>
      <c r="BL284" s="17" t="s">
        <v>143</v>
      </c>
      <c r="BM284" s="220" t="s">
        <v>882</v>
      </c>
    </row>
    <row r="285" spans="2:51" s="13" customFormat="1" ht="11.25">
      <c r="B285" s="226"/>
      <c r="C285" s="227"/>
      <c r="D285" s="222" t="s">
        <v>147</v>
      </c>
      <c r="E285" s="228" t="s">
        <v>1</v>
      </c>
      <c r="F285" s="229" t="s">
        <v>277</v>
      </c>
      <c r="G285" s="227"/>
      <c r="H285" s="230">
        <v>24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147</v>
      </c>
      <c r="AU285" s="236" t="s">
        <v>82</v>
      </c>
      <c r="AV285" s="13" t="s">
        <v>82</v>
      </c>
      <c r="AW285" s="13" t="s">
        <v>30</v>
      </c>
      <c r="AX285" s="13" t="s">
        <v>74</v>
      </c>
      <c r="AY285" s="236" t="s">
        <v>137</v>
      </c>
    </row>
    <row r="286" spans="2:51" s="15" customFormat="1" ht="11.25">
      <c r="B286" s="248"/>
      <c r="C286" s="249"/>
      <c r="D286" s="222" t="s">
        <v>147</v>
      </c>
      <c r="E286" s="250" t="s">
        <v>1</v>
      </c>
      <c r="F286" s="251" t="s">
        <v>151</v>
      </c>
      <c r="G286" s="249"/>
      <c r="H286" s="252">
        <v>24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147</v>
      </c>
      <c r="AU286" s="258" t="s">
        <v>82</v>
      </c>
      <c r="AV286" s="15" t="s">
        <v>143</v>
      </c>
      <c r="AW286" s="15" t="s">
        <v>30</v>
      </c>
      <c r="AX286" s="15" t="s">
        <v>31</v>
      </c>
      <c r="AY286" s="258" t="s">
        <v>137</v>
      </c>
    </row>
    <row r="287" spans="1:65" s="2" customFormat="1" ht="16.5" customHeight="1">
      <c r="A287" s="34"/>
      <c r="B287" s="35"/>
      <c r="C287" s="209" t="s">
        <v>379</v>
      </c>
      <c r="D287" s="209" t="s">
        <v>139</v>
      </c>
      <c r="E287" s="210" t="s">
        <v>883</v>
      </c>
      <c r="F287" s="211" t="s">
        <v>884</v>
      </c>
      <c r="G287" s="212" t="s">
        <v>830</v>
      </c>
      <c r="H287" s="213">
        <v>33</v>
      </c>
      <c r="I287" s="214"/>
      <c r="J287" s="213">
        <f>ROUND(I287*H287,1)</f>
        <v>0</v>
      </c>
      <c r="K287" s="215"/>
      <c r="L287" s="39"/>
      <c r="M287" s="216" t="s">
        <v>1</v>
      </c>
      <c r="N287" s="217" t="s">
        <v>39</v>
      </c>
      <c r="O287" s="71"/>
      <c r="P287" s="218">
        <f>O287*H287</f>
        <v>0</v>
      </c>
      <c r="Q287" s="218">
        <v>0</v>
      </c>
      <c r="R287" s="218">
        <f>Q287*H287</f>
        <v>0</v>
      </c>
      <c r="S287" s="218">
        <v>0</v>
      </c>
      <c r="T287" s="21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20" t="s">
        <v>143</v>
      </c>
      <c r="AT287" s="220" t="s">
        <v>139</v>
      </c>
      <c r="AU287" s="220" t="s">
        <v>82</v>
      </c>
      <c r="AY287" s="17" t="s">
        <v>137</v>
      </c>
      <c r="BE287" s="221">
        <f>IF(N287="základní",J287,0)</f>
        <v>0</v>
      </c>
      <c r="BF287" s="221">
        <f>IF(N287="snížená",J287,0)</f>
        <v>0</v>
      </c>
      <c r="BG287" s="221">
        <f>IF(N287="zákl. přenesená",J287,0)</f>
        <v>0</v>
      </c>
      <c r="BH287" s="221">
        <f>IF(N287="sníž. přenesená",J287,0)</f>
        <v>0</v>
      </c>
      <c r="BI287" s="221">
        <f>IF(N287="nulová",J287,0)</f>
        <v>0</v>
      </c>
      <c r="BJ287" s="17" t="s">
        <v>31</v>
      </c>
      <c r="BK287" s="221">
        <f>ROUND(I287*H287,1)</f>
        <v>0</v>
      </c>
      <c r="BL287" s="17" t="s">
        <v>143</v>
      </c>
      <c r="BM287" s="220" t="s">
        <v>885</v>
      </c>
    </row>
    <row r="288" spans="2:51" s="13" customFormat="1" ht="11.25">
      <c r="B288" s="226"/>
      <c r="C288" s="227"/>
      <c r="D288" s="222" t="s">
        <v>147</v>
      </c>
      <c r="E288" s="228" t="s">
        <v>1</v>
      </c>
      <c r="F288" s="229" t="s">
        <v>326</v>
      </c>
      <c r="G288" s="227"/>
      <c r="H288" s="230">
        <v>33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147</v>
      </c>
      <c r="AU288" s="236" t="s">
        <v>82</v>
      </c>
      <c r="AV288" s="13" t="s">
        <v>82</v>
      </c>
      <c r="AW288" s="13" t="s">
        <v>30</v>
      </c>
      <c r="AX288" s="13" t="s">
        <v>74</v>
      </c>
      <c r="AY288" s="236" t="s">
        <v>137</v>
      </c>
    </row>
    <row r="289" spans="2:51" s="15" customFormat="1" ht="11.25">
      <c r="B289" s="248"/>
      <c r="C289" s="249"/>
      <c r="D289" s="222" t="s">
        <v>147</v>
      </c>
      <c r="E289" s="250" t="s">
        <v>1</v>
      </c>
      <c r="F289" s="251" t="s">
        <v>151</v>
      </c>
      <c r="G289" s="249"/>
      <c r="H289" s="252">
        <v>33</v>
      </c>
      <c r="I289" s="253"/>
      <c r="J289" s="249"/>
      <c r="K289" s="249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147</v>
      </c>
      <c r="AU289" s="258" t="s">
        <v>82</v>
      </c>
      <c r="AV289" s="15" t="s">
        <v>143</v>
      </c>
      <c r="AW289" s="15" t="s">
        <v>30</v>
      </c>
      <c r="AX289" s="15" t="s">
        <v>31</v>
      </c>
      <c r="AY289" s="258" t="s">
        <v>137</v>
      </c>
    </row>
    <row r="290" spans="1:65" s="2" customFormat="1" ht="16.5" customHeight="1">
      <c r="A290" s="34"/>
      <c r="B290" s="35"/>
      <c r="C290" s="209" t="s">
        <v>605</v>
      </c>
      <c r="D290" s="209" t="s">
        <v>139</v>
      </c>
      <c r="E290" s="210" t="s">
        <v>886</v>
      </c>
      <c r="F290" s="211" t="s">
        <v>887</v>
      </c>
      <c r="G290" s="212" t="s">
        <v>830</v>
      </c>
      <c r="H290" s="213">
        <v>63</v>
      </c>
      <c r="I290" s="214"/>
      <c r="J290" s="213">
        <f>ROUND(I290*H290,1)</f>
        <v>0</v>
      </c>
      <c r="K290" s="215"/>
      <c r="L290" s="39"/>
      <c r="M290" s="216" t="s">
        <v>1</v>
      </c>
      <c r="N290" s="217" t="s">
        <v>39</v>
      </c>
      <c r="O290" s="71"/>
      <c r="P290" s="218">
        <f>O290*H290</f>
        <v>0</v>
      </c>
      <c r="Q290" s="218">
        <v>0</v>
      </c>
      <c r="R290" s="218">
        <f>Q290*H290</f>
        <v>0</v>
      </c>
      <c r="S290" s="218">
        <v>0</v>
      </c>
      <c r="T290" s="21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20" t="s">
        <v>143</v>
      </c>
      <c r="AT290" s="220" t="s">
        <v>139</v>
      </c>
      <c r="AU290" s="220" t="s">
        <v>82</v>
      </c>
      <c r="AY290" s="17" t="s">
        <v>137</v>
      </c>
      <c r="BE290" s="221">
        <f>IF(N290="základní",J290,0)</f>
        <v>0</v>
      </c>
      <c r="BF290" s="221">
        <f>IF(N290="snížená",J290,0)</f>
        <v>0</v>
      </c>
      <c r="BG290" s="221">
        <f>IF(N290="zákl. přenesená",J290,0)</f>
        <v>0</v>
      </c>
      <c r="BH290" s="221">
        <f>IF(N290="sníž. přenesená",J290,0)</f>
        <v>0</v>
      </c>
      <c r="BI290" s="221">
        <f>IF(N290="nulová",J290,0)</f>
        <v>0</v>
      </c>
      <c r="BJ290" s="17" t="s">
        <v>31</v>
      </c>
      <c r="BK290" s="221">
        <f>ROUND(I290*H290,1)</f>
        <v>0</v>
      </c>
      <c r="BL290" s="17" t="s">
        <v>143</v>
      </c>
      <c r="BM290" s="220" t="s">
        <v>888</v>
      </c>
    </row>
    <row r="291" spans="2:51" s="13" customFormat="1" ht="11.25">
      <c r="B291" s="226"/>
      <c r="C291" s="227"/>
      <c r="D291" s="222" t="s">
        <v>147</v>
      </c>
      <c r="E291" s="228" t="s">
        <v>1</v>
      </c>
      <c r="F291" s="229" t="s">
        <v>889</v>
      </c>
      <c r="G291" s="227"/>
      <c r="H291" s="230">
        <v>63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147</v>
      </c>
      <c r="AU291" s="236" t="s">
        <v>82</v>
      </c>
      <c r="AV291" s="13" t="s">
        <v>82</v>
      </c>
      <c r="AW291" s="13" t="s">
        <v>30</v>
      </c>
      <c r="AX291" s="13" t="s">
        <v>74</v>
      </c>
      <c r="AY291" s="236" t="s">
        <v>137</v>
      </c>
    </row>
    <row r="292" spans="2:51" s="15" customFormat="1" ht="11.25">
      <c r="B292" s="248"/>
      <c r="C292" s="249"/>
      <c r="D292" s="222" t="s">
        <v>147</v>
      </c>
      <c r="E292" s="250" t="s">
        <v>1</v>
      </c>
      <c r="F292" s="251" t="s">
        <v>151</v>
      </c>
      <c r="G292" s="249"/>
      <c r="H292" s="252">
        <v>63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147</v>
      </c>
      <c r="AU292" s="258" t="s">
        <v>82</v>
      </c>
      <c r="AV292" s="15" t="s">
        <v>143</v>
      </c>
      <c r="AW292" s="15" t="s">
        <v>30</v>
      </c>
      <c r="AX292" s="15" t="s">
        <v>31</v>
      </c>
      <c r="AY292" s="258" t="s">
        <v>137</v>
      </c>
    </row>
    <row r="293" spans="1:65" s="2" customFormat="1" ht="16.5" customHeight="1">
      <c r="A293" s="34"/>
      <c r="B293" s="35"/>
      <c r="C293" s="209" t="s">
        <v>611</v>
      </c>
      <c r="D293" s="209" t="s">
        <v>139</v>
      </c>
      <c r="E293" s="210" t="s">
        <v>890</v>
      </c>
      <c r="F293" s="211" t="s">
        <v>891</v>
      </c>
      <c r="G293" s="212" t="s">
        <v>830</v>
      </c>
      <c r="H293" s="213">
        <v>22</v>
      </c>
      <c r="I293" s="214"/>
      <c r="J293" s="213">
        <f>ROUND(I293*H293,1)</f>
        <v>0</v>
      </c>
      <c r="K293" s="215"/>
      <c r="L293" s="39"/>
      <c r="M293" s="216" t="s">
        <v>1</v>
      </c>
      <c r="N293" s="217" t="s">
        <v>39</v>
      </c>
      <c r="O293" s="71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0" t="s">
        <v>143</v>
      </c>
      <c r="AT293" s="220" t="s">
        <v>139</v>
      </c>
      <c r="AU293" s="220" t="s">
        <v>82</v>
      </c>
      <c r="AY293" s="17" t="s">
        <v>137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17" t="s">
        <v>31</v>
      </c>
      <c r="BK293" s="221">
        <f>ROUND(I293*H293,1)</f>
        <v>0</v>
      </c>
      <c r="BL293" s="17" t="s">
        <v>143</v>
      </c>
      <c r="BM293" s="220" t="s">
        <v>892</v>
      </c>
    </row>
    <row r="294" spans="2:51" s="13" customFormat="1" ht="11.25">
      <c r="B294" s="226"/>
      <c r="C294" s="227"/>
      <c r="D294" s="222" t="s">
        <v>147</v>
      </c>
      <c r="E294" s="228" t="s">
        <v>1</v>
      </c>
      <c r="F294" s="229" t="s">
        <v>209</v>
      </c>
      <c r="G294" s="227"/>
      <c r="H294" s="230">
        <v>22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147</v>
      </c>
      <c r="AU294" s="236" t="s">
        <v>82</v>
      </c>
      <c r="AV294" s="13" t="s">
        <v>82</v>
      </c>
      <c r="AW294" s="13" t="s">
        <v>30</v>
      </c>
      <c r="AX294" s="13" t="s">
        <v>74</v>
      </c>
      <c r="AY294" s="236" t="s">
        <v>137</v>
      </c>
    </row>
    <row r="295" spans="2:51" s="15" customFormat="1" ht="11.25">
      <c r="B295" s="248"/>
      <c r="C295" s="249"/>
      <c r="D295" s="222" t="s">
        <v>147</v>
      </c>
      <c r="E295" s="250" t="s">
        <v>1</v>
      </c>
      <c r="F295" s="251" t="s">
        <v>151</v>
      </c>
      <c r="G295" s="249"/>
      <c r="H295" s="252">
        <v>22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147</v>
      </c>
      <c r="AU295" s="258" t="s">
        <v>82</v>
      </c>
      <c r="AV295" s="15" t="s">
        <v>143</v>
      </c>
      <c r="AW295" s="15" t="s">
        <v>30</v>
      </c>
      <c r="AX295" s="15" t="s">
        <v>31</v>
      </c>
      <c r="AY295" s="258" t="s">
        <v>137</v>
      </c>
    </row>
    <row r="296" spans="1:65" s="2" customFormat="1" ht="21.75" customHeight="1">
      <c r="A296" s="34"/>
      <c r="B296" s="35"/>
      <c r="C296" s="209" t="s">
        <v>617</v>
      </c>
      <c r="D296" s="209" t="s">
        <v>139</v>
      </c>
      <c r="E296" s="210" t="s">
        <v>893</v>
      </c>
      <c r="F296" s="211" t="s">
        <v>894</v>
      </c>
      <c r="G296" s="212" t="s">
        <v>830</v>
      </c>
      <c r="H296" s="213">
        <v>34</v>
      </c>
      <c r="I296" s="214"/>
      <c r="J296" s="213">
        <f>ROUND(I296*H296,1)</f>
        <v>0</v>
      </c>
      <c r="K296" s="215"/>
      <c r="L296" s="39"/>
      <c r="M296" s="216" t="s">
        <v>1</v>
      </c>
      <c r="N296" s="217" t="s">
        <v>39</v>
      </c>
      <c r="O296" s="71"/>
      <c r="P296" s="218">
        <f>O296*H296</f>
        <v>0</v>
      </c>
      <c r="Q296" s="218">
        <v>0</v>
      </c>
      <c r="R296" s="218">
        <f>Q296*H296</f>
        <v>0</v>
      </c>
      <c r="S296" s="218">
        <v>0</v>
      </c>
      <c r="T296" s="21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0" t="s">
        <v>143</v>
      </c>
      <c r="AT296" s="220" t="s">
        <v>139</v>
      </c>
      <c r="AU296" s="220" t="s">
        <v>82</v>
      </c>
      <c r="AY296" s="17" t="s">
        <v>137</v>
      </c>
      <c r="BE296" s="221">
        <f>IF(N296="základní",J296,0)</f>
        <v>0</v>
      </c>
      <c r="BF296" s="221">
        <f>IF(N296="snížená",J296,0)</f>
        <v>0</v>
      </c>
      <c r="BG296" s="221">
        <f>IF(N296="zákl. přenesená",J296,0)</f>
        <v>0</v>
      </c>
      <c r="BH296" s="221">
        <f>IF(N296="sníž. přenesená",J296,0)</f>
        <v>0</v>
      </c>
      <c r="BI296" s="221">
        <f>IF(N296="nulová",J296,0)</f>
        <v>0</v>
      </c>
      <c r="BJ296" s="17" t="s">
        <v>31</v>
      </c>
      <c r="BK296" s="221">
        <f>ROUND(I296*H296,1)</f>
        <v>0</v>
      </c>
      <c r="BL296" s="17" t="s">
        <v>143</v>
      </c>
      <c r="BM296" s="220" t="s">
        <v>895</v>
      </c>
    </row>
    <row r="297" spans="2:51" s="13" customFormat="1" ht="11.25">
      <c r="B297" s="226"/>
      <c r="C297" s="227"/>
      <c r="D297" s="222" t="s">
        <v>147</v>
      </c>
      <c r="E297" s="228" t="s">
        <v>1</v>
      </c>
      <c r="F297" s="229" t="s">
        <v>332</v>
      </c>
      <c r="G297" s="227"/>
      <c r="H297" s="230">
        <v>34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147</v>
      </c>
      <c r="AU297" s="236" t="s">
        <v>82</v>
      </c>
      <c r="AV297" s="13" t="s">
        <v>82</v>
      </c>
      <c r="AW297" s="13" t="s">
        <v>30</v>
      </c>
      <c r="AX297" s="13" t="s">
        <v>74</v>
      </c>
      <c r="AY297" s="236" t="s">
        <v>137</v>
      </c>
    </row>
    <row r="298" spans="2:51" s="15" customFormat="1" ht="11.25">
      <c r="B298" s="248"/>
      <c r="C298" s="249"/>
      <c r="D298" s="222" t="s">
        <v>147</v>
      </c>
      <c r="E298" s="250" t="s">
        <v>1</v>
      </c>
      <c r="F298" s="251" t="s">
        <v>151</v>
      </c>
      <c r="G298" s="249"/>
      <c r="H298" s="252">
        <v>34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147</v>
      </c>
      <c r="AU298" s="258" t="s">
        <v>82</v>
      </c>
      <c r="AV298" s="15" t="s">
        <v>143</v>
      </c>
      <c r="AW298" s="15" t="s">
        <v>30</v>
      </c>
      <c r="AX298" s="15" t="s">
        <v>31</v>
      </c>
      <c r="AY298" s="258" t="s">
        <v>137</v>
      </c>
    </row>
    <row r="299" spans="1:65" s="2" customFormat="1" ht="16.5" customHeight="1">
      <c r="A299" s="34"/>
      <c r="B299" s="35"/>
      <c r="C299" s="209" t="s">
        <v>203</v>
      </c>
      <c r="D299" s="209" t="s">
        <v>139</v>
      </c>
      <c r="E299" s="210" t="s">
        <v>896</v>
      </c>
      <c r="F299" s="211" t="s">
        <v>897</v>
      </c>
      <c r="G299" s="212" t="s">
        <v>830</v>
      </c>
      <c r="H299" s="213">
        <v>35</v>
      </c>
      <c r="I299" s="214"/>
      <c r="J299" s="213">
        <f>ROUND(I299*H299,1)</f>
        <v>0</v>
      </c>
      <c r="K299" s="215"/>
      <c r="L299" s="39"/>
      <c r="M299" s="216" t="s">
        <v>1</v>
      </c>
      <c r="N299" s="217" t="s">
        <v>39</v>
      </c>
      <c r="O299" s="71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0" t="s">
        <v>143</v>
      </c>
      <c r="AT299" s="220" t="s">
        <v>139</v>
      </c>
      <c r="AU299" s="220" t="s">
        <v>82</v>
      </c>
      <c r="AY299" s="17" t="s">
        <v>137</v>
      </c>
      <c r="BE299" s="221">
        <f>IF(N299="základní",J299,0)</f>
        <v>0</v>
      </c>
      <c r="BF299" s="221">
        <f>IF(N299="snížená",J299,0)</f>
        <v>0</v>
      </c>
      <c r="BG299" s="221">
        <f>IF(N299="zákl. přenesená",J299,0)</f>
        <v>0</v>
      </c>
      <c r="BH299" s="221">
        <f>IF(N299="sníž. přenesená",J299,0)</f>
        <v>0</v>
      </c>
      <c r="BI299" s="221">
        <f>IF(N299="nulová",J299,0)</f>
        <v>0</v>
      </c>
      <c r="BJ299" s="17" t="s">
        <v>31</v>
      </c>
      <c r="BK299" s="221">
        <f>ROUND(I299*H299,1)</f>
        <v>0</v>
      </c>
      <c r="BL299" s="17" t="s">
        <v>143</v>
      </c>
      <c r="BM299" s="220" t="s">
        <v>898</v>
      </c>
    </row>
    <row r="300" spans="2:51" s="13" customFormat="1" ht="11.25">
      <c r="B300" s="226"/>
      <c r="C300" s="227"/>
      <c r="D300" s="222" t="s">
        <v>147</v>
      </c>
      <c r="E300" s="228" t="s">
        <v>1</v>
      </c>
      <c r="F300" s="229" t="s">
        <v>341</v>
      </c>
      <c r="G300" s="227"/>
      <c r="H300" s="230">
        <v>35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147</v>
      </c>
      <c r="AU300" s="236" t="s">
        <v>82</v>
      </c>
      <c r="AV300" s="13" t="s">
        <v>82</v>
      </c>
      <c r="AW300" s="13" t="s">
        <v>30</v>
      </c>
      <c r="AX300" s="13" t="s">
        <v>74</v>
      </c>
      <c r="AY300" s="236" t="s">
        <v>137</v>
      </c>
    </row>
    <row r="301" spans="2:51" s="15" customFormat="1" ht="11.25">
      <c r="B301" s="248"/>
      <c r="C301" s="249"/>
      <c r="D301" s="222" t="s">
        <v>147</v>
      </c>
      <c r="E301" s="250" t="s">
        <v>1</v>
      </c>
      <c r="F301" s="251" t="s">
        <v>151</v>
      </c>
      <c r="G301" s="249"/>
      <c r="H301" s="252">
        <v>35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147</v>
      </c>
      <c r="AU301" s="258" t="s">
        <v>82</v>
      </c>
      <c r="AV301" s="15" t="s">
        <v>143</v>
      </c>
      <c r="AW301" s="15" t="s">
        <v>30</v>
      </c>
      <c r="AX301" s="15" t="s">
        <v>31</v>
      </c>
      <c r="AY301" s="258" t="s">
        <v>137</v>
      </c>
    </row>
    <row r="302" spans="1:65" s="2" customFormat="1" ht="21.75" customHeight="1">
      <c r="A302" s="34"/>
      <c r="B302" s="35"/>
      <c r="C302" s="209" t="s">
        <v>630</v>
      </c>
      <c r="D302" s="209" t="s">
        <v>139</v>
      </c>
      <c r="E302" s="210" t="s">
        <v>899</v>
      </c>
      <c r="F302" s="211" t="s">
        <v>900</v>
      </c>
      <c r="G302" s="212" t="s">
        <v>830</v>
      </c>
      <c r="H302" s="213">
        <v>16</v>
      </c>
      <c r="I302" s="214"/>
      <c r="J302" s="213">
        <f>ROUND(I302*H302,1)</f>
        <v>0</v>
      </c>
      <c r="K302" s="215"/>
      <c r="L302" s="39"/>
      <c r="M302" s="216" t="s">
        <v>1</v>
      </c>
      <c r="N302" s="217" t="s">
        <v>39</v>
      </c>
      <c r="O302" s="71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20" t="s">
        <v>143</v>
      </c>
      <c r="AT302" s="220" t="s">
        <v>139</v>
      </c>
      <c r="AU302" s="220" t="s">
        <v>82</v>
      </c>
      <c r="AY302" s="17" t="s">
        <v>137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17" t="s">
        <v>31</v>
      </c>
      <c r="BK302" s="221">
        <f>ROUND(I302*H302,1)</f>
        <v>0</v>
      </c>
      <c r="BL302" s="17" t="s">
        <v>143</v>
      </c>
      <c r="BM302" s="220" t="s">
        <v>901</v>
      </c>
    </row>
    <row r="303" spans="2:51" s="13" customFormat="1" ht="11.25">
      <c r="B303" s="226"/>
      <c r="C303" s="227"/>
      <c r="D303" s="222" t="s">
        <v>147</v>
      </c>
      <c r="E303" s="228" t="s">
        <v>1</v>
      </c>
      <c r="F303" s="229" t="s">
        <v>232</v>
      </c>
      <c r="G303" s="227"/>
      <c r="H303" s="230">
        <v>16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147</v>
      </c>
      <c r="AU303" s="236" t="s">
        <v>82</v>
      </c>
      <c r="AV303" s="13" t="s">
        <v>82</v>
      </c>
      <c r="AW303" s="13" t="s">
        <v>30</v>
      </c>
      <c r="AX303" s="13" t="s">
        <v>74</v>
      </c>
      <c r="AY303" s="236" t="s">
        <v>137</v>
      </c>
    </row>
    <row r="304" spans="2:51" s="15" customFormat="1" ht="11.25">
      <c r="B304" s="248"/>
      <c r="C304" s="249"/>
      <c r="D304" s="222" t="s">
        <v>147</v>
      </c>
      <c r="E304" s="250" t="s">
        <v>1</v>
      </c>
      <c r="F304" s="251" t="s">
        <v>151</v>
      </c>
      <c r="G304" s="249"/>
      <c r="H304" s="252">
        <v>16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147</v>
      </c>
      <c r="AU304" s="258" t="s">
        <v>82</v>
      </c>
      <c r="AV304" s="15" t="s">
        <v>143</v>
      </c>
      <c r="AW304" s="15" t="s">
        <v>30</v>
      </c>
      <c r="AX304" s="15" t="s">
        <v>31</v>
      </c>
      <c r="AY304" s="258" t="s">
        <v>137</v>
      </c>
    </row>
    <row r="305" spans="1:65" s="2" customFormat="1" ht="21.75" customHeight="1">
      <c r="A305" s="34"/>
      <c r="B305" s="35"/>
      <c r="C305" s="209" t="s">
        <v>639</v>
      </c>
      <c r="D305" s="209" t="s">
        <v>139</v>
      </c>
      <c r="E305" s="210" t="s">
        <v>902</v>
      </c>
      <c r="F305" s="211" t="s">
        <v>903</v>
      </c>
      <c r="G305" s="212" t="s">
        <v>830</v>
      </c>
      <c r="H305" s="213">
        <v>41</v>
      </c>
      <c r="I305" s="214"/>
      <c r="J305" s="213">
        <f>ROUND(I305*H305,1)</f>
        <v>0</v>
      </c>
      <c r="K305" s="215"/>
      <c r="L305" s="39"/>
      <c r="M305" s="216" t="s">
        <v>1</v>
      </c>
      <c r="N305" s="217" t="s">
        <v>39</v>
      </c>
      <c r="O305" s="71"/>
      <c r="P305" s="218">
        <f>O305*H305</f>
        <v>0</v>
      </c>
      <c r="Q305" s="218">
        <v>0</v>
      </c>
      <c r="R305" s="218">
        <f>Q305*H305</f>
        <v>0</v>
      </c>
      <c r="S305" s="218">
        <v>0</v>
      </c>
      <c r="T305" s="219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20" t="s">
        <v>143</v>
      </c>
      <c r="AT305" s="220" t="s">
        <v>139</v>
      </c>
      <c r="AU305" s="220" t="s">
        <v>82</v>
      </c>
      <c r="AY305" s="17" t="s">
        <v>137</v>
      </c>
      <c r="BE305" s="221">
        <f>IF(N305="základní",J305,0)</f>
        <v>0</v>
      </c>
      <c r="BF305" s="221">
        <f>IF(N305="snížená",J305,0)</f>
        <v>0</v>
      </c>
      <c r="BG305" s="221">
        <f>IF(N305="zákl. přenesená",J305,0)</f>
        <v>0</v>
      </c>
      <c r="BH305" s="221">
        <f>IF(N305="sníž. přenesená",J305,0)</f>
        <v>0</v>
      </c>
      <c r="BI305" s="221">
        <f>IF(N305="nulová",J305,0)</f>
        <v>0</v>
      </c>
      <c r="BJ305" s="17" t="s">
        <v>31</v>
      </c>
      <c r="BK305" s="221">
        <f>ROUND(I305*H305,1)</f>
        <v>0</v>
      </c>
      <c r="BL305" s="17" t="s">
        <v>143</v>
      </c>
      <c r="BM305" s="220" t="s">
        <v>904</v>
      </c>
    </row>
    <row r="306" spans="2:51" s="13" customFormat="1" ht="11.25">
      <c r="B306" s="226"/>
      <c r="C306" s="227"/>
      <c r="D306" s="222" t="s">
        <v>147</v>
      </c>
      <c r="E306" s="228" t="s">
        <v>1</v>
      </c>
      <c r="F306" s="229" t="s">
        <v>611</v>
      </c>
      <c r="G306" s="227"/>
      <c r="H306" s="230">
        <v>41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147</v>
      </c>
      <c r="AU306" s="236" t="s">
        <v>82</v>
      </c>
      <c r="AV306" s="13" t="s">
        <v>82</v>
      </c>
      <c r="AW306" s="13" t="s">
        <v>30</v>
      </c>
      <c r="AX306" s="13" t="s">
        <v>74</v>
      </c>
      <c r="AY306" s="236" t="s">
        <v>137</v>
      </c>
    </row>
    <row r="307" spans="2:51" s="15" customFormat="1" ht="11.25">
      <c r="B307" s="248"/>
      <c r="C307" s="249"/>
      <c r="D307" s="222" t="s">
        <v>147</v>
      </c>
      <c r="E307" s="250" t="s">
        <v>1</v>
      </c>
      <c r="F307" s="251" t="s">
        <v>151</v>
      </c>
      <c r="G307" s="249"/>
      <c r="H307" s="252">
        <v>41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147</v>
      </c>
      <c r="AU307" s="258" t="s">
        <v>82</v>
      </c>
      <c r="AV307" s="15" t="s">
        <v>143</v>
      </c>
      <c r="AW307" s="15" t="s">
        <v>30</v>
      </c>
      <c r="AX307" s="15" t="s">
        <v>31</v>
      </c>
      <c r="AY307" s="258" t="s">
        <v>137</v>
      </c>
    </row>
    <row r="308" spans="1:65" s="2" customFormat="1" ht="21.75" customHeight="1">
      <c r="A308" s="34"/>
      <c r="B308" s="35"/>
      <c r="C308" s="209" t="s">
        <v>646</v>
      </c>
      <c r="D308" s="209" t="s">
        <v>139</v>
      </c>
      <c r="E308" s="210" t="s">
        <v>905</v>
      </c>
      <c r="F308" s="211" t="s">
        <v>906</v>
      </c>
      <c r="G308" s="212" t="s">
        <v>830</v>
      </c>
      <c r="H308" s="213">
        <v>55</v>
      </c>
      <c r="I308" s="214"/>
      <c r="J308" s="213">
        <f>ROUND(I308*H308,1)</f>
        <v>0</v>
      </c>
      <c r="K308" s="215"/>
      <c r="L308" s="39"/>
      <c r="M308" s="216" t="s">
        <v>1</v>
      </c>
      <c r="N308" s="217" t="s">
        <v>39</v>
      </c>
      <c r="O308" s="71"/>
      <c r="P308" s="218">
        <f>O308*H308</f>
        <v>0</v>
      </c>
      <c r="Q308" s="218">
        <v>0</v>
      </c>
      <c r="R308" s="218">
        <f>Q308*H308</f>
        <v>0</v>
      </c>
      <c r="S308" s="218">
        <v>0</v>
      </c>
      <c r="T308" s="219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0" t="s">
        <v>143</v>
      </c>
      <c r="AT308" s="220" t="s">
        <v>139</v>
      </c>
      <c r="AU308" s="220" t="s">
        <v>82</v>
      </c>
      <c r="AY308" s="17" t="s">
        <v>137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7" t="s">
        <v>31</v>
      </c>
      <c r="BK308" s="221">
        <f>ROUND(I308*H308,1)</f>
        <v>0</v>
      </c>
      <c r="BL308" s="17" t="s">
        <v>143</v>
      </c>
      <c r="BM308" s="220" t="s">
        <v>907</v>
      </c>
    </row>
    <row r="309" spans="2:51" s="13" customFormat="1" ht="11.25">
      <c r="B309" s="226"/>
      <c r="C309" s="227"/>
      <c r="D309" s="222" t="s">
        <v>147</v>
      </c>
      <c r="E309" s="228" t="s">
        <v>1</v>
      </c>
      <c r="F309" s="229" t="s">
        <v>908</v>
      </c>
      <c r="G309" s="227"/>
      <c r="H309" s="230">
        <v>55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147</v>
      </c>
      <c r="AU309" s="236" t="s">
        <v>82</v>
      </c>
      <c r="AV309" s="13" t="s">
        <v>82</v>
      </c>
      <c r="AW309" s="13" t="s">
        <v>30</v>
      </c>
      <c r="AX309" s="13" t="s">
        <v>74</v>
      </c>
      <c r="AY309" s="236" t="s">
        <v>137</v>
      </c>
    </row>
    <row r="310" spans="2:51" s="15" customFormat="1" ht="11.25">
      <c r="B310" s="248"/>
      <c r="C310" s="249"/>
      <c r="D310" s="222" t="s">
        <v>147</v>
      </c>
      <c r="E310" s="250" t="s">
        <v>1</v>
      </c>
      <c r="F310" s="251" t="s">
        <v>151</v>
      </c>
      <c r="G310" s="249"/>
      <c r="H310" s="252">
        <v>55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147</v>
      </c>
      <c r="AU310" s="258" t="s">
        <v>82</v>
      </c>
      <c r="AV310" s="15" t="s">
        <v>143</v>
      </c>
      <c r="AW310" s="15" t="s">
        <v>30</v>
      </c>
      <c r="AX310" s="15" t="s">
        <v>31</v>
      </c>
      <c r="AY310" s="258" t="s">
        <v>137</v>
      </c>
    </row>
    <row r="311" spans="1:65" s="2" customFormat="1" ht="21.75" customHeight="1">
      <c r="A311" s="34"/>
      <c r="B311" s="35"/>
      <c r="C311" s="209" t="s">
        <v>653</v>
      </c>
      <c r="D311" s="209" t="s">
        <v>139</v>
      </c>
      <c r="E311" s="210" t="s">
        <v>909</v>
      </c>
      <c r="F311" s="211" t="s">
        <v>910</v>
      </c>
      <c r="G311" s="212" t="s">
        <v>830</v>
      </c>
      <c r="H311" s="213">
        <v>34</v>
      </c>
      <c r="I311" s="214"/>
      <c r="J311" s="213">
        <f>ROUND(I311*H311,1)</f>
        <v>0</v>
      </c>
      <c r="K311" s="215"/>
      <c r="L311" s="39"/>
      <c r="M311" s="216" t="s">
        <v>1</v>
      </c>
      <c r="N311" s="217" t="s">
        <v>39</v>
      </c>
      <c r="O311" s="71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143</v>
      </c>
      <c r="AT311" s="220" t="s">
        <v>139</v>
      </c>
      <c r="AU311" s="220" t="s">
        <v>82</v>
      </c>
      <c r="AY311" s="17" t="s">
        <v>137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31</v>
      </c>
      <c r="BK311" s="221">
        <f>ROUND(I311*H311,1)</f>
        <v>0</v>
      </c>
      <c r="BL311" s="17" t="s">
        <v>143</v>
      </c>
      <c r="BM311" s="220" t="s">
        <v>911</v>
      </c>
    </row>
    <row r="312" spans="2:51" s="13" customFormat="1" ht="11.25">
      <c r="B312" s="226"/>
      <c r="C312" s="227"/>
      <c r="D312" s="222" t="s">
        <v>147</v>
      </c>
      <c r="E312" s="228" t="s">
        <v>1</v>
      </c>
      <c r="F312" s="229" t="s">
        <v>332</v>
      </c>
      <c r="G312" s="227"/>
      <c r="H312" s="230">
        <v>34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147</v>
      </c>
      <c r="AU312" s="236" t="s">
        <v>82</v>
      </c>
      <c r="AV312" s="13" t="s">
        <v>82</v>
      </c>
      <c r="AW312" s="13" t="s">
        <v>30</v>
      </c>
      <c r="AX312" s="13" t="s">
        <v>74</v>
      </c>
      <c r="AY312" s="236" t="s">
        <v>137</v>
      </c>
    </row>
    <row r="313" spans="2:51" s="15" customFormat="1" ht="11.25">
      <c r="B313" s="248"/>
      <c r="C313" s="249"/>
      <c r="D313" s="222" t="s">
        <v>147</v>
      </c>
      <c r="E313" s="250" t="s">
        <v>1</v>
      </c>
      <c r="F313" s="251" t="s">
        <v>151</v>
      </c>
      <c r="G313" s="249"/>
      <c r="H313" s="252">
        <v>34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147</v>
      </c>
      <c r="AU313" s="258" t="s">
        <v>82</v>
      </c>
      <c r="AV313" s="15" t="s">
        <v>143</v>
      </c>
      <c r="AW313" s="15" t="s">
        <v>30</v>
      </c>
      <c r="AX313" s="15" t="s">
        <v>31</v>
      </c>
      <c r="AY313" s="258" t="s">
        <v>137</v>
      </c>
    </row>
    <row r="314" spans="1:65" s="2" customFormat="1" ht="16.5" customHeight="1">
      <c r="A314" s="34"/>
      <c r="B314" s="35"/>
      <c r="C314" s="209" t="s">
        <v>658</v>
      </c>
      <c r="D314" s="209" t="s">
        <v>139</v>
      </c>
      <c r="E314" s="210" t="s">
        <v>912</v>
      </c>
      <c r="F314" s="211" t="s">
        <v>913</v>
      </c>
      <c r="G314" s="212" t="s">
        <v>391</v>
      </c>
      <c r="H314" s="213">
        <v>99</v>
      </c>
      <c r="I314" s="214"/>
      <c r="J314" s="213">
        <f>ROUND(I314*H314,1)</f>
        <v>0</v>
      </c>
      <c r="K314" s="215"/>
      <c r="L314" s="39"/>
      <c r="M314" s="216" t="s">
        <v>1</v>
      </c>
      <c r="N314" s="217" t="s">
        <v>39</v>
      </c>
      <c r="O314" s="71"/>
      <c r="P314" s="218">
        <f>O314*H314</f>
        <v>0</v>
      </c>
      <c r="Q314" s="218">
        <v>0</v>
      </c>
      <c r="R314" s="218">
        <f>Q314*H314</f>
        <v>0</v>
      </c>
      <c r="S314" s="218">
        <v>0</v>
      </c>
      <c r="T314" s="21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20" t="s">
        <v>143</v>
      </c>
      <c r="AT314" s="220" t="s">
        <v>139</v>
      </c>
      <c r="AU314" s="220" t="s">
        <v>82</v>
      </c>
      <c r="AY314" s="17" t="s">
        <v>137</v>
      </c>
      <c r="BE314" s="221">
        <f>IF(N314="základní",J314,0)</f>
        <v>0</v>
      </c>
      <c r="BF314" s="221">
        <f>IF(N314="snížená",J314,0)</f>
        <v>0</v>
      </c>
      <c r="BG314" s="221">
        <f>IF(N314="zákl. přenesená",J314,0)</f>
        <v>0</v>
      </c>
      <c r="BH314" s="221">
        <f>IF(N314="sníž. přenesená",J314,0)</f>
        <v>0</v>
      </c>
      <c r="BI314" s="221">
        <f>IF(N314="nulová",J314,0)</f>
        <v>0</v>
      </c>
      <c r="BJ314" s="17" t="s">
        <v>31</v>
      </c>
      <c r="BK314" s="221">
        <f>ROUND(I314*H314,1)</f>
        <v>0</v>
      </c>
      <c r="BL314" s="17" t="s">
        <v>143</v>
      </c>
      <c r="BM314" s="220" t="s">
        <v>914</v>
      </c>
    </row>
    <row r="315" spans="2:51" s="13" customFormat="1" ht="11.25">
      <c r="B315" s="226"/>
      <c r="C315" s="227"/>
      <c r="D315" s="222" t="s">
        <v>147</v>
      </c>
      <c r="E315" s="228" t="s">
        <v>1</v>
      </c>
      <c r="F315" s="229" t="s">
        <v>915</v>
      </c>
      <c r="G315" s="227"/>
      <c r="H315" s="230">
        <v>99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147</v>
      </c>
      <c r="AU315" s="236" t="s">
        <v>82</v>
      </c>
      <c r="AV315" s="13" t="s">
        <v>82</v>
      </c>
      <c r="AW315" s="13" t="s">
        <v>30</v>
      </c>
      <c r="AX315" s="13" t="s">
        <v>74</v>
      </c>
      <c r="AY315" s="236" t="s">
        <v>137</v>
      </c>
    </row>
    <row r="316" spans="2:51" s="15" customFormat="1" ht="11.25">
      <c r="B316" s="248"/>
      <c r="C316" s="249"/>
      <c r="D316" s="222" t="s">
        <v>147</v>
      </c>
      <c r="E316" s="250" t="s">
        <v>1</v>
      </c>
      <c r="F316" s="251" t="s">
        <v>151</v>
      </c>
      <c r="G316" s="249"/>
      <c r="H316" s="252">
        <v>99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147</v>
      </c>
      <c r="AU316" s="258" t="s">
        <v>82</v>
      </c>
      <c r="AV316" s="15" t="s">
        <v>143</v>
      </c>
      <c r="AW316" s="15" t="s">
        <v>30</v>
      </c>
      <c r="AX316" s="15" t="s">
        <v>31</v>
      </c>
      <c r="AY316" s="258" t="s">
        <v>137</v>
      </c>
    </row>
    <row r="317" spans="1:65" s="2" customFormat="1" ht="16.5" customHeight="1">
      <c r="A317" s="34"/>
      <c r="B317" s="35"/>
      <c r="C317" s="259" t="s">
        <v>916</v>
      </c>
      <c r="D317" s="259" t="s">
        <v>342</v>
      </c>
      <c r="E317" s="260" t="s">
        <v>917</v>
      </c>
      <c r="F317" s="261" t="s">
        <v>918</v>
      </c>
      <c r="G317" s="262" t="s">
        <v>161</v>
      </c>
      <c r="H317" s="263">
        <v>297</v>
      </c>
      <c r="I317" s="264"/>
      <c r="J317" s="263">
        <f>ROUND(I317*H317,1)</f>
        <v>0</v>
      </c>
      <c r="K317" s="265"/>
      <c r="L317" s="266"/>
      <c r="M317" s="267" t="s">
        <v>1</v>
      </c>
      <c r="N317" s="268" t="s">
        <v>39</v>
      </c>
      <c r="O317" s="71"/>
      <c r="P317" s="218">
        <f>O317*H317</f>
        <v>0</v>
      </c>
      <c r="Q317" s="218">
        <v>0</v>
      </c>
      <c r="R317" s="218">
        <f>Q317*H317</f>
        <v>0</v>
      </c>
      <c r="S317" s="218">
        <v>0</v>
      </c>
      <c r="T317" s="219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20" t="s">
        <v>187</v>
      </c>
      <c r="AT317" s="220" t="s">
        <v>342</v>
      </c>
      <c r="AU317" s="220" t="s">
        <v>82</v>
      </c>
      <c r="AY317" s="17" t="s">
        <v>137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7" t="s">
        <v>31</v>
      </c>
      <c r="BK317" s="221">
        <f>ROUND(I317*H317,1)</f>
        <v>0</v>
      </c>
      <c r="BL317" s="17" t="s">
        <v>143</v>
      </c>
      <c r="BM317" s="220" t="s">
        <v>919</v>
      </c>
    </row>
    <row r="318" spans="2:51" s="13" customFormat="1" ht="11.25">
      <c r="B318" s="226"/>
      <c r="C318" s="227"/>
      <c r="D318" s="222" t="s">
        <v>147</v>
      </c>
      <c r="E318" s="228" t="s">
        <v>1</v>
      </c>
      <c r="F318" s="229" t="s">
        <v>920</v>
      </c>
      <c r="G318" s="227"/>
      <c r="H318" s="230">
        <v>297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147</v>
      </c>
      <c r="AU318" s="236" t="s">
        <v>82</v>
      </c>
      <c r="AV318" s="13" t="s">
        <v>82</v>
      </c>
      <c r="AW318" s="13" t="s">
        <v>30</v>
      </c>
      <c r="AX318" s="13" t="s">
        <v>74</v>
      </c>
      <c r="AY318" s="236" t="s">
        <v>137</v>
      </c>
    </row>
    <row r="319" spans="2:51" s="15" customFormat="1" ht="11.25">
      <c r="B319" s="248"/>
      <c r="C319" s="249"/>
      <c r="D319" s="222" t="s">
        <v>147</v>
      </c>
      <c r="E319" s="250" t="s">
        <v>1</v>
      </c>
      <c r="F319" s="251" t="s">
        <v>151</v>
      </c>
      <c r="G319" s="249"/>
      <c r="H319" s="252">
        <v>297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147</v>
      </c>
      <c r="AU319" s="258" t="s">
        <v>82</v>
      </c>
      <c r="AV319" s="15" t="s">
        <v>143</v>
      </c>
      <c r="AW319" s="15" t="s">
        <v>30</v>
      </c>
      <c r="AX319" s="15" t="s">
        <v>31</v>
      </c>
      <c r="AY319" s="258" t="s">
        <v>137</v>
      </c>
    </row>
    <row r="320" spans="1:65" s="2" customFormat="1" ht="16.5" customHeight="1">
      <c r="A320" s="34"/>
      <c r="B320" s="35"/>
      <c r="C320" s="209" t="s">
        <v>921</v>
      </c>
      <c r="D320" s="209" t="s">
        <v>139</v>
      </c>
      <c r="E320" s="210" t="s">
        <v>922</v>
      </c>
      <c r="F320" s="211" t="s">
        <v>923</v>
      </c>
      <c r="G320" s="212" t="s">
        <v>830</v>
      </c>
      <c r="H320" s="213">
        <v>297</v>
      </c>
      <c r="I320" s="214"/>
      <c r="J320" s="213">
        <f>ROUND(I320*H320,1)</f>
        <v>0</v>
      </c>
      <c r="K320" s="215"/>
      <c r="L320" s="39"/>
      <c r="M320" s="216" t="s">
        <v>1</v>
      </c>
      <c r="N320" s="217" t="s">
        <v>39</v>
      </c>
      <c r="O320" s="71"/>
      <c r="P320" s="218">
        <f>O320*H320</f>
        <v>0</v>
      </c>
      <c r="Q320" s="218">
        <v>0</v>
      </c>
      <c r="R320" s="218">
        <f>Q320*H320</f>
        <v>0</v>
      </c>
      <c r="S320" s="218">
        <v>0</v>
      </c>
      <c r="T320" s="219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20" t="s">
        <v>143</v>
      </c>
      <c r="AT320" s="220" t="s">
        <v>139</v>
      </c>
      <c r="AU320" s="220" t="s">
        <v>82</v>
      </c>
      <c r="AY320" s="17" t="s">
        <v>137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17" t="s">
        <v>31</v>
      </c>
      <c r="BK320" s="221">
        <f>ROUND(I320*H320,1)</f>
        <v>0</v>
      </c>
      <c r="BL320" s="17" t="s">
        <v>143</v>
      </c>
      <c r="BM320" s="220" t="s">
        <v>924</v>
      </c>
    </row>
    <row r="321" spans="2:51" s="13" customFormat="1" ht="11.25">
      <c r="B321" s="226"/>
      <c r="C321" s="227"/>
      <c r="D321" s="222" t="s">
        <v>147</v>
      </c>
      <c r="E321" s="228" t="s">
        <v>1</v>
      </c>
      <c r="F321" s="229" t="s">
        <v>920</v>
      </c>
      <c r="G321" s="227"/>
      <c r="H321" s="230">
        <v>297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147</v>
      </c>
      <c r="AU321" s="236" t="s">
        <v>82</v>
      </c>
      <c r="AV321" s="13" t="s">
        <v>82</v>
      </c>
      <c r="AW321" s="13" t="s">
        <v>30</v>
      </c>
      <c r="AX321" s="13" t="s">
        <v>74</v>
      </c>
      <c r="AY321" s="236" t="s">
        <v>137</v>
      </c>
    </row>
    <row r="322" spans="2:51" s="15" customFormat="1" ht="11.25">
      <c r="B322" s="248"/>
      <c r="C322" s="249"/>
      <c r="D322" s="222" t="s">
        <v>147</v>
      </c>
      <c r="E322" s="250" t="s">
        <v>1</v>
      </c>
      <c r="F322" s="251" t="s">
        <v>151</v>
      </c>
      <c r="G322" s="249"/>
      <c r="H322" s="252">
        <v>297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147</v>
      </c>
      <c r="AU322" s="258" t="s">
        <v>82</v>
      </c>
      <c r="AV322" s="15" t="s">
        <v>143</v>
      </c>
      <c r="AW322" s="15" t="s">
        <v>30</v>
      </c>
      <c r="AX322" s="15" t="s">
        <v>31</v>
      </c>
      <c r="AY322" s="258" t="s">
        <v>137</v>
      </c>
    </row>
    <row r="323" spans="1:65" s="2" customFormat="1" ht="16.5" customHeight="1">
      <c r="A323" s="34"/>
      <c r="B323" s="35"/>
      <c r="C323" s="209" t="s">
        <v>925</v>
      </c>
      <c r="D323" s="209" t="s">
        <v>139</v>
      </c>
      <c r="E323" s="210" t="s">
        <v>926</v>
      </c>
      <c r="F323" s="211" t="s">
        <v>927</v>
      </c>
      <c r="G323" s="212" t="s">
        <v>154</v>
      </c>
      <c r="H323" s="213">
        <v>416.8</v>
      </c>
      <c r="I323" s="214"/>
      <c r="J323" s="213">
        <f>ROUND(I323*H323,1)</f>
        <v>0</v>
      </c>
      <c r="K323" s="215"/>
      <c r="L323" s="39"/>
      <c r="M323" s="216" t="s">
        <v>1</v>
      </c>
      <c r="N323" s="217" t="s">
        <v>39</v>
      </c>
      <c r="O323" s="71"/>
      <c r="P323" s="218">
        <f>O323*H323</f>
        <v>0</v>
      </c>
      <c r="Q323" s="218">
        <v>0</v>
      </c>
      <c r="R323" s="218">
        <f>Q323*H323</f>
        <v>0</v>
      </c>
      <c r="S323" s="218">
        <v>0</v>
      </c>
      <c r="T323" s="219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20" t="s">
        <v>143</v>
      </c>
      <c r="AT323" s="220" t="s">
        <v>139</v>
      </c>
      <c r="AU323" s="220" t="s">
        <v>82</v>
      </c>
      <c r="AY323" s="17" t="s">
        <v>137</v>
      </c>
      <c r="BE323" s="221">
        <f>IF(N323="základní",J323,0)</f>
        <v>0</v>
      </c>
      <c r="BF323" s="221">
        <f>IF(N323="snížená",J323,0)</f>
        <v>0</v>
      </c>
      <c r="BG323" s="221">
        <f>IF(N323="zákl. přenesená",J323,0)</f>
        <v>0</v>
      </c>
      <c r="BH323" s="221">
        <f>IF(N323="sníž. přenesená",J323,0)</f>
        <v>0</v>
      </c>
      <c r="BI323" s="221">
        <f>IF(N323="nulová",J323,0)</f>
        <v>0</v>
      </c>
      <c r="BJ323" s="17" t="s">
        <v>31</v>
      </c>
      <c r="BK323" s="221">
        <f>ROUND(I323*H323,1)</f>
        <v>0</v>
      </c>
      <c r="BL323" s="17" t="s">
        <v>143</v>
      </c>
      <c r="BM323" s="220" t="s">
        <v>928</v>
      </c>
    </row>
    <row r="324" spans="2:51" s="13" customFormat="1" ht="11.25">
      <c r="B324" s="226"/>
      <c r="C324" s="227"/>
      <c r="D324" s="222" t="s">
        <v>147</v>
      </c>
      <c r="E324" s="228" t="s">
        <v>1</v>
      </c>
      <c r="F324" s="229" t="s">
        <v>929</v>
      </c>
      <c r="G324" s="227"/>
      <c r="H324" s="230">
        <v>392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147</v>
      </c>
      <c r="AU324" s="236" t="s">
        <v>82</v>
      </c>
      <c r="AV324" s="13" t="s">
        <v>82</v>
      </c>
      <c r="AW324" s="13" t="s">
        <v>30</v>
      </c>
      <c r="AX324" s="13" t="s">
        <v>74</v>
      </c>
      <c r="AY324" s="236" t="s">
        <v>137</v>
      </c>
    </row>
    <row r="325" spans="2:51" s="14" customFormat="1" ht="11.25">
      <c r="B325" s="237"/>
      <c r="C325" s="238"/>
      <c r="D325" s="222" t="s">
        <v>147</v>
      </c>
      <c r="E325" s="239" t="s">
        <v>1</v>
      </c>
      <c r="F325" s="240" t="s">
        <v>930</v>
      </c>
      <c r="G325" s="238"/>
      <c r="H325" s="241">
        <v>392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147</v>
      </c>
      <c r="AU325" s="247" t="s">
        <v>82</v>
      </c>
      <c r="AV325" s="14" t="s">
        <v>150</v>
      </c>
      <c r="AW325" s="14" t="s">
        <v>30</v>
      </c>
      <c r="AX325" s="14" t="s">
        <v>74</v>
      </c>
      <c r="AY325" s="247" t="s">
        <v>137</v>
      </c>
    </row>
    <row r="326" spans="2:51" s="13" customFormat="1" ht="11.25">
      <c r="B326" s="226"/>
      <c r="C326" s="227"/>
      <c r="D326" s="222" t="s">
        <v>147</v>
      </c>
      <c r="E326" s="228" t="s">
        <v>1</v>
      </c>
      <c r="F326" s="229" t="s">
        <v>931</v>
      </c>
      <c r="G326" s="227"/>
      <c r="H326" s="230">
        <v>24.8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147</v>
      </c>
      <c r="AU326" s="236" t="s">
        <v>82</v>
      </c>
      <c r="AV326" s="13" t="s">
        <v>82</v>
      </c>
      <c r="AW326" s="13" t="s">
        <v>30</v>
      </c>
      <c r="AX326" s="13" t="s">
        <v>74</v>
      </c>
      <c r="AY326" s="236" t="s">
        <v>137</v>
      </c>
    </row>
    <row r="327" spans="2:51" s="14" customFormat="1" ht="11.25">
      <c r="B327" s="237"/>
      <c r="C327" s="238"/>
      <c r="D327" s="222" t="s">
        <v>147</v>
      </c>
      <c r="E327" s="239" t="s">
        <v>1</v>
      </c>
      <c r="F327" s="240" t="s">
        <v>932</v>
      </c>
      <c r="G327" s="238"/>
      <c r="H327" s="241">
        <v>24.8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AT327" s="247" t="s">
        <v>147</v>
      </c>
      <c r="AU327" s="247" t="s">
        <v>82</v>
      </c>
      <c r="AV327" s="14" t="s">
        <v>150</v>
      </c>
      <c r="AW327" s="14" t="s">
        <v>30</v>
      </c>
      <c r="AX327" s="14" t="s">
        <v>74</v>
      </c>
      <c r="AY327" s="247" t="s">
        <v>137</v>
      </c>
    </row>
    <row r="328" spans="2:51" s="15" customFormat="1" ht="11.25">
      <c r="B328" s="248"/>
      <c r="C328" s="249"/>
      <c r="D328" s="222" t="s">
        <v>147</v>
      </c>
      <c r="E328" s="250" t="s">
        <v>1</v>
      </c>
      <c r="F328" s="251" t="s">
        <v>151</v>
      </c>
      <c r="G328" s="249"/>
      <c r="H328" s="252">
        <v>416.8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147</v>
      </c>
      <c r="AU328" s="258" t="s">
        <v>82</v>
      </c>
      <c r="AV328" s="15" t="s">
        <v>143</v>
      </c>
      <c r="AW328" s="15" t="s">
        <v>30</v>
      </c>
      <c r="AX328" s="15" t="s">
        <v>31</v>
      </c>
      <c r="AY328" s="258" t="s">
        <v>137</v>
      </c>
    </row>
    <row r="329" spans="1:65" s="2" customFormat="1" ht="16.5" customHeight="1">
      <c r="A329" s="34"/>
      <c r="B329" s="35"/>
      <c r="C329" s="209" t="s">
        <v>933</v>
      </c>
      <c r="D329" s="209" t="s">
        <v>139</v>
      </c>
      <c r="E329" s="210" t="s">
        <v>934</v>
      </c>
      <c r="F329" s="211" t="s">
        <v>935</v>
      </c>
      <c r="G329" s="212" t="s">
        <v>245</v>
      </c>
      <c r="H329" s="213">
        <v>41.7</v>
      </c>
      <c r="I329" s="214"/>
      <c r="J329" s="213">
        <f>ROUND(I329*H329,1)</f>
        <v>0</v>
      </c>
      <c r="K329" s="215"/>
      <c r="L329" s="39"/>
      <c r="M329" s="216" t="s">
        <v>1</v>
      </c>
      <c r="N329" s="217" t="s">
        <v>39</v>
      </c>
      <c r="O329" s="71"/>
      <c r="P329" s="218">
        <f>O329*H329</f>
        <v>0</v>
      </c>
      <c r="Q329" s="218">
        <v>0</v>
      </c>
      <c r="R329" s="218">
        <f>Q329*H329</f>
        <v>0</v>
      </c>
      <c r="S329" s="218">
        <v>0</v>
      </c>
      <c r="T329" s="219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20" t="s">
        <v>143</v>
      </c>
      <c r="AT329" s="220" t="s">
        <v>139</v>
      </c>
      <c r="AU329" s="220" t="s">
        <v>82</v>
      </c>
      <c r="AY329" s="17" t="s">
        <v>137</v>
      </c>
      <c r="BE329" s="221">
        <f>IF(N329="základní",J329,0)</f>
        <v>0</v>
      </c>
      <c r="BF329" s="221">
        <f>IF(N329="snížená",J329,0)</f>
        <v>0</v>
      </c>
      <c r="BG329" s="221">
        <f>IF(N329="zákl. přenesená",J329,0)</f>
        <v>0</v>
      </c>
      <c r="BH329" s="221">
        <f>IF(N329="sníž. přenesená",J329,0)</f>
        <v>0</v>
      </c>
      <c r="BI329" s="221">
        <f>IF(N329="nulová",J329,0)</f>
        <v>0</v>
      </c>
      <c r="BJ329" s="17" t="s">
        <v>31</v>
      </c>
      <c r="BK329" s="221">
        <f>ROUND(I329*H329,1)</f>
        <v>0</v>
      </c>
      <c r="BL329" s="17" t="s">
        <v>143</v>
      </c>
      <c r="BM329" s="220" t="s">
        <v>936</v>
      </c>
    </row>
    <row r="330" spans="2:51" s="13" customFormat="1" ht="11.25">
      <c r="B330" s="226"/>
      <c r="C330" s="227"/>
      <c r="D330" s="222" t="s">
        <v>147</v>
      </c>
      <c r="E330" s="228" t="s">
        <v>1</v>
      </c>
      <c r="F330" s="229" t="s">
        <v>937</v>
      </c>
      <c r="G330" s="227"/>
      <c r="H330" s="230">
        <v>41.7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147</v>
      </c>
      <c r="AU330" s="236" t="s">
        <v>82</v>
      </c>
      <c r="AV330" s="13" t="s">
        <v>82</v>
      </c>
      <c r="AW330" s="13" t="s">
        <v>30</v>
      </c>
      <c r="AX330" s="13" t="s">
        <v>74</v>
      </c>
      <c r="AY330" s="236" t="s">
        <v>137</v>
      </c>
    </row>
    <row r="331" spans="2:51" s="15" customFormat="1" ht="11.25">
      <c r="B331" s="248"/>
      <c r="C331" s="249"/>
      <c r="D331" s="222" t="s">
        <v>147</v>
      </c>
      <c r="E331" s="250" t="s">
        <v>1</v>
      </c>
      <c r="F331" s="251" t="s">
        <v>151</v>
      </c>
      <c r="G331" s="249"/>
      <c r="H331" s="252">
        <v>41.7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147</v>
      </c>
      <c r="AU331" s="258" t="s">
        <v>82</v>
      </c>
      <c r="AV331" s="15" t="s">
        <v>143</v>
      </c>
      <c r="AW331" s="15" t="s">
        <v>30</v>
      </c>
      <c r="AX331" s="15" t="s">
        <v>31</v>
      </c>
      <c r="AY331" s="258" t="s">
        <v>137</v>
      </c>
    </row>
    <row r="332" spans="1:65" s="2" customFormat="1" ht="16.5" customHeight="1">
      <c r="A332" s="34"/>
      <c r="B332" s="35"/>
      <c r="C332" s="209" t="s">
        <v>938</v>
      </c>
      <c r="D332" s="209" t="s">
        <v>139</v>
      </c>
      <c r="E332" s="210" t="s">
        <v>939</v>
      </c>
      <c r="F332" s="211" t="s">
        <v>940</v>
      </c>
      <c r="G332" s="212" t="s">
        <v>830</v>
      </c>
      <c r="H332" s="213">
        <v>23</v>
      </c>
      <c r="I332" s="214"/>
      <c r="J332" s="213">
        <f>ROUND(I332*H332,1)</f>
        <v>0</v>
      </c>
      <c r="K332" s="215"/>
      <c r="L332" s="39"/>
      <c r="M332" s="216" t="s">
        <v>1</v>
      </c>
      <c r="N332" s="217" t="s">
        <v>39</v>
      </c>
      <c r="O332" s="71"/>
      <c r="P332" s="218">
        <f>O332*H332</f>
        <v>0</v>
      </c>
      <c r="Q332" s="218">
        <v>0</v>
      </c>
      <c r="R332" s="218">
        <f>Q332*H332</f>
        <v>0</v>
      </c>
      <c r="S332" s="218">
        <v>0</v>
      </c>
      <c r="T332" s="219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20" t="s">
        <v>143</v>
      </c>
      <c r="AT332" s="220" t="s">
        <v>139</v>
      </c>
      <c r="AU332" s="220" t="s">
        <v>82</v>
      </c>
      <c r="AY332" s="17" t="s">
        <v>137</v>
      </c>
      <c r="BE332" s="221">
        <f>IF(N332="základní",J332,0)</f>
        <v>0</v>
      </c>
      <c r="BF332" s="221">
        <f>IF(N332="snížená",J332,0)</f>
        <v>0</v>
      </c>
      <c r="BG332" s="221">
        <f>IF(N332="zákl. přenesená",J332,0)</f>
        <v>0</v>
      </c>
      <c r="BH332" s="221">
        <f>IF(N332="sníž. přenesená",J332,0)</f>
        <v>0</v>
      </c>
      <c r="BI332" s="221">
        <f>IF(N332="nulová",J332,0)</f>
        <v>0</v>
      </c>
      <c r="BJ332" s="17" t="s">
        <v>31</v>
      </c>
      <c r="BK332" s="221">
        <f>ROUND(I332*H332,1)</f>
        <v>0</v>
      </c>
      <c r="BL332" s="17" t="s">
        <v>143</v>
      </c>
      <c r="BM332" s="220" t="s">
        <v>941</v>
      </c>
    </row>
    <row r="333" spans="2:51" s="13" customFormat="1" ht="11.25">
      <c r="B333" s="226"/>
      <c r="C333" s="227"/>
      <c r="D333" s="222" t="s">
        <v>147</v>
      </c>
      <c r="E333" s="228" t="s">
        <v>1</v>
      </c>
      <c r="F333" s="229" t="s">
        <v>272</v>
      </c>
      <c r="G333" s="227"/>
      <c r="H333" s="230">
        <v>23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147</v>
      </c>
      <c r="AU333" s="236" t="s">
        <v>82</v>
      </c>
      <c r="AV333" s="13" t="s">
        <v>82</v>
      </c>
      <c r="AW333" s="13" t="s">
        <v>30</v>
      </c>
      <c r="AX333" s="13" t="s">
        <v>74</v>
      </c>
      <c r="AY333" s="236" t="s">
        <v>137</v>
      </c>
    </row>
    <row r="334" spans="2:51" s="15" customFormat="1" ht="11.25">
      <c r="B334" s="248"/>
      <c r="C334" s="249"/>
      <c r="D334" s="222" t="s">
        <v>147</v>
      </c>
      <c r="E334" s="250" t="s">
        <v>1</v>
      </c>
      <c r="F334" s="251" t="s">
        <v>151</v>
      </c>
      <c r="G334" s="249"/>
      <c r="H334" s="252">
        <v>23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147</v>
      </c>
      <c r="AU334" s="258" t="s">
        <v>82</v>
      </c>
      <c r="AV334" s="15" t="s">
        <v>143</v>
      </c>
      <c r="AW334" s="15" t="s">
        <v>30</v>
      </c>
      <c r="AX334" s="15" t="s">
        <v>31</v>
      </c>
      <c r="AY334" s="258" t="s">
        <v>137</v>
      </c>
    </row>
    <row r="335" spans="1:65" s="2" customFormat="1" ht="21.75" customHeight="1">
      <c r="A335" s="34"/>
      <c r="B335" s="35"/>
      <c r="C335" s="209" t="s">
        <v>942</v>
      </c>
      <c r="D335" s="209" t="s">
        <v>139</v>
      </c>
      <c r="E335" s="210" t="s">
        <v>943</v>
      </c>
      <c r="F335" s="211" t="s">
        <v>944</v>
      </c>
      <c r="G335" s="212" t="s">
        <v>830</v>
      </c>
      <c r="H335" s="213">
        <v>9</v>
      </c>
      <c r="I335" s="214"/>
      <c r="J335" s="213">
        <f>ROUND(I335*H335,1)</f>
        <v>0</v>
      </c>
      <c r="K335" s="215"/>
      <c r="L335" s="39"/>
      <c r="M335" s="216" t="s">
        <v>1</v>
      </c>
      <c r="N335" s="217" t="s">
        <v>39</v>
      </c>
      <c r="O335" s="71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20" t="s">
        <v>143</v>
      </c>
      <c r="AT335" s="220" t="s">
        <v>139</v>
      </c>
      <c r="AU335" s="220" t="s">
        <v>82</v>
      </c>
      <c r="AY335" s="17" t="s">
        <v>137</v>
      </c>
      <c r="BE335" s="221">
        <f>IF(N335="základní",J335,0)</f>
        <v>0</v>
      </c>
      <c r="BF335" s="221">
        <f>IF(N335="snížená",J335,0)</f>
        <v>0</v>
      </c>
      <c r="BG335" s="221">
        <f>IF(N335="zákl. přenesená",J335,0)</f>
        <v>0</v>
      </c>
      <c r="BH335" s="221">
        <f>IF(N335="sníž. přenesená",J335,0)</f>
        <v>0</v>
      </c>
      <c r="BI335" s="221">
        <f>IF(N335="nulová",J335,0)</f>
        <v>0</v>
      </c>
      <c r="BJ335" s="17" t="s">
        <v>31</v>
      </c>
      <c r="BK335" s="221">
        <f>ROUND(I335*H335,1)</f>
        <v>0</v>
      </c>
      <c r="BL335" s="17" t="s">
        <v>143</v>
      </c>
      <c r="BM335" s="220" t="s">
        <v>945</v>
      </c>
    </row>
    <row r="336" spans="2:51" s="13" customFormat="1" ht="11.25">
      <c r="B336" s="226"/>
      <c r="C336" s="227"/>
      <c r="D336" s="222" t="s">
        <v>147</v>
      </c>
      <c r="E336" s="228" t="s">
        <v>1</v>
      </c>
      <c r="F336" s="229" t="s">
        <v>192</v>
      </c>
      <c r="G336" s="227"/>
      <c r="H336" s="230">
        <v>9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147</v>
      </c>
      <c r="AU336" s="236" t="s">
        <v>82</v>
      </c>
      <c r="AV336" s="13" t="s">
        <v>82</v>
      </c>
      <c r="AW336" s="13" t="s">
        <v>30</v>
      </c>
      <c r="AX336" s="13" t="s">
        <v>74</v>
      </c>
      <c r="AY336" s="236" t="s">
        <v>137</v>
      </c>
    </row>
    <row r="337" spans="2:51" s="15" customFormat="1" ht="11.25">
      <c r="B337" s="248"/>
      <c r="C337" s="249"/>
      <c r="D337" s="222" t="s">
        <v>147</v>
      </c>
      <c r="E337" s="250" t="s">
        <v>1</v>
      </c>
      <c r="F337" s="251" t="s">
        <v>151</v>
      </c>
      <c r="G337" s="249"/>
      <c r="H337" s="252">
        <v>9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147</v>
      </c>
      <c r="AU337" s="258" t="s">
        <v>82</v>
      </c>
      <c r="AV337" s="15" t="s">
        <v>143</v>
      </c>
      <c r="AW337" s="15" t="s">
        <v>30</v>
      </c>
      <c r="AX337" s="15" t="s">
        <v>31</v>
      </c>
      <c r="AY337" s="258" t="s">
        <v>137</v>
      </c>
    </row>
    <row r="338" spans="1:65" s="2" customFormat="1" ht="21.75" customHeight="1">
      <c r="A338" s="34"/>
      <c r="B338" s="35"/>
      <c r="C338" s="209" t="s">
        <v>908</v>
      </c>
      <c r="D338" s="209" t="s">
        <v>139</v>
      </c>
      <c r="E338" s="210" t="s">
        <v>946</v>
      </c>
      <c r="F338" s="211" t="s">
        <v>947</v>
      </c>
      <c r="G338" s="212" t="s">
        <v>830</v>
      </c>
      <c r="H338" s="213">
        <v>7</v>
      </c>
      <c r="I338" s="214"/>
      <c r="J338" s="213">
        <f>ROUND(I338*H338,1)</f>
        <v>0</v>
      </c>
      <c r="K338" s="215"/>
      <c r="L338" s="39"/>
      <c r="M338" s="216" t="s">
        <v>1</v>
      </c>
      <c r="N338" s="217" t="s">
        <v>39</v>
      </c>
      <c r="O338" s="71"/>
      <c r="P338" s="218">
        <f>O338*H338</f>
        <v>0</v>
      </c>
      <c r="Q338" s="218">
        <v>0</v>
      </c>
      <c r="R338" s="218">
        <f>Q338*H338</f>
        <v>0</v>
      </c>
      <c r="S338" s="218">
        <v>0</v>
      </c>
      <c r="T338" s="219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20" t="s">
        <v>143</v>
      </c>
      <c r="AT338" s="220" t="s">
        <v>139</v>
      </c>
      <c r="AU338" s="220" t="s">
        <v>82</v>
      </c>
      <c r="AY338" s="17" t="s">
        <v>137</v>
      </c>
      <c r="BE338" s="221">
        <f>IF(N338="základní",J338,0)</f>
        <v>0</v>
      </c>
      <c r="BF338" s="221">
        <f>IF(N338="snížená",J338,0)</f>
        <v>0</v>
      </c>
      <c r="BG338" s="221">
        <f>IF(N338="zákl. přenesená",J338,0)</f>
        <v>0</v>
      </c>
      <c r="BH338" s="221">
        <f>IF(N338="sníž. přenesená",J338,0)</f>
        <v>0</v>
      </c>
      <c r="BI338" s="221">
        <f>IF(N338="nulová",J338,0)</f>
        <v>0</v>
      </c>
      <c r="BJ338" s="17" t="s">
        <v>31</v>
      </c>
      <c r="BK338" s="221">
        <f>ROUND(I338*H338,1)</f>
        <v>0</v>
      </c>
      <c r="BL338" s="17" t="s">
        <v>143</v>
      </c>
      <c r="BM338" s="220" t="s">
        <v>948</v>
      </c>
    </row>
    <row r="339" spans="2:51" s="13" customFormat="1" ht="11.25">
      <c r="B339" s="226"/>
      <c r="C339" s="227"/>
      <c r="D339" s="222" t="s">
        <v>147</v>
      </c>
      <c r="E339" s="228" t="s">
        <v>1</v>
      </c>
      <c r="F339" s="229" t="s">
        <v>182</v>
      </c>
      <c r="G339" s="227"/>
      <c r="H339" s="230">
        <v>7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147</v>
      </c>
      <c r="AU339" s="236" t="s">
        <v>82</v>
      </c>
      <c r="AV339" s="13" t="s">
        <v>82</v>
      </c>
      <c r="AW339" s="13" t="s">
        <v>30</v>
      </c>
      <c r="AX339" s="13" t="s">
        <v>74</v>
      </c>
      <c r="AY339" s="236" t="s">
        <v>137</v>
      </c>
    </row>
    <row r="340" spans="2:51" s="15" customFormat="1" ht="11.25">
      <c r="B340" s="248"/>
      <c r="C340" s="249"/>
      <c r="D340" s="222" t="s">
        <v>147</v>
      </c>
      <c r="E340" s="250" t="s">
        <v>1</v>
      </c>
      <c r="F340" s="251" t="s">
        <v>151</v>
      </c>
      <c r="G340" s="249"/>
      <c r="H340" s="252">
        <v>7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147</v>
      </c>
      <c r="AU340" s="258" t="s">
        <v>82</v>
      </c>
      <c r="AV340" s="15" t="s">
        <v>143</v>
      </c>
      <c r="AW340" s="15" t="s">
        <v>30</v>
      </c>
      <c r="AX340" s="15" t="s">
        <v>31</v>
      </c>
      <c r="AY340" s="258" t="s">
        <v>137</v>
      </c>
    </row>
    <row r="341" spans="1:65" s="2" customFormat="1" ht="21.75" customHeight="1">
      <c r="A341" s="34"/>
      <c r="B341" s="35"/>
      <c r="C341" s="209" t="s">
        <v>949</v>
      </c>
      <c r="D341" s="209" t="s">
        <v>139</v>
      </c>
      <c r="E341" s="210" t="s">
        <v>950</v>
      </c>
      <c r="F341" s="211" t="s">
        <v>951</v>
      </c>
      <c r="G341" s="212" t="s">
        <v>830</v>
      </c>
      <c r="H341" s="213">
        <v>29</v>
      </c>
      <c r="I341" s="214"/>
      <c r="J341" s="213">
        <f>ROUND(I341*H341,1)</f>
        <v>0</v>
      </c>
      <c r="K341" s="215"/>
      <c r="L341" s="39"/>
      <c r="M341" s="216" t="s">
        <v>1</v>
      </c>
      <c r="N341" s="217" t="s">
        <v>39</v>
      </c>
      <c r="O341" s="71"/>
      <c r="P341" s="218">
        <f>O341*H341</f>
        <v>0</v>
      </c>
      <c r="Q341" s="218">
        <v>0</v>
      </c>
      <c r="R341" s="218">
        <f>Q341*H341</f>
        <v>0</v>
      </c>
      <c r="S341" s="218">
        <v>0</v>
      </c>
      <c r="T341" s="219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20" t="s">
        <v>143</v>
      </c>
      <c r="AT341" s="220" t="s">
        <v>139</v>
      </c>
      <c r="AU341" s="220" t="s">
        <v>82</v>
      </c>
      <c r="AY341" s="17" t="s">
        <v>137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17" t="s">
        <v>31</v>
      </c>
      <c r="BK341" s="221">
        <f>ROUND(I341*H341,1)</f>
        <v>0</v>
      </c>
      <c r="BL341" s="17" t="s">
        <v>143</v>
      </c>
      <c r="BM341" s="220" t="s">
        <v>952</v>
      </c>
    </row>
    <row r="342" spans="2:51" s="13" customFormat="1" ht="11.25">
      <c r="B342" s="226"/>
      <c r="C342" s="227"/>
      <c r="D342" s="222" t="s">
        <v>147</v>
      </c>
      <c r="E342" s="228" t="s">
        <v>1</v>
      </c>
      <c r="F342" s="229" t="s">
        <v>306</v>
      </c>
      <c r="G342" s="227"/>
      <c r="H342" s="230">
        <v>29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147</v>
      </c>
      <c r="AU342" s="236" t="s">
        <v>82</v>
      </c>
      <c r="AV342" s="13" t="s">
        <v>82</v>
      </c>
      <c r="AW342" s="13" t="s">
        <v>30</v>
      </c>
      <c r="AX342" s="13" t="s">
        <v>74</v>
      </c>
      <c r="AY342" s="236" t="s">
        <v>137</v>
      </c>
    </row>
    <row r="343" spans="2:51" s="15" customFormat="1" ht="11.25">
      <c r="B343" s="248"/>
      <c r="C343" s="249"/>
      <c r="D343" s="222" t="s">
        <v>147</v>
      </c>
      <c r="E343" s="250" t="s">
        <v>1</v>
      </c>
      <c r="F343" s="251" t="s">
        <v>151</v>
      </c>
      <c r="G343" s="249"/>
      <c r="H343" s="252">
        <v>29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147</v>
      </c>
      <c r="AU343" s="258" t="s">
        <v>82</v>
      </c>
      <c r="AV343" s="15" t="s">
        <v>143</v>
      </c>
      <c r="AW343" s="15" t="s">
        <v>30</v>
      </c>
      <c r="AX343" s="15" t="s">
        <v>31</v>
      </c>
      <c r="AY343" s="258" t="s">
        <v>137</v>
      </c>
    </row>
    <row r="344" spans="1:65" s="2" customFormat="1" ht="16.5" customHeight="1">
      <c r="A344" s="34"/>
      <c r="B344" s="35"/>
      <c r="C344" s="209" t="s">
        <v>953</v>
      </c>
      <c r="D344" s="209" t="s">
        <v>139</v>
      </c>
      <c r="E344" s="210" t="s">
        <v>954</v>
      </c>
      <c r="F344" s="211" t="s">
        <v>955</v>
      </c>
      <c r="G344" s="212" t="s">
        <v>830</v>
      </c>
      <c r="H344" s="213">
        <v>14</v>
      </c>
      <c r="I344" s="214"/>
      <c r="J344" s="213">
        <f>ROUND(I344*H344,1)</f>
        <v>0</v>
      </c>
      <c r="K344" s="215"/>
      <c r="L344" s="39"/>
      <c r="M344" s="216" t="s">
        <v>1</v>
      </c>
      <c r="N344" s="217" t="s">
        <v>39</v>
      </c>
      <c r="O344" s="71"/>
      <c r="P344" s="218">
        <f>O344*H344</f>
        <v>0</v>
      </c>
      <c r="Q344" s="218">
        <v>0</v>
      </c>
      <c r="R344" s="218">
        <f>Q344*H344</f>
        <v>0</v>
      </c>
      <c r="S344" s="218">
        <v>0</v>
      </c>
      <c r="T344" s="21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143</v>
      </c>
      <c r="AT344" s="220" t="s">
        <v>139</v>
      </c>
      <c r="AU344" s="220" t="s">
        <v>82</v>
      </c>
      <c r="AY344" s="17" t="s">
        <v>137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7" t="s">
        <v>31</v>
      </c>
      <c r="BK344" s="221">
        <f>ROUND(I344*H344,1)</f>
        <v>0</v>
      </c>
      <c r="BL344" s="17" t="s">
        <v>143</v>
      </c>
      <c r="BM344" s="220" t="s">
        <v>956</v>
      </c>
    </row>
    <row r="345" spans="2:51" s="13" customFormat="1" ht="11.25">
      <c r="B345" s="226"/>
      <c r="C345" s="227"/>
      <c r="D345" s="222" t="s">
        <v>147</v>
      </c>
      <c r="E345" s="228" t="s">
        <v>1</v>
      </c>
      <c r="F345" s="229" t="s">
        <v>220</v>
      </c>
      <c r="G345" s="227"/>
      <c r="H345" s="230">
        <v>14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147</v>
      </c>
      <c r="AU345" s="236" t="s">
        <v>82</v>
      </c>
      <c r="AV345" s="13" t="s">
        <v>82</v>
      </c>
      <c r="AW345" s="13" t="s">
        <v>30</v>
      </c>
      <c r="AX345" s="13" t="s">
        <v>74</v>
      </c>
      <c r="AY345" s="236" t="s">
        <v>137</v>
      </c>
    </row>
    <row r="346" spans="2:51" s="15" customFormat="1" ht="11.25">
      <c r="B346" s="248"/>
      <c r="C346" s="249"/>
      <c r="D346" s="222" t="s">
        <v>147</v>
      </c>
      <c r="E346" s="250" t="s">
        <v>1</v>
      </c>
      <c r="F346" s="251" t="s">
        <v>151</v>
      </c>
      <c r="G346" s="249"/>
      <c r="H346" s="252">
        <v>14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147</v>
      </c>
      <c r="AU346" s="258" t="s">
        <v>82</v>
      </c>
      <c r="AV346" s="15" t="s">
        <v>143</v>
      </c>
      <c r="AW346" s="15" t="s">
        <v>30</v>
      </c>
      <c r="AX346" s="15" t="s">
        <v>31</v>
      </c>
      <c r="AY346" s="258" t="s">
        <v>137</v>
      </c>
    </row>
    <row r="347" spans="1:65" s="2" customFormat="1" ht="16.5" customHeight="1">
      <c r="A347" s="34"/>
      <c r="B347" s="35"/>
      <c r="C347" s="209" t="s">
        <v>957</v>
      </c>
      <c r="D347" s="209" t="s">
        <v>139</v>
      </c>
      <c r="E347" s="210" t="s">
        <v>958</v>
      </c>
      <c r="F347" s="211" t="s">
        <v>959</v>
      </c>
      <c r="G347" s="212" t="s">
        <v>830</v>
      </c>
      <c r="H347" s="213">
        <v>17</v>
      </c>
      <c r="I347" s="214"/>
      <c r="J347" s="213">
        <f>ROUND(I347*H347,1)</f>
        <v>0</v>
      </c>
      <c r="K347" s="215"/>
      <c r="L347" s="39"/>
      <c r="M347" s="216" t="s">
        <v>1</v>
      </c>
      <c r="N347" s="217" t="s">
        <v>39</v>
      </c>
      <c r="O347" s="71"/>
      <c r="P347" s="218">
        <f>O347*H347</f>
        <v>0</v>
      </c>
      <c r="Q347" s="218">
        <v>0</v>
      </c>
      <c r="R347" s="218">
        <f>Q347*H347</f>
        <v>0</v>
      </c>
      <c r="S347" s="218">
        <v>0</v>
      </c>
      <c r="T347" s="219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20" t="s">
        <v>143</v>
      </c>
      <c r="AT347" s="220" t="s">
        <v>139</v>
      </c>
      <c r="AU347" s="220" t="s">
        <v>82</v>
      </c>
      <c r="AY347" s="17" t="s">
        <v>137</v>
      </c>
      <c r="BE347" s="221">
        <f>IF(N347="základní",J347,0)</f>
        <v>0</v>
      </c>
      <c r="BF347" s="221">
        <f>IF(N347="snížená",J347,0)</f>
        <v>0</v>
      </c>
      <c r="BG347" s="221">
        <f>IF(N347="zákl. přenesená",J347,0)</f>
        <v>0</v>
      </c>
      <c r="BH347" s="221">
        <f>IF(N347="sníž. přenesená",J347,0)</f>
        <v>0</v>
      </c>
      <c r="BI347" s="221">
        <f>IF(N347="nulová",J347,0)</f>
        <v>0</v>
      </c>
      <c r="BJ347" s="17" t="s">
        <v>31</v>
      </c>
      <c r="BK347" s="221">
        <f>ROUND(I347*H347,1)</f>
        <v>0</v>
      </c>
      <c r="BL347" s="17" t="s">
        <v>143</v>
      </c>
      <c r="BM347" s="220" t="s">
        <v>960</v>
      </c>
    </row>
    <row r="348" spans="2:51" s="13" customFormat="1" ht="11.25">
      <c r="B348" s="226"/>
      <c r="C348" s="227"/>
      <c r="D348" s="222" t="s">
        <v>147</v>
      </c>
      <c r="E348" s="228" t="s">
        <v>1</v>
      </c>
      <c r="F348" s="229" t="s">
        <v>237</v>
      </c>
      <c r="G348" s="227"/>
      <c r="H348" s="230">
        <v>17</v>
      </c>
      <c r="I348" s="231"/>
      <c r="J348" s="227"/>
      <c r="K348" s="227"/>
      <c r="L348" s="232"/>
      <c r="M348" s="233"/>
      <c r="N348" s="234"/>
      <c r="O348" s="234"/>
      <c r="P348" s="234"/>
      <c r="Q348" s="234"/>
      <c r="R348" s="234"/>
      <c r="S348" s="234"/>
      <c r="T348" s="235"/>
      <c r="AT348" s="236" t="s">
        <v>147</v>
      </c>
      <c r="AU348" s="236" t="s">
        <v>82</v>
      </c>
      <c r="AV348" s="13" t="s">
        <v>82</v>
      </c>
      <c r="AW348" s="13" t="s">
        <v>30</v>
      </c>
      <c r="AX348" s="13" t="s">
        <v>74</v>
      </c>
      <c r="AY348" s="236" t="s">
        <v>137</v>
      </c>
    </row>
    <row r="349" spans="2:51" s="15" customFormat="1" ht="11.25">
      <c r="B349" s="248"/>
      <c r="C349" s="249"/>
      <c r="D349" s="222" t="s">
        <v>147</v>
      </c>
      <c r="E349" s="250" t="s">
        <v>1</v>
      </c>
      <c r="F349" s="251" t="s">
        <v>151</v>
      </c>
      <c r="G349" s="249"/>
      <c r="H349" s="252">
        <v>17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147</v>
      </c>
      <c r="AU349" s="258" t="s">
        <v>82</v>
      </c>
      <c r="AV349" s="15" t="s">
        <v>143</v>
      </c>
      <c r="AW349" s="15" t="s">
        <v>30</v>
      </c>
      <c r="AX349" s="15" t="s">
        <v>31</v>
      </c>
      <c r="AY349" s="258" t="s">
        <v>137</v>
      </c>
    </row>
    <row r="350" spans="1:65" s="2" customFormat="1" ht="21.75" customHeight="1">
      <c r="A350" s="34"/>
      <c r="B350" s="35"/>
      <c r="C350" s="209" t="s">
        <v>961</v>
      </c>
      <c r="D350" s="209" t="s">
        <v>139</v>
      </c>
      <c r="E350" s="210" t="s">
        <v>962</v>
      </c>
      <c r="F350" s="211" t="s">
        <v>963</v>
      </c>
      <c r="G350" s="212" t="s">
        <v>830</v>
      </c>
      <c r="H350" s="213">
        <v>35</v>
      </c>
      <c r="I350" s="214"/>
      <c r="J350" s="213">
        <f>ROUND(I350*H350,1)</f>
        <v>0</v>
      </c>
      <c r="K350" s="215"/>
      <c r="L350" s="39"/>
      <c r="M350" s="216" t="s">
        <v>1</v>
      </c>
      <c r="N350" s="217" t="s">
        <v>39</v>
      </c>
      <c r="O350" s="71"/>
      <c r="P350" s="218">
        <f>O350*H350</f>
        <v>0</v>
      </c>
      <c r="Q350" s="218">
        <v>0</v>
      </c>
      <c r="R350" s="218">
        <f>Q350*H350</f>
        <v>0</v>
      </c>
      <c r="S350" s="218">
        <v>0</v>
      </c>
      <c r="T350" s="219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20" t="s">
        <v>143</v>
      </c>
      <c r="AT350" s="220" t="s">
        <v>139</v>
      </c>
      <c r="AU350" s="220" t="s">
        <v>82</v>
      </c>
      <c r="AY350" s="17" t="s">
        <v>137</v>
      </c>
      <c r="BE350" s="221">
        <f>IF(N350="základní",J350,0)</f>
        <v>0</v>
      </c>
      <c r="BF350" s="221">
        <f>IF(N350="snížená",J350,0)</f>
        <v>0</v>
      </c>
      <c r="BG350" s="221">
        <f>IF(N350="zákl. přenesená",J350,0)</f>
        <v>0</v>
      </c>
      <c r="BH350" s="221">
        <f>IF(N350="sníž. přenesená",J350,0)</f>
        <v>0</v>
      </c>
      <c r="BI350" s="221">
        <f>IF(N350="nulová",J350,0)</f>
        <v>0</v>
      </c>
      <c r="BJ350" s="17" t="s">
        <v>31</v>
      </c>
      <c r="BK350" s="221">
        <f>ROUND(I350*H350,1)</f>
        <v>0</v>
      </c>
      <c r="BL350" s="17" t="s">
        <v>143</v>
      </c>
      <c r="BM350" s="220" t="s">
        <v>964</v>
      </c>
    </row>
    <row r="351" spans="2:51" s="13" customFormat="1" ht="11.25">
      <c r="B351" s="226"/>
      <c r="C351" s="227"/>
      <c r="D351" s="222" t="s">
        <v>147</v>
      </c>
      <c r="E351" s="228" t="s">
        <v>1</v>
      </c>
      <c r="F351" s="229" t="s">
        <v>341</v>
      </c>
      <c r="G351" s="227"/>
      <c r="H351" s="230">
        <v>35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147</v>
      </c>
      <c r="AU351" s="236" t="s">
        <v>82</v>
      </c>
      <c r="AV351" s="13" t="s">
        <v>82</v>
      </c>
      <c r="AW351" s="13" t="s">
        <v>30</v>
      </c>
      <c r="AX351" s="13" t="s">
        <v>74</v>
      </c>
      <c r="AY351" s="236" t="s">
        <v>137</v>
      </c>
    </row>
    <row r="352" spans="2:51" s="15" customFormat="1" ht="11.25">
      <c r="B352" s="248"/>
      <c r="C352" s="249"/>
      <c r="D352" s="222" t="s">
        <v>147</v>
      </c>
      <c r="E352" s="250" t="s">
        <v>1</v>
      </c>
      <c r="F352" s="251" t="s">
        <v>151</v>
      </c>
      <c r="G352" s="249"/>
      <c r="H352" s="252">
        <v>35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147</v>
      </c>
      <c r="AU352" s="258" t="s">
        <v>82</v>
      </c>
      <c r="AV352" s="15" t="s">
        <v>143</v>
      </c>
      <c r="AW352" s="15" t="s">
        <v>30</v>
      </c>
      <c r="AX352" s="15" t="s">
        <v>31</v>
      </c>
      <c r="AY352" s="258" t="s">
        <v>137</v>
      </c>
    </row>
    <row r="353" spans="1:65" s="2" customFormat="1" ht="21.75" customHeight="1">
      <c r="A353" s="34"/>
      <c r="B353" s="35"/>
      <c r="C353" s="209" t="s">
        <v>965</v>
      </c>
      <c r="D353" s="209" t="s">
        <v>139</v>
      </c>
      <c r="E353" s="210" t="s">
        <v>238</v>
      </c>
      <c r="F353" s="211" t="s">
        <v>966</v>
      </c>
      <c r="G353" s="212" t="s">
        <v>229</v>
      </c>
      <c r="H353" s="213">
        <v>1</v>
      </c>
      <c r="I353" s="214"/>
      <c r="J353" s="213">
        <f>ROUND(I353*H353,1)</f>
        <v>0</v>
      </c>
      <c r="K353" s="215"/>
      <c r="L353" s="39"/>
      <c r="M353" s="216" t="s">
        <v>1</v>
      </c>
      <c r="N353" s="217" t="s">
        <v>39</v>
      </c>
      <c r="O353" s="71"/>
      <c r="P353" s="218">
        <f>O353*H353</f>
        <v>0</v>
      </c>
      <c r="Q353" s="218">
        <v>1E-05</v>
      </c>
      <c r="R353" s="218">
        <f>Q353*H353</f>
        <v>1E-05</v>
      </c>
      <c r="S353" s="218">
        <v>0</v>
      </c>
      <c r="T353" s="219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20" t="s">
        <v>143</v>
      </c>
      <c r="AT353" s="220" t="s">
        <v>139</v>
      </c>
      <c r="AU353" s="220" t="s">
        <v>82</v>
      </c>
      <c r="AY353" s="17" t="s">
        <v>137</v>
      </c>
      <c r="BE353" s="221">
        <f>IF(N353="základní",J353,0)</f>
        <v>0</v>
      </c>
      <c r="BF353" s="221">
        <f>IF(N353="snížená",J353,0)</f>
        <v>0</v>
      </c>
      <c r="BG353" s="221">
        <f>IF(N353="zákl. přenesená",J353,0)</f>
        <v>0</v>
      </c>
      <c r="BH353" s="221">
        <f>IF(N353="sníž. přenesená",J353,0)</f>
        <v>0</v>
      </c>
      <c r="BI353" s="221">
        <f>IF(N353="nulová",J353,0)</f>
        <v>0</v>
      </c>
      <c r="BJ353" s="17" t="s">
        <v>31</v>
      </c>
      <c r="BK353" s="221">
        <f>ROUND(I353*H353,1)</f>
        <v>0</v>
      </c>
      <c r="BL353" s="17" t="s">
        <v>143</v>
      </c>
      <c r="BM353" s="220" t="s">
        <v>967</v>
      </c>
    </row>
    <row r="354" spans="1:65" s="2" customFormat="1" ht="16.5" customHeight="1">
      <c r="A354" s="34"/>
      <c r="B354" s="35"/>
      <c r="C354" s="209" t="s">
        <v>968</v>
      </c>
      <c r="D354" s="209" t="s">
        <v>139</v>
      </c>
      <c r="E354" s="210" t="s">
        <v>969</v>
      </c>
      <c r="F354" s="211" t="s">
        <v>970</v>
      </c>
      <c r="G354" s="212" t="s">
        <v>391</v>
      </c>
      <c r="H354" s="213">
        <v>240</v>
      </c>
      <c r="I354" s="214"/>
      <c r="J354" s="213">
        <f>ROUND(I354*H354,1)</f>
        <v>0</v>
      </c>
      <c r="K354" s="215"/>
      <c r="L354" s="39"/>
      <c r="M354" s="216" t="s">
        <v>1</v>
      </c>
      <c r="N354" s="217" t="s">
        <v>39</v>
      </c>
      <c r="O354" s="71"/>
      <c r="P354" s="218">
        <f>O354*H354</f>
        <v>0</v>
      </c>
      <c r="Q354" s="218">
        <v>0.015590796</v>
      </c>
      <c r="R354" s="218">
        <f>Q354*H354</f>
        <v>3.7417910400000003</v>
      </c>
      <c r="S354" s="218">
        <v>0</v>
      </c>
      <c r="T354" s="219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20" t="s">
        <v>143</v>
      </c>
      <c r="AT354" s="220" t="s">
        <v>139</v>
      </c>
      <c r="AU354" s="220" t="s">
        <v>82</v>
      </c>
      <c r="AY354" s="17" t="s">
        <v>137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7" t="s">
        <v>31</v>
      </c>
      <c r="BK354" s="221">
        <f>ROUND(I354*H354,1)</f>
        <v>0</v>
      </c>
      <c r="BL354" s="17" t="s">
        <v>143</v>
      </c>
      <c r="BM354" s="220" t="s">
        <v>971</v>
      </c>
    </row>
    <row r="355" spans="1:47" s="2" customFormat="1" ht="11.25">
      <c r="A355" s="34"/>
      <c r="B355" s="35"/>
      <c r="C355" s="36"/>
      <c r="D355" s="222" t="s">
        <v>145</v>
      </c>
      <c r="E355" s="36"/>
      <c r="F355" s="223" t="s">
        <v>972</v>
      </c>
      <c r="G355" s="36"/>
      <c r="H355" s="36"/>
      <c r="I355" s="122"/>
      <c r="J355" s="36"/>
      <c r="K355" s="36"/>
      <c r="L355" s="39"/>
      <c r="M355" s="224"/>
      <c r="N355" s="225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145</v>
      </c>
      <c r="AU355" s="17" t="s">
        <v>82</v>
      </c>
    </row>
    <row r="356" spans="2:51" s="13" customFormat="1" ht="11.25">
      <c r="B356" s="226"/>
      <c r="C356" s="227"/>
      <c r="D356" s="222" t="s">
        <v>147</v>
      </c>
      <c r="E356" s="228" t="s">
        <v>1</v>
      </c>
      <c r="F356" s="229" t="s">
        <v>973</v>
      </c>
      <c r="G356" s="227"/>
      <c r="H356" s="230">
        <v>240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147</v>
      </c>
      <c r="AU356" s="236" t="s">
        <v>82</v>
      </c>
      <c r="AV356" s="13" t="s">
        <v>82</v>
      </c>
      <c r="AW356" s="13" t="s">
        <v>30</v>
      </c>
      <c r="AX356" s="13" t="s">
        <v>74</v>
      </c>
      <c r="AY356" s="236" t="s">
        <v>137</v>
      </c>
    </row>
    <row r="357" spans="2:51" s="15" customFormat="1" ht="11.25">
      <c r="B357" s="248"/>
      <c r="C357" s="249"/>
      <c r="D357" s="222" t="s">
        <v>147</v>
      </c>
      <c r="E357" s="250" t="s">
        <v>1</v>
      </c>
      <c r="F357" s="251" t="s">
        <v>151</v>
      </c>
      <c r="G357" s="249"/>
      <c r="H357" s="252">
        <v>240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147</v>
      </c>
      <c r="AU357" s="258" t="s">
        <v>82</v>
      </c>
      <c r="AV357" s="15" t="s">
        <v>143</v>
      </c>
      <c r="AW357" s="15" t="s">
        <v>30</v>
      </c>
      <c r="AX357" s="15" t="s">
        <v>31</v>
      </c>
      <c r="AY357" s="258" t="s">
        <v>137</v>
      </c>
    </row>
    <row r="358" spans="1:65" s="2" customFormat="1" ht="16.5" customHeight="1">
      <c r="A358" s="34"/>
      <c r="B358" s="35"/>
      <c r="C358" s="209" t="s">
        <v>974</v>
      </c>
      <c r="D358" s="209" t="s">
        <v>139</v>
      </c>
      <c r="E358" s="210" t="s">
        <v>975</v>
      </c>
      <c r="F358" s="211" t="s">
        <v>976</v>
      </c>
      <c r="G358" s="212" t="s">
        <v>245</v>
      </c>
      <c r="H358" s="213">
        <v>19426.2</v>
      </c>
      <c r="I358" s="214"/>
      <c r="J358" s="213">
        <f>ROUND(I358*H358,1)</f>
        <v>0</v>
      </c>
      <c r="K358" s="215"/>
      <c r="L358" s="39"/>
      <c r="M358" s="216" t="s">
        <v>1</v>
      </c>
      <c r="N358" s="217" t="s">
        <v>39</v>
      </c>
      <c r="O358" s="71"/>
      <c r="P358" s="218">
        <f>O358*H358</f>
        <v>0</v>
      </c>
      <c r="Q358" s="218">
        <v>0</v>
      </c>
      <c r="R358" s="218">
        <f>Q358*H358</f>
        <v>0</v>
      </c>
      <c r="S358" s="218">
        <v>0</v>
      </c>
      <c r="T358" s="219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20" t="s">
        <v>143</v>
      </c>
      <c r="AT358" s="220" t="s">
        <v>139</v>
      </c>
      <c r="AU358" s="220" t="s">
        <v>82</v>
      </c>
      <c r="AY358" s="17" t="s">
        <v>137</v>
      </c>
      <c r="BE358" s="221">
        <f>IF(N358="základní",J358,0)</f>
        <v>0</v>
      </c>
      <c r="BF358" s="221">
        <f>IF(N358="snížená",J358,0)</f>
        <v>0</v>
      </c>
      <c r="BG358" s="221">
        <f>IF(N358="zákl. přenesená",J358,0)</f>
        <v>0</v>
      </c>
      <c r="BH358" s="221">
        <f>IF(N358="sníž. přenesená",J358,0)</f>
        <v>0</v>
      </c>
      <c r="BI358" s="221">
        <f>IF(N358="nulová",J358,0)</f>
        <v>0</v>
      </c>
      <c r="BJ358" s="17" t="s">
        <v>31</v>
      </c>
      <c r="BK358" s="221">
        <f>ROUND(I358*H358,1)</f>
        <v>0</v>
      </c>
      <c r="BL358" s="17" t="s">
        <v>143</v>
      </c>
      <c r="BM358" s="220" t="s">
        <v>977</v>
      </c>
    </row>
    <row r="359" spans="1:47" s="2" customFormat="1" ht="29.25">
      <c r="A359" s="34"/>
      <c r="B359" s="35"/>
      <c r="C359" s="36"/>
      <c r="D359" s="222" t="s">
        <v>145</v>
      </c>
      <c r="E359" s="36"/>
      <c r="F359" s="223" t="s">
        <v>978</v>
      </c>
      <c r="G359" s="36"/>
      <c r="H359" s="36"/>
      <c r="I359" s="122"/>
      <c r="J359" s="36"/>
      <c r="K359" s="36"/>
      <c r="L359" s="39"/>
      <c r="M359" s="224"/>
      <c r="N359" s="225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145</v>
      </c>
      <c r="AU359" s="17" t="s">
        <v>82</v>
      </c>
    </row>
    <row r="360" spans="2:51" s="13" customFormat="1" ht="11.25">
      <c r="B360" s="226"/>
      <c r="C360" s="227"/>
      <c r="D360" s="222" t="s">
        <v>147</v>
      </c>
      <c r="E360" s="228" t="s">
        <v>1</v>
      </c>
      <c r="F360" s="229" t="s">
        <v>979</v>
      </c>
      <c r="G360" s="227"/>
      <c r="H360" s="230">
        <v>18699.7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147</v>
      </c>
      <c r="AU360" s="236" t="s">
        <v>82</v>
      </c>
      <c r="AV360" s="13" t="s">
        <v>82</v>
      </c>
      <c r="AW360" s="13" t="s">
        <v>30</v>
      </c>
      <c r="AX360" s="13" t="s">
        <v>74</v>
      </c>
      <c r="AY360" s="236" t="s">
        <v>137</v>
      </c>
    </row>
    <row r="361" spans="2:51" s="14" customFormat="1" ht="11.25">
      <c r="B361" s="237"/>
      <c r="C361" s="238"/>
      <c r="D361" s="222" t="s">
        <v>147</v>
      </c>
      <c r="E361" s="239" t="s">
        <v>1</v>
      </c>
      <c r="F361" s="240" t="s">
        <v>980</v>
      </c>
      <c r="G361" s="238"/>
      <c r="H361" s="241">
        <v>18699.7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147</v>
      </c>
      <c r="AU361" s="247" t="s">
        <v>82</v>
      </c>
      <c r="AV361" s="14" t="s">
        <v>150</v>
      </c>
      <c r="AW361" s="14" t="s">
        <v>30</v>
      </c>
      <c r="AX361" s="14" t="s">
        <v>74</v>
      </c>
      <c r="AY361" s="247" t="s">
        <v>137</v>
      </c>
    </row>
    <row r="362" spans="2:51" s="13" customFormat="1" ht="11.25">
      <c r="B362" s="226"/>
      <c r="C362" s="227"/>
      <c r="D362" s="222" t="s">
        <v>147</v>
      </c>
      <c r="E362" s="228" t="s">
        <v>1</v>
      </c>
      <c r="F362" s="229" t="s">
        <v>981</v>
      </c>
      <c r="G362" s="227"/>
      <c r="H362" s="230">
        <v>726.5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147</v>
      </c>
      <c r="AU362" s="236" t="s">
        <v>82</v>
      </c>
      <c r="AV362" s="13" t="s">
        <v>82</v>
      </c>
      <c r="AW362" s="13" t="s">
        <v>30</v>
      </c>
      <c r="AX362" s="13" t="s">
        <v>74</v>
      </c>
      <c r="AY362" s="236" t="s">
        <v>137</v>
      </c>
    </row>
    <row r="363" spans="2:51" s="14" customFormat="1" ht="11.25">
      <c r="B363" s="237"/>
      <c r="C363" s="238"/>
      <c r="D363" s="222" t="s">
        <v>147</v>
      </c>
      <c r="E363" s="239" t="s">
        <v>1</v>
      </c>
      <c r="F363" s="240" t="s">
        <v>982</v>
      </c>
      <c r="G363" s="238"/>
      <c r="H363" s="241">
        <v>726.5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147</v>
      </c>
      <c r="AU363" s="247" t="s">
        <v>82</v>
      </c>
      <c r="AV363" s="14" t="s">
        <v>150</v>
      </c>
      <c r="AW363" s="14" t="s">
        <v>30</v>
      </c>
      <c r="AX363" s="14" t="s">
        <v>74</v>
      </c>
      <c r="AY363" s="247" t="s">
        <v>137</v>
      </c>
    </row>
    <row r="364" spans="2:51" s="15" customFormat="1" ht="11.25">
      <c r="B364" s="248"/>
      <c r="C364" s="249"/>
      <c r="D364" s="222" t="s">
        <v>147</v>
      </c>
      <c r="E364" s="250" t="s">
        <v>1</v>
      </c>
      <c r="F364" s="251" t="s">
        <v>151</v>
      </c>
      <c r="G364" s="249"/>
      <c r="H364" s="252">
        <v>19426.2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147</v>
      </c>
      <c r="AU364" s="258" t="s">
        <v>82</v>
      </c>
      <c r="AV364" s="15" t="s">
        <v>143</v>
      </c>
      <c r="AW364" s="15" t="s">
        <v>30</v>
      </c>
      <c r="AX364" s="15" t="s">
        <v>31</v>
      </c>
      <c r="AY364" s="258" t="s">
        <v>137</v>
      </c>
    </row>
    <row r="365" spans="1:65" s="2" customFormat="1" ht="16.5" customHeight="1">
      <c r="A365" s="34"/>
      <c r="B365" s="35"/>
      <c r="C365" s="209" t="s">
        <v>889</v>
      </c>
      <c r="D365" s="209" t="s">
        <v>139</v>
      </c>
      <c r="E365" s="210" t="s">
        <v>983</v>
      </c>
      <c r="F365" s="211" t="s">
        <v>984</v>
      </c>
      <c r="G365" s="212" t="s">
        <v>154</v>
      </c>
      <c r="H365" s="213">
        <v>16000</v>
      </c>
      <c r="I365" s="214"/>
      <c r="J365" s="213">
        <f>ROUND(I365*H365,1)</f>
        <v>0</v>
      </c>
      <c r="K365" s="215"/>
      <c r="L365" s="39"/>
      <c r="M365" s="216" t="s">
        <v>1</v>
      </c>
      <c r="N365" s="217" t="s">
        <v>39</v>
      </c>
      <c r="O365" s="71"/>
      <c r="P365" s="218">
        <f>O365*H365</f>
        <v>0</v>
      </c>
      <c r="Q365" s="218">
        <v>0</v>
      </c>
      <c r="R365" s="218">
        <f>Q365*H365</f>
        <v>0</v>
      </c>
      <c r="S365" s="218">
        <v>0</v>
      </c>
      <c r="T365" s="219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20" t="s">
        <v>143</v>
      </c>
      <c r="AT365" s="220" t="s">
        <v>139</v>
      </c>
      <c r="AU365" s="220" t="s">
        <v>82</v>
      </c>
      <c r="AY365" s="17" t="s">
        <v>137</v>
      </c>
      <c r="BE365" s="221">
        <f>IF(N365="základní",J365,0)</f>
        <v>0</v>
      </c>
      <c r="BF365" s="221">
        <f>IF(N365="snížená",J365,0)</f>
        <v>0</v>
      </c>
      <c r="BG365" s="221">
        <f>IF(N365="zákl. přenesená",J365,0)</f>
        <v>0</v>
      </c>
      <c r="BH365" s="221">
        <f>IF(N365="sníž. přenesená",J365,0)</f>
        <v>0</v>
      </c>
      <c r="BI365" s="221">
        <f>IF(N365="nulová",J365,0)</f>
        <v>0</v>
      </c>
      <c r="BJ365" s="17" t="s">
        <v>31</v>
      </c>
      <c r="BK365" s="221">
        <f>ROUND(I365*H365,1)</f>
        <v>0</v>
      </c>
      <c r="BL365" s="17" t="s">
        <v>143</v>
      </c>
      <c r="BM365" s="220" t="s">
        <v>985</v>
      </c>
    </row>
    <row r="366" spans="1:47" s="2" customFormat="1" ht="11.25">
      <c r="A366" s="34"/>
      <c r="B366" s="35"/>
      <c r="C366" s="36"/>
      <c r="D366" s="222" t="s">
        <v>145</v>
      </c>
      <c r="E366" s="36"/>
      <c r="F366" s="223" t="s">
        <v>986</v>
      </c>
      <c r="G366" s="36"/>
      <c r="H366" s="36"/>
      <c r="I366" s="122"/>
      <c r="J366" s="36"/>
      <c r="K366" s="36"/>
      <c r="L366" s="39"/>
      <c r="M366" s="224"/>
      <c r="N366" s="225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145</v>
      </c>
      <c r="AU366" s="17" t="s">
        <v>82</v>
      </c>
    </row>
    <row r="367" spans="2:51" s="13" customFormat="1" ht="11.25">
      <c r="B367" s="226"/>
      <c r="C367" s="227"/>
      <c r="D367" s="222" t="s">
        <v>147</v>
      </c>
      <c r="E367" s="228" t="s">
        <v>1</v>
      </c>
      <c r="F367" s="229" t="s">
        <v>780</v>
      </c>
      <c r="G367" s="227"/>
      <c r="H367" s="230">
        <v>16000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147</v>
      </c>
      <c r="AU367" s="236" t="s">
        <v>82</v>
      </c>
      <c r="AV367" s="13" t="s">
        <v>82</v>
      </c>
      <c r="AW367" s="13" t="s">
        <v>30</v>
      </c>
      <c r="AX367" s="13" t="s">
        <v>74</v>
      </c>
      <c r="AY367" s="236" t="s">
        <v>137</v>
      </c>
    </row>
    <row r="368" spans="2:51" s="15" customFormat="1" ht="11.25">
      <c r="B368" s="248"/>
      <c r="C368" s="249"/>
      <c r="D368" s="222" t="s">
        <v>147</v>
      </c>
      <c r="E368" s="250" t="s">
        <v>1</v>
      </c>
      <c r="F368" s="251" t="s">
        <v>151</v>
      </c>
      <c r="G368" s="249"/>
      <c r="H368" s="252">
        <v>16000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147</v>
      </c>
      <c r="AU368" s="258" t="s">
        <v>82</v>
      </c>
      <c r="AV368" s="15" t="s">
        <v>143</v>
      </c>
      <c r="AW368" s="15" t="s">
        <v>30</v>
      </c>
      <c r="AX368" s="15" t="s">
        <v>31</v>
      </c>
      <c r="AY368" s="258" t="s">
        <v>137</v>
      </c>
    </row>
    <row r="369" spans="1:65" s="2" customFormat="1" ht="21.75" customHeight="1">
      <c r="A369" s="34"/>
      <c r="B369" s="35"/>
      <c r="C369" s="209" t="s">
        <v>987</v>
      </c>
      <c r="D369" s="209" t="s">
        <v>139</v>
      </c>
      <c r="E369" s="210" t="s">
        <v>988</v>
      </c>
      <c r="F369" s="211" t="s">
        <v>989</v>
      </c>
      <c r="G369" s="212" t="s">
        <v>154</v>
      </c>
      <c r="H369" s="213">
        <v>1083</v>
      </c>
      <c r="I369" s="214"/>
      <c r="J369" s="213">
        <f>ROUND(I369*H369,1)</f>
        <v>0</v>
      </c>
      <c r="K369" s="215"/>
      <c r="L369" s="39"/>
      <c r="M369" s="216" t="s">
        <v>1</v>
      </c>
      <c r="N369" s="217" t="s">
        <v>39</v>
      </c>
      <c r="O369" s="71"/>
      <c r="P369" s="218">
        <f>O369*H369</f>
        <v>0</v>
      </c>
      <c r="Q369" s="218">
        <v>0</v>
      </c>
      <c r="R369" s="218">
        <f>Q369*H369</f>
        <v>0</v>
      </c>
      <c r="S369" s="218">
        <v>0</v>
      </c>
      <c r="T369" s="219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20" t="s">
        <v>143</v>
      </c>
      <c r="AT369" s="220" t="s">
        <v>139</v>
      </c>
      <c r="AU369" s="220" t="s">
        <v>82</v>
      </c>
      <c r="AY369" s="17" t="s">
        <v>137</v>
      </c>
      <c r="BE369" s="221">
        <f>IF(N369="základní",J369,0)</f>
        <v>0</v>
      </c>
      <c r="BF369" s="221">
        <f>IF(N369="snížená",J369,0)</f>
        <v>0</v>
      </c>
      <c r="BG369" s="221">
        <f>IF(N369="zákl. přenesená",J369,0)</f>
        <v>0</v>
      </c>
      <c r="BH369" s="221">
        <f>IF(N369="sníž. přenesená",J369,0)</f>
        <v>0</v>
      </c>
      <c r="BI369" s="221">
        <f>IF(N369="nulová",J369,0)</f>
        <v>0</v>
      </c>
      <c r="BJ369" s="17" t="s">
        <v>31</v>
      </c>
      <c r="BK369" s="221">
        <f>ROUND(I369*H369,1)</f>
        <v>0</v>
      </c>
      <c r="BL369" s="17" t="s">
        <v>143</v>
      </c>
      <c r="BM369" s="220" t="s">
        <v>990</v>
      </c>
    </row>
    <row r="370" spans="1:47" s="2" customFormat="1" ht="19.5">
      <c r="A370" s="34"/>
      <c r="B370" s="35"/>
      <c r="C370" s="36"/>
      <c r="D370" s="222" t="s">
        <v>145</v>
      </c>
      <c r="E370" s="36"/>
      <c r="F370" s="223" t="s">
        <v>991</v>
      </c>
      <c r="G370" s="36"/>
      <c r="H370" s="36"/>
      <c r="I370" s="122"/>
      <c r="J370" s="36"/>
      <c r="K370" s="36"/>
      <c r="L370" s="39"/>
      <c r="M370" s="224"/>
      <c r="N370" s="225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145</v>
      </c>
      <c r="AU370" s="17" t="s">
        <v>82</v>
      </c>
    </row>
    <row r="371" spans="2:51" s="13" customFormat="1" ht="11.25">
      <c r="B371" s="226"/>
      <c r="C371" s="227"/>
      <c r="D371" s="222" t="s">
        <v>147</v>
      </c>
      <c r="E371" s="228" t="s">
        <v>1</v>
      </c>
      <c r="F371" s="229" t="s">
        <v>992</v>
      </c>
      <c r="G371" s="227"/>
      <c r="H371" s="230">
        <v>1083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147</v>
      </c>
      <c r="AU371" s="236" t="s">
        <v>82</v>
      </c>
      <c r="AV371" s="13" t="s">
        <v>82</v>
      </c>
      <c r="AW371" s="13" t="s">
        <v>30</v>
      </c>
      <c r="AX371" s="13" t="s">
        <v>74</v>
      </c>
      <c r="AY371" s="236" t="s">
        <v>137</v>
      </c>
    </row>
    <row r="372" spans="2:51" s="14" customFormat="1" ht="11.25">
      <c r="B372" s="237"/>
      <c r="C372" s="238"/>
      <c r="D372" s="222" t="s">
        <v>147</v>
      </c>
      <c r="E372" s="239" t="s">
        <v>1</v>
      </c>
      <c r="F372" s="240" t="s">
        <v>993</v>
      </c>
      <c r="G372" s="238"/>
      <c r="H372" s="241">
        <v>1083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147</v>
      </c>
      <c r="AU372" s="247" t="s">
        <v>82</v>
      </c>
      <c r="AV372" s="14" t="s">
        <v>150</v>
      </c>
      <c r="AW372" s="14" t="s">
        <v>30</v>
      </c>
      <c r="AX372" s="14" t="s">
        <v>74</v>
      </c>
      <c r="AY372" s="247" t="s">
        <v>137</v>
      </c>
    </row>
    <row r="373" spans="2:51" s="15" customFormat="1" ht="11.25">
      <c r="B373" s="248"/>
      <c r="C373" s="249"/>
      <c r="D373" s="222" t="s">
        <v>147</v>
      </c>
      <c r="E373" s="250" t="s">
        <v>1</v>
      </c>
      <c r="F373" s="251" t="s">
        <v>151</v>
      </c>
      <c r="G373" s="249"/>
      <c r="H373" s="252">
        <v>1083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147</v>
      </c>
      <c r="AU373" s="258" t="s">
        <v>82</v>
      </c>
      <c r="AV373" s="15" t="s">
        <v>143</v>
      </c>
      <c r="AW373" s="15" t="s">
        <v>30</v>
      </c>
      <c r="AX373" s="15" t="s">
        <v>31</v>
      </c>
      <c r="AY373" s="258" t="s">
        <v>137</v>
      </c>
    </row>
    <row r="374" spans="1:65" s="2" customFormat="1" ht="21.75" customHeight="1">
      <c r="A374" s="34"/>
      <c r="B374" s="35"/>
      <c r="C374" s="209" t="s">
        <v>994</v>
      </c>
      <c r="D374" s="209" t="s">
        <v>139</v>
      </c>
      <c r="E374" s="210" t="s">
        <v>995</v>
      </c>
      <c r="F374" s="211" t="s">
        <v>996</v>
      </c>
      <c r="G374" s="212" t="s">
        <v>154</v>
      </c>
      <c r="H374" s="213">
        <v>47011</v>
      </c>
      <c r="I374" s="214"/>
      <c r="J374" s="213">
        <f>ROUND(I374*H374,1)</f>
        <v>0</v>
      </c>
      <c r="K374" s="215"/>
      <c r="L374" s="39"/>
      <c r="M374" s="216" t="s">
        <v>1</v>
      </c>
      <c r="N374" s="217" t="s">
        <v>39</v>
      </c>
      <c r="O374" s="71"/>
      <c r="P374" s="218">
        <f>O374*H374</f>
        <v>0</v>
      </c>
      <c r="Q374" s="218">
        <v>0</v>
      </c>
      <c r="R374" s="218">
        <f>Q374*H374</f>
        <v>0</v>
      </c>
      <c r="S374" s="218">
        <v>0</v>
      </c>
      <c r="T374" s="219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20" t="s">
        <v>143</v>
      </c>
      <c r="AT374" s="220" t="s">
        <v>139</v>
      </c>
      <c r="AU374" s="220" t="s">
        <v>82</v>
      </c>
      <c r="AY374" s="17" t="s">
        <v>137</v>
      </c>
      <c r="BE374" s="221">
        <f>IF(N374="základní",J374,0)</f>
        <v>0</v>
      </c>
      <c r="BF374" s="221">
        <f>IF(N374="snížená",J374,0)</f>
        <v>0</v>
      </c>
      <c r="BG374" s="221">
        <f>IF(N374="zákl. přenesená",J374,0)</f>
        <v>0</v>
      </c>
      <c r="BH374" s="221">
        <f>IF(N374="sníž. přenesená",J374,0)</f>
        <v>0</v>
      </c>
      <c r="BI374" s="221">
        <f>IF(N374="nulová",J374,0)</f>
        <v>0</v>
      </c>
      <c r="BJ374" s="17" t="s">
        <v>31</v>
      </c>
      <c r="BK374" s="221">
        <f>ROUND(I374*H374,1)</f>
        <v>0</v>
      </c>
      <c r="BL374" s="17" t="s">
        <v>143</v>
      </c>
      <c r="BM374" s="220" t="s">
        <v>997</v>
      </c>
    </row>
    <row r="375" spans="1:47" s="2" customFormat="1" ht="19.5">
      <c r="A375" s="34"/>
      <c r="B375" s="35"/>
      <c r="C375" s="36"/>
      <c r="D375" s="222" t="s">
        <v>145</v>
      </c>
      <c r="E375" s="36"/>
      <c r="F375" s="223" t="s">
        <v>998</v>
      </c>
      <c r="G375" s="36"/>
      <c r="H375" s="36"/>
      <c r="I375" s="122"/>
      <c r="J375" s="36"/>
      <c r="K375" s="36"/>
      <c r="L375" s="39"/>
      <c r="M375" s="224"/>
      <c r="N375" s="225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145</v>
      </c>
      <c r="AU375" s="17" t="s">
        <v>82</v>
      </c>
    </row>
    <row r="376" spans="2:51" s="13" customFormat="1" ht="11.25">
      <c r="B376" s="226"/>
      <c r="C376" s="227"/>
      <c r="D376" s="222" t="s">
        <v>147</v>
      </c>
      <c r="E376" s="228" t="s">
        <v>1</v>
      </c>
      <c r="F376" s="229" t="s">
        <v>999</v>
      </c>
      <c r="G376" s="227"/>
      <c r="H376" s="230">
        <v>47011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147</v>
      </c>
      <c r="AU376" s="236" t="s">
        <v>82</v>
      </c>
      <c r="AV376" s="13" t="s">
        <v>82</v>
      </c>
      <c r="AW376" s="13" t="s">
        <v>30</v>
      </c>
      <c r="AX376" s="13" t="s">
        <v>74</v>
      </c>
      <c r="AY376" s="236" t="s">
        <v>137</v>
      </c>
    </row>
    <row r="377" spans="2:51" s="14" customFormat="1" ht="11.25">
      <c r="B377" s="237"/>
      <c r="C377" s="238"/>
      <c r="D377" s="222" t="s">
        <v>147</v>
      </c>
      <c r="E377" s="239" t="s">
        <v>1</v>
      </c>
      <c r="F377" s="240" t="s">
        <v>1000</v>
      </c>
      <c r="G377" s="238"/>
      <c r="H377" s="241">
        <v>47011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147</v>
      </c>
      <c r="AU377" s="247" t="s">
        <v>82</v>
      </c>
      <c r="AV377" s="14" t="s">
        <v>150</v>
      </c>
      <c r="AW377" s="14" t="s">
        <v>30</v>
      </c>
      <c r="AX377" s="14" t="s">
        <v>74</v>
      </c>
      <c r="AY377" s="247" t="s">
        <v>137</v>
      </c>
    </row>
    <row r="378" spans="2:51" s="15" customFormat="1" ht="11.25">
      <c r="B378" s="248"/>
      <c r="C378" s="249"/>
      <c r="D378" s="222" t="s">
        <v>147</v>
      </c>
      <c r="E378" s="250" t="s">
        <v>1</v>
      </c>
      <c r="F378" s="251" t="s">
        <v>151</v>
      </c>
      <c r="G378" s="249"/>
      <c r="H378" s="252">
        <v>47011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147</v>
      </c>
      <c r="AU378" s="258" t="s">
        <v>82</v>
      </c>
      <c r="AV378" s="15" t="s">
        <v>143</v>
      </c>
      <c r="AW378" s="15" t="s">
        <v>30</v>
      </c>
      <c r="AX378" s="15" t="s">
        <v>31</v>
      </c>
      <c r="AY378" s="258" t="s">
        <v>137</v>
      </c>
    </row>
    <row r="379" spans="1:65" s="2" customFormat="1" ht="21.75" customHeight="1">
      <c r="A379" s="34"/>
      <c r="B379" s="35"/>
      <c r="C379" s="209" t="s">
        <v>1001</v>
      </c>
      <c r="D379" s="209" t="s">
        <v>139</v>
      </c>
      <c r="E379" s="210" t="s">
        <v>1002</v>
      </c>
      <c r="F379" s="211" t="s">
        <v>1003</v>
      </c>
      <c r="G379" s="212" t="s">
        <v>154</v>
      </c>
      <c r="H379" s="213">
        <v>29557</v>
      </c>
      <c r="I379" s="214"/>
      <c r="J379" s="213">
        <f>ROUND(I379*H379,1)</f>
        <v>0</v>
      </c>
      <c r="K379" s="215"/>
      <c r="L379" s="39"/>
      <c r="M379" s="216" t="s">
        <v>1</v>
      </c>
      <c r="N379" s="217" t="s">
        <v>39</v>
      </c>
      <c r="O379" s="71"/>
      <c r="P379" s="218">
        <f>O379*H379</f>
        <v>0</v>
      </c>
      <c r="Q379" s="218">
        <v>0</v>
      </c>
      <c r="R379" s="218">
        <f>Q379*H379</f>
        <v>0</v>
      </c>
      <c r="S379" s="218">
        <v>0</v>
      </c>
      <c r="T379" s="219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20" t="s">
        <v>143</v>
      </c>
      <c r="AT379" s="220" t="s">
        <v>139</v>
      </c>
      <c r="AU379" s="220" t="s">
        <v>82</v>
      </c>
      <c r="AY379" s="17" t="s">
        <v>137</v>
      </c>
      <c r="BE379" s="221">
        <f>IF(N379="základní",J379,0)</f>
        <v>0</v>
      </c>
      <c r="BF379" s="221">
        <f>IF(N379="snížená",J379,0)</f>
        <v>0</v>
      </c>
      <c r="BG379" s="221">
        <f>IF(N379="zákl. přenesená",J379,0)</f>
        <v>0</v>
      </c>
      <c r="BH379" s="221">
        <f>IF(N379="sníž. přenesená",J379,0)</f>
        <v>0</v>
      </c>
      <c r="BI379" s="221">
        <f>IF(N379="nulová",J379,0)</f>
        <v>0</v>
      </c>
      <c r="BJ379" s="17" t="s">
        <v>31</v>
      </c>
      <c r="BK379" s="221">
        <f>ROUND(I379*H379,1)</f>
        <v>0</v>
      </c>
      <c r="BL379" s="17" t="s">
        <v>143</v>
      </c>
      <c r="BM379" s="220" t="s">
        <v>1004</v>
      </c>
    </row>
    <row r="380" spans="1:47" s="2" customFormat="1" ht="19.5">
      <c r="A380" s="34"/>
      <c r="B380" s="35"/>
      <c r="C380" s="36"/>
      <c r="D380" s="222" t="s">
        <v>145</v>
      </c>
      <c r="E380" s="36"/>
      <c r="F380" s="223" t="s">
        <v>1005</v>
      </c>
      <c r="G380" s="36"/>
      <c r="H380" s="36"/>
      <c r="I380" s="122"/>
      <c r="J380" s="36"/>
      <c r="K380" s="36"/>
      <c r="L380" s="39"/>
      <c r="M380" s="224"/>
      <c r="N380" s="225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145</v>
      </c>
      <c r="AU380" s="17" t="s">
        <v>82</v>
      </c>
    </row>
    <row r="381" spans="2:51" s="13" customFormat="1" ht="11.25">
      <c r="B381" s="226"/>
      <c r="C381" s="227"/>
      <c r="D381" s="222" t="s">
        <v>147</v>
      </c>
      <c r="E381" s="228" t="s">
        <v>1</v>
      </c>
      <c r="F381" s="229" t="s">
        <v>1006</v>
      </c>
      <c r="G381" s="227"/>
      <c r="H381" s="230">
        <v>29557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AT381" s="236" t="s">
        <v>147</v>
      </c>
      <c r="AU381" s="236" t="s">
        <v>82</v>
      </c>
      <c r="AV381" s="13" t="s">
        <v>82</v>
      </c>
      <c r="AW381" s="13" t="s">
        <v>30</v>
      </c>
      <c r="AX381" s="13" t="s">
        <v>74</v>
      </c>
      <c r="AY381" s="236" t="s">
        <v>137</v>
      </c>
    </row>
    <row r="382" spans="2:51" s="14" customFormat="1" ht="11.25">
      <c r="B382" s="237"/>
      <c r="C382" s="238"/>
      <c r="D382" s="222" t="s">
        <v>147</v>
      </c>
      <c r="E382" s="239" t="s">
        <v>1</v>
      </c>
      <c r="F382" s="240" t="s">
        <v>1007</v>
      </c>
      <c r="G382" s="238"/>
      <c r="H382" s="241">
        <v>29557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147</v>
      </c>
      <c r="AU382" s="247" t="s">
        <v>82</v>
      </c>
      <c r="AV382" s="14" t="s">
        <v>150</v>
      </c>
      <c r="AW382" s="14" t="s">
        <v>30</v>
      </c>
      <c r="AX382" s="14" t="s">
        <v>74</v>
      </c>
      <c r="AY382" s="247" t="s">
        <v>137</v>
      </c>
    </row>
    <row r="383" spans="2:51" s="15" customFormat="1" ht="11.25">
      <c r="B383" s="248"/>
      <c r="C383" s="249"/>
      <c r="D383" s="222" t="s">
        <v>147</v>
      </c>
      <c r="E383" s="250" t="s">
        <v>1</v>
      </c>
      <c r="F383" s="251" t="s">
        <v>151</v>
      </c>
      <c r="G383" s="249"/>
      <c r="H383" s="252">
        <v>29557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147</v>
      </c>
      <c r="AU383" s="258" t="s">
        <v>82</v>
      </c>
      <c r="AV383" s="15" t="s">
        <v>143</v>
      </c>
      <c r="AW383" s="15" t="s">
        <v>30</v>
      </c>
      <c r="AX383" s="15" t="s">
        <v>31</v>
      </c>
      <c r="AY383" s="258" t="s">
        <v>137</v>
      </c>
    </row>
    <row r="384" spans="1:65" s="2" customFormat="1" ht="16.5" customHeight="1">
      <c r="A384" s="34"/>
      <c r="B384" s="35"/>
      <c r="C384" s="209" t="s">
        <v>1008</v>
      </c>
      <c r="D384" s="209" t="s">
        <v>139</v>
      </c>
      <c r="E384" s="210" t="s">
        <v>221</v>
      </c>
      <c r="F384" s="211" t="s">
        <v>222</v>
      </c>
      <c r="G384" s="212" t="s">
        <v>154</v>
      </c>
      <c r="H384" s="213">
        <v>20000</v>
      </c>
      <c r="I384" s="214"/>
      <c r="J384" s="213">
        <f>ROUND(I384*H384,1)</f>
        <v>0</v>
      </c>
      <c r="K384" s="215"/>
      <c r="L384" s="39"/>
      <c r="M384" s="216" t="s">
        <v>1</v>
      </c>
      <c r="N384" s="217" t="s">
        <v>39</v>
      </c>
      <c r="O384" s="71"/>
      <c r="P384" s="218">
        <f>O384*H384</f>
        <v>0</v>
      </c>
      <c r="Q384" s="218">
        <v>0</v>
      </c>
      <c r="R384" s="218">
        <f>Q384*H384</f>
        <v>0</v>
      </c>
      <c r="S384" s="218">
        <v>0</v>
      </c>
      <c r="T384" s="219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20" t="s">
        <v>143</v>
      </c>
      <c r="AT384" s="220" t="s">
        <v>139</v>
      </c>
      <c r="AU384" s="220" t="s">
        <v>82</v>
      </c>
      <c r="AY384" s="17" t="s">
        <v>137</v>
      </c>
      <c r="BE384" s="221">
        <f>IF(N384="základní",J384,0)</f>
        <v>0</v>
      </c>
      <c r="BF384" s="221">
        <f>IF(N384="snížená",J384,0)</f>
        <v>0</v>
      </c>
      <c r="BG384" s="221">
        <f>IF(N384="zákl. přenesená",J384,0)</f>
        <v>0</v>
      </c>
      <c r="BH384" s="221">
        <f>IF(N384="sníž. přenesená",J384,0)</f>
        <v>0</v>
      </c>
      <c r="BI384" s="221">
        <f>IF(N384="nulová",J384,0)</f>
        <v>0</v>
      </c>
      <c r="BJ384" s="17" t="s">
        <v>31</v>
      </c>
      <c r="BK384" s="221">
        <f>ROUND(I384*H384,1)</f>
        <v>0</v>
      </c>
      <c r="BL384" s="17" t="s">
        <v>143</v>
      </c>
      <c r="BM384" s="220" t="s">
        <v>1009</v>
      </c>
    </row>
    <row r="385" spans="1:47" s="2" customFormat="1" ht="19.5">
      <c r="A385" s="34"/>
      <c r="B385" s="35"/>
      <c r="C385" s="36"/>
      <c r="D385" s="222" t="s">
        <v>145</v>
      </c>
      <c r="E385" s="36"/>
      <c r="F385" s="223" t="s">
        <v>224</v>
      </c>
      <c r="G385" s="36"/>
      <c r="H385" s="36"/>
      <c r="I385" s="122"/>
      <c r="J385" s="36"/>
      <c r="K385" s="36"/>
      <c r="L385" s="39"/>
      <c r="M385" s="224"/>
      <c r="N385" s="225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145</v>
      </c>
      <c r="AU385" s="17" t="s">
        <v>82</v>
      </c>
    </row>
    <row r="386" spans="2:51" s="13" customFormat="1" ht="11.25">
      <c r="B386" s="226"/>
      <c r="C386" s="227"/>
      <c r="D386" s="222" t="s">
        <v>147</v>
      </c>
      <c r="E386" s="228" t="s">
        <v>1</v>
      </c>
      <c r="F386" s="229" t="s">
        <v>1010</v>
      </c>
      <c r="G386" s="227"/>
      <c r="H386" s="230">
        <v>20000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147</v>
      </c>
      <c r="AU386" s="236" t="s">
        <v>82</v>
      </c>
      <c r="AV386" s="13" t="s">
        <v>82</v>
      </c>
      <c r="AW386" s="13" t="s">
        <v>30</v>
      </c>
      <c r="AX386" s="13" t="s">
        <v>74</v>
      </c>
      <c r="AY386" s="236" t="s">
        <v>137</v>
      </c>
    </row>
    <row r="387" spans="2:51" s="14" customFormat="1" ht="11.25">
      <c r="B387" s="237"/>
      <c r="C387" s="238"/>
      <c r="D387" s="222" t="s">
        <v>147</v>
      </c>
      <c r="E387" s="239" t="s">
        <v>1</v>
      </c>
      <c r="F387" s="240" t="s">
        <v>1011</v>
      </c>
      <c r="G387" s="238"/>
      <c r="H387" s="241">
        <v>20000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147</v>
      </c>
      <c r="AU387" s="247" t="s">
        <v>82</v>
      </c>
      <c r="AV387" s="14" t="s">
        <v>150</v>
      </c>
      <c r="AW387" s="14" t="s">
        <v>30</v>
      </c>
      <c r="AX387" s="14" t="s">
        <v>74</v>
      </c>
      <c r="AY387" s="247" t="s">
        <v>137</v>
      </c>
    </row>
    <row r="388" spans="2:51" s="15" customFormat="1" ht="11.25">
      <c r="B388" s="248"/>
      <c r="C388" s="249"/>
      <c r="D388" s="222" t="s">
        <v>147</v>
      </c>
      <c r="E388" s="250" t="s">
        <v>1</v>
      </c>
      <c r="F388" s="251" t="s">
        <v>151</v>
      </c>
      <c r="G388" s="249"/>
      <c r="H388" s="252">
        <v>20000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147</v>
      </c>
      <c r="AU388" s="258" t="s">
        <v>82</v>
      </c>
      <c r="AV388" s="15" t="s">
        <v>143</v>
      </c>
      <c r="AW388" s="15" t="s">
        <v>30</v>
      </c>
      <c r="AX388" s="15" t="s">
        <v>31</v>
      </c>
      <c r="AY388" s="258" t="s">
        <v>137</v>
      </c>
    </row>
    <row r="389" spans="1:65" s="2" customFormat="1" ht="21.75" customHeight="1">
      <c r="A389" s="34"/>
      <c r="B389" s="35"/>
      <c r="C389" s="209" t="s">
        <v>1012</v>
      </c>
      <c r="D389" s="209" t="s">
        <v>139</v>
      </c>
      <c r="E389" s="210" t="s">
        <v>1013</v>
      </c>
      <c r="F389" s="211" t="s">
        <v>1014</v>
      </c>
      <c r="G389" s="212" t="s">
        <v>154</v>
      </c>
      <c r="H389" s="213">
        <v>9000</v>
      </c>
      <c r="I389" s="214"/>
      <c r="J389" s="213">
        <f>ROUND(I389*H389,1)</f>
        <v>0</v>
      </c>
      <c r="K389" s="215"/>
      <c r="L389" s="39"/>
      <c r="M389" s="216" t="s">
        <v>1</v>
      </c>
      <c r="N389" s="217" t="s">
        <v>39</v>
      </c>
      <c r="O389" s="71"/>
      <c r="P389" s="218">
        <f>O389*H389</f>
        <v>0</v>
      </c>
      <c r="Q389" s="218">
        <v>0</v>
      </c>
      <c r="R389" s="218">
        <f>Q389*H389</f>
        <v>0</v>
      </c>
      <c r="S389" s="218">
        <v>0</v>
      </c>
      <c r="T389" s="219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20" t="s">
        <v>143</v>
      </c>
      <c r="AT389" s="220" t="s">
        <v>139</v>
      </c>
      <c r="AU389" s="220" t="s">
        <v>82</v>
      </c>
      <c r="AY389" s="17" t="s">
        <v>137</v>
      </c>
      <c r="BE389" s="221">
        <f>IF(N389="základní",J389,0)</f>
        <v>0</v>
      </c>
      <c r="BF389" s="221">
        <f>IF(N389="snížená",J389,0)</f>
        <v>0</v>
      </c>
      <c r="BG389" s="221">
        <f>IF(N389="zákl. přenesená",J389,0)</f>
        <v>0</v>
      </c>
      <c r="BH389" s="221">
        <f>IF(N389="sníž. přenesená",J389,0)</f>
        <v>0</v>
      </c>
      <c r="BI389" s="221">
        <f>IF(N389="nulová",J389,0)</f>
        <v>0</v>
      </c>
      <c r="BJ389" s="17" t="s">
        <v>31</v>
      </c>
      <c r="BK389" s="221">
        <f>ROUND(I389*H389,1)</f>
        <v>0</v>
      </c>
      <c r="BL389" s="17" t="s">
        <v>143</v>
      </c>
      <c r="BM389" s="220" t="s">
        <v>1015</v>
      </c>
    </row>
    <row r="390" spans="1:47" s="2" customFormat="1" ht="19.5">
      <c r="A390" s="34"/>
      <c r="B390" s="35"/>
      <c r="C390" s="36"/>
      <c r="D390" s="222" t="s">
        <v>145</v>
      </c>
      <c r="E390" s="36"/>
      <c r="F390" s="223" t="s">
        <v>1016</v>
      </c>
      <c r="G390" s="36"/>
      <c r="H390" s="36"/>
      <c r="I390" s="122"/>
      <c r="J390" s="36"/>
      <c r="K390" s="36"/>
      <c r="L390" s="39"/>
      <c r="M390" s="224"/>
      <c r="N390" s="225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145</v>
      </c>
      <c r="AU390" s="17" t="s">
        <v>82</v>
      </c>
    </row>
    <row r="391" spans="2:51" s="13" customFormat="1" ht="11.25">
      <c r="B391" s="226"/>
      <c r="C391" s="227"/>
      <c r="D391" s="222" t="s">
        <v>147</v>
      </c>
      <c r="E391" s="228" t="s">
        <v>1</v>
      </c>
      <c r="F391" s="229" t="s">
        <v>792</v>
      </c>
      <c r="G391" s="227"/>
      <c r="H391" s="230">
        <v>9000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AT391" s="236" t="s">
        <v>147</v>
      </c>
      <c r="AU391" s="236" t="s">
        <v>82</v>
      </c>
      <c r="AV391" s="13" t="s">
        <v>82</v>
      </c>
      <c r="AW391" s="13" t="s">
        <v>30</v>
      </c>
      <c r="AX391" s="13" t="s">
        <v>74</v>
      </c>
      <c r="AY391" s="236" t="s">
        <v>137</v>
      </c>
    </row>
    <row r="392" spans="2:51" s="15" customFormat="1" ht="11.25">
      <c r="B392" s="248"/>
      <c r="C392" s="249"/>
      <c r="D392" s="222" t="s">
        <v>147</v>
      </c>
      <c r="E392" s="250" t="s">
        <v>1</v>
      </c>
      <c r="F392" s="251" t="s">
        <v>151</v>
      </c>
      <c r="G392" s="249"/>
      <c r="H392" s="252">
        <v>9000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147</v>
      </c>
      <c r="AU392" s="258" t="s">
        <v>82</v>
      </c>
      <c r="AV392" s="15" t="s">
        <v>143</v>
      </c>
      <c r="AW392" s="15" t="s">
        <v>30</v>
      </c>
      <c r="AX392" s="15" t="s">
        <v>31</v>
      </c>
      <c r="AY392" s="258" t="s">
        <v>137</v>
      </c>
    </row>
    <row r="393" spans="1:65" s="2" customFormat="1" ht="16.5" customHeight="1">
      <c r="A393" s="34"/>
      <c r="B393" s="35"/>
      <c r="C393" s="259" t="s">
        <v>1017</v>
      </c>
      <c r="D393" s="259" t="s">
        <v>342</v>
      </c>
      <c r="E393" s="260" t="s">
        <v>1018</v>
      </c>
      <c r="F393" s="261" t="s">
        <v>1019</v>
      </c>
      <c r="G393" s="262" t="s">
        <v>154</v>
      </c>
      <c r="H393" s="263">
        <v>10800</v>
      </c>
      <c r="I393" s="264"/>
      <c r="J393" s="263">
        <f>ROUND(I393*H393,1)</f>
        <v>0</v>
      </c>
      <c r="K393" s="265"/>
      <c r="L393" s="266"/>
      <c r="M393" s="267" t="s">
        <v>1</v>
      </c>
      <c r="N393" s="268" t="s">
        <v>39</v>
      </c>
      <c r="O393" s="71"/>
      <c r="P393" s="218">
        <f>O393*H393</f>
        <v>0</v>
      </c>
      <c r="Q393" s="218">
        <v>0.00012</v>
      </c>
      <c r="R393" s="218">
        <f>Q393*H393</f>
        <v>1.296</v>
      </c>
      <c r="S393" s="218">
        <v>0</v>
      </c>
      <c r="T393" s="219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20" t="s">
        <v>187</v>
      </c>
      <c r="AT393" s="220" t="s">
        <v>342</v>
      </c>
      <c r="AU393" s="220" t="s">
        <v>82</v>
      </c>
      <c r="AY393" s="17" t="s">
        <v>137</v>
      </c>
      <c r="BE393" s="221">
        <f>IF(N393="základní",J393,0)</f>
        <v>0</v>
      </c>
      <c r="BF393" s="221">
        <f>IF(N393="snížená",J393,0)</f>
        <v>0</v>
      </c>
      <c r="BG393" s="221">
        <f>IF(N393="zákl. přenesená",J393,0)</f>
        <v>0</v>
      </c>
      <c r="BH393" s="221">
        <f>IF(N393="sníž. přenesená",J393,0)</f>
        <v>0</v>
      </c>
      <c r="BI393" s="221">
        <f>IF(N393="nulová",J393,0)</f>
        <v>0</v>
      </c>
      <c r="BJ393" s="17" t="s">
        <v>31</v>
      </c>
      <c r="BK393" s="221">
        <f>ROUND(I393*H393,1)</f>
        <v>0</v>
      </c>
      <c r="BL393" s="17" t="s">
        <v>143</v>
      </c>
      <c r="BM393" s="220" t="s">
        <v>1020</v>
      </c>
    </row>
    <row r="394" spans="1:47" s="2" customFormat="1" ht="11.25">
      <c r="A394" s="34"/>
      <c r="B394" s="35"/>
      <c r="C394" s="36"/>
      <c r="D394" s="222" t="s">
        <v>145</v>
      </c>
      <c r="E394" s="36"/>
      <c r="F394" s="223" t="s">
        <v>1019</v>
      </c>
      <c r="G394" s="36"/>
      <c r="H394" s="36"/>
      <c r="I394" s="122"/>
      <c r="J394" s="36"/>
      <c r="K394" s="36"/>
      <c r="L394" s="39"/>
      <c r="M394" s="224"/>
      <c r="N394" s="225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145</v>
      </c>
      <c r="AU394" s="17" t="s">
        <v>82</v>
      </c>
    </row>
    <row r="395" spans="2:51" s="13" customFormat="1" ht="11.25">
      <c r="B395" s="226"/>
      <c r="C395" s="227"/>
      <c r="D395" s="222" t="s">
        <v>147</v>
      </c>
      <c r="E395" s="228" t="s">
        <v>1</v>
      </c>
      <c r="F395" s="229" t="s">
        <v>792</v>
      </c>
      <c r="G395" s="227"/>
      <c r="H395" s="230">
        <v>9000</v>
      </c>
      <c r="I395" s="231"/>
      <c r="J395" s="227"/>
      <c r="K395" s="227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147</v>
      </c>
      <c r="AU395" s="236" t="s">
        <v>82</v>
      </c>
      <c r="AV395" s="13" t="s">
        <v>82</v>
      </c>
      <c r="AW395" s="13" t="s">
        <v>30</v>
      </c>
      <c r="AX395" s="13" t="s">
        <v>74</v>
      </c>
      <c r="AY395" s="236" t="s">
        <v>137</v>
      </c>
    </row>
    <row r="396" spans="2:51" s="15" customFormat="1" ht="11.25">
      <c r="B396" s="248"/>
      <c r="C396" s="249"/>
      <c r="D396" s="222" t="s">
        <v>147</v>
      </c>
      <c r="E396" s="250" t="s">
        <v>1</v>
      </c>
      <c r="F396" s="251" t="s">
        <v>151</v>
      </c>
      <c r="G396" s="249"/>
      <c r="H396" s="252">
        <v>9000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147</v>
      </c>
      <c r="AU396" s="258" t="s">
        <v>82</v>
      </c>
      <c r="AV396" s="15" t="s">
        <v>143</v>
      </c>
      <c r="AW396" s="15" t="s">
        <v>30</v>
      </c>
      <c r="AX396" s="15" t="s">
        <v>31</v>
      </c>
      <c r="AY396" s="258" t="s">
        <v>137</v>
      </c>
    </row>
    <row r="397" spans="2:51" s="13" customFormat="1" ht="11.25">
      <c r="B397" s="226"/>
      <c r="C397" s="227"/>
      <c r="D397" s="222" t="s">
        <v>147</v>
      </c>
      <c r="E397" s="227"/>
      <c r="F397" s="229" t="s">
        <v>1021</v>
      </c>
      <c r="G397" s="227"/>
      <c r="H397" s="230">
        <v>10800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147</v>
      </c>
      <c r="AU397" s="236" t="s">
        <v>82</v>
      </c>
      <c r="AV397" s="13" t="s">
        <v>82</v>
      </c>
      <c r="AW397" s="13" t="s">
        <v>4</v>
      </c>
      <c r="AX397" s="13" t="s">
        <v>31</v>
      </c>
      <c r="AY397" s="236" t="s">
        <v>137</v>
      </c>
    </row>
    <row r="398" spans="1:65" s="2" customFormat="1" ht="16.5" customHeight="1">
      <c r="A398" s="34"/>
      <c r="B398" s="35"/>
      <c r="C398" s="259" t="s">
        <v>1022</v>
      </c>
      <c r="D398" s="259" t="s">
        <v>342</v>
      </c>
      <c r="E398" s="260" t="s">
        <v>1023</v>
      </c>
      <c r="F398" s="261" t="s">
        <v>1024</v>
      </c>
      <c r="G398" s="262" t="s">
        <v>161</v>
      </c>
      <c r="H398" s="263">
        <v>27000</v>
      </c>
      <c r="I398" s="264"/>
      <c r="J398" s="263">
        <f>ROUND(I398*H398,1)</f>
        <v>0</v>
      </c>
      <c r="K398" s="265"/>
      <c r="L398" s="266"/>
      <c r="M398" s="267" t="s">
        <v>1</v>
      </c>
      <c r="N398" s="268" t="s">
        <v>39</v>
      </c>
      <c r="O398" s="71"/>
      <c r="P398" s="218">
        <f>O398*H398</f>
        <v>0</v>
      </c>
      <c r="Q398" s="218">
        <v>3E-05</v>
      </c>
      <c r="R398" s="218">
        <f>Q398*H398</f>
        <v>0.81</v>
      </c>
      <c r="S398" s="218">
        <v>0</v>
      </c>
      <c r="T398" s="219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20" t="s">
        <v>187</v>
      </c>
      <c r="AT398" s="220" t="s">
        <v>342</v>
      </c>
      <c r="AU398" s="220" t="s">
        <v>82</v>
      </c>
      <c r="AY398" s="17" t="s">
        <v>137</v>
      </c>
      <c r="BE398" s="221">
        <f>IF(N398="základní",J398,0)</f>
        <v>0</v>
      </c>
      <c r="BF398" s="221">
        <f>IF(N398="snížená",J398,0)</f>
        <v>0</v>
      </c>
      <c r="BG398" s="221">
        <f>IF(N398="zákl. přenesená",J398,0)</f>
        <v>0</v>
      </c>
      <c r="BH398" s="221">
        <f>IF(N398="sníž. přenesená",J398,0)</f>
        <v>0</v>
      </c>
      <c r="BI398" s="221">
        <f>IF(N398="nulová",J398,0)</f>
        <v>0</v>
      </c>
      <c r="BJ398" s="17" t="s">
        <v>31</v>
      </c>
      <c r="BK398" s="221">
        <f>ROUND(I398*H398,1)</f>
        <v>0</v>
      </c>
      <c r="BL398" s="17" t="s">
        <v>143</v>
      </c>
      <c r="BM398" s="220" t="s">
        <v>1025</v>
      </c>
    </row>
    <row r="399" spans="1:47" s="2" customFormat="1" ht="11.25">
      <c r="A399" s="34"/>
      <c r="B399" s="35"/>
      <c r="C399" s="36"/>
      <c r="D399" s="222" t="s">
        <v>145</v>
      </c>
      <c r="E399" s="36"/>
      <c r="F399" s="223" t="s">
        <v>1024</v>
      </c>
      <c r="G399" s="36"/>
      <c r="H399" s="36"/>
      <c r="I399" s="122"/>
      <c r="J399" s="36"/>
      <c r="K399" s="36"/>
      <c r="L399" s="39"/>
      <c r="M399" s="224"/>
      <c r="N399" s="225"/>
      <c r="O399" s="71"/>
      <c r="P399" s="71"/>
      <c r="Q399" s="71"/>
      <c r="R399" s="71"/>
      <c r="S399" s="71"/>
      <c r="T399" s="72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145</v>
      </c>
      <c r="AU399" s="17" t="s">
        <v>82</v>
      </c>
    </row>
    <row r="400" spans="2:51" s="13" customFormat="1" ht="11.25">
      <c r="B400" s="226"/>
      <c r="C400" s="227"/>
      <c r="D400" s="222" t="s">
        <v>147</v>
      </c>
      <c r="E400" s="228" t="s">
        <v>1</v>
      </c>
      <c r="F400" s="229" t="s">
        <v>1026</v>
      </c>
      <c r="G400" s="227"/>
      <c r="H400" s="230">
        <v>27000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147</v>
      </c>
      <c r="AU400" s="236" t="s">
        <v>82</v>
      </c>
      <c r="AV400" s="13" t="s">
        <v>82</v>
      </c>
      <c r="AW400" s="13" t="s">
        <v>30</v>
      </c>
      <c r="AX400" s="13" t="s">
        <v>74</v>
      </c>
      <c r="AY400" s="236" t="s">
        <v>137</v>
      </c>
    </row>
    <row r="401" spans="2:51" s="15" customFormat="1" ht="11.25">
      <c r="B401" s="248"/>
      <c r="C401" s="249"/>
      <c r="D401" s="222" t="s">
        <v>147</v>
      </c>
      <c r="E401" s="250" t="s">
        <v>1</v>
      </c>
      <c r="F401" s="251" t="s">
        <v>151</v>
      </c>
      <c r="G401" s="249"/>
      <c r="H401" s="252">
        <v>27000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147</v>
      </c>
      <c r="AU401" s="258" t="s">
        <v>82</v>
      </c>
      <c r="AV401" s="15" t="s">
        <v>143</v>
      </c>
      <c r="AW401" s="15" t="s">
        <v>30</v>
      </c>
      <c r="AX401" s="15" t="s">
        <v>31</v>
      </c>
      <c r="AY401" s="258" t="s">
        <v>137</v>
      </c>
    </row>
    <row r="402" spans="1:65" s="2" customFormat="1" ht="21.75" customHeight="1">
      <c r="A402" s="34"/>
      <c r="B402" s="35"/>
      <c r="C402" s="209" t="s">
        <v>1027</v>
      </c>
      <c r="D402" s="209" t="s">
        <v>139</v>
      </c>
      <c r="E402" s="210" t="s">
        <v>406</v>
      </c>
      <c r="F402" s="211" t="s">
        <v>407</v>
      </c>
      <c r="G402" s="212" t="s">
        <v>245</v>
      </c>
      <c r="H402" s="213">
        <v>8000</v>
      </c>
      <c r="I402" s="214"/>
      <c r="J402" s="213">
        <f>ROUND(I402*H402,1)</f>
        <v>0</v>
      </c>
      <c r="K402" s="215"/>
      <c r="L402" s="39"/>
      <c r="M402" s="216" t="s">
        <v>1</v>
      </c>
      <c r="N402" s="217" t="s">
        <v>39</v>
      </c>
      <c r="O402" s="71"/>
      <c r="P402" s="218">
        <f>O402*H402</f>
        <v>0</v>
      </c>
      <c r="Q402" s="218">
        <v>0</v>
      </c>
      <c r="R402" s="218">
        <f>Q402*H402</f>
        <v>0</v>
      </c>
      <c r="S402" s="218">
        <v>0</v>
      </c>
      <c r="T402" s="219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20" t="s">
        <v>143</v>
      </c>
      <c r="AT402" s="220" t="s">
        <v>139</v>
      </c>
      <c r="AU402" s="220" t="s">
        <v>82</v>
      </c>
      <c r="AY402" s="17" t="s">
        <v>137</v>
      </c>
      <c r="BE402" s="221">
        <f>IF(N402="základní",J402,0)</f>
        <v>0</v>
      </c>
      <c r="BF402" s="221">
        <f>IF(N402="snížená",J402,0)</f>
        <v>0</v>
      </c>
      <c r="BG402" s="221">
        <f>IF(N402="zákl. přenesená",J402,0)</f>
        <v>0</v>
      </c>
      <c r="BH402" s="221">
        <f>IF(N402="sníž. přenesená",J402,0)</f>
        <v>0</v>
      </c>
      <c r="BI402" s="221">
        <f>IF(N402="nulová",J402,0)</f>
        <v>0</v>
      </c>
      <c r="BJ402" s="17" t="s">
        <v>31</v>
      </c>
      <c r="BK402" s="221">
        <f>ROUND(I402*H402,1)</f>
        <v>0</v>
      </c>
      <c r="BL402" s="17" t="s">
        <v>143</v>
      </c>
      <c r="BM402" s="220" t="s">
        <v>1028</v>
      </c>
    </row>
    <row r="403" spans="1:47" s="2" customFormat="1" ht="29.25">
      <c r="A403" s="34"/>
      <c r="B403" s="35"/>
      <c r="C403" s="36"/>
      <c r="D403" s="222" t="s">
        <v>145</v>
      </c>
      <c r="E403" s="36"/>
      <c r="F403" s="223" t="s">
        <v>409</v>
      </c>
      <c r="G403" s="36"/>
      <c r="H403" s="36"/>
      <c r="I403" s="122"/>
      <c r="J403" s="36"/>
      <c r="K403" s="36"/>
      <c r="L403" s="39"/>
      <c r="M403" s="224"/>
      <c r="N403" s="225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145</v>
      </c>
      <c r="AU403" s="17" t="s">
        <v>82</v>
      </c>
    </row>
    <row r="404" spans="2:51" s="13" customFormat="1" ht="11.25">
      <c r="B404" s="226"/>
      <c r="C404" s="227"/>
      <c r="D404" s="222" t="s">
        <v>147</v>
      </c>
      <c r="E404" s="228" t="s">
        <v>1</v>
      </c>
      <c r="F404" s="229" t="s">
        <v>1029</v>
      </c>
      <c r="G404" s="227"/>
      <c r="H404" s="230">
        <v>8000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147</v>
      </c>
      <c r="AU404" s="236" t="s">
        <v>82</v>
      </c>
      <c r="AV404" s="13" t="s">
        <v>82</v>
      </c>
      <c r="AW404" s="13" t="s">
        <v>30</v>
      </c>
      <c r="AX404" s="13" t="s">
        <v>74</v>
      </c>
      <c r="AY404" s="236" t="s">
        <v>137</v>
      </c>
    </row>
    <row r="405" spans="2:51" s="14" customFormat="1" ht="11.25">
      <c r="B405" s="237"/>
      <c r="C405" s="238"/>
      <c r="D405" s="222" t="s">
        <v>147</v>
      </c>
      <c r="E405" s="239" t="s">
        <v>1</v>
      </c>
      <c r="F405" s="240" t="s">
        <v>1030</v>
      </c>
      <c r="G405" s="238"/>
      <c r="H405" s="241">
        <v>8000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147</v>
      </c>
      <c r="AU405" s="247" t="s">
        <v>82</v>
      </c>
      <c r="AV405" s="14" t="s">
        <v>150</v>
      </c>
      <c r="AW405" s="14" t="s">
        <v>30</v>
      </c>
      <c r="AX405" s="14" t="s">
        <v>74</v>
      </c>
      <c r="AY405" s="247" t="s">
        <v>137</v>
      </c>
    </row>
    <row r="406" spans="2:51" s="15" customFormat="1" ht="11.25">
      <c r="B406" s="248"/>
      <c r="C406" s="249"/>
      <c r="D406" s="222" t="s">
        <v>147</v>
      </c>
      <c r="E406" s="250" t="s">
        <v>1</v>
      </c>
      <c r="F406" s="251" t="s">
        <v>151</v>
      </c>
      <c r="G406" s="249"/>
      <c r="H406" s="252">
        <v>8000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147</v>
      </c>
      <c r="AU406" s="258" t="s">
        <v>82</v>
      </c>
      <c r="AV406" s="15" t="s">
        <v>143</v>
      </c>
      <c r="AW406" s="15" t="s">
        <v>30</v>
      </c>
      <c r="AX406" s="15" t="s">
        <v>31</v>
      </c>
      <c r="AY406" s="258" t="s">
        <v>137</v>
      </c>
    </row>
    <row r="407" spans="1:65" s="2" customFormat="1" ht="16.5" customHeight="1">
      <c r="A407" s="34"/>
      <c r="B407" s="35"/>
      <c r="C407" s="209" t="s">
        <v>1031</v>
      </c>
      <c r="D407" s="209" t="s">
        <v>139</v>
      </c>
      <c r="E407" s="210" t="s">
        <v>278</v>
      </c>
      <c r="F407" s="211" t="s">
        <v>279</v>
      </c>
      <c r="G407" s="212" t="s">
        <v>245</v>
      </c>
      <c r="H407" s="213">
        <v>66600</v>
      </c>
      <c r="I407" s="214"/>
      <c r="J407" s="213">
        <f>ROUND(I407*H407,1)</f>
        <v>0</v>
      </c>
      <c r="K407" s="215"/>
      <c r="L407" s="39"/>
      <c r="M407" s="216" t="s">
        <v>1</v>
      </c>
      <c r="N407" s="217" t="s">
        <v>39</v>
      </c>
      <c r="O407" s="71"/>
      <c r="P407" s="218">
        <f>O407*H407</f>
        <v>0</v>
      </c>
      <c r="Q407" s="218">
        <v>0</v>
      </c>
      <c r="R407" s="218">
        <f>Q407*H407</f>
        <v>0</v>
      </c>
      <c r="S407" s="218">
        <v>0</v>
      </c>
      <c r="T407" s="219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20" t="s">
        <v>143</v>
      </c>
      <c r="AT407" s="220" t="s">
        <v>139</v>
      </c>
      <c r="AU407" s="220" t="s">
        <v>82</v>
      </c>
      <c r="AY407" s="17" t="s">
        <v>137</v>
      </c>
      <c r="BE407" s="221">
        <f>IF(N407="základní",J407,0)</f>
        <v>0</v>
      </c>
      <c r="BF407" s="221">
        <f>IF(N407="snížená",J407,0)</f>
        <v>0</v>
      </c>
      <c r="BG407" s="221">
        <f>IF(N407="zákl. přenesená",J407,0)</f>
        <v>0</v>
      </c>
      <c r="BH407" s="221">
        <f>IF(N407="sníž. přenesená",J407,0)</f>
        <v>0</v>
      </c>
      <c r="BI407" s="221">
        <f>IF(N407="nulová",J407,0)</f>
        <v>0</v>
      </c>
      <c r="BJ407" s="17" t="s">
        <v>31</v>
      </c>
      <c r="BK407" s="221">
        <f>ROUND(I407*H407,1)</f>
        <v>0</v>
      </c>
      <c r="BL407" s="17" t="s">
        <v>143</v>
      </c>
      <c r="BM407" s="220" t="s">
        <v>1032</v>
      </c>
    </row>
    <row r="408" spans="1:47" s="2" customFormat="1" ht="11.25">
      <c r="A408" s="34"/>
      <c r="B408" s="35"/>
      <c r="C408" s="36"/>
      <c r="D408" s="222" t="s">
        <v>145</v>
      </c>
      <c r="E408" s="36"/>
      <c r="F408" s="223" t="s">
        <v>281</v>
      </c>
      <c r="G408" s="36"/>
      <c r="H408" s="36"/>
      <c r="I408" s="122"/>
      <c r="J408" s="36"/>
      <c r="K408" s="36"/>
      <c r="L408" s="39"/>
      <c r="M408" s="224"/>
      <c r="N408" s="225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145</v>
      </c>
      <c r="AU408" s="17" t="s">
        <v>82</v>
      </c>
    </row>
    <row r="409" spans="2:51" s="13" customFormat="1" ht="11.25">
      <c r="B409" s="226"/>
      <c r="C409" s="227"/>
      <c r="D409" s="222" t="s">
        <v>147</v>
      </c>
      <c r="E409" s="228" t="s">
        <v>1</v>
      </c>
      <c r="F409" s="229" t="s">
        <v>763</v>
      </c>
      <c r="G409" s="227"/>
      <c r="H409" s="230">
        <v>66600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147</v>
      </c>
      <c r="AU409" s="236" t="s">
        <v>82</v>
      </c>
      <c r="AV409" s="13" t="s">
        <v>82</v>
      </c>
      <c r="AW409" s="13" t="s">
        <v>30</v>
      </c>
      <c r="AX409" s="13" t="s">
        <v>74</v>
      </c>
      <c r="AY409" s="236" t="s">
        <v>137</v>
      </c>
    </row>
    <row r="410" spans="2:51" s="14" customFormat="1" ht="22.5">
      <c r="B410" s="237"/>
      <c r="C410" s="238"/>
      <c r="D410" s="222" t="s">
        <v>147</v>
      </c>
      <c r="E410" s="239" t="s">
        <v>1</v>
      </c>
      <c r="F410" s="240" t="s">
        <v>1033</v>
      </c>
      <c r="G410" s="238"/>
      <c r="H410" s="241">
        <v>66600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147</v>
      </c>
      <c r="AU410" s="247" t="s">
        <v>82</v>
      </c>
      <c r="AV410" s="14" t="s">
        <v>150</v>
      </c>
      <c r="AW410" s="14" t="s">
        <v>30</v>
      </c>
      <c r="AX410" s="14" t="s">
        <v>74</v>
      </c>
      <c r="AY410" s="247" t="s">
        <v>137</v>
      </c>
    </row>
    <row r="411" spans="2:51" s="15" customFormat="1" ht="11.25">
      <c r="B411" s="248"/>
      <c r="C411" s="249"/>
      <c r="D411" s="222" t="s">
        <v>147</v>
      </c>
      <c r="E411" s="250" t="s">
        <v>1</v>
      </c>
      <c r="F411" s="251" t="s">
        <v>151</v>
      </c>
      <c r="G411" s="249"/>
      <c r="H411" s="252">
        <v>66600</v>
      </c>
      <c r="I411" s="253"/>
      <c r="J411" s="249"/>
      <c r="K411" s="249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147</v>
      </c>
      <c r="AU411" s="258" t="s">
        <v>82</v>
      </c>
      <c r="AV411" s="15" t="s">
        <v>143</v>
      </c>
      <c r="AW411" s="15" t="s">
        <v>30</v>
      </c>
      <c r="AX411" s="15" t="s">
        <v>31</v>
      </c>
      <c r="AY411" s="258" t="s">
        <v>137</v>
      </c>
    </row>
    <row r="412" spans="1:65" s="2" customFormat="1" ht="16.5" customHeight="1">
      <c r="A412" s="34"/>
      <c r="B412" s="35"/>
      <c r="C412" s="209" t="s">
        <v>1034</v>
      </c>
      <c r="D412" s="209" t="s">
        <v>139</v>
      </c>
      <c r="E412" s="210" t="s">
        <v>284</v>
      </c>
      <c r="F412" s="211" t="s">
        <v>285</v>
      </c>
      <c r="G412" s="212" t="s">
        <v>245</v>
      </c>
      <c r="H412" s="213">
        <v>66600</v>
      </c>
      <c r="I412" s="214"/>
      <c r="J412" s="213">
        <f>ROUND(I412*H412,1)</f>
        <v>0</v>
      </c>
      <c r="K412" s="215"/>
      <c r="L412" s="39"/>
      <c r="M412" s="216" t="s">
        <v>1</v>
      </c>
      <c r="N412" s="217" t="s">
        <v>39</v>
      </c>
      <c r="O412" s="71"/>
      <c r="P412" s="218">
        <f>O412*H412</f>
        <v>0</v>
      </c>
      <c r="Q412" s="218">
        <v>0</v>
      </c>
      <c r="R412" s="218">
        <f>Q412*H412</f>
        <v>0</v>
      </c>
      <c r="S412" s="218">
        <v>0</v>
      </c>
      <c r="T412" s="219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20" t="s">
        <v>143</v>
      </c>
      <c r="AT412" s="220" t="s">
        <v>139</v>
      </c>
      <c r="AU412" s="220" t="s">
        <v>82</v>
      </c>
      <c r="AY412" s="17" t="s">
        <v>137</v>
      </c>
      <c r="BE412" s="221">
        <f>IF(N412="základní",J412,0)</f>
        <v>0</v>
      </c>
      <c r="BF412" s="221">
        <f>IF(N412="snížená",J412,0)</f>
        <v>0</v>
      </c>
      <c r="BG412" s="221">
        <f>IF(N412="zákl. přenesená",J412,0)</f>
        <v>0</v>
      </c>
      <c r="BH412" s="221">
        <f>IF(N412="sníž. přenesená",J412,0)</f>
        <v>0</v>
      </c>
      <c r="BI412" s="221">
        <f>IF(N412="nulová",J412,0)</f>
        <v>0</v>
      </c>
      <c r="BJ412" s="17" t="s">
        <v>31</v>
      </c>
      <c r="BK412" s="221">
        <f>ROUND(I412*H412,1)</f>
        <v>0</v>
      </c>
      <c r="BL412" s="17" t="s">
        <v>143</v>
      </c>
      <c r="BM412" s="220" t="s">
        <v>1035</v>
      </c>
    </row>
    <row r="413" spans="1:47" s="2" customFormat="1" ht="19.5">
      <c r="A413" s="34"/>
      <c r="B413" s="35"/>
      <c r="C413" s="36"/>
      <c r="D413" s="222" t="s">
        <v>145</v>
      </c>
      <c r="E413" s="36"/>
      <c r="F413" s="223" t="s">
        <v>287</v>
      </c>
      <c r="G413" s="36"/>
      <c r="H413" s="36"/>
      <c r="I413" s="122"/>
      <c r="J413" s="36"/>
      <c r="K413" s="36"/>
      <c r="L413" s="39"/>
      <c r="M413" s="224"/>
      <c r="N413" s="22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145</v>
      </c>
      <c r="AU413" s="17" t="s">
        <v>82</v>
      </c>
    </row>
    <row r="414" spans="2:51" s="13" customFormat="1" ht="11.25">
      <c r="B414" s="226"/>
      <c r="C414" s="227"/>
      <c r="D414" s="222" t="s">
        <v>147</v>
      </c>
      <c r="E414" s="228" t="s">
        <v>1</v>
      </c>
      <c r="F414" s="229" t="s">
        <v>763</v>
      </c>
      <c r="G414" s="227"/>
      <c r="H414" s="230">
        <v>66600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AT414" s="236" t="s">
        <v>147</v>
      </c>
      <c r="AU414" s="236" t="s">
        <v>82</v>
      </c>
      <c r="AV414" s="13" t="s">
        <v>82</v>
      </c>
      <c r="AW414" s="13" t="s">
        <v>30</v>
      </c>
      <c r="AX414" s="13" t="s">
        <v>74</v>
      </c>
      <c r="AY414" s="236" t="s">
        <v>137</v>
      </c>
    </row>
    <row r="415" spans="2:51" s="14" customFormat="1" ht="11.25">
      <c r="B415" s="237"/>
      <c r="C415" s="238"/>
      <c r="D415" s="222" t="s">
        <v>147</v>
      </c>
      <c r="E415" s="239" t="s">
        <v>1</v>
      </c>
      <c r="F415" s="240" t="s">
        <v>1036</v>
      </c>
      <c r="G415" s="238"/>
      <c r="H415" s="241">
        <v>66600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147</v>
      </c>
      <c r="AU415" s="247" t="s">
        <v>82</v>
      </c>
      <c r="AV415" s="14" t="s">
        <v>150</v>
      </c>
      <c r="AW415" s="14" t="s">
        <v>30</v>
      </c>
      <c r="AX415" s="14" t="s">
        <v>74</v>
      </c>
      <c r="AY415" s="247" t="s">
        <v>137</v>
      </c>
    </row>
    <row r="416" spans="2:51" s="15" customFormat="1" ht="11.25">
      <c r="B416" s="248"/>
      <c r="C416" s="249"/>
      <c r="D416" s="222" t="s">
        <v>147</v>
      </c>
      <c r="E416" s="250" t="s">
        <v>1</v>
      </c>
      <c r="F416" s="251" t="s">
        <v>151</v>
      </c>
      <c r="G416" s="249"/>
      <c r="H416" s="252">
        <v>66600</v>
      </c>
      <c r="I416" s="253"/>
      <c r="J416" s="249"/>
      <c r="K416" s="249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147</v>
      </c>
      <c r="AU416" s="258" t="s">
        <v>82</v>
      </c>
      <c r="AV416" s="15" t="s">
        <v>143</v>
      </c>
      <c r="AW416" s="15" t="s">
        <v>30</v>
      </c>
      <c r="AX416" s="15" t="s">
        <v>31</v>
      </c>
      <c r="AY416" s="258" t="s">
        <v>137</v>
      </c>
    </row>
    <row r="417" spans="1:65" s="2" customFormat="1" ht="21.75" customHeight="1">
      <c r="A417" s="34"/>
      <c r="B417" s="35"/>
      <c r="C417" s="209" t="s">
        <v>1037</v>
      </c>
      <c r="D417" s="209" t="s">
        <v>139</v>
      </c>
      <c r="E417" s="210" t="s">
        <v>1038</v>
      </c>
      <c r="F417" s="211" t="s">
        <v>1039</v>
      </c>
      <c r="G417" s="212" t="s">
        <v>245</v>
      </c>
      <c r="H417" s="213">
        <v>74600</v>
      </c>
      <c r="I417" s="214"/>
      <c r="J417" s="213">
        <f>ROUND(I417*H417,1)</f>
        <v>0</v>
      </c>
      <c r="K417" s="215"/>
      <c r="L417" s="39"/>
      <c r="M417" s="216" t="s">
        <v>1</v>
      </c>
      <c r="N417" s="217" t="s">
        <v>39</v>
      </c>
      <c r="O417" s="71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20" t="s">
        <v>143</v>
      </c>
      <c r="AT417" s="220" t="s">
        <v>139</v>
      </c>
      <c r="AU417" s="220" t="s">
        <v>82</v>
      </c>
      <c r="AY417" s="17" t="s">
        <v>137</v>
      </c>
      <c r="BE417" s="221">
        <f>IF(N417="základní",J417,0)</f>
        <v>0</v>
      </c>
      <c r="BF417" s="221">
        <f>IF(N417="snížená",J417,0)</f>
        <v>0</v>
      </c>
      <c r="BG417" s="221">
        <f>IF(N417="zákl. přenesená",J417,0)</f>
        <v>0</v>
      </c>
      <c r="BH417" s="221">
        <f>IF(N417="sníž. přenesená",J417,0)</f>
        <v>0</v>
      </c>
      <c r="BI417" s="221">
        <f>IF(N417="nulová",J417,0)</f>
        <v>0</v>
      </c>
      <c r="BJ417" s="17" t="s">
        <v>31</v>
      </c>
      <c r="BK417" s="221">
        <f>ROUND(I417*H417,1)</f>
        <v>0</v>
      </c>
      <c r="BL417" s="17" t="s">
        <v>143</v>
      </c>
      <c r="BM417" s="220" t="s">
        <v>1040</v>
      </c>
    </row>
    <row r="418" spans="1:47" s="2" customFormat="1" ht="39">
      <c r="A418" s="34"/>
      <c r="B418" s="35"/>
      <c r="C418" s="36"/>
      <c r="D418" s="222" t="s">
        <v>145</v>
      </c>
      <c r="E418" s="36"/>
      <c r="F418" s="223" t="s">
        <v>1041</v>
      </c>
      <c r="G418" s="36"/>
      <c r="H418" s="36"/>
      <c r="I418" s="122"/>
      <c r="J418" s="36"/>
      <c r="K418" s="36"/>
      <c r="L418" s="39"/>
      <c r="M418" s="224"/>
      <c r="N418" s="225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145</v>
      </c>
      <c r="AU418" s="17" t="s">
        <v>82</v>
      </c>
    </row>
    <row r="419" spans="2:51" s="13" customFormat="1" ht="11.25">
      <c r="B419" s="226"/>
      <c r="C419" s="227"/>
      <c r="D419" s="222" t="s">
        <v>147</v>
      </c>
      <c r="E419" s="228" t="s">
        <v>1</v>
      </c>
      <c r="F419" s="229" t="s">
        <v>763</v>
      </c>
      <c r="G419" s="227"/>
      <c r="H419" s="230">
        <v>66600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147</v>
      </c>
      <c r="AU419" s="236" t="s">
        <v>82</v>
      </c>
      <c r="AV419" s="13" t="s">
        <v>82</v>
      </c>
      <c r="AW419" s="13" t="s">
        <v>30</v>
      </c>
      <c r="AX419" s="13" t="s">
        <v>74</v>
      </c>
      <c r="AY419" s="236" t="s">
        <v>137</v>
      </c>
    </row>
    <row r="420" spans="2:51" s="14" customFormat="1" ht="11.25">
      <c r="B420" s="237"/>
      <c r="C420" s="238"/>
      <c r="D420" s="222" t="s">
        <v>147</v>
      </c>
      <c r="E420" s="239" t="s">
        <v>1</v>
      </c>
      <c r="F420" s="240" t="s">
        <v>1042</v>
      </c>
      <c r="G420" s="238"/>
      <c r="H420" s="241">
        <v>66600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147</v>
      </c>
      <c r="AU420" s="247" t="s">
        <v>82</v>
      </c>
      <c r="AV420" s="14" t="s">
        <v>150</v>
      </c>
      <c r="AW420" s="14" t="s">
        <v>30</v>
      </c>
      <c r="AX420" s="14" t="s">
        <v>74</v>
      </c>
      <c r="AY420" s="247" t="s">
        <v>137</v>
      </c>
    </row>
    <row r="421" spans="2:51" s="13" customFormat="1" ht="11.25">
      <c r="B421" s="226"/>
      <c r="C421" s="227"/>
      <c r="D421" s="222" t="s">
        <v>147</v>
      </c>
      <c r="E421" s="228" t="s">
        <v>1</v>
      </c>
      <c r="F421" s="229" t="s">
        <v>1029</v>
      </c>
      <c r="G421" s="227"/>
      <c r="H421" s="230">
        <v>8000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147</v>
      </c>
      <c r="AU421" s="236" t="s">
        <v>82</v>
      </c>
      <c r="AV421" s="13" t="s">
        <v>82</v>
      </c>
      <c r="AW421" s="13" t="s">
        <v>30</v>
      </c>
      <c r="AX421" s="13" t="s">
        <v>74</v>
      </c>
      <c r="AY421" s="236" t="s">
        <v>137</v>
      </c>
    </row>
    <row r="422" spans="2:51" s="14" customFormat="1" ht="11.25">
      <c r="B422" s="237"/>
      <c r="C422" s="238"/>
      <c r="D422" s="222" t="s">
        <v>147</v>
      </c>
      <c r="E422" s="239" t="s">
        <v>1</v>
      </c>
      <c r="F422" s="240" t="s">
        <v>1043</v>
      </c>
      <c r="G422" s="238"/>
      <c r="H422" s="241">
        <v>8000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147</v>
      </c>
      <c r="AU422" s="247" t="s">
        <v>82</v>
      </c>
      <c r="AV422" s="14" t="s">
        <v>150</v>
      </c>
      <c r="AW422" s="14" t="s">
        <v>30</v>
      </c>
      <c r="AX422" s="14" t="s">
        <v>74</v>
      </c>
      <c r="AY422" s="247" t="s">
        <v>137</v>
      </c>
    </row>
    <row r="423" spans="2:51" s="15" customFormat="1" ht="11.25">
      <c r="B423" s="248"/>
      <c r="C423" s="249"/>
      <c r="D423" s="222" t="s">
        <v>147</v>
      </c>
      <c r="E423" s="250" t="s">
        <v>1</v>
      </c>
      <c r="F423" s="251" t="s">
        <v>151</v>
      </c>
      <c r="G423" s="249"/>
      <c r="H423" s="252">
        <v>74600</v>
      </c>
      <c r="I423" s="253"/>
      <c r="J423" s="249"/>
      <c r="K423" s="249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147</v>
      </c>
      <c r="AU423" s="258" t="s">
        <v>82</v>
      </c>
      <c r="AV423" s="15" t="s">
        <v>143</v>
      </c>
      <c r="AW423" s="15" t="s">
        <v>30</v>
      </c>
      <c r="AX423" s="15" t="s">
        <v>31</v>
      </c>
      <c r="AY423" s="258" t="s">
        <v>137</v>
      </c>
    </row>
    <row r="424" spans="1:65" s="2" customFormat="1" ht="16.5" customHeight="1">
      <c r="A424" s="34"/>
      <c r="B424" s="35"/>
      <c r="C424" s="209" t="s">
        <v>1044</v>
      </c>
      <c r="D424" s="209" t="s">
        <v>139</v>
      </c>
      <c r="E424" s="210" t="s">
        <v>291</v>
      </c>
      <c r="F424" s="211" t="s">
        <v>292</v>
      </c>
      <c r="G424" s="212" t="s">
        <v>154</v>
      </c>
      <c r="H424" s="213">
        <v>5550</v>
      </c>
      <c r="I424" s="214"/>
      <c r="J424" s="213">
        <f>ROUND(I424*H424,1)</f>
        <v>0</v>
      </c>
      <c r="K424" s="215"/>
      <c r="L424" s="39"/>
      <c r="M424" s="216" t="s">
        <v>1</v>
      </c>
      <c r="N424" s="217" t="s">
        <v>39</v>
      </c>
      <c r="O424" s="71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20" t="s">
        <v>143</v>
      </c>
      <c r="AT424" s="220" t="s">
        <v>139</v>
      </c>
      <c r="AU424" s="220" t="s">
        <v>82</v>
      </c>
      <c r="AY424" s="17" t="s">
        <v>137</v>
      </c>
      <c r="BE424" s="221">
        <f>IF(N424="základní",J424,0)</f>
        <v>0</v>
      </c>
      <c r="BF424" s="221">
        <f>IF(N424="snížená",J424,0)</f>
        <v>0</v>
      </c>
      <c r="BG424" s="221">
        <f>IF(N424="zákl. přenesená",J424,0)</f>
        <v>0</v>
      </c>
      <c r="BH424" s="221">
        <f>IF(N424="sníž. přenesená",J424,0)</f>
        <v>0</v>
      </c>
      <c r="BI424" s="221">
        <f>IF(N424="nulová",J424,0)</f>
        <v>0</v>
      </c>
      <c r="BJ424" s="17" t="s">
        <v>31</v>
      </c>
      <c r="BK424" s="221">
        <f>ROUND(I424*H424,1)</f>
        <v>0</v>
      </c>
      <c r="BL424" s="17" t="s">
        <v>143</v>
      </c>
      <c r="BM424" s="220" t="s">
        <v>1045</v>
      </c>
    </row>
    <row r="425" spans="1:47" s="2" customFormat="1" ht="19.5">
      <c r="A425" s="34"/>
      <c r="B425" s="35"/>
      <c r="C425" s="36"/>
      <c r="D425" s="222" t="s">
        <v>145</v>
      </c>
      <c r="E425" s="36"/>
      <c r="F425" s="223" t="s">
        <v>294</v>
      </c>
      <c r="G425" s="36"/>
      <c r="H425" s="36"/>
      <c r="I425" s="122"/>
      <c r="J425" s="36"/>
      <c r="K425" s="36"/>
      <c r="L425" s="39"/>
      <c r="M425" s="224"/>
      <c r="N425" s="225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145</v>
      </c>
      <c r="AU425" s="17" t="s">
        <v>82</v>
      </c>
    </row>
    <row r="426" spans="2:51" s="13" customFormat="1" ht="11.25">
      <c r="B426" s="226"/>
      <c r="C426" s="227"/>
      <c r="D426" s="222" t="s">
        <v>147</v>
      </c>
      <c r="E426" s="228" t="s">
        <v>1</v>
      </c>
      <c r="F426" s="229" t="s">
        <v>688</v>
      </c>
      <c r="G426" s="227"/>
      <c r="H426" s="230">
        <v>5000</v>
      </c>
      <c r="I426" s="231"/>
      <c r="J426" s="227"/>
      <c r="K426" s="227"/>
      <c r="L426" s="232"/>
      <c r="M426" s="233"/>
      <c r="N426" s="234"/>
      <c r="O426" s="234"/>
      <c r="P426" s="234"/>
      <c r="Q426" s="234"/>
      <c r="R426" s="234"/>
      <c r="S426" s="234"/>
      <c r="T426" s="235"/>
      <c r="AT426" s="236" t="s">
        <v>147</v>
      </c>
      <c r="AU426" s="236" t="s">
        <v>82</v>
      </c>
      <c r="AV426" s="13" t="s">
        <v>82</v>
      </c>
      <c r="AW426" s="13" t="s">
        <v>30</v>
      </c>
      <c r="AX426" s="13" t="s">
        <v>74</v>
      </c>
      <c r="AY426" s="236" t="s">
        <v>137</v>
      </c>
    </row>
    <row r="427" spans="2:51" s="14" customFormat="1" ht="11.25">
      <c r="B427" s="237"/>
      <c r="C427" s="238"/>
      <c r="D427" s="222" t="s">
        <v>147</v>
      </c>
      <c r="E427" s="239" t="s">
        <v>1</v>
      </c>
      <c r="F427" s="240" t="s">
        <v>1046</v>
      </c>
      <c r="G427" s="238"/>
      <c r="H427" s="241">
        <v>5000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147</v>
      </c>
      <c r="AU427" s="247" t="s">
        <v>82</v>
      </c>
      <c r="AV427" s="14" t="s">
        <v>150</v>
      </c>
      <c r="AW427" s="14" t="s">
        <v>30</v>
      </c>
      <c r="AX427" s="14" t="s">
        <v>74</v>
      </c>
      <c r="AY427" s="247" t="s">
        <v>137</v>
      </c>
    </row>
    <row r="428" spans="2:51" s="13" customFormat="1" ht="11.25">
      <c r="B428" s="226"/>
      <c r="C428" s="227"/>
      <c r="D428" s="222" t="s">
        <v>147</v>
      </c>
      <c r="E428" s="228" t="s">
        <v>1</v>
      </c>
      <c r="F428" s="229" t="s">
        <v>1047</v>
      </c>
      <c r="G428" s="227"/>
      <c r="H428" s="230">
        <v>550</v>
      </c>
      <c r="I428" s="231"/>
      <c r="J428" s="227"/>
      <c r="K428" s="227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147</v>
      </c>
      <c r="AU428" s="236" t="s">
        <v>82</v>
      </c>
      <c r="AV428" s="13" t="s">
        <v>82</v>
      </c>
      <c r="AW428" s="13" t="s">
        <v>30</v>
      </c>
      <c r="AX428" s="13" t="s">
        <v>74</v>
      </c>
      <c r="AY428" s="236" t="s">
        <v>137</v>
      </c>
    </row>
    <row r="429" spans="2:51" s="14" customFormat="1" ht="11.25">
      <c r="B429" s="237"/>
      <c r="C429" s="238"/>
      <c r="D429" s="222" t="s">
        <v>147</v>
      </c>
      <c r="E429" s="239" t="s">
        <v>1</v>
      </c>
      <c r="F429" s="240" t="s">
        <v>1048</v>
      </c>
      <c r="G429" s="238"/>
      <c r="H429" s="241">
        <v>550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147</v>
      </c>
      <c r="AU429" s="247" t="s">
        <v>82</v>
      </c>
      <c r="AV429" s="14" t="s">
        <v>150</v>
      </c>
      <c r="AW429" s="14" t="s">
        <v>30</v>
      </c>
      <c r="AX429" s="14" t="s">
        <v>74</v>
      </c>
      <c r="AY429" s="247" t="s">
        <v>137</v>
      </c>
    </row>
    <row r="430" spans="2:51" s="15" customFormat="1" ht="11.25">
      <c r="B430" s="248"/>
      <c r="C430" s="249"/>
      <c r="D430" s="222" t="s">
        <v>147</v>
      </c>
      <c r="E430" s="250" t="s">
        <v>1</v>
      </c>
      <c r="F430" s="251" t="s">
        <v>151</v>
      </c>
      <c r="G430" s="249"/>
      <c r="H430" s="252">
        <v>5550</v>
      </c>
      <c r="I430" s="253"/>
      <c r="J430" s="249"/>
      <c r="K430" s="249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147</v>
      </c>
      <c r="AU430" s="258" t="s">
        <v>82</v>
      </c>
      <c r="AV430" s="15" t="s">
        <v>143</v>
      </c>
      <c r="AW430" s="15" t="s">
        <v>30</v>
      </c>
      <c r="AX430" s="15" t="s">
        <v>31</v>
      </c>
      <c r="AY430" s="258" t="s">
        <v>137</v>
      </c>
    </row>
    <row r="431" spans="1:65" s="2" customFormat="1" ht="16.5" customHeight="1">
      <c r="A431" s="34"/>
      <c r="B431" s="35"/>
      <c r="C431" s="209" t="s">
        <v>1049</v>
      </c>
      <c r="D431" s="209" t="s">
        <v>139</v>
      </c>
      <c r="E431" s="210" t="s">
        <v>491</v>
      </c>
      <c r="F431" s="211" t="s">
        <v>492</v>
      </c>
      <c r="G431" s="212" t="s">
        <v>154</v>
      </c>
      <c r="H431" s="213">
        <v>9000</v>
      </c>
      <c r="I431" s="214"/>
      <c r="J431" s="213">
        <f>ROUND(I431*H431,1)</f>
        <v>0</v>
      </c>
      <c r="K431" s="215"/>
      <c r="L431" s="39"/>
      <c r="M431" s="216" t="s">
        <v>1</v>
      </c>
      <c r="N431" s="217" t="s">
        <v>39</v>
      </c>
      <c r="O431" s="71"/>
      <c r="P431" s="218">
        <f>O431*H431</f>
        <v>0</v>
      </c>
      <c r="Q431" s="218">
        <v>0</v>
      </c>
      <c r="R431" s="218">
        <f>Q431*H431</f>
        <v>0</v>
      </c>
      <c r="S431" s="218">
        <v>0</v>
      </c>
      <c r="T431" s="219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20" t="s">
        <v>143</v>
      </c>
      <c r="AT431" s="220" t="s">
        <v>139</v>
      </c>
      <c r="AU431" s="220" t="s">
        <v>82</v>
      </c>
      <c r="AY431" s="17" t="s">
        <v>137</v>
      </c>
      <c r="BE431" s="221">
        <f>IF(N431="základní",J431,0)</f>
        <v>0</v>
      </c>
      <c r="BF431" s="221">
        <f>IF(N431="snížená",J431,0)</f>
        <v>0</v>
      </c>
      <c r="BG431" s="221">
        <f>IF(N431="zákl. přenesená",J431,0)</f>
        <v>0</v>
      </c>
      <c r="BH431" s="221">
        <f>IF(N431="sníž. přenesená",J431,0)</f>
        <v>0</v>
      </c>
      <c r="BI431" s="221">
        <f>IF(N431="nulová",J431,0)</f>
        <v>0</v>
      </c>
      <c r="BJ431" s="17" t="s">
        <v>31</v>
      </c>
      <c r="BK431" s="221">
        <f>ROUND(I431*H431,1)</f>
        <v>0</v>
      </c>
      <c r="BL431" s="17" t="s">
        <v>143</v>
      </c>
      <c r="BM431" s="220" t="s">
        <v>1050</v>
      </c>
    </row>
    <row r="432" spans="1:47" s="2" customFormat="1" ht="19.5">
      <c r="A432" s="34"/>
      <c r="B432" s="35"/>
      <c r="C432" s="36"/>
      <c r="D432" s="222" t="s">
        <v>145</v>
      </c>
      <c r="E432" s="36"/>
      <c r="F432" s="223" t="s">
        <v>494</v>
      </c>
      <c r="G432" s="36"/>
      <c r="H432" s="36"/>
      <c r="I432" s="122"/>
      <c r="J432" s="36"/>
      <c r="K432" s="36"/>
      <c r="L432" s="39"/>
      <c r="M432" s="224"/>
      <c r="N432" s="225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145</v>
      </c>
      <c r="AU432" s="17" t="s">
        <v>82</v>
      </c>
    </row>
    <row r="433" spans="2:51" s="13" customFormat="1" ht="11.25">
      <c r="B433" s="226"/>
      <c r="C433" s="227"/>
      <c r="D433" s="222" t="s">
        <v>147</v>
      </c>
      <c r="E433" s="228" t="s">
        <v>1</v>
      </c>
      <c r="F433" s="229" t="s">
        <v>792</v>
      </c>
      <c r="G433" s="227"/>
      <c r="H433" s="230">
        <v>9000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147</v>
      </c>
      <c r="AU433" s="236" t="s">
        <v>82</v>
      </c>
      <c r="AV433" s="13" t="s">
        <v>82</v>
      </c>
      <c r="AW433" s="13" t="s">
        <v>30</v>
      </c>
      <c r="AX433" s="13" t="s">
        <v>74</v>
      </c>
      <c r="AY433" s="236" t="s">
        <v>137</v>
      </c>
    </row>
    <row r="434" spans="2:51" s="14" customFormat="1" ht="11.25">
      <c r="B434" s="237"/>
      <c r="C434" s="238"/>
      <c r="D434" s="222" t="s">
        <v>147</v>
      </c>
      <c r="E434" s="239" t="s">
        <v>1</v>
      </c>
      <c r="F434" s="240" t="s">
        <v>1051</v>
      </c>
      <c r="G434" s="238"/>
      <c r="H434" s="241">
        <v>9000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147</v>
      </c>
      <c r="AU434" s="247" t="s">
        <v>82</v>
      </c>
      <c r="AV434" s="14" t="s">
        <v>150</v>
      </c>
      <c r="AW434" s="14" t="s">
        <v>30</v>
      </c>
      <c r="AX434" s="14" t="s">
        <v>74</v>
      </c>
      <c r="AY434" s="247" t="s">
        <v>137</v>
      </c>
    </row>
    <row r="435" spans="2:51" s="15" customFormat="1" ht="11.25">
      <c r="B435" s="248"/>
      <c r="C435" s="249"/>
      <c r="D435" s="222" t="s">
        <v>147</v>
      </c>
      <c r="E435" s="250" t="s">
        <v>1</v>
      </c>
      <c r="F435" s="251" t="s">
        <v>151</v>
      </c>
      <c r="G435" s="249"/>
      <c r="H435" s="252">
        <v>9000</v>
      </c>
      <c r="I435" s="253"/>
      <c r="J435" s="249"/>
      <c r="K435" s="249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147</v>
      </c>
      <c r="AU435" s="258" t="s">
        <v>82</v>
      </c>
      <c r="AV435" s="15" t="s">
        <v>143</v>
      </c>
      <c r="AW435" s="15" t="s">
        <v>30</v>
      </c>
      <c r="AX435" s="15" t="s">
        <v>31</v>
      </c>
      <c r="AY435" s="258" t="s">
        <v>137</v>
      </c>
    </row>
    <row r="436" spans="1:65" s="2" customFormat="1" ht="21.75" customHeight="1">
      <c r="A436" s="34"/>
      <c r="B436" s="35"/>
      <c r="C436" s="209" t="s">
        <v>1052</v>
      </c>
      <c r="D436" s="209" t="s">
        <v>139</v>
      </c>
      <c r="E436" s="210" t="s">
        <v>454</v>
      </c>
      <c r="F436" s="211" t="s">
        <v>455</v>
      </c>
      <c r="G436" s="212" t="s">
        <v>142</v>
      </c>
      <c r="H436" s="213">
        <v>44.6</v>
      </c>
      <c r="I436" s="214"/>
      <c r="J436" s="213">
        <f>ROUND(I436*H436,1)</f>
        <v>0</v>
      </c>
      <c r="K436" s="215"/>
      <c r="L436" s="39"/>
      <c r="M436" s="216" t="s">
        <v>1</v>
      </c>
      <c r="N436" s="217" t="s">
        <v>39</v>
      </c>
      <c r="O436" s="71"/>
      <c r="P436" s="218">
        <f>O436*H436</f>
        <v>0</v>
      </c>
      <c r="Q436" s="218">
        <v>0</v>
      </c>
      <c r="R436" s="218">
        <f>Q436*H436</f>
        <v>0</v>
      </c>
      <c r="S436" s="218">
        <v>0</v>
      </c>
      <c r="T436" s="219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20" t="s">
        <v>143</v>
      </c>
      <c r="AT436" s="220" t="s">
        <v>139</v>
      </c>
      <c r="AU436" s="220" t="s">
        <v>82</v>
      </c>
      <c r="AY436" s="17" t="s">
        <v>137</v>
      </c>
      <c r="BE436" s="221">
        <f>IF(N436="základní",J436,0)</f>
        <v>0</v>
      </c>
      <c r="BF436" s="221">
        <f>IF(N436="snížená",J436,0)</f>
        <v>0</v>
      </c>
      <c r="BG436" s="221">
        <f>IF(N436="zákl. přenesená",J436,0)</f>
        <v>0</v>
      </c>
      <c r="BH436" s="221">
        <f>IF(N436="sníž. přenesená",J436,0)</f>
        <v>0</v>
      </c>
      <c r="BI436" s="221">
        <f>IF(N436="nulová",J436,0)</f>
        <v>0</v>
      </c>
      <c r="BJ436" s="17" t="s">
        <v>31</v>
      </c>
      <c r="BK436" s="221">
        <f>ROUND(I436*H436,1)</f>
        <v>0</v>
      </c>
      <c r="BL436" s="17" t="s">
        <v>143</v>
      </c>
      <c r="BM436" s="220" t="s">
        <v>1053</v>
      </c>
    </row>
    <row r="437" spans="1:47" s="2" customFormat="1" ht="19.5">
      <c r="A437" s="34"/>
      <c r="B437" s="35"/>
      <c r="C437" s="36"/>
      <c r="D437" s="222" t="s">
        <v>145</v>
      </c>
      <c r="E437" s="36"/>
      <c r="F437" s="223" t="s">
        <v>457</v>
      </c>
      <c r="G437" s="36"/>
      <c r="H437" s="36"/>
      <c r="I437" s="122"/>
      <c r="J437" s="36"/>
      <c r="K437" s="36"/>
      <c r="L437" s="39"/>
      <c r="M437" s="224"/>
      <c r="N437" s="225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145</v>
      </c>
      <c r="AU437" s="17" t="s">
        <v>82</v>
      </c>
    </row>
    <row r="438" spans="2:51" s="13" customFormat="1" ht="11.25">
      <c r="B438" s="226"/>
      <c r="C438" s="227"/>
      <c r="D438" s="222" t="s">
        <v>147</v>
      </c>
      <c r="E438" s="228" t="s">
        <v>1</v>
      </c>
      <c r="F438" s="229" t="s">
        <v>1054</v>
      </c>
      <c r="G438" s="227"/>
      <c r="H438" s="230">
        <v>26.6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147</v>
      </c>
      <c r="AU438" s="236" t="s">
        <v>82</v>
      </c>
      <c r="AV438" s="13" t="s">
        <v>82</v>
      </c>
      <c r="AW438" s="13" t="s">
        <v>30</v>
      </c>
      <c r="AX438" s="13" t="s">
        <v>74</v>
      </c>
      <c r="AY438" s="236" t="s">
        <v>137</v>
      </c>
    </row>
    <row r="439" spans="2:51" s="14" customFormat="1" ht="11.25">
      <c r="B439" s="237"/>
      <c r="C439" s="238"/>
      <c r="D439" s="222" t="s">
        <v>147</v>
      </c>
      <c r="E439" s="239" t="s">
        <v>1</v>
      </c>
      <c r="F439" s="240" t="s">
        <v>1055</v>
      </c>
      <c r="G439" s="238"/>
      <c r="H439" s="241">
        <v>26.6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AT439" s="247" t="s">
        <v>147</v>
      </c>
      <c r="AU439" s="247" t="s">
        <v>82</v>
      </c>
      <c r="AV439" s="14" t="s">
        <v>150</v>
      </c>
      <c r="AW439" s="14" t="s">
        <v>30</v>
      </c>
      <c r="AX439" s="14" t="s">
        <v>74</v>
      </c>
      <c r="AY439" s="247" t="s">
        <v>137</v>
      </c>
    </row>
    <row r="440" spans="2:51" s="13" customFormat="1" ht="11.25">
      <c r="B440" s="226"/>
      <c r="C440" s="227"/>
      <c r="D440" s="222" t="s">
        <v>147</v>
      </c>
      <c r="E440" s="228" t="s">
        <v>1</v>
      </c>
      <c r="F440" s="229" t="s">
        <v>1056</v>
      </c>
      <c r="G440" s="227"/>
      <c r="H440" s="230">
        <v>18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AT440" s="236" t="s">
        <v>147</v>
      </c>
      <c r="AU440" s="236" t="s">
        <v>82</v>
      </c>
      <c r="AV440" s="13" t="s">
        <v>82</v>
      </c>
      <c r="AW440" s="13" t="s">
        <v>30</v>
      </c>
      <c r="AX440" s="13" t="s">
        <v>74</v>
      </c>
      <c r="AY440" s="236" t="s">
        <v>137</v>
      </c>
    </row>
    <row r="441" spans="2:51" s="14" customFormat="1" ht="11.25">
      <c r="B441" s="237"/>
      <c r="C441" s="238"/>
      <c r="D441" s="222" t="s">
        <v>147</v>
      </c>
      <c r="E441" s="239" t="s">
        <v>1</v>
      </c>
      <c r="F441" s="240" t="s">
        <v>1057</v>
      </c>
      <c r="G441" s="238"/>
      <c r="H441" s="241">
        <v>18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147</v>
      </c>
      <c r="AU441" s="247" t="s">
        <v>82</v>
      </c>
      <c r="AV441" s="14" t="s">
        <v>150</v>
      </c>
      <c r="AW441" s="14" t="s">
        <v>30</v>
      </c>
      <c r="AX441" s="14" t="s">
        <v>74</v>
      </c>
      <c r="AY441" s="247" t="s">
        <v>137</v>
      </c>
    </row>
    <row r="442" spans="2:51" s="15" customFormat="1" ht="11.25">
      <c r="B442" s="248"/>
      <c r="C442" s="249"/>
      <c r="D442" s="222" t="s">
        <v>147</v>
      </c>
      <c r="E442" s="250" t="s">
        <v>1</v>
      </c>
      <c r="F442" s="251" t="s">
        <v>151</v>
      </c>
      <c r="G442" s="249"/>
      <c r="H442" s="252">
        <v>44.6</v>
      </c>
      <c r="I442" s="253"/>
      <c r="J442" s="249"/>
      <c r="K442" s="249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147</v>
      </c>
      <c r="AU442" s="258" t="s">
        <v>82</v>
      </c>
      <c r="AV442" s="15" t="s">
        <v>143</v>
      </c>
      <c r="AW442" s="15" t="s">
        <v>30</v>
      </c>
      <c r="AX442" s="15" t="s">
        <v>31</v>
      </c>
      <c r="AY442" s="258" t="s">
        <v>137</v>
      </c>
    </row>
    <row r="443" spans="1:65" s="2" customFormat="1" ht="16.5" customHeight="1">
      <c r="A443" s="34"/>
      <c r="B443" s="35"/>
      <c r="C443" s="209" t="s">
        <v>1058</v>
      </c>
      <c r="D443" s="209" t="s">
        <v>139</v>
      </c>
      <c r="E443" s="210" t="s">
        <v>312</v>
      </c>
      <c r="F443" s="211" t="s">
        <v>1059</v>
      </c>
      <c r="G443" s="212" t="s">
        <v>142</v>
      </c>
      <c r="H443" s="213">
        <v>44.6</v>
      </c>
      <c r="I443" s="214"/>
      <c r="J443" s="213">
        <f>ROUND(I443*H443,1)</f>
        <v>0</v>
      </c>
      <c r="K443" s="215"/>
      <c r="L443" s="39"/>
      <c r="M443" s="216" t="s">
        <v>1</v>
      </c>
      <c r="N443" s="217" t="s">
        <v>39</v>
      </c>
      <c r="O443" s="71"/>
      <c r="P443" s="218">
        <f>O443*H443</f>
        <v>0</v>
      </c>
      <c r="Q443" s="218">
        <v>0</v>
      </c>
      <c r="R443" s="218">
        <f>Q443*H443</f>
        <v>0</v>
      </c>
      <c r="S443" s="218">
        <v>0</v>
      </c>
      <c r="T443" s="219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20" t="s">
        <v>143</v>
      </c>
      <c r="AT443" s="220" t="s">
        <v>139</v>
      </c>
      <c r="AU443" s="220" t="s">
        <v>82</v>
      </c>
      <c r="AY443" s="17" t="s">
        <v>137</v>
      </c>
      <c r="BE443" s="221">
        <f>IF(N443="základní",J443,0)</f>
        <v>0</v>
      </c>
      <c r="BF443" s="221">
        <f>IF(N443="snížená",J443,0)</f>
        <v>0</v>
      </c>
      <c r="BG443" s="221">
        <f>IF(N443="zákl. přenesená",J443,0)</f>
        <v>0</v>
      </c>
      <c r="BH443" s="221">
        <f>IF(N443="sníž. přenesená",J443,0)</f>
        <v>0</v>
      </c>
      <c r="BI443" s="221">
        <f>IF(N443="nulová",J443,0)</f>
        <v>0</v>
      </c>
      <c r="BJ443" s="17" t="s">
        <v>31</v>
      </c>
      <c r="BK443" s="221">
        <f>ROUND(I443*H443,1)</f>
        <v>0</v>
      </c>
      <c r="BL443" s="17" t="s">
        <v>143</v>
      </c>
      <c r="BM443" s="220" t="s">
        <v>1060</v>
      </c>
    </row>
    <row r="444" spans="1:47" s="2" customFormat="1" ht="29.25">
      <c r="A444" s="34"/>
      <c r="B444" s="35"/>
      <c r="C444" s="36"/>
      <c r="D444" s="222" t="s">
        <v>145</v>
      </c>
      <c r="E444" s="36"/>
      <c r="F444" s="223" t="s">
        <v>1061</v>
      </c>
      <c r="G444" s="36"/>
      <c r="H444" s="36"/>
      <c r="I444" s="122"/>
      <c r="J444" s="36"/>
      <c r="K444" s="36"/>
      <c r="L444" s="39"/>
      <c r="M444" s="224"/>
      <c r="N444" s="225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145</v>
      </c>
      <c r="AU444" s="17" t="s">
        <v>82</v>
      </c>
    </row>
    <row r="445" spans="2:51" s="13" customFormat="1" ht="11.25">
      <c r="B445" s="226"/>
      <c r="C445" s="227"/>
      <c r="D445" s="222" t="s">
        <v>147</v>
      </c>
      <c r="E445" s="228" t="s">
        <v>1</v>
      </c>
      <c r="F445" s="229" t="s">
        <v>1054</v>
      </c>
      <c r="G445" s="227"/>
      <c r="H445" s="230">
        <v>26.6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147</v>
      </c>
      <c r="AU445" s="236" t="s">
        <v>82</v>
      </c>
      <c r="AV445" s="13" t="s">
        <v>82</v>
      </c>
      <c r="AW445" s="13" t="s">
        <v>30</v>
      </c>
      <c r="AX445" s="13" t="s">
        <v>74</v>
      </c>
      <c r="AY445" s="236" t="s">
        <v>137</v>
      </c>
    </row>
    <row r="446" spans="2:51" s="14" customFormat="1" ht="11.25">
      <c r="B446" s="237"/>
      <c r="C446" s="238"/>
      <c r="D446" s="222" t="s">
        <v>147</v>
      </c>
      <c r="E446" s="239" t="s">
        <v>1</v>
      </c>
      <c r="F446" s="240" t="s">
        <v>1062</v>
      </c>
      <c r="G446" s="238"/>
      <c r="H446" s="241">
        <v>26.6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147</v>
      </c>
      <c r="AU446" s="247" t="s">
        <v>82</v>
      </c>
      <c r="AV446" s="14" t="s">
        <v>150</v>
      </c>
      <c r="AW446" s="14" t="s">
        <v>30</v>
      </c>
      <c r="AX446" s="14" t="s">
        <v>74</v>
      </c>
      <c r="AY446" s="247" t="s">
        <v>137</v>
      </c>
    </row>
    <row r="447" spans="2:51" s="13" customFormat="1" ht="11.25">
      <c r="B447" s="226"/>
      <c r="C447" s="227"/>
      <c r="D447" s="222" t="s">
        <v>147</v>
      </c>
      <c r="E447" s="228" t="s">
        <v>1</v>
      </c>
      <c r="F447" s="229" t="s">
        <v>1056</v>
      </c>
      <c r="G447" s="227"/>
      <c r="H447" s="230">
        <v>18</v>
      </c>
      <c r="I447" s="231"/>
      <c r="J447" s="227"/>
      <c r="K447" s="227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147</v>
      </c>
      <c r="AU447" s="236" t="s">
        <v>82</v>
      </c>
      <c r="AV447" s="13" t="s">
        <v>82</v>
      </c>
      <c r="AW447" s="13" t="s">
        <v>30</v>
      </c>
      <c r="AX447" s="13" t="s">
        <v>74</v>
      </c>
      <c r="AY447" s="236" t="s">
        <v>137</v>
      </c>
    </row>
    <row r="448" spans="2:51" s="14" customFormat="1" ht="11.25">
      <c r="B448" s="237"/>
      <c r="C448" s="238"/>
      <c r="D448" s="222" t="s">
        <v>147</v>
      </c>
      <c r="E448" s="239" t="s">
        <v>1</v>
      </c>
      <c r="F448" s="240" t="s">
        <v>1063</v>
      </c>
      <c r="G448" s="238"/>
      <c r="H448" s="241">
        <v>18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147</v>
      </c>
      <c r="AU448" s="247" t="s">
        <v>82</v>
      </c>
      <c r="AV448" s="14" t="s">
        <v>150</v>
      </c>
      <c r="AW448" s="14" t="s">
        <v>30</v>
      </c>
      <c r="AX448" s="14" t="s">
        <v>74</v>
      </c>
      <c r="AY448" s="247" t="s">
        <v>137</v>
      </c>
    </row>
    <row r="449" spans="2:51" s="15" customFormat="1" ht="11.25">
      <c r="B449" s="248"/>
      <c r="C449" s="249"/>
      <c r="D449" s="222" t="s">
        <v>147</v>
      </c>
      <c r="E449" s="250" t="s">
        <v>1</v>
      </c>
      <c r="F449" s="251" t="s">
        <v>151</v>
      </c>
      <c r="G449" s="249"/>
      <c r="H449" s="252">
        <v>44.6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147</v>
      </c>
      <c r="AU449" s="258" t="s">
        <v>82</v>
      </c>
      <c r="AV449" s="15" t="s">
        <v>143</v>
      </c>
      <c r="AW449" s="15" t="s">
        <v>30</v>
      </c>
      <c r="AX449" s="15" t="s">
        <v>31</v>
      </c>
      <c r="AY449" s="258" t="s">
        <v>137</v>
      </c>
    </row>
    <row r="450" spans="1:65" s="2" customFormat="1" ht="16.5" customHeight="1">
      <c r="A450" s="34"/>
      <c r="B450" s="35"/>
      <c r="C450" s="259" t="s">
        <v>1064</v>
      </c>
      <c r="D450" s="259" t="s">
        <v>342</v>
      </c>
      <c r="E450" s="260" t="s">
        <v>463</v>
      </c>
      <c r="F450" s="261" t="s">
        <v>464</v>
      </c>
      <c r="G450" s="262" t="s">
        <v>382</v>
      </c>
      <c r="H450" s="263">
        <v>5994</v>
      </c>
      <c r="I450" s="264"/>
      <c r="J450" s="263">
        <f>ROUND(I450*H450,1)</f>
        <v>0</v>
      </c>
      <c r="K450" s="265"/>
      <c r="L450" s="266"/>
      <c r="M450" s="267" t="s">
        <v>1</v>
      </c>
      <c r="N450" s="268" t="s">
        <v>39</v>
      </c>
      <c r="O450" s="71"/>
      <c r="P450" s="218">
        <f>O450*H450</f>
        <v>0</v>
      </c>
      <c r="Q450" s="218">
        <v>1</v>
      </c>
      <c r="R450" s="218">
        <f>Q450*H450</f>
        <v>5994</v>
      </c>
      <c r="S450" s="218">
        <v>0</v>
      </c>
      <c r="T450" s="219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20" t="s">
        <v>187</v>
      </c>
      <c r="AT450" s="220" t="s">
        <v>342</v>
      </c>
      <c r="AU450" s="220" t="s">
        <v>82</v>
      </c>
      <c r="AY450" s="17" t="s">
        <v>137</v>
      </c>
      <c r="BE450" s="221">
        <f>IF(N450="základní",J450,0)</f>
        <v>0</v>
      </c>
      <c r="BF450" s="221">
        <f>IF(N450="snížená",J450,0)</f>
        <v>0</v>
      </c>
      <c r="BG450" s="221">
        <f>IF(N450="zákl. přenesená",J450,0)</f>
        <v>0</v>
      </c>
      <c r="BH450" s="221">
        <f>IF(N450="sníž. přenesená",J450,0)</f>
        <v>0</v>
      </c>
      <c r="BI450" s="221">
        <f>IF(N450="nulová",J450,0)</f>
        <v>0</v>
      </c>
      <c r="BJ450" s="17" t="s">
        <v>31</v>
      </c>
      <c r="BK450" s="221">
        <f>ROUND(I450*H450,1)</f>
        <v>0</v>
      </c>
      <c r="BL450" s="17" t="s">
        <v>143</v>
      </c>
      <c r="BM450" s="220" t="s">
        <v>1065</v>
      </c>
    </row>
    <row r="451" spans="1:47" s="2" customFormat="1" ht="11.25">
      <c r="A451" s="34"/>
      <c r="B451" s="35"/>
      <c r="C451" s="36"/>
      <c r="D451" s="222" t="s">
        <v>145</v>
      </c>
      <c r="E451" s="36"/>
      <c r="F451" s="223" t="s">
        <v>464</v>
      </c>
      <c r="G451" s="36"/>
      <c r="H451" s="36"/>
      <c r="I451" s="122"/>
      <c r="J451" s="36"/>
      <c r="K451" s="36"/>
      <c r="L451" s="39"/>
      <c r="M451" s="224"/>
      <c r="N451" s="225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145</v>
      </c>
      <c r="AU451" s="17" t="s">
        <v>82</v>
      </c>
    </row>
    <row r="452" spans="2:51" s="13" customFormat="1" ht="11.25">
      <c r="B452" s="226"/>
      <c r="C452" s="227"/>
      <c r="D452" s="222" t="s">
        <v>147</v>
      </c>
      <c r="E452" s="228" t="s">
        <v>1</v>
      </c>
      <c r="F452" s="229" t="s">
        <v>1066</v>
      </c>
      <c r="G452" s="227"/>
      <c r="H452" s="230">
        <v>5994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147</v>
      </c>
      <c r="AU452" s="236" t="s">
        <v>82</v>
      </c>
      <c r="AV452" s="13" t="s">
        <v>82</v>
      </c>
      <c r="AW452" s="13" t="s">
        <v>30</v>
      </c>
      <c r="AX452" s="13" t="s">
        <v>74</v>
      </c>
      <c r="AY452" s="236" t="s">
        <v>137</v>
      </c>
    </row>
    <row r="453" spans="2:51" s="14" customFormat="1" ht="11.25">
      <c r="B453" s="237"/>
      <c r="C453" s="238"/>
      <c r="D453" s="222" t="s">
        <v>147</v>
      </c>
      <c r="E453" s="239" t="s">
        <v>1</v>
      </c>
      <c r="F453" s="240" t="s">
        <v>467</v>
      </c>
      <c r="G453" s="238"/>
      <c r="H453" s="241">
        <v>5994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147</v>
      </c>
      <c r="AU453" s="247" t="s">
        <v>82</v>
      </c>
      <c r="AV453" s="14" t="s">
        <v>150</v>
      </c>
      <c r="AW453" s="14" t="s">
        <v>30</v>
      </c>
      <c r="AX453" s="14" t="s">
        <v>74</v>
      </c>
      <c r="AY453" s="247" t="s">
        <v>137</v>
      </c>
    </row>
    <row r="454" spans="2:51" s="15" customFormat="1" ht="11.25">
      <c r="B454" s="248"/>
      <c r="C454" s="249"/>
      <c r="D454" s="222" t="s">
        <v>147</v>
      </c>
      <c r="E454" s="250" t="s">
        <v>1</v>
      </c>
      <c r="F454" s="251" t="s">
        <v>151</v>
      </c>
      <c r="G454" s="249"/>
      <c r="H454" s="252">
        <v>5994</v>
      </c>
      <c r="I454" s="253"/>
      <c r="J454" s="249"/>
      <c r="K454" s="249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147</v>
      </c>
      <c r="AU454" s="258" t="s">
        <v>82</v>
      </c>
      <c r="AV454" s="15" t="s">
        <v>143</v>
      </c>
      <c r="AW454" s="15" t="s">
        <v>30</v>
      </c>
      <c r="AX454" s="15" t="s">
        <v>31</v>
      </c>
      <c r="AY454" s="258" t="s">
        <v>137</v>
      </c>
    </row>
    <row r="455" spans="1:65" s="2" customFormat="1" ht="16.5" customHeight="1">
      <c r="A455" s="34"/>
      <c r="B455" s="35"/>
      <c r="C455" s="209" t="s">
        <v>1067</v>
      </c>
      <c r="D455" s="209" t="s">
        <v>139</v>
      </c>
      <c r="E455" s="210" t="s">
        <v>1068</v>
      </c>
      <c r="F455" s="211" t="s">
        <v>1069</v>
      </c>
      <c r="G455" s="212" t="s">
        <v>830</v>
      </c>
      <c r="H455" s="213">
        <v>99</v>
      </c>
      <c r="I455" s="214"/>
      <c r="J455" s="213">
        <f>ROUND(I455*H455,1)</f>
        <v>0</v>
      </c>
      <c r="K455" s="215"/>
      <c r="L455" s="39"/>
      <c r="M455" s="216" t="s">
        <v>1</v>
      </c>
      <c r="N455" s="217" t="s">
        <v>39</v>
      </c>
      <c r="O455" s="71"/>
      <c r="P455" s="218">
        <f>O455*H455</f>
        <v>0</v>
      </c>
      <c r="Q455" s="218">
        <v>0</v>
      </c>
      <c r="R455" s="218">
        <f>Q455*H455</f>
        <v>0</v>
      </c>
      <c r="S455" s="218">
        <v>0</v>
      </c>
      <c r="T455" s="219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20" t="s">
        <v>143</v>
      </c>
      <c r="AT455" s="220" t="s">
        <v>139</v>
      </c>
      <c r="AU455" s="220" t="s">
        <v>82</v>
      </c>
      <c r="AY455" s="17" t="s">
        <v>137</v>
      </c>
      <c r="BE455" s="221">
        <f>IF(N455="základní",J455,0)</f>
        <v>0</v>
      </c>
      <c r="BF455" s="221">
        <f>IF(N455="snížená",J455,0)</f>
        <v>0</v>
      </c>
      <c r="BG455" s="221">
        <f>IF(N455="zákl. přenesená",J455,0)</f>
        <v>0</v>
      </c>
      <c r="BH455" s="221">
        <f>IF(N455="sníž. přenesená",J455,0)</f>
        <v>0</v>
      </c>
      <c r="BI455" s="221">
        <f>IF(N455="nulová",J455,0)</f>
        <v>0</v>
      </c>
      <c r="BJ455" s="17" t="s">
        <v>31</v>
      </c>
      <c r="BK455" s="221">
        <f>ROUND(I455*H455,1)</f>
        <v>0</v>
      </c>
      <c r="BL455" s="17" t="s">
        <v>143</v>
      </c>
      <c r="BM455" s="220" t="s">
        <v>1070</v>
      </c>
    </row>
    <row r="456" spans="1:47" s="2" customFormat="1" ht="11.25">
      <c r="A456" s="34"/>
      <c r="B456" s="35"/>
      <c r="C456" s="36"/>
      <c r="D456" s="222" t="s">
        <v>145</v>
      </c>
      <c r="E456" s="36"/>
      <c r="F456" s="223" t="s">
        <v>1069</v>
      </c>
      <c r="G456" s="36"/>
      <c r="H456" s="36"/>
      <c r="I456" s="122"/>
      <c r="J456" s="36"/>
      <c r="K456" s="36"/>
      <c r="L456" s="39"/>
      <c r="M456" s="224"/>
      <c r="N456" s="225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145</v>
      </c>
      <c r="AU456" s="17" t="s">
        <v>82</v>
      </c>
    </row>
    <row r="457" spans="2:51" s="13" customFormat="1" ht="11.25">
      <c r="B457" s="226"/>
      <c r="C457" s="227"/>
      <c r="D457" s="222" t="s">
        <v>147</v>
      </c>
      <c r="E457" s="228" t="s">
        <v>1</v>
      </c>
      <c r="F457" s="229" t="s">
        <v>711</v>
      </c>
      <c r="G457" s="227"/>
      <c r="H457" s="230">
        <v>99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147</v>
      </c>
      <c r="AU457" s="236" t="s">
        <v>82</v>
      </c>
      <c r="AV457" s="13" t="s">
        <v>82</v>
      </c>
      <c r="AW457" s="13" t="s">
        <v>30</v>
      </c>
      <c r="AX457" s="13" t="s">
        <v>74</v>
      </c>
      <c r="AY457" s="236" t="s">
        <v>137</v>
      </c>
    </row>
    <row r="458" spans="2:51" s="15" customFormat="1" ht="11.25">
      <c r="B458" s="248"/>
      <c r="C458" s="249"/>
      <c r="D458" s="222" t="s">
        <v>147</v>
      </c>
      <c r="E458" s="250" t="s">
        <v>1</v>
      </c>
      <c r="F458" s="251" t="s">
        <v>151</v>
      </c>
      <c r="G458" s="249"/>
      <c r="H458" s="252">
        <v>99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147</v>
      </c>
      <c r="AU458" s="258" t="s">
        <v>82</v>
      </c>
      <c r="AV458" s="15" t="s">
        <v>143</v>
      </c>
      <c r="AW458" s="15" t="s">
        <v>30</v>
      </c>
      <c r="AX458" s="15" t="s">
        <v>31</v>
      </c>
      <c r="AY458" s="258" t="s">
        <v>137</v>
      </c>
    </row>
    <row r="459" spans="1:65" s="2" customFormat="1" ht="16.5" customHeight="1">
      <c r="A459" s="34"/>
      <c r="B459" s="35"/>
      <c r="C459" s="209" t="s">
        <v>1071</v>
      </c>
      <c r="D459" s="209" t="s">
        <v>139</v>
      </c>
      <c r="E459" s="210" t="s">
        <v>1072</v>
      </c>
      <c r="F459" s="211" t="s">
        <v>1073</v>
      </c>
      <c r="G459" s="212" t="s">
        <v>830</v>
      </c>
      <c r="H459" s="213">
        <v>392</v>
      </c>
      <c r="I459" s="214"/>
      <c r="J459" s="213">
        <f>ROUND(I459*H459,1)</f>
        <v>0</v>
      </c>
      <c r="K459" s="215"/>
      <c r="L459" s="39"/>
      <c r="M459" s="216" t="s">
        <v>1</v>
      </c>
      <c r="N459" s="217" t="s">
        <v>39</v>
      </c>
      <c r="O459" s="71"/>
      <c r="P459" s="218">
        <f>O459*H459</f>
        <v>0</v>
      </c>
      <c r="Q459" s="218">
        <v>0</v>
      </c>
      <c r="R459" s="218">
        <f>Q459*H459</f>
        <v>0</v>
      </c>
      <c r="S459" s="218">
        <v>0</v>
      </c>
      <c r="T459" s="219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20" t="s">
        <v>143</v>
      </c>
      <c r="AT459" s="220" t="s">
        <v>139</v>
      </c>
      <c r="AU459" s="220" t="s">
        <v>82</v>
      </c>
      <c r="AY459" s="17" t="s">
        <v>137</v>
      </c>
      <c r="BE459" s="221">
        <f>IF(N459="základní",J459,0)</f>
        <v>0</v>
      </c>
      <c r="BF459" s="221">
        <f>IF(N459="snížená",J459,0)</f>
        <v>0</v>
      </c>
      <c r="BG459" s="221">
        <f>IF(N459="zákl. přenesená",J459,0)</f>
        <v>0</v>
      </c>
      <c r="BH459" s="221">
        <f>IF(N459="sníž. přenesená",J459,0)</f>
        <v>0</v>
      </c>
      <c r="BI459" s="221">
        <f>IF(N459="nulová",J459,0)</f>
        <v>0</v>
      </c>
      <c r="BJ459" s="17" t="s">
        <v>31</v>
      </c>
      <c r="BK459" s="221">
        <f>ROUND(I459*H459,1)</f>
        <v>0</v>
      </c>
      <c r="BL459" s="17" t="s">
        <v>143</v>
      </c>
      <c r="BM459" s="220" t="s">
        <v>1074</v>
      </c>
    </row>
    <row r="460" spans="1:47" s="2" customFormat="1" ht="11.25">
      <c r="A460" s="34"/>
      <c r="B460" s="35"/>
      <c r="C460" s="36"/>
      <c r="D460" s="222" t="s">
        <v>145</v>
      </c>
      <c r="E460" s="36"/>
      <c r="F460" s="223" t="s">
        <v>1073</v>
      </c>
      <c r="G460" s="36"/>
      <c r="H460" s="36"/>
      <c r="I460" s="122"/>
      <c r="J460" s="36"/>
      <c r="K460" s="36"/>
      <c r="L460" s="39"/>
      <c r="M460" s="224"/>
      <c r="N460" s="225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145</v>
      </c>
      <c r="AU460" s="17" t="s">
        <v>82</v>
      </c>
    </row>
    <row r="461" spans="2:51" s="13" customFormat="1" ht="11.25">
      <c r="B461" s="226"/>
      <c r="C461" s="227"/>
      <c r="D461" s="222" t="s">
        <v>147</v>
      </c>
      <c r="E461" s="228" t="s">
        <v>1</v>
      </c>
      <c r="F461" s="229" t="s">
        <v>835</v>
      </c>
      <c r="G461" s="227"/>
      <c r="H461" s="230">
        <v>392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147</v>
      </c>
      <c r="AU461" s="236" t="s">
        <v>82</v>
      </c>
      <c r="AV461" s="13" t="s">
        <v>82</v>
      </c>
      <c r="AW461" s="13" t="s">
        <v>30</v>
      </c>
      <c r="AX461" s="13" t="s">
        <v>74</v>
      </c>
      <c r="AY461" s="236" t="s">
        <v>137</v>
      </c>
    </row>
    <row r="462" spans="2:51" s="15" customFormat="1" ht="11.25">
      <c r="B462" s="248"/>
      <c r="C462" s="249"/>
      <c r="D462" s="222" t="s">
        <v>147</v>
      </c>
      <c r="E462" s="250" t="s">
        <v>1</v>
      </c>
      <c r="F462" s="251" t="s">
        <v>151</v>
      </c>
      <c r="G462" s="249"/>
      <c r="H462" s="252">
        <v>392</v>
      </c>
      <c r="I462" s="253"/>
      <c r="J462" s="249"/>
      <c r="K462" s="249"/>
      <c r="L462" s="254"/>
      <c r="M462" s="255"/>
      <c r="N462" s="256"/>
      <c r="O462" s="256"/>
      <c r="P462" s="256"/>
      <c r="Q462" s="256"/>
      <c r="R462" s="256"/>
      <c r="S462" s="256"/>
      <c r="T462" s="257"/>
      <c r="AT462" s="258" t="s">
        <v>147</v>
      </c>
      <c r="AU462" s="258" t="s">
        <v>82</v>
      </c>
      <c r="AV462" s="15" t="s">
        <v>143</v>
      </c>
      <c r="AW462" s="15" t="s">
        <v>30</v>
      </c>
      <c r="AX462" s="15" t="s">
        <v>31</v>
      </c>
      <c r="AY462" s="258" t="s">
        <v>137</v>
      </c>
    </row>
    <row r="463" spans="1:65" s="2" customFormat="1" ht="16.5" customHeight="1">
      <c r="A463" s="34"/>
      <c r="B463" s="35"/>
      <c r="C463" s="209" t="s">
        <v>1075</v>
      </c>
      <c r="D463" s="209" t="s">
        <v>139</v>
      </c>
      <c r="E463" s="210" t="s">
        <v>1076</v>
      </c>
      <c r="F463" s="211" t="s">
        <v>1077</v>
      </c>
      <c r="G463" s="212" t="s">
        <v>772</v>
      </c>
      <c r="H463" s="213">
        <v>177.6</v>
      </c>
      <c r="I463" s="214"/>
      <c r="J463" s="213">
        <f>ROUND(I463*H463,1)</f>
        <v>0</v>
      </c>
      <c r="K463" s="215"/>
      <c r="L463" s="39"/>
      <c r="M463" s="216" t="s">
        <v>1</v>
      </c>
      <c r="N463" s="217" t="s">
        <v>39</v>
      </c>
      <c r="O463" s="71"/>
      <c r="P463" s="218">
        <f>O463*H463</f>
        <v>0</v>
      </c>
      <c r="Q463" s="218">
        <v>0</v>
      </c>
      <c r="R463" s="218">
        <f>Q463*H463</f>
        <v>0</v>
      </c>
      <c r="S463" s="218">
        <v>0</v>
      </c>
      <c r="T463" s="219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20" t="s">
        <v>143</v>
      </c>
      <c r="AT463" s="220" t="s">
        <v>139</v>
      </c>
      <c r="AU463" s="220" t="s">
        <v>82</v>
      </c>
      <c r="AY463" s="17" t="s">
        <v>137</v>
      </c>
      <c r="BE463" s="221">
        <f>IF(N463="základní",J463,0)</f>
        <v>0</v>
      </c>
      <c r="BF463" s="221">
        <f>IF(N463="snížená",J463,0)</f>
        <v>0</v>
      </c>
      <c r="BG463" s="221">
        <f>IF(N463="zákl. přenesená",J463,0)</f>
        <v>0</v>
      </c>
      <c r="BH463" s="221">
        <f>IF(N463="sníž. přenesená",J463,0)</f>
        <v>0</v>
      </c>
      <c r="BI463" s="221">
        <f>IF(N463="nulová",J463,0)</f>
        <v>0</v>
      </c>
      <c r="BJ463" s="17" t="s">
        <v>31</v>
      </c>
      <c r="BK463" s="221">
        <f>ROUND(I463*H463,1)</f>
        <v>0</v>
      </c>
      <c r="BL463" s="17" t="s">
        <v>143</v>
      </c>
      <c r="BM463" s="220" t="s">
        <v>1078</v>
      </c>
    </row>
    <row r="464" spans="2:51" s="13" customFormat="1" ht="11.25">
      <c r="B464" s="226"/>
      <c r="C464" s="227"/>
      <c r="D464" s="222" t="s">
        <v>147</v>
      </c>
      <c r="E464" s="228" t="s">
        <v>1</v>
      </c>
      <c r="F464" s="229" t="s">
        <v>1079</v>
      </c>
      <c r="G464" s="227"/>
      <c r="H464" s="230">
        <v>118.8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147</v>
      </c>
      <c r="AU464" s="236" t="s">
        <v>82</v>
      </c>
      <c r="AV464" s="13" t="s">
        <v>82</v>
      </c>
      <c r="AW464" s="13" t="s">
        <v>30</v>
      </c>
      <c r="AX464" s="13" t="s">
        <v>74</v>
      </c>
      <c r="AY464" s="236" t="s">
        <v>137</v>
      </c>
    </row>
    <row r="465" spans="2:51" s="14" customFormat="1" ht="11.25">
      <c r="B465" s="237"/>
      <c r="C465" s="238"/>
      <c r="D465" s="222" t="s">
        <v>147</v>
      </c>
      <c r="E465" s="239" t="s">
        <v>1</v>
      </c>
      <c r="F465" s="240" t="s">
        <v>1080</v>
      </c>
      <c r="G465" s="238"/>
      <c r="H465" s="241">
        <v>118.8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147</v>
      </c>
      <c r="AU465" s="247" t="s">
        <v>82</v>
      </c>
      <c r="AV465" s="14" t="s">
        <v>150</v>
      </c>
      <c r="AW465" s="14" t="s">
        <v>30</v>
      </c>
      <c r="AX465" s="14" t="s">
        <v>74</v>
      </c>
      <c r="AY465" s="247" t="s">
        <v>137</v>
      </c>
    </row>
    <row r="466" spans="2:51" s="13" customFormat="1" ht="11.25">
      <c r="B466" s="226"/>
      <c r="C466" s="227"/>
      <c r="D466" s="222" t="s">
        <v>147</v>
      </c>
      <c r="E466" s="228" t="s">
        <v>1</v>
      </c>
      <c r="F466" s="229" t="s">
        <v>1081</v>
      </c>
      <c r="G466" s="227"/>
      <c r="H466" s="230">
        <v>58.8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AT466" s="236" t="s">
        <v>147</v>
      </c>
      <c r="AU466" s="236" t="s">
        <v>82</v>
      </c>
      <c r="AV466" s="13" t="s">
        <v>82</v>
      </c>
      <c r="AW466" s="13" t="s">
        <v>30</v>
      </c>
      <c r="AX466" s="13" t="s">
        <v>74</v>
      </c>
      <c r="AY466" s="236" t="s">
        <v>137</v>
      </c>
    </row>
    <row r="467" spans="2:51" s="14" customFormat="1" ht="11.25">
      <c r="B467" s="237"/>
      <c r="C467" s="238"/>
      <c r="D467" s="222" t="s">
        <v>147</v>
      </c>
      <c r="E467" s="239" t="s">
        <v>1</v>
      </c>
      <c r="F467" s="240" t="s">
        <v>930</v>
      </c>
      <c r="G467" s="238"/>
      <c r="H467" s="241">
        <v>58.8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147</v>
      </c>
      <c r="AU467" s="247" t="s">
        <v>82</v>
      </c>
      <c r="AV467" s="14" t="s">
        <v>150</v>
      </c>
      <c r="AW467" s="14" t="s">
        <v>30</v>
      </c>
      <c r="AX467" s="14" t="s">
        <v>74</v>
      </c>
      <c r="AY467" s="247" t="s">
        <v>137</v>
      </c>
    </row>
    <row r="468" spans="2:51" s="15" customFormat="1" ht="11.25">
      <c r="B468" s="248"/>
      <c r="C468" s="249"/>
      <c r="D468" s="222" t="s">
        <v>147</v>
      </c>
      <c r="E468" s="250" t="s">
        <v>1</v>
      </c>
      <c r="F468" s="251" t="s">
        <v>151</v>
      </c>
      <c r="G468" s="249"/>
      <c r="H468" s="252">
        <v>177.6</v>
      </c>
      <c r="I468" s="253"/>
      <c r="J468" s="249"/>
      <c r="K468" s="249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147</v>
      </c>
      <c r="AU468" s="258" t="s">
        <v>82</v>
      </c>
      <c r="AV468" s="15" t="s">
        <v>143</v>
      </c>
      <c r="AW468" s="15" t="s">
        <v>30</v>
      </c>
      <c r="AX468" s="15" t="s">
        <v>31</v>
      </c>
      <c r="AY468" s="258" t="s">
        <v>137</v>
      </c>
    </row>
    <row r="469" spans="1:65" s="2" customFormat="1" ht="16.5" customHeight="1">
      <c r="A469" s="34"/>
      <c r="B469" s="35"/>
      <c r="C469" s="209" t="s">
        <v>1082</v>
      </c>
      <c r="D469" s="209" t="s">
        <v>139</v>
      </c>
      <c r="E469" s="210" t="s">
        <v>1083</v>
      </c>
      <c r="F469" s="211" t="s">
        <v>1084</v>
      </c>
      <c r="G469" s="212" t="s">
        <v>154</v>
      </c>
      <c r="H469" s="213">
        <v>30</v>
      </c>
      <c r="I469" s="214"/>
      <c r="J469" s="213">
        <f>ROUND(I469*H469,1)</f>
        <v>0</v>
      </c>
      <c r="K469" s="215"/>
      <c r="L469" s="39"/>
      <c r="M469" s="216" t="s">
        <v>1</v>
      </c>
      <c r="N469" s="217" t="s">
        <v>39</v>
      </c>
      <c r="O469" s="71"/>
      <c r="P469" s="218">
        <f>O469*H469</f>
        <v>0</v>
      </c>
      <c r="Q469" s="218">
        <v>0</v>
      </c>
      <c r="R469" s="218">
        <f>Q469*H469</f>
        <v>0</v>
      </c>
      <c r="S469" s="218">
        <v>0</v>
      </c>
      <c r="T469" s="219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20" t="s">
        <v>143</v>
      </c>
      <c r="AT469" s="220" t="s">
        <v>139</v>
      </c>
      <c r="AU469" s="220" t="s">
        <v>82</v>
      </c>
      <c r="AY469" s="17" t="s">
        <v>137</v>
      </c>
      <c r="BE469" s="221">
        <f>IF(N469="základní",J469,0)</f>
        <v>0</v>
      </c>
      <c r="BF469" s="221">
        <f>IF(N469="snížená",J469,0)</f>
        <v>0</v>
      </c>
      <c r="BG469" s="221">
        <f>IF(N469="zákl. přenesená",J469,0)</f>
        <v>0</v>
      </c>
      <c r="BH469" s="221">
        <f>IF(N469="sníž. přenesená",J469,0)</f>
        <v>0</v>
      </c>
      <c r="BI469" s="221">
        <f>IF(N469="nulová",J469,0)</f>
        <v>0</v>
      </c>
      <c r="BJ469" s="17" t="s">
        <v>31</v>
      </c>
      <c r="BK469" s="221">
        <f>ROUND(I469*H469,1)</f>
        <v>0</v>
      </c>
      <c r="BL469" s="17" t="s">
        <v>143</v>
      </c>
      <c r="BM469" s="220" t="s">
        <v>1085</v>
      </c>
    </row>
    <row r="470" spans="1:47" s="2" customFormat="1" ht="19.5">
      <c r="A470" s="34"/>
      <c r="B470" s="35"/>
      <c r="C470" s="36"/>
      <c r="D470" s="222" t="s">
        <v>145</v>
      </c>
      <c r="E470" s="36"/>
      <c r="F470" s="223" t="s">
        <v>1086</v>
      </c>
      <c r="G470" s="36"/>
      <c r="H470" s="36"/>
      <c r="I470" s="122"/>
      <c r="J470" s="36"/>
      <c r="K470" s="36"/>
      <c r="L470" s="39"/>
      <c r="M470" s="224"/>
      <c r="N470" s="225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145</v>
      </c>
      <c r="AU470" s="17" t="s">
        <v>82</v>
      </c>
    </row>
    <row r="471" spans="2:51" s="13" customFormat="1" ht="11.25">
      <c r="B471" s="226"/>
      <c r="C471" s="227"/>
      <c r="D471" s="222" t="s">
        <v>147</v>
      </c>
      <c r="E471" s="228" t="s">
        <v>1</v>
      </c>
      <c r="F471" s="229" t="s">
        <v>311</v>
      </c>
      <c r="G471" s="227"/>
      <c r="H471" s="230">
        <v>30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147</v>
      </c>
      <c r="AU471" s="236" t="s">
        <v>82</v>
      </c>
      <c r="AV471" s="13" t="s">
        <v>82</v>
      </c>
      <c r="AW471" s="13" t="s">
        <v>30</v>
      </c>
      <c r="AX471" s="13" t="s">
        <v>31</v>
      </c>
      <c r="AY471" s="236" t="s">
        <v>137</v>
      </c>
    </row>
    <row r="472" spans="2:63" s="12" customFormat="1" ht="22.9" customHeight="1">
      <c r="B472" s="193"/>
      <c r="C472" s="194"/>
      <c r="D472" s="195" t="s">
        <v>73</v>
      </c>
      <c r="E472" s="207" t="s">
        <v>82</v>
      </c>
      <c r="F472" s="207" t="s">
        <v>331</v>
      </c>
      <c r="G472" s="194"/>
      <c r="H472" s="194"/>
      <c r="I472" s="197"/>
      <c r="J472" s="208">
        <f>BK472</f>
        <v>0</v>
      </c>
      <c r="K472" s="194"/>
      <c r="L472" s="199"/>
      <c r="M472" s="200"/>
      <c r="N472" s="201"/>
      <c r="O472" s="201"/>
      <c r="P472" s="202">
        <f>SUM(P473:P482)</f>
        <v>0</v>
      </c>
      <c r="Q472" s="201"/>
      <c r="R472" s="202">
        <f>SUM(R473:R482)</f>
        <v>8.388</v>
      </c>
      <c r="S472" s="201"/>
      <c r="T472" s="203">
        <f>SUM(T473:T482)</f>
        <v>0</v>
      </c>
      <c r="AR472" s="204" t="s">
        <v>31</v>
      </c>
      <c r="AT472" s="205" t="s">
        <v>73</v>
      </c>
      <c r="AU472" s="205" t="s">
        <v>31</v>
      </c>
      <c r="AY472" s="204" t="s">
        <v>137</v>
      </c>
      <c r="BK472" s="206">
        <f>SUM(BK473:BK482)</f>
        <v>0</v>
      </c>
    </row>
    <row r="473" spans="1:65" s="2" customFormat="1" ht="21.75" customHeight="1">
      <c r="A473" s="34"/>
      <c r="B473" s="35"/>
      <c r="C473" s="209" t="s">
        <v>1087</v>
      </c>
      <c r="D473" s="209" t="s">
        <v>139</v>
      </c>
      <c r="E473" s="210" t="s">
        <v>333</v>
      </c>
      <c r="F473" s="211" t="s">
        <v>334</v>
      </c>
      <c r="G473" s="212" t="s">
        <v>154</v>
      </c>
      <c r="H473" s="213">
        <v>12000</v>
      </c>
      <c r="I473" s="214"/>
      <c r="J473" s="213">
        <f>ROUND(I473*H473,1)</f>
        <v>0</v>
      </c>
      <c r="K473" s="215"/>
      <c r="L473" s="39"/>
      <c r="M473" s="216" t="s">
        <v>1</v>
      </c>
      <c r="N473" s="217" t="s">
        <v>39</v>
      </c>
      <c r="O473" s="71"/>
      <c r="P473" s="218">
        <f>O473*H473</f>
        <v>0</v>
      </c>
      <c r="Q473" s="218">
        <v>9.9E-05</v>
      </c>
      <c r="R473" s="218">
        <f>Q473*H473</f>
        <v>1.188</v>
      </c>
      <c r="S473" s="218">
        <v>0</v>
      </c>
      <c r="T473" s="219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20" t="s">
        <v>143</v>
      </c>
      <c r="AT473" s="220" t="s">
        <v>139</v>
      </c>
      <c r="AU473" s="220" t="s">
        <v>82</v>
      </c>
      <c r="AY473" s="17" t="s">
        <v>137</v>
      </c>
      <c r="BE473" s="221">
        <f>IF(N473="základní",J473,0)</f>
        <v>0</v>
      </c>
      <c r="BF473" s="221">
        <f>IF(N473="snížená",J473,0)</f>
        <v>0</v>
      </c>
      <c r="BG473" s="221">
        <f>IF(N473="zákl. přenesená",J473,0)</f>
        <v>0</v>
      </c>
      <c r="BH473" s="221">
        <f>IF(N473="sníž. přenesená",J473,0)</f>
        <v>0</v>
      </c>
      <c r="BI473" s="221">
        <f>IF(N473="nulová",J473,0)</f>
        <v>0</v>
      </c>
      <c r="BJ473" s="17" t="s">
        <v>31</v>
      </c>
      <c r="BK473" s="221">
        <f>ROUND(I473*H473,1)</f>
        <v>0</v>
      </c>
      <c r="BL473" s="17" t="s">
        <v>143</v>
      </c>
      <c r="BM473" s="220" t="s">
        <v>1088</v>
      </c>
    </row>
    <row r="474" spans="1:47" s="2" customFormat="1" ht="29.25">
      <c r="A474" s="34"/>
      <c r="B474" s="35"/>
      <c r="C474" s="36"/>
      <c r="D474" s="222" t="s">
        <v>145</v>
      </c>
      <c r="E474" s="36"/>
      <c r="F474" s="223" t="s">
        <v>336</v>
      </c>
      <c r="G474" s="36"/>
      <c r="H474" s="36"/>
      <c r="I474" s="122"/>
      <c r="J474" s="36"/>
      <c r="K474" s="36"/>
      <c r="L474" s="39"/>
      <c r="M474" s="224"/>
      <c r="N474" s="225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145</v>
      </c>
      <c r="AU474" s="17" t="s">
        <v>82</v>
      </c>
    </row>
    <row r="475" spans="2:51" s="13" customFormat="1" ht="11.25">
      <c r="B475" s="226"/>
      <c r="C475" s="227"/>
      <c r="D475" s="222" t="s">
        <v>147</v>
      </c>
      <c r="E475" s="228" t="s">
        <v>1</v>
      </c>
      <c r="F475" s="229" t="s">
        <v>1089</v>
      </c>
      <c r="G475" s="227"/>
      <c r="H475" s="230">
        <v>12000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147</v>
      </c>
      <c r="AU475" s="236" t="s">
        <v>82</v>
      </c>
      <c r="AV475" s="13" t="s">
        <v>82</v>
      </c>
      <c r="AW475" s="13" t="s">
        <v>30</v>
      </c>
      <c r="AX475" s="13" t="s">
        <v>74</v>
      </c>
      <c r="AY475" s="236" t="s">
        <v>137</v>
      </c>
    </row>
    <row r="476" spans="2:51" s="14" customFormat="1" ht="11.25">
      <c r="B476" s="237"/>
      <c r="C476" s="238"/>
      <c r="D476" s="222" t="s">
        <v>147</v>
      </c>
      <c r="E476" s="239" t="s">
        <v>1</v>
      </c>
      <c r="F476" s="240" t="s">
        <v>338</v>
      </c>
      <c r="G476" s="238"/>
      <c r="H476" s="241">
        <v>12000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147</v>
      </c>
      <c r="AU476" s="247" t="s">
        <v>82</v>
      </c>
      <c r="AV476" s="14" t="s">
        <v>150</v>
      </c>
      <c r="AW476" s="14" t="s">
        <v>30</v>
      </c>
      <c r="AX476" s="14" t="s">
        <v>74</v>
      </c>
      <c r="AY476" s="247" t="s">
        <v>137</v>
      </c>
    </row>
    <row r="477" spans="2:51" s="15" customFormat="1" ht="11.25">
      <c r="B477" s="248"/>
      <c r="C477" s="249"/>
      <c r="D477" s="222" t="s">
        <v>147</v>
      </c>
      <c r="E477" s="250" t="s">
        <v>1</v>
      </c>
      <c r="F477" s="251" t="s">
        <v>151</v>
      </c>
      <c r="G477" s="249"/>
      <c r="H477" s="252">
        <v>12000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147</v>
      </c>
      <c r="AU477" s="258" t="s">
        <v>82</v>
      </c>
      <c r="AV477" s="15" t="s">
        <v>143</v>
      </c>
      <c r="AW477" s="15" t="s">
        <v>30</v>
      </c>
      <c r="AX477" s="15" t="s">
        <v>31</v>
      </c>
      <c r="AY477" s="258" t="s">
        <v>137</v>
      </c>
    </row>
    <row r="478" spans="1:65" s="2" customFormat="1" ht="21.75" customHeight="1">
      <c r="A478" s="34"/>
      <c r="B478" s="35"/>
      <c r="C478" s="259" t="s">
        <v>1090</v>
      </c>
      <c r="D478" s="259" t="s">
        <v>342</v>
      </c>
      <c r="E478" s="260" t="s">
        <v>343</v>
      </c>
      <c r="F478" s="261" t="s">
        <v>344</v>
      </c>
      <c r="G478" s="262" t="s">
        <v>154</v>
      </c>
      <c r="H478" s="263">
        <v>14400</v>
      </c>
      <c r="I478" s="264"/>
      <c r="J478" s="263">
        <f>ROUND(I478*H478,1)</f>
        <v>0</v>
      </c>
      <c r="K478" s="265"/>
      <c r="L478" s="266"/>
      <c r="M478" s="267" t="s">
        <v>1</v>
      </c>
      <c r="N478" s="268" t="s">
        <v>39</v>
      </c>
      <c r="O478" s="71"/>
      <c r="P478" s="218">
        <f>O478*H478</f>
        <v>0</v>
      </c>
      <c r="Q478" s="218">
        <v>0.0005</v>
      </c>
      <c r="R478" s="218">
        <f>Q478*H478</f>
        <v>7.2</v>
      </c>
      <c r="S478" s="218">
        <v>0</v>
      </c>
      <c r="T478" s="219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20" t="s">
        <v>187</v>
      </c>
      <c r="AT478" s="220" t="s">
        <v>342</v>
      </c>
      <c r="AU478" s="220" t="s">
        <v>82</v>
      </c>
      <c r="AY478" s="17" t="s">
        <v>137</v>
      </c>
      <c r="BE478" s="221">
        <f>IF(N478="základní",J478,0)</f>
        <v>0</v>
      </c>
      <c r="BF478" s="221">
        <f>IF(N478="snížená",J478,0)</f>
        <v>0</v>
      </c>
      <c r="BG478" s="221">
        <f>IF(N478="zákl. přenesená",J478,0)</f>
        <v>0</v>
      </c>
      <c r="BH478" s="221">
        <f>IF(N478="sníž. přenesená",J478,0)</f>
        <v>0</v>
      </c>
      <c r="BI478" s="221">
        <f>IF(N478="nulová",J478,0)</f>
        <v>0</v>
      </c>
      <c r="BJ478" s="17" t="s">
        <v>31</v>
      </c>
      <c r="BK478" s="221">
        <f>ROUND(I478*H478,1)</f>
        <v>0</v>
      </c>
      <c r="BL478" s="17" t="s">
        <v>143</v>
      </c>
      <c r="BM478" s="220" t="s">
        <v>1091</v>
      </c>
    </row>
    <row r="479" spans="1:47" s="2" customFormat="1" ht="19.5">
      <c r="A479" s="34"/>
      <c r="B479" s="35"/>
      <c r="C479" s="36"/>
      <c r="D479" s="222" t="s">
        <v>145</v>
      </c>
      <c r="E479" s="36"/>
      <c r="F479" s="223" t="s">
        <v>344</v>
      </c>
      <c r="G479" s="36"/>
      <c r="H479" s="36"/>
      <c r="I479" s="122"/>
      <c r="J479" s="36"/>
      <c r="K479" s="36"/>
      <c r="L479" s="39"/>
      <c r="M479" s="224"/>
      <c r="N479" s="225"/>
      <c r="O479" s="71"/>
      <c r="P479" s="71"/>
      <c r="Q479" s="71"/>
      <c r="R479" s="71"/>
      <c r="S479" s="71"/>
      <c r="T479" s="72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7" t="s">
        <v>145</v>
      </c>
      <c r="AU479" s="17" t="s">
        <v>82</v>
      </c>
    </row>
    <row r="480" spans="2:51" s="13" customFormat="1" ht="11.25">
      <c r="B480" s="226"/>
      <c r="C480" s="227"/>
      <c r="D480" s="222" t="s">
        <v>147</v>
      </c>
      <c r="E480" s="228" t="s">
        <v>1</v>
      </c>
      <c r="F480" s="229" t="s">
        <v>1089</v>
      </c>
      <c r="G480" s="227"/>
      <c r="H480" s="230">
        <v>12000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AT480" s="236" t="s">
        <v>147</v>
      </c>
      <c r="AU480" s="236" t="s">
        <v>82</v>
      </c>
      <c r="AV480" s="13" t="s">
        <v>82</v>
      </c>
      <c r="AW480" s="13" t="s">
        <v>30</v>
      </c>
      <c r="AX480" s="13" t="s">
        <v>74</v>
      </c>
      <c r="AY480" s="236" t="s">
        <v>137</v>
      </c>
    </row>
    <row r="481" spans="2:51" s="15" customFormat="1" ht="11.25">
      <c r="B481" s="248"/>
      <c r="C481" s="249"/>
      <c r="D481" s="222" t="s">
        <v>147</v>
      </c>
      <c r="E481" s="250" t="s">
        <v>1</v>
      </c>
      <c r="F481" s="251" t="s">
        <v>151</v>
      </c>
      <c r="G481" s="249"/>
      <c r="H481" s="252">
        <v>12000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147</v>
      </c>
      <c r="AU481" s="258" t="s">
        <v>82</v>
      </c>
      <c r="AV481" s="15" t="s">
        <v>143</v>
      </c>
      <c r="AW481" s="15" t="s">
        <v>30</v>
      </c>
      <c r="AX481" s="15" t="s">
        <v>31</v>
      </c>
      <c r="AY481" s="258" t="s">
        <v>137</v>
      </c>
    </row>
    <row r="482" spans="2:51" s="13" customFormat="1" ht="11.25">
      <c r="B482" s="226"/>
      <c r="C482" s="227"/>
      <c r="D482" s="222" t="s">
        <v>147</v>
      </c>
      <c r="E482" s="227"/>
      <c r="F482" s="229" t="s">
        <v>1092</v>
      </c>
      <c r="G482" s="227"/>
      <c r="H482" s="230">
        <v>14400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147</v>
      </c>
      <c r="AU482" s="236" t="s">
        <v>82</v>
      </c>
      <c r="AV482" s="13" t="s">
        <v>82</v>
      </c>
      <c r="AW482" s="13" t="s">
        <v>4</v>
      </c>
      <c r="AX482" s="13" t="s">
        <v>31</v>
      </c>
      <c r="AY482" s="236" t="s">
        <v>137</v>
      </c>
    </row>
    <row r="483" spans="2:63" s="12" customFormat="1" ht="22.9" customHeight="1">
      <c r="B483" s="193"/>
      <c r="C483" s="194"/>
      <c r="D483" s="195" t="s">
        <v>73</v>
      </c>
      <c r="E483" s="207" t="s">
        <v>143</v>
      </c>
      <c r="F483" s="207" t="s">
        <v>348</v>
      </c>
      <c r="G483" s="194"/>
      <c r="H483" s="194"/>
      <c r="I483" s="197"/>
      <c r="J483" s="208">
        <f>BK483</f>
        <v>0</v>
      </c>
      <c r="K483" s="194"/>
      <c r="L483" s="199"/>
      <c r="M483" s="200"/>
      <c r="N483" s="201"/>
      <c r="O483" s="201"/>
      <c r="P483" s="202">
        <f>SUM(P484:P498)</f>
        <v>0</v>
      </c>
      <c r="Q483" s="201"/>
      <c r="R483" s="202">
        <f>SUM(R484:R498)</f>
        <v>27507.6</v>
      </c>
      <c r="S483" s="201"/>
      <c r="T483" s="203">
        <f>SUM(T484:T498)</f>
        <v>0</v>
      </c>
      <c r="AR483" s="204" t="s">
        <v>31</v>
      </c>
      <c r="AT483" s="205" t="s">
        <v>73</v>
      </c>
      <c r="AU483" s="205" t="s">
        <v>31</v>
      </c>
      <c r="AY483" s="204" t="s">
        <v>137</v>
      </c>
      <c r="BK483" s="206">
        <f>SUM(BK484:BK498)</f>
        <v>0</v>
      </c>
    </row>
    <row r="484" spans="1:65" s="2" customFormat="1" ht="21.75" customHeight="1">
      <c r="A484" s="34"/>
      <c r="B484" s="35"/>
      <c r="C484" s="209" t="s">
        <v>1093</v>
      </c>
      <c r="D484" s="209" t="s">
        <v>139</v>
      </c>
      <c r="E484" s="210" t="s">
        <v>1094</v>
      </c>
      <c r="F484" s="211" t="s">
        <v>1095</v>
      </c>
      <c r="G484" s="212" t="s">
        <v>245</v>
      </c>
      <c r="H484" s="213">
        <v>6480</v>
      </c>
      <c r="I484" s="214"/>
      <c r="J484" s="213">
        <f>ROUND(I484*H484,1)</f>
        <v>0</v>
      </c>
      <c r="K484" s="215"/>
      <c r="L484" s="39"/>
      <c r="M484" s="216" t="s">
        <v>1</v>
      </c>
      <c r="N484" s="217" t="s">
        <v>39</v>
      </c>
      <c r="O484" s="71"/>
      <c r="P484" s="218">
        <f>O484*H484</f>
        <v>0</v>
      </c>
      <c r="Q484" s="218">
        <v>1.87</v>
      </c>
      <c r="R484" s="218">
        <f>Q484*H484</f>
        <v>12117.6</v>
      </c>
      <c r="S484" s="218">
        <v>0</v>
      </c>
      <c r="T484" s="219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20" t="s">
        <v>143</v>
      </c>
      <c r="AT484" s="220" t="s">
        <v>139</v>
      </c>
      <c r="AU484" s="220" t="s">
        <v>82</v>
      </c>
      <c r="AY484" s="17" t="s">
        <v>137</v>
      </c>
      <c r="BE484" s="221">
        <f>IF(N484="základní",J484,0)</f>
        <v>0</v>
      </c>
      <c r="BF484" s="221">
        <f>IF(N484="snížená",J484,0)</f>
        <v>0</v>
      </c>
      <c r="BG484" s="221">
        <f>IF(N484="zákl. přenesená",J484,0)</f>
        <v>0</v>
      </c>
      <c r="BH484" s="221">
        <f>IF(N484="sníž. přenesená",J484,0)</f>
        <v>0</v>
      </c>
      <c r="BI484" s="221">
        <f>IF(N484="nulová",J484,0)</f>
        <v>0</v>
      </c>
      <c r="BJ484" s="17" t="s">
        <v>31</v>
      </c>
      <c r="BK484" s="221">
        <f>ROUND(I484*H484,1)</f>
        <v>0</v>
      </c>
      <c r="BL484" s="17" t="s">
        <v>143</v>
      </c>
      <c r="BM484" s="220" t="s">
        <v>1096</v>
      </c>
    </row>
    <row r="485" spans="1:47" s="2" customFormat="1" ht="29.25">
      <c r="A485" s="34"/>
      <c r="B485" s="35"/>
      <c r="C485" s="36"/>
      <c r="D485" s="222" t="s">
        <v>145</v>
      </c>
      <c r="E485" s="36"/>
      <c r="F485" s="223" t="s">
        <v>1097</v>
      </c>
      <c r="G485" s="36"/>
      <c r="H485" s="36"/>
      <c r="I485" s="122"/>
      <c r="J485" s="36"/>
      <c r="K485" s="36"/>
      <c r="L485" s="39"/>
      <c r="M485" s="224"/>
      <c r="N485" s="225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145</v>
      </c>
      <c r="AU485" s="17" t="s">
        <v>82</v>
      </c>
    </row>
    <row r="486" spans="2:51" s="13" customFormat="1" ht="11.25">
      <c r="B486" s="226"/>
      <c r="C486" s="227"/>
      <c r="D486" s="222" t="s">
        <v>147</v>
      </c>
      <c r="E486" s="228" t="s">
        <v>1</v>
      </c>
      <c r="F486" s="229" t="s">
        <v>1098</v>
      </c>
      <c r="G486" s="227"/>
      <c r="H486" s="230">
        <v>6400</v>
      </c>
      <c r="I486" s="231"/>
      <c r="J486" s="227"/>
      <c r="K486" s="227"/>
      <c r="L486" s="232"/>
      <c r="M486" s="233"/>
      <c r="N486" s="234"/>
      <c r="O486" s="234"/>
      <c r="P486" s="234"/>
      <c r="Q486" s="234"/>
      <c r="R486" s="234"/>
      <c r="S486" s="234"/>
      <c r="T486" s="235"/>
      <c r="AT486" s="236" t="s">
        <v>147</v>
      </c>
      <c r="AU486" s="236" t="s">
        <v>82</v>
      </c>
      <c r="AV486" s="13" t="s">
        <v>82</v>
      </c>
      <c r="AW486" s="13" t="s">
        <v>30</v>
      </c>
      <c r="AX486" s="13" t="s">
        <v>74</v>
      </c>
      <c r="AY486" s="236" t="s">
        <v>137</v>
      </c>
    </row>
    <row r="487" spans="2:51" s="14" customFormat="1" ht="11.25">
      <c r="B487" s="237"/>
      <c r="C487" s="238"/>
      <c r="D487" s="222" t="s">
        <v>147</v>
      </c>
      <c r="E487" s="239" t="s">
        <v>1</v>
      </c>
      <c r="F487" s="240" t="s">
        <v>1099</v>
      </c>
      <c r="G487" s="238"/>
      <c r="H487" s="241">
        <v>6400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147</v>
      </c>
      <c r="AU487" s="247" t="s">
        <v>82</v>
      </c>
      <c r="AV487" s="14" t="s">
        <v>150</v>
      </c>
      <c r="AW487" s="14" t="s">
        <v>30</v>
      </c>
      <c r="AX487" s="14" t="s">
        <v>74</v>
      </c>
      <c r="AY487" s="247" t="s">
        <v>137</v>
      </c>
    </row>
    <row r="488" spans="2:51" s="13" customFormat="1" ht="11.25">
      <c r="B488" s="226"/>
      <c r="C488" s="227"/>
      <c r="D488" s="222" t="s">
        <v>147</v>
      </c>
      <c r="E488" s="228" t="s">
        <v>1</v>
      </c>
      <c r="F488" s="229" t="s">
        <v>1100</v>
      </c>
      <c r="G488" s="227"/>
      <c r="H488" s="230">
        <v>80</v>
      </c>
      <c r="I488" s="231"/>
      <c r="J488" s="227"/>
      <c r="K488" s="227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147</v>
      </c>
      <c r="AU488" s="236" t="s">
        <v>82</v>
      </c>
      <c r="AV488" s="13" t="s">
        <v>82</v>
      </c>
      <c r="AW488" s="13" t="s">
        <v>30</v>
      </c>
      <c r="AX488" s="13" t="s">
        <v>74</v>
      </c>
      <c r="AY488" s="236" t="s">
        <v>137</v>
      </c>
    </row>
    <row r="489" spans="2:51" s="14" customFormat="1" ht="11.25">
      <c r="B489" s="237"/>
      <c r="C489" s="238"/>
      <c r="D489" s="222" t="s">
        <v>147</v>
      </c>
      <c r="E489" s="239" t="s">
        <v>1</v>
      </c>
      <c r="F489" s="240" t="s">
        <v>1101</v>
      </c>
      <c r="G489" s="238"/>
      <c r="H489" s="241">
        <v>80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147</v>
      </c>
      <c r="AU489" s="247" t="s">
        <v>82</v>
      </c>
      <c r="AV489" s="14" t="s">
        <v>150</v>
      </c>
      <c r="AW489" s="14" t="s">
        <v>30</v>
      </c>
      <c r="AX489" s="14" t="s">
        <v>74</v>
      </c>
      <c r="AY489" s="247" t="s">
        <v>137</v>
      </c>
    </row>
    <row r="490" spans="2:51" s="15" customFormat="1" ht="11.25">
      <c r="B490" s="248"/>
      <c r="C490" s="249"/>
      <c r="D490" s="222" t="s">
        <v>147</v>
      </c>
      <c r="E490" s="250" t="s">
        <v>1</v>
      </c>
      <c r="F490" s="251" t="s">
        <v>151</v>
      </c>
      <c r="G490" s="249"/>
      <c r="H490" s="252">
        <v>6480</v>
      </c>
      <c r="I490" s="253"/>
      <c r="J490" s="249"/>
      <c r="K490" s="249"/>
      <c r="L490" s="254"/>
      <c r="M490" s="255"/>
      <c r="N490" s="256"/>
      <c r="O490" s="256"/>
      <c r="P490" s="256"/>
      <c r="Q490" s="256"/>
      <c r="R490" s="256"/>
      <c r="S490" s="256"/>
      <c r="T490" s="257"/>
      <c r="AT490" s="258" t="s">
        <v>147</v>
      </c>
      <c r="AU490" s="258" t="s">
        <v>82</v>
      </c>
      <c r="AV490" s="15" t="s">
        <v>143</v>
      </c>
      <c r="AW490" s="15" t="s">
        <v>30</v>
      </c>
      <c r="AX490" s="15" t="s">
        <v>31</v>
      </c>
      <c r="AY490" s="258" t="s">
        <v>137</v>
      </c>
    </row>
    <row r="491" spans="1:65" s="2" customFormat="1" ht="21.75" customHeight="1">
      <c r="A491" s="34"/>
      <c r="B491" s="35"/>
      <c r="C491" s="209" t="s">
        <v>1102</v>
      </c>
      <c r="D491" s="209" t="s">
        <v>139</v>
      </c>
      <c r="E491" s="210" t="s">
        <v>1103</v>
      </c>
      <c r="F491" s="211" t="s">
        <v>1104</v>
      </c>
      <c r="G491" s="212" t="s">
        <v>154</v>
      </c>
      <c r="H491" s="213">
        <v>5000</v>
      </c>
      <c r="I491" s="214"/>
      <c r="J491" s="213">
        <f>ROUND(I491*H491,1)</f>
        <v>0</v>
      </c>
      <c r="K491" s="215"/>
      <c r="L491" s="39"/>
      <c r="M491" s="216" t="s">
        <v>1</v>
      </c>
      <c r="N491" s="217" t="s">
        <v>39</v>
      </c>
      <c r="O491" s="71"/>
      <c r="P491" s="218">
        <f>O491*H491</f>
        <v>0</v>
      </c>
      <c r="Q491" s="218">
        <v>0</v>
      </c>
      <c r="R491" s="218">
        <f>Q491*H491</f>
        <v>0</v>
      </c>
      <c r="S491" s="218">
        <v>0</v>
      </c>
      <c r="T491" s="219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20" t="s">
        <v>143</v>
      </c>
      <c r="AT491" s="220" t="s">
        <v>139</v>
      </c>
      <c r="AU491" s="220" t="s">
        <v>82</v>
      </c>
      <c r="AY491" s="17" t="s">
        <v>137</v>
      </c>
      <c r="BE491" s="221">
        <f>IF(N491="základní",J491,0)</f>
        <v>0</v>
      </c>
      <c r="BF491" s="221">
        <f>IF(N491="snížená",J491,0)</f>
        <v>0</v>
      </c>
      <c r="BG491" s="221">
        <f>IF(N491="zákl. přenesená",J491,0)</f>
        <v>0</v>
      </c>
      <c r="BH491" s="221">
        <f>IF(N491="sníž. přenesená",J491,0)</f>
        <v>0</v>
      </c>
      <c r="BI491" s="221">
        <f>IF(N491="nulová",J491,0)</f>
        <v>0</v>
      </c>
      <c r="BJ491" s="17" t="s">
        <v>31</v>
      </c>
      <c r="BK491" s="221">
        <f>ROUND(I491*H491,1)</f>
        <v>0</v>
      </c>
      <c r="BL491" s="17" t="s">
        <v>143</v>
      </c>
      <c r="BM491" s="220" t="s">
        <v>1105</v>
      </c>
    </row>
    <row r="492" spans="1:47" s="2" customFormat="1" ht="29.25">
      <c r="A492" s="34"/>
      <c r="B492" s="35"/>
      <c r="C492" s="36"/>
      <c r="D492" s="222" t="s">
        <v>145</v>
      </c>
      <c r="E492" s="36"/>
      <c r="F492" s="223" t="s">
        <v>1106</v>
      </c>
      <c r="G492" s="36"/>
      <c r="H492" s="36"/>
      <c r="I492" s="122"/>
      <c r="J492" s="36"/>
      <c r="K492" s="36"/>
      <c r="L492" s="39"/>
      <c r="M492" s="224"/>
      <c r="N492" s="225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145</v>
      </c>
      <c r="AU492" s="17" t="s">
        <v>82</v>
      </c>
    </row>
    <row r="493" spans="2:51" s="13" customFormat="1" ht="11.25">
      <c r="B493" s="226"/>
      <c r="C493" s="227"/>
      <c r="D493" s="222" t="s">
        <v>147</v>
      </c>
      <c r="E493" s="228" t="s">
        <v>1</v>
      </c>
      <c r="F493" s="229" t="s">
        <v>688</v>
      </c>
      <c r="G493" s="227"/>
      <c r="H493" s="230">
        <v>5000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147</v>
      </c>
      <c r="AU493" s="236" t="s">
        <v>82</v>
      </c>
      <c r="AV493" s="13" t="s">
        <v>82</v>
      </c>
      <c r="AW493" s="13" t="s">
        <v>30</v>
      </c>
      <c r="AX493" s="13" t="s">
        <v>74</v>
      </c>
      <c r="AY493" s="236" t="s">
        <v>137</v>
      </c>
    </row>
    <row r="494" spans="2:51" s="15" customFormat="1" ht="11.25">
      <c r="B494" s="248"/>
      <c r="C494" s="249"/>
      <c r="D494" s="222" t="s">
        <v>147</v>
      </c>
      <c r="E494" s="250" t="s">
        <v>1</v>
      </c>
      <c r="F494" s="251" t="s">
        <v>151</v>
      </c>
      <c r="G494" s="249"/>
      <c r="H494" s="252">
        <v>5000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147</v>
      </c>
      <c r="AU494" s="258" t="s">
        <v>82</v>
      </c>
      <c r="AV494" s="15" t="s">
        <v>143</v>
      </c>
      <c r="AW494" s="15" t="s">
        <v>30</v>
      </c>
      <c r="AX494" s="15" t="s">
        <v>31</v>
      </c>
      <c r="AY494" s="258" t="s">
        <v>137</v>
      </c>
    </row>
    <row r="495" spans="1:65" s="2" customFormat="1" ht="21.75" customHeight="1">
      <c r="A495" s="34"/>
      <c r="B495" s="35"/>
      <c r="C495" s="209" t="s">
        <v>1107</v>
      </c>
      <c r="D495" s="209" t="s">
        <v>139</v>
      </c>
      <c r="E495" s="210" t="s">
        <v>350</v>
      </c>
      <c r="F495" s="211" t="s">
        <v>351</v>
      </c>
      <c r="G495" s="212" t="s">
        <v>245</v>
      </c>
      <c r="H495" s="213">
        <v>7500</v>
      </c>
      <c r="I495" s="214"/>
      <c r="J495" s="213">
        <f>ROUND(I495*H495,1)</f>
        <v>0</v>
      </c>
      <c r="K495" s="215"/>
      <c r="L495" s="39"/>
      <c r="M495" s="216" t="s">
        <v>1</v>
      </c>
      <c r="N495" s="217" t="s">
        <v>39</v>
      </c>
      <c r="O495" s="71"/>
      <c r="P495" s="218">
        <f>O495*H495</f>
        <v>0</v>
      </c>
      <c r="Q495" s="218">
        <v>2.052</v>
      </c>
      <c r="R495" s="218">
        <f>Q495*H495</f>
        <v>15390</v>
      </c>
      <c r="S495" s="218">
        <v>0</v>
      </c>
      <c r="T495" s="219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20" t="s">
        <v>143</v>
      </c>
      <c r="AT495" s="220" t="s">
        <v>139</v>
      </c>
      <c r="AU495" s="220" t="s">
        <v>82</v>
      </c>
      <c r="AY495" s="17" t="s">
        <v>137</v>
      </c>
      <c r="BE495" s="221">
        <f>IF(N495="základní",J495,0)</f>
        <v>0</v>
      </c>
      <c r="BF495" s="221">
        <f>IF(N495="snížená",J495,0)</f>
        <v>0</v>
      </c>
      <c r="BG495" s="221">
        <f>IF(N495="zákl. přenesená",J495,0)</f>
        <v>0</v>
      </c>
      <c r="BH495" s="221">
        <f>IF(N495="sníž. přenesená",J495,0)</f>
        <v>0</v>
      </c>
      <c r="BI495" s="221">
        <f>IF(N495="nulová",J495,0)</f>
        <v>0</v>
      </c>
      <c r="BJ495" s="17" t="s">
        <v>31</v>
      </c>
      <c r="BK495" s="221">
        <f>ROUND(I495*H495,1)</f>
        <v>0</v>
      </c>
      <c r="BL495" s="17" t="s">
        <v>143</v>
      </c>
      <c r="BM495" s="220" t="s">
        <v>1108</v>
      </c>
    </row>
    <row r="496" spans="1:47" s="2" customFormat="1" ht="19.5">
      <c r="A496" s="34"/>
      <c r="B496" s="35"/>
      <c r="C496" s="36"/>
      <c r="D496" s="222" t="s">
        <v>145</v>
      </c>
      <c r="E496" s="36"/>
      <c r="F496" s="223" t="s">
        <v>353</v>
      </c>
      <c r="G496" s="36"/>
      <c r="H496" s="36"/>
      <c r="I496" s="122"/>
      <c r="J496" s="36"/>
      <c r="K496" s="36"/>
      <c r="L496" s="39"/>
      <c r="M496" s="224"/>
      <c r="N496" s="225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145</v>
      </c>
      <c r="AU496" s="17" t="s">
        <v>82</v>
      </c>
    </row>
    <row r="497" spans="2:51" s="13" customFormat="1" ht="11.25">
      <c r="B497" s="226"/>
      <c r="C497" s="227"/>
      <c r="D497" s="222" t="s">
        <v>147</v>
      </c>
      <c r="E497" s="228" t="s">
        <v>1</v>
      </c>
      <c r="F497" s="229" t="s">
        <v>1109</v>
      </c>
      <c r="G497" s="227"/>
      <c r="H497" s="230">
        <v>7500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AT497" s="236" t="s">
        <v>147</v>
      </c>
      <c r="AU497" s="236" t="s">
        <v>82</v>
      </c>
      <c r="AV497" s="13" t="s">
        <v>82</v>
      </c>
      <c r="AW497" s="13" t="s">
        <v>30</v>
      </c>
      <c r="AX497" s="13" t="s">
        <v>74</v>
      </c>
      <c r="AY497" s="236" t="s">
        <v>137</v>
      </c>
    </row>
    <row r="498" spans="2:51" s="15" customFormat="1" ht="11.25">
      <c r="B498" s="248"/>
      <c r="C498" s="249"/>
      <c r="D498" s="222" t="s">
        <v>147</v>
      </c>
      <c r="E498" s="250" t="s">
        <v>1</v>
      </c>
      <c r="F498" s="251" t="s">
        <v>151</v>
      </c>
      <c r="G498" s="249"/>
      <c r="H498" s="252">
        <v>7500</v>
      </c>
      <c r="I498" s="253"/>
      <c r="J498" s="249"/>
      <c r="K498" s="249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147</v>
      </c>
      <c r="AU498" s="258" t="s">
        <v>82</v>
      </c>
      <c r="AV498" s="15" t="s">
        <v>143</v>
      </c>
      <c r="AW498" s="15" t="s">
        <v>30</v>
      </c>
      <c r="AX498" s="15" t="s">
        <v>31</v>
      </c>
      <c r="AY498" s="258" t="s">
        <v>137</v>
      </c>
    </row>
    <row r="499" spans="2:63" s="12" customFormat="1" ht="22.9" customHeight="1">
      <c r="B499" s="193"/>
      <c r="C499" s="194"/>
      <c r="D499" s="195" t="s">
        <v>73</v>
      </c>
      <c r="E499" s="207" t="s">
        <v>377</v>
      </c>
      <c r="F499" s="207" t="s">
        <v>378</v>
      </c>
      <c r="G499" s="194"/>
      <c r="H499" s="194"/>
      <c r="I499" s="197"/>
      <c r="J499" s="208">
        <f>BK499</f>
        <v>0</v>
      </c>
      <c r="K499" s="194"/>
      <c r="L499" s="199"/>
      <c r="M499" s="200"/>
      <c r="N499" s="201"/>
      <c r="O499" s="201"/>
      <c r="P499" s="202">
        <f>SUM(P500:P501)</f>
        <v>0</v>
      </c>
      <c r="Q499" s="201"/>
      <c r="R499" s="202">
        <f>SUM(R500:R501)</f>
        <v>0</v>
      </c>
      <c r="S499" s="201"/>
      <c r="T499" s="203">
        <f>SUM(T500:T501)</f>
        <v>0</v>
      </c>
      <c r="AR499" s="204" t="s">
        <v>31</v>
      </c>
      <c r="AT499" s="205" t="s">
        <v>73</v>
      </c>
      <c r="AU499" s="205" t="s">
        <v>31</v>
      </c>
      <c r="AY499" s="204" t="s">
        <v>137</v>
      </c>
      <c r="BK499" s="206">
        <f>SUM(BK500:BK501)</f>
        <v>0</v>
      </c>
    </row>
    <row r="500" spans="1:65" s="2" customFormat="1" ht="16.5" customHeight="1">
      <c r="A500" s="34"/>
      <c r="B500" s="35"/>
      <c r="C500" s="209" t="s">
        <v>1110</v>
      </c>
      <c r="D500" s="209" t="s">
        <v>139</v>
      </c>
      <c r="E500" s="210" t="s">
        <v>380</v>
      </c>
      <c r="F500" s="211" t="s">
        <v>381</v>
      </c>
      <c r="G500" s="212" t="s">
        <v>382</v>
      </c>
      <c r="H500" s="213">
        <v>33517.1</v>
      </c>
      <c r="I500" s="214"/>
      <c r="J500" s="213">
        <f>ROUND(I500*H500,1)</f>
        <v>0</v>
      </c>
      <c r="K500" s="215"/>
      <c r="L500" s="39"/>
      <c r="M500" s="216" t="s">
        <v>1</v>
      </c>
      <c r="N500" s="217" t="s">
        <v>39</v>
      </c>
      <c r="O500" s="71"/>
      <c r="P500" s="218">
        <f>O500*H500</f>
        <v>0</v>
      </c>
      <c r="Q500" s="218">
        <v>0</v>
      </c>
      <c r="R500" s="218">
        <f>Q500*H500</f>
        <v>0</v>
      </c>
      <c r="S500" s="218">
        <v>0</v>
      </c>
      <c r="T500" s="219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20" t="s">
        <v>143</v>
      </c>
      <c r="AT500" s="220" t="s">
        <v>139</v>
      </c>
      <c r="AU500" s="220" t="s">
        <v>82</v>
      </c>
      <c r="AY500" s="17" t="s">
        <v>137</v>
      </c>
      <c r="BE500" s="221">
        <f>IF(N500="základní",J500,0)</f>
        <v>0</v>
      </c>
      <c r="BF500" s="221">
        <f>IF(N500="snížená",J500,0)</f>
        <v>0</v>
      </c>
      <c r="BG500" s="221">
        <f>IF(N500="zákl. přenesená",J500,0)</f>
        <v>0</v>
      </c>
      <c r="BH500" s="221">
        <f>IF(N500="sníž. přenesená",J500,0)</f>
        <v>0</v>
      </c>
      <c r="BI500" s="221">
        <f>IF(N500="nulová",J500,0)</f>
        <v>0</v>
      </c>
      <c r="BJ500" s="17" t="s">
        <v>31</v>
      </c>
      <c r="BK500" s="221">
        <f>ROUND(I500*H500,1)</f>
        <v>0</v>
      </c>
      <c r="BL500" s="17" t="s">
        <v>143</v>
      </c>
      <c r="BM500" s="220" t="s">
        <v>1111</v>
      </c>
    </row>
    <row r="501" spans="1:47" s="2" customFormat="1" ht="11.25">
      <c r="A501" s="34"/>
      <c r="B501" s="35"/>
      <c r="C501" s="36"/>
      <c r="D501" s="222" t="s">
        <v>145</v>
      </c>
      <c r="E501" s="36"/>
      <c r="F501" s="223" t="s">
        <v>384</v>
      </c>
      <c r="G501" s="36"/>
      <c r="H501" s="36"/>
      <c r="I501" s="122"/>
      <c r="J501" s="36"/>
      <c r="K501" s="36"/>
      <c r="L501" s="39"/>
      <c r="M501" s="269"/>
      <c r="N501" s="270"/>
      <c r="O501" s="271"/>
      <c r="P501" s="271"/>
      <c r="Q501" s="271"/>
      <c r="R501" s="271"/>
      <c r="S501" s="271"/>
      <c r="T501" s="272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7" t="s">
        <v>145</v>
      </c>
      <c r="AU501" s="17" t="s">
        <v>82</v>
      </c>
    </row>
    <row r="502" spans="1:31" s="2" customFormat="1" ht="6.95" customHeight="1">
      <c r="A502" s="34"/>
      <c r="B502" s="54"/>
      <c r="C502" s="55"/>
      <c r="D502" s="55"/>
      <c r="E502" s="55"/>
      <c r="F502" s="55"/>
      <c r="G502" s="55"/>
      <c r="H502" s="55"/>
      <c r="I502" s="158"/>
      <c r="J502" s="55"/>
      <c r="K502" s="55"/>
      <c r="L502" s="39"/>
      <c r="M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</sheetData>
  <sheetProtection algorithmName="SHA-512" hashValue="PotZp8BdIKWcOD4HeM3gUhQ94mc5xtzfqsYzI7bG4WCJARuKZv9UeksW4dkAlxOcuvNunXoHAv9hn2KeINxQtg==" saltValue="WYIwuSttPjYyPxUpBXKWzcXQRvxJsOxv3uf2aRdG0S6qkhefeY9k828b3/r3IeAElYrHwKGhYd5MNvRnyYC+YQ==" spinCount="100000" sheet="1" objects="1" scenarios="1" formatColumns="0" formatRows="0" autoFilter="0"/>
  <autoFilter ref="C124:K50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102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737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1112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32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33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34</v>
      </c>
      <c r="E32" s="34"/>
      <c r="F32" s="34"/>
      <c r="G32" s="34"/>
      <c r="H32" s="34"/>
      <c r="I32" s="122"/>
      <c r="J32" s="132">
        <f>ROUND(J126,0)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36</v>
      </c>
      <c r="G34" s="34"/>
      <c r="H34" s="34"/>
      <c r="I34" s="134" t="s">
        <v>35</v>
      </c>
      <c r="J34" s="133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38</v>
      </c>
      <c r="E35" s="121" t="s">
        <v>39</v>
      </c>
      <c r="F35" s="136">
        <f>ROUND((SUM(BE126:BE205)),0)</f>
        <v>0</v>
      </c>
      <c r="G35" s="34"/>
      <c r="H35" s="34"/>
      <c r="I35" s="137">
        <v>0.21</v>
      </c>
      <c r="J35" s="136">
        <f>ROUND(((SUM(BE126:BE205))*I35),0)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40</v>
      </c>
      <c r="F36" s="136">
        <f>ROUND((SUM(BF126:BF205)),0)</f>
        <v>0</v>
      </c>
      <c r="G36" s="34"/>
      <c r="H36" s="34"/>
      <c r="I36" s="137">
        <v>0.15</v>
      </c>
      <c r="J36" s="136">
        <f>ROUND(((SUM(BF126:BF205))*I36),0)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41</v>
      </c>
      <c r="F37" s="136">
        <f>ROUND((SUM(BG126:BG205)),0)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42</v>
      </c>
      <c r="F38" s="136">
        <f>ROUND((SUM(BH126:BH205)),0)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43</v>
      </c>
      <c r="F39" s="136">
        <f>ROUND((SUM(BI126:BI205)),0)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44</v>
      </c>
      <c r="E41" s="140"/>
      <c r="F41" s="140"/>
      <c r="G41" s="141" t="s">
        <v>45</v>
      </c>
      <c r="H41" s="142" t="s">
        <v>46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737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03.2 - SO 03.2 - Úprava bezejmenného levostranného přítoku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32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118</v>
      </c>
      <c r="E100" s="176"/>
      <c r="F100" s="176"/>
      <c r="G100" s="176"/>
      <c r="H100" s="176"/>
      <c r="I100" s="177"/>
      <c r="J100" s="178">
        <f>J128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119</v>
      </c>
      <c r="E101" s="176"/>
      <c r="F101" s="176"/>
      <c r="G101" s="176"/>
      <c r="H101" s="176"/>
      <c r="I101" s="177"/>
      <c r="J101" s="178">
        <f>J158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387</v>
      </c>
      <c r="E102" s="176"/>
      <c r="F102" s="176"/>
      <c r="G102" s="176"/>
      <c r="H102" s="176"/>
      <c r="I102" s="177"/>
      <c r="J102" s="178">
        <f>J186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1113</v>
      </c>
      <c r="E103" s="176"/>
      <c r="F103" s="176"/>
      <c r="G103" s="176"/>
      <c r="H103" s="176"/>
      <c r="I103" s="177"/>
      <c r="J103" s="178">
        <f>J192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121</v>
      </c>
      <c r="E104" s="176"/>
      <c r="F104" s="176"/>
      <c r="G104" s="176"/>
      <c r="H104" s="176"/>
      <c r="I104" s="177"/>
      <c r="J104" s="178">
        <f>J203</f>
        <v>0</v>
      </c>
      <c r="K104" s="104"/>
      <c r="L104" s="17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122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5" t="str">
        <f>E7</f>
        <v>VD Letovice-odstranění sedimentů</v>
      </c>
      <c r="F114" s="326"/>
      <c r="G114" s="326"/>
      <c r="H114" s="32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5" t="s">
        <v>737</v>
      </c>
      <c r="F116" s="327"/>
      <c r="G116" s="327"/>
      <c r="H116" s="327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109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3" t="str">
        <f>E11</f>
        <v>SO 03.2 - SO 03.2 - Úprava bezejmenného levostranného přítoku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 </v>
      </c>
      <c r="G120" s="36"/>
      <c r="H120" s="36"/>
      <c r="I120" s="123" t="s">
        <v>22</v>
      </c>
      <c r="J120" s="66" t="str">
        <f>IF(J14="","",J14)</f>
        <v>5. 2. 2019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123" t="s">
        <v>29</v>
      </c>
      <c r="J122" s="32" t="str">
        <f>E23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123" t="s">
        <v>32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80"/>
      <c r="B125" s="181"/>
      <c r="C125" s="182" t="s">
        <v>123</v>
      </c>
      <c r="D125" s="183" t="s">
        <v>59</v>
      </c>
      <c r="E125" s="183" t="s">
        <v>55</v>
      </c>
      <c r="F125" s="183" t="s">
        <v>56</v>
      </c>
      <c r="G125" s="183" t="s">
        <v>124</v>
      </c>
      <c r="H125" s="183" t="s">
        <v>125</v>
      </c>
      <c r="I125" s="184" t="s">
        <v>126</v>
      </c>
      <c r="J125" s="185" t="s">
        <v>113</v>
      </c>
      <c r="K125" s="186" t="s">
        <v>127</v>
      </c>
      <c r="L125" s="187"/>
      <c r="M125" s="75" t="s">
        <v>1</v>
      </c>
      <c r="N125" s="76" t="s">
        <v>38</v>
      </c>
      <c r="O125" s="76" t="s">
        <v>128</v>
      </c>
      <c r="P125" s="76" t="s">
        <v>129</v>
      </c>
      <c r="Q125" s="76" t="s">
        <v>130</v>
      </c>
      <c r="R125" s="76" t="s">
        <v>131</v>
      </c>
      <c r="S125" s="76" t="s">
        <v>132</v>
      </c>
      <c r="T125" s="77" t="s">
        <v>133</v>
      </c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</row>
    <row r="126" spans="1:63" s="2" customFormat="1" ht="22.9" customHeight="1">
      <c r="A126" s="34"/>
      <c r="B126" s="35"/>
      <c r="C126" s="82" t="s">
        <v>134</v>
      </c>
      <c r="D126" s="36"/>
      <c r="E126" s="36"/>
      <c r="F126" s="36"/>
      <c r="G126" s="36"/>
      <c r="H126" s="36"/>
      <c r="I126" s="122"/>
      <c r="J126" s="188">
        <f>BK126</f>
        <v>0</v>
      </c>
      <c r="K126" s="36"/>
      <c r="L126" s="39"/>
      <c r="M126" s="78"/>
      <c r="N126" s="189"/>
      <c r="O126" s="79"/>
      <c r="P126" s="190">
        <f>P127</f>
        <v>0</v>
      </c>
      <c r="Q126" s="79"/>
      <c r="R126" s="190">
        <f>R127</f>
        <v>3099.45117878505</v>
      </c>
      <c r="S126" s="79"/>
      <c r="T126" s="191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115</v>
      </c>
      <c r="BK126" s="192">
        <f>BK127</f>
        <v>0</v>
      </c>
    </row>
    <row r="127" spans="2:63" s="12" customFormat="1" ht="25.9" customHeight="1">
      <c r="B127" s="193"/>
      <c r="C127" s="194"/>
      <c r="D127" s="195" t="s">
        <v>73</v>
      </c>
      <c r="E127" s="196" t="s">
        <v>135</v>
      </c>
      <c r="F127" s="196" t="s">
        <v>136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P128+P158+P186+P192+P203</f>
        <v>0</v>
      </c>
      <c r="Q127" s="201"/>
      <c r="R127" s="202">
        <f>R128+R158+R186+R192+R203</f>
        <v>3099.45117878505</v>
      </c>
      <c r="S127" s="201"/>
      <c r="T127" s="203">
        <f>T128+T158+T186+T192+T203</f>
        <v>0</v>
      </c>
      <c r="AR127" s="204" t="s">
        <v>31</v>
      </c>
      <c r="AT127" s="205" t="s">
        <v>73</v>
      </c>
      <c r="AU127" s="205" t="s">
        <v>74</v>
      </c>
      <c r="AY127" s="204" t="s">
        <v>137</v>
      </c>
      <c r="BK127" s="206">
        <f>BK128+BK158+BK186+BK192+BK203</f>
        <v>0</v>
      </c>
    </row>
    <row r="128" spans="2:63" s="12" customFormat="1" ht="22.9" customHeight="1">
      <c r="B128" s="193"/>
      <c r="C128" s="194"/>
      <c r="D128" s="195" t="s">
        <v>73</v>
      </c>
      <c r="E128" s="207" t="s">
        <v>82</v>
      </c>
      <c r="F128" s="207" t="s">
        <v>331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SUM(P129:P157)</f>
        <v>0</v>
      </c>
      <c r="Q128" s="201"/>
      <c r="R128" s="202">
        <f>SUM(R129:R157)</f>
        <v>9.53949078505</v>
      </c>
      <c r="S128" s="201"/>
      <c r="T128" s="203">
        <f>SUM(T129:T157)</f>
        <v>0</v>
      </c>
      <c r="AR128" s="204" t="s">
        <v>31</v>
      </c>
      <c r="AT128" s="205" t="s">
        <v>73</v>
      </c>
      <c r="AU128" s="205" t="s">
        <v>31</v>
      </c>
      <c r="AY128" s="204" t="s">
        <v>137</v>
      </c>
      <c r="BK128" s="206">
        <f>SUM(BK129:BK157)</f>
        <v>0</v>
      </c>
    </row>
    <row r="129" spans="1:65" s="2" customFormat="1" ht="21.75" customHeight="1">
      <c r="A129" s="34"/>
      <c r="B129" s="35"/>
      <c r="C129" s="209" t="s">
        <v>31</v>
      </c>
      <c r="D129" s="209" t="s">
        <v>139</v>
      </c>
      <c r="E129" s="210" t="s">
        <v>333</v>
      </c>
      <c r="F129" s="211" t="s">
        <v>334</v>
      </c>
      <c r="G129" s="212" t="s">
        <v>154</v>
      </c>
      <c r="H129" s="213">
        <v>2040</v>
      </c>
      <c r="I129" s="214"/>
      <c r="J129" s="213">
        <f>ROUND(I129*H129,1)</f>
        <v>0</v>
      </c>
      <c r="K129" s="215"/>
      <c r="L129" s="39"/>
      <c r="M129" s="216" t="s">
        <v>1</v>
      </c>
      <c r="N129" s="217" t="s">
        <v>39</v>
      </c>
      <c r="O129" s="71"/>
      <c r="P129" s="218">
        <f>O129*H129</f>
        <v>0</v>
      </c>
      <c r="Q129" s="218">
        <v>9.9E-05</v>
      </c>
      <c r="R129" s="218">
        <f>Q129*H129</f>
        <v>0.20196</v>
      </c>
      <c r="S129" s="218">
        <v>0</v>
      </c>
      <c r="T129" s="21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143</v>
      </c>
      <c r="AT129" s="220" t="s">
        <v>139</v>
      </c>
      <c r="AU129" s="220" t="s">
        <v>82</v>
      </c>
      <c r="AY129" s="17" t="s">
        <v>137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31</v>
      </c>
      <c r="BK129" s="221">
        <f>ROUND(I129*H129,1)</f>
        <v>0</v>
      </c>
      <c r="BL129" s="17" t="s">
        <v>143</v>
      </c>
      <c r="BM129" s="220" t="s">
        <v>1114</v>
      </c>
    </row>
    <row r="130" spans="1:47" s="2" customFormat="1" ht="29.25">
      <c r="A130" s="34"/>
      <c r="B130" s="35"/>
      <c r="C130" s="36"/>
      <c r="D130" s="222" t="s">
        <v>145</v>
      </c>
      <c r="E130" s="36"/>
      <c r="F130" s="223" t="s">
        <v>336</v>
      </c>
      <c r="G130" s="36"/>
      <c r="H130" s="36"/>
      <c r="I130" s="122"/>
      <c r="J130" s="36"/>
      <c r="K130" s="36"/>
      <c r="L130" s="39"/>
      <c r="M130" s="224"/>
      <c r="N130" s="225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82</v>
      </c>
    </row>
    <row r="131" spans="2:51" s="13" customFormat="1" ht="11.25">
      <c r="B131" s="226"/>
      <c r="C131" s="227"/>
      <c r="D131" s="222" t="s">
        <v>147</v>
      </c>
      <c r="E131" s="228" t="s">
        <v>1</v>
      </c>
      <c r="F131" s="229" t="s">
        <v>1115</v>
      </c>
      <c r="G131" s="227"/>
      <c r="H131" s="230">
        <v>2040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147</v>
      </c>
      <c r="AU131" s="236" t="s">
        <v>82</v>
      </c>
      <c r="AV131" s="13" t="s">
        <v>82</v>
      </c>
      <c r="AW131" s="13" t="s">
        <v>30</v>
      </c>
      <c r="AX131" s="13" t="s">
        <v>74</v>
      </c>
      <c r="AY131" s="236" t="s">
        <v>137</v>
      </c>
    </row>
    <row r="132" spans="2:51" s="14" customFormat="1" ht="11.25">
      <c r="B132" s="237"/>
      <c r="C132" s="238"/>
      <c r="D132" s="222" t="s">
        <v>147</v>
      </c>
      <c r="E132" s="239" t="s">
        <v>1</v>
      </c>
      <c r="F132" s="240" t="s">
        <v>338</v>
      </c>
      <c r="G132" s="238"/>
      <c r="H132" s="241">
        <v>2040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147</v>
      </c>
      <c r="AU132" s="247" t="s">
        <v>82</v>
      </c>
      <c r="AV132" s="14" t="s">
        <v>150</v>
      </c>
      <c r="AW132" s="14" t="s">
        <v>30</v>
      </c>
      <c r="AX132" s="14" t="s">
        <v>74</v>
      </c>
      <c r="AY132" s="247" t="s">
        <v>137</v>
      </c>
    </row>
    <row r="133" spans="2:51" s="15" customFormat="1" ht="11.25">
      <c r="B133" s="248"/>
      <c r="C133" s="249"/>
      <c r="D133" s="222" t="s">
        <v>147</v>
      </c>
      <c r="E133" s="250" t="s">
        <v>1</v>
      </c>
      <c r="F133" s="251" t="s">
        <v>151</v>
      </c>
      <c r="G133" s="249"/>
      <c r="H133" s="252">
        <v>2040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82</v>
      </c>
      <c r="AV133" s="15" t="s">
        <v>143</v>
      </c>
      <c r="AW133" s="15" t="s">
        <v>30</v>
      </c>
      <c r="AX133" s="15" t="s">
        <v>31</v>
      </c>
      <c r="AY133" s="258" t="s">
        <v>137</v>
      </c>
    </row>
    <row r="134" spans="1:65" s="2" customFormat="1" ht="21.75" customHeight="1">
      <c r="A134" s="34"/>
      <c r="B134" s="35"/>
      <c r="C134" s="259" t="s">
        <v>82</v>
      </c>
      <c r="D134" s="259" t="s">
        <v>342</v>
      </c>
      <c r="E134" s="260" t="s">
        <v>1116</v>
      </c>
      <c r="F134" s="261" t="s">
        <v>1117</v>
      </c>
      <c r="G134" s="262" t="s">
        <v>154</v>
      </c>
      <c r="H134" s="263">
        <v>2448</v>
      </c>
      <c r="I134" s="264"/>
      <c r="J134" s="263">
        <f>ROUND(I134*H134,1)</f>
        <v>0</v>
      </c>
      <c r="K134" s="265"/>
      <c r="L134" s="266"/>
      <c r="M134" s="267" t="s">
        <v>1</v>
      </c>
      <c r="N134" s="268" t="s">
        <v>39</v>
      </c>
      <c r="O134" s="71"/>
      <c r="P134" s="218">
        <f>O134*H134</f>
        <v>0</v>
      </c>
      <c r="Q134" s="218">
        <v>0.0003</v>
      </c>
      <c r="R134" s="218">
        <f>Q134*H134</f>
        <v>0.7343999999999999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187</v>
      </c>
      <c r="AT134" s="220" t="s">
        <v>342</v>
      </c>
      <c r="AU134" s="220" t="s">
        <v>82</v>
      </c>
      <c r="AY134" s="17" t="s">
        <v>137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31</v>
      </c>
      <c r="BK134" s="221">
        <f>ROUND(I134*H134,1)</f>
        <v>0</v>
      </c>
      <c r="BL134" s="17" t="s">
        <v>143</v>
      </c>
      <c r="BM134" s="220" t="s">
        <v>1118</v>
      </c>
    </row>
    <row r="135" spans="1:47" s="2" customFormat="1" ht="19.5">
      <c r="A135" s="34"/>
      <c r="B135" s="35"/>
      <c r="C135" s="36"/>
      <c r="D135" s="222" t="s">
        <v>145</v>
      </c>
      <c r="E135" s="36"/>
      <c r="F135" s="223" t="s">
        <v>1117</v>
      </c>
      <c r="G135" s="36"/>
      <c r="H135" s="36"/>
      <c r="I135" s="122"/>
      <c r="J135" s="36"/>
      <c r="K135" s="36"/>
      <c r="L135" s="39"/>
      <c r="M135" s="224"/>
      <c r="N135" s="22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145</v>
      </c>
      <c r="AU135" s="17" t="s">
        <v>82</v>
      </c>
    </row>
    <row r="136" spans="2:51" s="13" customFormat="1" ht="11.25">
      <c r="B136" s="226"/>
      <c r="C136" s="227"/>
      <c r="D136" s="222" t="s">
        <v>147</v>
      </c>
      <c r="E136" s="228" t="s">
        <v>1</v>
      </c>
      <c r="F136" s="229" t="s">
        <v>1119</v>
      </c>
      <c r="G136" s="227"/>
      <c r="H136" s="230">
        <v>2040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147</v>
      </c>
      <c r="AU136" s="236" t="s">
        <v>82</v>
      </c>
      <c r="AV136" s="13" t="s">
        <v>82</v>
      </c>
      <c r="AW136" s="13" t="s">
        <v>30</v>
      </c>
      <c r="AX136" s="13" t="s">
        <v>74</v>
      </c>
      <c r="AY136" s="236" t="s">
        <v>137</v>
      </c>
    </row>
    <row r="137" spans="2:51" s="15" customFormat="1" ht="11.25">
      <c r="B137" s="248"/>
      <c r="C137" s="249"/>
      <c r="D137" s="222" t="s">
        <v>147</v>
      </c>
      <c r="E137" s="250" t="s">
        <v>1</v>
      </c>
      <c r="F137" s="251" t="s">
        <v>151</v>
      </c>
      <c r="G137" s="249"/>
      <c r="H137" s="252">
        <v>2040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147</v>
      </c>
      <c r="AU137" s="258" t="s">
        <v>82</v>
      </c>
      <c r="AV137" s="15" t="s">
        <v>143</v>
      </c>
      <c r="AW137" s="15" t="s">
        <v>30</v>
      </c>
      <c r="AX137" s="15" t="s">
        <v>31</v>
      </c>
      <c r="AY137" s="258" t="s">
        <v>137</v>
      </c>
    </row>
    <row r="138" spans="2:51" s="13" customFormat="1" ht="11.25">
      <c r="B138" s="226"/>
      <c r="C138" s="227"/>
      <c r="D138" s="222" t="s">
        <v>147</v>
      </c>
      <c r="E138" s="227"/>
      <c r="F138" s="229" t="s">
        <v>1120</v>
      </c>
      <c r="G138" s="227"/>
      <c r="H138" s="230">
        <v>2448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82</v>
      </c>
      <c r="AV138" s="13" t="s">
        <v>82</v>
      </c>
      <c r="AW138" s="13" t="s">
        <v>4</v>
      </c>
      <c r="AX138" s="13" t="s">
        <v>31</v>
      </c>
      <c r="AY138" s="236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1121</v>
      </c>
      <c r="F139" s="211" t="s">
        <v>1122</v>
      </c>
      <c r="G139" s="212" t="s">
        <v>245</v>
      </c>
      <c r="H139" s="213">
        <v>3.1</v>
      </c>
      <c r="I139" s="214"/>
      <c r="J139" s="213">
        <f>ROUND(I139*H139,1)</f>
        <v>0</v>
      </c>
      <c r="K139" s="215"/>
      <c r="L139" s="39"/>
      <c r="M139" s="216" t="s">
        <v>1</v>
      </c>
      <c r="N139" s="217" t="s">
        <v>39</v>
      </c>
      <c r="O139" s="71"/>
      <c r="P139" s="218">
        <f>O139*H139</f>
        <v>0</v>
      </c>
      <c r="Q139" s="218">
        <v>2.551775632</v>
      </c>
      <c r="R139" s="218">
        <f>Q139*H139</f>
        <v>7.9105044592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31</v>
      </c>
      <c r="BK139" s="221">
        <f>ROUND(I139*H139,1)</f>
        <v>0</v>
      </c>
      <c r="BL139" s="17" t="s">
        <v>143</v>
      </c>
      <c r="BM139" s="220" t="s">
        <v>1123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1124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1125</v>
      </c>
      <c r="G141" s="227"/>
      <c r="H141" s="230">
        <v>3.1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82</v>
      </c>
      <c r="AV141" s="13" t="s">
        <v>82</v>
      </c>
      <c r="AW141" s="13" t="s">
        <v>30</v>
      </c>
      <c r="AX141" s="13" t="s">
        <v>74</v>
      </c>
      <c r="AY141" s="236" t="s">
        <v>137</v>
      </c>
    </row>
    <row r="142" spans="2:51" s="14" customFormat="1" ht="11.25">
      <c r="B142" s="237"/>
      <c r="C142" s="238"/>
      <c r="D142" s="222" t="s">
        <v>147</v>
      </c>
      <c r="E142" s="239" t="s">
        <v>1</v>
      </c>
      <c r="F142" s="240" t="s">
        <v>1126</v>
      </c>
      <c r="G142" s="238"/>
      <c r="H142" s="241">
        <v>3.1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147</v>
      </c>
      <c r="AU142" s="247" t="s">
        <v>82</v>
      </c>
      <c r="AV142" s="14" t="s">
        <v>150</v>
      </c>
      <c r="AW142" s="14" t="s">
        <v>30</v>
      </c>
      <c r="AX142" s="14" t="s">
        <v>74</v>
      </c>
      <c r="AY142" s="247" t="s">
        <v>137</v>
      </c>
    </row>
    <row r="143" spans="2:51" s="15" customFormat="1" ht="11.25">
      <c r="B143" s="248"/>
      <c r="C143" s="249"/>
      <c r="D143" s="222" t="s">
        <v>147</v>
      </c>
      <c r="E143" s="250" t="s">
        <v>1</v>
      </c>
      <c r="F143" s="251" t="s">
        <v>151</v>
      </c>
      <c r="G143" s="249"/>
      <c r="H143" s="252">
        <v>3.1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147</v>
      </c>
      <c r="AU143" s="258" t="s">
        <v>82</v>
      </c>
      <c r="AV143" s="15" t="s">
        <v>143</v>
      </c>
      <c r="AW143" s="15" t="s">
        <v>30</v>
      </c>
      <c r="AX143" s="15" t="s">
        <v>31</v>
      </c>
      <c r="AY143" s="258" t="s">
        <v>137</v>
      </c>
    </row>
    <row r="144" spans="1:65" s="2" customFormat="1" ht="16.5" customHeight="1">
      <c r="A144" s="34"/>
      <c r="B144" s="35"/>
      <c r="C144" s="209" t="s">
        <v>143</v>
      </c>
      <c r="D144" s="209" t="s">
        <v>139</v>
      </c>
      <c r="E144" s="210" t="s">
        <v>1127</v>
      </c>
      <c r="F144" s="211" t="s">
        <v>1128</v>
      </c>
      <c r="G144" s="212" t="s">
        <v>154</v>
      </c>
      <c r="H144" s="213">
        <v>35.2</v>
      </c>
      <c r="I144" s="214"/>
      <c r="J144" s="213">
        <f>ROUND(I144*H144,1)</f>
        <v>0</v>
      </c>
      <c r="K144" s="215"/>
      <c r="L144" s="39"/>
      <c r="M144" s="216" t="s">
        <v>1</v>
      </c>
      <c r="N144" s="217" t="s">
        <v>39</v>
      </c>
      <c r="O144" s="71"/>
      <c r="P144" s="218">
        <f>O144*H144</f>
        <v>0</v>
      </c>
      <c r="Q144" s="218">
        <v>0.00458068</v>
      </c>
      <c r="R144" s="218">
        <f>Q144*H144</f>
        <v>0.16123993600000003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143</v>
      </c>
      <c r="AT144" s="220" t="s">
        <v>139</v>
      </c>
      <c r="AU144" s="220" t="s">
        <v>82</v>
      </c>
      <c r="AY144" s="17" t="s">
        <v>137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31</v>
      </c>
      <c r="BK144" s="221">
        <f>ROUND(I144*H144,1)</f>
        <v>0</v>
      </c>
      <c r="BL144" s="17" t="s">
        <v>143</v>
      </c>
      <c r="BM144" s="220" t="s">
        <v>1129</v>
      </c>
    </row>
    <row r="145" spans="1:47" s="2" customFormat="1" ht="19.5">
      <c r="A145" s="34"/>
      <c r="B145" s="35"/>
      <c r="C145" s="36"/>
      <c r="D145" s="222" t="s">
        <v>145</v>
      </c>
      <c r="E145" s="36"/>
      <c r="F145" s="223" t="s">
        <v>1130</v>
      </c>
      <c r="G145" s="36"/>
      <c r="H145" s="36"/>
      <c r="I145" s="122"/>
      <c r="J145" s="36"/>
      <c r="K145" s="36"/>
      <c r="L145" s="39"/>
      <c r="M145" s="224"/>
      <c r="N145" s="225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82</v>
      </c>
    </row>
    <row r="146" spans="2:51" s="13" customFormat="1" ht="11.25">
      <c r="B146" s="226"/>
      <c r="C146" s="227"/>
      <c r="D146" s="222" t="s">
        <v>147</v>
      </c>
      <c r="E146" s="228" t="s">
        <v>1</v>
      </c>
      <c r="F146" s="229" t="s">
        <v>1131</v>
      </c>
      <c r="G146" s="227"/>
      <c r="H146" s="230">
        <v>9.2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147</v>
      </c>
      <c r="AU146" s="236" t="s">
        <v>82</v>
      </c>
      <c r="AV146" s="13" t="s">
        <v>82</v>
      </c>
      <c r="AW146" s="13" t="s">
        <v>30</v>
      </c>
      <c r="AX146" s="13" t="s">
        <v>74</v>
      </c>
      <c r="AY146" s="236" t="s">
        <v>137</v>
      </c>
    </row>
    <row r="147" spans="2:51" s="14" customFormat="1" ht="11.25">
      <c r="B147" s="237"/>
      <c r="C147" s="238"/>
      <c r="D147" s="222" t="s">
        <v>147</v>
      </c>
      <c r="E147" s="239" t="s">
        <v>1</v>
      </c>
      <c r="F147" s="240" t="s">
        <v>1126</v>
      </c>
      <c r="G147" s="238"/>
      <c r="H147" s="241">
        <v>9.2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147</v>
      </c>
      <c r="AU147" s="247" t="s">
        <v>82</v>
      </c>
      <c r="AV147" s="14" t="s">
        <v>150</v>
      </c>
      <c r="AW147" s="14" t="s">
        <v>30</v>
      </c>
      <c r="AX147" s="14" t="s">
        <v>74</v>
      </c>
      <c r="AY147" s="247" t="s">
        <v>137</v>
      </c>
    </row>
    <row r="148" spans="2:51" s="13" customFormat="1" ht="11.25">
      <c r="B148" s="226"/>
      <c r="C148" s="227"/>
      <c r="D148" s="222" t="s">
        <v>147</v>
      </c>
      <c r="E148" s="228" t="s">
        <v>1</v>
      </c>
      <c r="F148" s="229" t="s">
        <v>1132</v>
      </c>
      <c r="G148" s="227"/>
      <c r="H148" s="230">
        <v>26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147</v>
      </c>
      <c r="AU148" s="236" t="s">
        <v>82</v>
      </c>
      <c r="AV148" s="13" t="s">
        <v>82</v>
      </c>
      <c r="AW148" s="13" t="s">
        <v>30</v>
      </c>
      <c r="AX148" s="13" t="s">
        <v>74</v>
      </c>
      <c r="AY148" s="236" t="s">
        <v>137</v>
      </c>
    </row>
    <row r="149" spans="2:51" s="14" customFormat="1" ht="11.25">
      <c r="B149" s="237"/>
      <c r="C149" s="238"/>
      <c r="D149" s="222" t="s">
        <v>147</v>
      </c>
      <c r="E149" s="239" t="s">
        <v>1</v>
      </c>
      <c r="F149" s="240" t="s">
        <v>1133</v>
      </c>
      <c r="G149" s="238"/>
      <c r="H149" s="241">
        <v>26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147</v>
      </c>
      <c r="AU149" s="247" t="s">
        <v>82</v>
      </c>
      <c r="AV149" s="14" t="s">
        <v>150</v>
      </c>
      <c r="AW149" s="14" t="s">
        <v>30</v>
      </c>
      <c r="AX149" s="14" t="s">
        <v>74</v>
      </c>
      <c r="AY149" s="247" t="s">
        <v>137</v>
      </c>
    </row>
    <row r="150" spans="2:51" s="15" customFormat="1" ht="11.25">
      <c r="B150" s="248"/>
      <c r="C150" s="249"/>
      <c r="D150" s="222" t="s">
        <v>147</v>
      </c>
      <c r="E150" s="250" t="s">
        <v>1</v>
      </c>
      <c r="F150" s="251" t="s">
        <v>151</v>
      </c>
      <c r="G150" s="249"/>
      <c r="H150" s="252">
        <v>35.2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147</v>
      </c>
      <c r="AU150" s="258" t="s">
        <v>82</v>
      </c>
      <c r="AV150" s="15" t="s">
        <v>143</v>
      </c>
      <c r="AW150" s="15" t="s">
        <v>30</v>
      </c>
      <c r="AX150" s="15" t="s">
        <v>31</v>
      </c>
      <c r="AY150" s="258" t="s">
        <v>137</v>
      </c>
    </row>
    <row r="151" spans="1:65" s="2" customFormat="1" ht="16.5" customHeight="1">
      <c r="A151" s="34"/>
      <c r="B151" s="35"/>
      <c r="C151" s="209" t="s">
        <v>170</v>
      </c>
      <c r="D151" s="209" t="s">
        <v>139</v>
      </c>
      <c r="E151" s="210" t="s">
        <v>1134</v>
      </c>
      <c r="F151" s="211" t="s">
        <v>1135</v>
      </c>
      <c r="G151" s="212" t="s">
        <v>154</v>
      </c>
      <c r="H151" s="213">
        <v>35.2</v>
      </c>
      <c r="I151" s="214"/>
      <c r="J151" s="213">
        <f>ROUND(I151*H151,1)</f>
        <v>0</v>
      </c>
      <c r="K151" s="215"/>
      <c r="L151" s="39"/>
      <c r="M151" s="216" t="s">
        <v>1</v>
      </c>
      <c r="N151" s="217" t="s">
        <v>39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143</v>
      </c>
      <c r="AT151" s="220" t="s">
        <v>139</v>
      </c>
      <c r="AU151" s="220" t="s">
        <v>82</v>
      </c>
      <c r="AY151" s="17" t="s">
        <v>137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31</v>
      </c>
      <c r="BK151" s="221">
        <f>ROUND(I151*H151,1)</f>
        <v>0</v>
      </c>
      <c r="BL151" s="17" t="s">
        <v>143</v>
      </c>
      <c r="BM151" s="220" t="s">
        <v>1136</v>
      </c>
    </row>
    <row r="152" spans="1:47" s="2" customFormat="1" ht="19.5">
      <c r="A152" s="34"/>
      <c r="B152" s="35"/>
      <c r="C152" s="36"/>
      <c r="D152" s="222" t="s">
        <v>145</v>
      </c>
      <c r="E152" s="36"/>
      <c r="F152" s="223" t="s">
        <v>1137</v>
      </c>
      <c r="G152" s="36"/>
      <c r="H152" s="36"/>
      <c r="I152" s="122"/>
      <c r="J152" s="36"/>
      <c r="K152" s="36"/>
      <c r="L152" s="39"/>
      <c r="M152" s="224"/>
      <c r="N152" s="22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1:65" s="2" customFormat="1" ht="16.5" customHeight="1">
      <c r="A153" s="34"/>
      <c r="B153" s="35"/>
      <c r="C153" s="209" t="s">
        <v>237</v>
      </c>
      <c r="D153" s="209" t="s">
        <v>139</v>
      </c>
      <c r="E153" s="210" t="s">
        <v>524</v>
      </c>
      <c r="F153" s="211" t="s">
        <v>525</v>
      </c>
      <c r="G153" s="212" t="s">
        <v>382</v>
      </c>
      <c r="H153" s="213">
        <v>0.5</v>
      </c>
      <c r="I153" s="214"/>
      <c r="J153" s="213">
        <f>ROUND(I153*H153,1)</f>
        <v>0</v>
      </c>
      <c r="K153" s="215"/>
      <c r="L153" s="39"/>
      <c r="M153" s="216" t="s">
        <v>1</v>
      </c>
      <c r="N153" s="217" t="s">
        <v>39</v>
      </c>
      <c r="O153" s="71"/>
      <c r="P153" s="218">
        <f>O153*H153</f>
        <v>0</v>
      </c>
      <c r="Q153" s="218">
        <v>1.0627727797</v>
      </c>
      <c r="R153" s="218">
        <f>Q153*H153</f>
        <v>0.53138638985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143</v>
      </c>
      <c r="AT153" s="220" t="s">
        <v>139</v>
      </c>
      <c r="AU153" s="220" t="s">
        <v>82</v>
      </c>
      <c r="AY153" s="17" t="s">
        <v>137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31</v>
      </c>
      <c r="BK153" s="221">
        <f>ROUND(I153*H153,1)</f>
        <v>0</v>
      </c>
      <c r="BL153" s="17" t="s">
        <v>143</v>
      </c>
      <c r="BM153" s="220" t="s">
        <v>1138</v>
      </c>
    </row>
    <row r="154" spans="1:47" s="2" customFormat="1" ht="29.25">
      <c r="A154" s="34"/>
      <c r="B154" s="35"/>
      <c r="C154" s="36"/>
      <c r="D154" s="222" t="s">
        <v>145</v>
      </c>
      <c r="E154" s="36"/>
      <c r="F154" s="223" t="s">
        <v>527</v>
      </c>
      <c r="G154" s="36"/>
      <c r="H154" s="36"/>
      <c r="I154" s="122"/>
      <c r="J154" s="36"/>
      <c r="K154" s="36"/>
      <c r="L154" s="39"/>
      <c r="M154" s="224"/>
      <c r="N154" s="22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145</v>
      </c>
      <c r="AU154" s="17" t="s">
        <v>82</v>
      </c>
    </row>
    <row r="155" spans="2:51" s="13" customFormat="1" ht="22.5">
      <c r="B155" s="226"/>
      <c r="C155" s="227"/>
      <c r="D155" s="222" t="s">
        <v>147</v>
      </c>
      <c r="E155" s="228" t="s">
        <v>1</v>
      </c>
      <c r="F155" s="229" t="s">
        <v>1139</v>
      </c>
      <c r="G155" s="227"/>
      <c r="H155" s="230">
        <v>0.5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147</v>
      </c>
      <c r="AU155" s="236" t="s">
        <v>82</v>
      </c>
      <c r="AV155" s="13" t="s">
        <v>82</v>
      </c>
      <c r="AW155" s="13" t="s">
        <v>30</v>
      </c>
      <c r="AX155" s="13" t="s">
        <v>74</v>
      </c>
      <c r="AY155" s="236" t="s">
        <v>137</v>
      </c>
    </row>
    <row r="156" spans="2:51" s="14" customFormat="1" ht="11.25">
      <c r="B156" s="237"/>
      <c r="C156" s="238"/>
      <c r="D156" s="222" t="s">
        <v>147</v>
      </c>
      <c r="E156" s="239" t="s">
        <v>1</v>
      </c>
      <c r="F156" s="240" t="s">
        <v>529</v>
      </c>
      <c r="G156" s="238"/>
      <c r="H156" s="241">
        <v>0.5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147</v>
      </c>
      <c r="AU156" s="247" t="s">
        <v>82</v>
      </c>
      <c r="AV156" s="14" t="s">
        <v>150</v>
      </c>
      <c r="AW156" s="14" t="s">
        <v>30</v>
      </c>
      <c r="AX156" s="14" t="s">
        <v>74</v>
      </c>
      <c r="AY156" s="247" t="s">
        <v>137</v>
      </c>
    </row>
    <row r="157" spans="2:51" s="15" customFormat="1" ht="11.25">
      <c r="B157" s="248"/>
      <c r="C157" s="249"/>
      <c r="D157" s="222" t="s">
        <v>147</v>
      </c>
      <c r="E157" s="250" t="s">
        <v>1</v>
      </c>
      <c r="F157" s="251" t="s">
        <v>151</v>
      </c>
      <c r="G157" s="249"/>
      <c r="H157" s="252">
        <v>0.5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147</v>
      </c>
      <c r="AU157" s="258" t="s">
        <v>82</v>
      </c>
      <c r="AV157" s="15" t="s">
        <v>143</v>
      </c>
      <c r="AW157" s="15" t="s">
        <v>30</v>
      </c>
      <c r="AX157" s="15" t="s">
        <v>31</v>
      </c>
      <c r="AY157" s="258" t="s">
        <v>137</v>
      </c>
    </row>
    <row r="158" spans="2:63" s="12" customFormat="1" ht="22.9" customHeight="1">
      <c r="B158" s="193"/>
      <c r="C158" s="194"/>
      <c r="D158" s="195" t="s">
        <v>73</v>
      </c>
      <c r="E158" s="207" t="s">
        <v>143</v>
      </c>
      <c r="F158" s="207" t="s">
        <v>348</v>
      </c>
      <c r="G158" s="194"/>
      <c r="H158" s="194"/>
      <c r="I158" s="197"/>
      <c r="J158" s="208">
        <f>BK158</f>
        <v>0</v>
      </c>
      <c r="K158" s="194"/>
      <c r="L158" s="199"/>
      <c r="M158" s="200"/>
      <c r="N158" s="201"/>
      <c r="O158" s="201"/>
      <c r="P158" s="202">
        <f>SUM(P159:P185)</f>
        <v>0</v>
      </c>
      <c r="Q158" s="201"/>
      <c r="R158" s="202">
        <f>SUM(R159:R185)</f>
        <v>3065.078128</v>
      </c>
      <c r="S158" s="201"/>
      <c r="T158" s="203">
        <f>SUM(T159:T185)</f>
        <v>0</v>
      </c>
      <c r="AR158" s="204" t="s">
        <v>31</v>
      </c>
      <c r="AT158" s="205" t="s">
        <v>73</v>
      </c>
      <c r="AU158" s="205" t="s">
        <v>31</v>
      </c>
      <c r="AY158" s="204" t="s">
        <v>137</v>
      </c>
      <c r="BK158" s="206">
        <f>SUM(BK159:BK185)</f>
        <v>0</v>
      </c>
    </row>
    <row r="159" spans="1:65" s="2" customFormat="1" ht="21.75" customHeight="1">
      <c r="A159" s="34"/>
      <c r="B159" s="35"/>
      <c r="C159" s="209" t="s">
        <v>176</v>
      </c>
      <c r="D159" s="209" t="s">
        <v>139</v>
      </c>
      <c r="E159" s="210" t="s">
        <v>1140</v>
      </c>
      <c r="F159" s="211" t="s">
        <v>1141</v>
      </c>
      <c r="G159" s="212" t="s">
        <v>245</v>
      </c>
      <c r="H159" s="213">
        <v>16.4</v>
      </c>
      <c r="I159" s="214"/>
      <c r="J159" s="213">
        <f>ROUND(I159*H159,1)</f>
        <v>0</v>
      </c>
      <c r="K159" s="215"/>
      <c r="L159" s="39"/>
      <c r="M159" s="216" t="s">
        <v>1</v>
      </c>
      <c r="N159" s="217" t="s">
        <v>39</v>
      </c>
      <c r="O159" s="71"/>
      <c r="P159" s="218">
        <f>O159*H159</f>
        <v>0</v>
      </c>
      <c r="Q159" s="218">
        <v>2.429</v>
      </c>
      <c r="R159" s="218">
        <f>Q159*H159</f>
        <v>39.83559999999999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82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31</v>
      </c>
      <c r="BK159" s="221">
        <f>ROUND(I159*H159,1)</f>
        <v>0</v>
      </c>
      <c r="BL159" s="17" t="s">
        <v>143</v>
      </c>
      <c r="BM159" s="220" t="s">
        <v>1142</v>
      </c>
    </row>
    <row r="160" spans="1:47" s="2" customFormat="1" ht="29.25">
      <c r="A160" s="34"/>
      <c r="B160" s="35"/>
      <c r="C160" s="36"/>
      <c r="D160" s="222" t="s">
        <v>145</v>
      </c>
      <c r="E160" s="36"/>
      <c r="F160" s="223" t="s">
        <v>1143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82</v>
      </c>
    </row>
    <row r="161" spans="2:51" s="13" customFormat="1" ht="11.25">
      <c r="B161" s="226"/>
      <c r="C161" s="227"/>
      <c r="D161" s="222" t="s">
        <v>147</v>
      </c>
      <c r="E161" s="228" t="s">
        <v>1</v>
      </c>
      <c r="F161" s="229" t="s">
        <v>1144</v>
      </c>
      <c r="G161" s="227"/>
      <c r="H161" s="230">
        <v>13.5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147</v>
      </c>
      <c r="AU161" s="236" t="s">
        <v>82</v>
      </c>
      <c r="AV161" s="13" t="s">
        <v>82</v>
      </c>
      <c r="AW161" s="13" t="s">
        <v>30</v>
      </c>
      <c r="AX161" s="13" t="s">
        <v>74</v>
      </c>
      <c r="AY161" s="236" t="s">
        <v>137</v>
      </c>
    </row>
    <row r="162" spans="2:51" s="14" customFormat="1" ht="11.25">
      <c r="B162" s="237"/>
      <c r="C162" s="238"/>
      <c r="D162" s="222" t="s">
        <v>147</v>
      </c>
      <c r="E162" s="239" t="s">
        <v>1</v>
      </c>
      <c r="F162" s="240" t="s">
        <v>1145</v>
      </c>
      <c r="G162" s="238"/>
      <c r="H162" s="241">
        <v>13.5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147</v>
      </c>
      <c r="AU162" s="247" t="s">
        <v>82</v>
      </c>
      <c r="AV162" s="14" t="s">
        <v>150</v>
      </c>
      <c r="AW162" s="14" t="s">
        <v>30</v>
      </c>
      <c r="AX162" s="14" t="s">
        <v>74</v>
      </c>
      <c r="AY162" s="247" t="s">
        <v>137</v>
      </c>
    </row>
    <row r="163" spans="2:51" s="13" customFormat="1" ht="11.25">
      <c r="B163" s="226"/>
      <c r="C163" s="227"/>
      <c r="D163" s="222" t="s">
        <v>147</v>
      </c>
      <c r="E163" s="228" t="s">
        <v>1</v>
      </c>
      <c r="F163" s="229" t="s">
        <v>1146</v>
      </c>
      <c r="G163" s="227"/>
      <c r="H163" s="230">
        <v>2.9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147</v>
      </c>
      <c r="AU163" s="236" t="s">
        <v>82</v>
      </c>
      <c r="AV163" s="13" t="s">
        <v>82</v>
      </c>
      <c r="AW163" s="13" t="s">
        <v>30</v>
      </c>
      <c r="AX163" s="13" t="s">
        <v>74</v>
      </c>
      <c r="AY163" s="236" t="s">
        <v>137</v>
      </c>
    </row>
    <row r="164" spans="2:51" s="14" customFormat="1" ht="11.25">
      <c r="B164" s="237"/>
      <c r="C164" s="238"/>
      <c r="D164" s="222" t="s">
        <v>147</v>
      </c>
      <c r="E164" s="239" t="s">
        <v>1</v>
      </c>
      <c r="F164" s="240" t="s">
        <v>1147</v>
      </c>
      <c r="G164" s="238"/>
      <c r="H164" s="241">
        <v>2.9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147</v>
      </c>
      <c r="AU164" s="247" t="s">
        <v>82</v>
      </c>
      <c r="AV164" s="14" t="s">
        <v>150</v>
      </c>
      <c r="AW164" s="14" t="s">
        <v>30</v>
      </c>
      <c r="AX164" s="14" t="s">
        <v>74</v>
      </c>
      <c r="AY164" s="247" t="s">
        <v>137</v>
      </c>
    </row>
    <row r="165" spans="2:51" s="15" customFormat="1" ht="11.25">
      <c r="B165" s="248"/>
      <c r="C165" s="249"/>
      <c r="D165" s="222" t="s">
        <v>147</v>
      </c>
      <c r="E165" s="250" t="s">
        <v>1</v>
      </c>
      <c r="F165" s="251" t="s">
        <v>151</v>
      </c>
      <c r="G165" s="249"/>
      <c r="H165" s="252">
        <v>16.4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82</v>
      </c>
      <c r="AV165" s="15" t="s">
        <v>143</v>
      </c>
      <c r="AW165" s="15" t="s">
        <v>30</v>
      </c>
      <c r="AX165" s="15" t="s">
        <v>31</v>
      </c>
      <c r="AY165" s="258" t="s">
        <v>137</v>
      </c>
    </row>
    <row r="166" spans="1:65" s="2" customFormat="1" ht="21.75" customHeight="1">
      <c r="A166" s="34"/>
      <c r="B166" s="35"/>
      <c r="C166" s="209" t="s">
        <v>182</v>
      </c>
      <c r="D166" s="209" t="s">
        <v>139</v>
      </c>
      <c r="E166" s="210" t="s">
        <v>579</v>
      </c>
      <c r="F166" s="211" t="s">
        <v>580</v>
      </c>
      <c r="G166" s="212" t="s">
        <v>245</v>
      </c>
      <c r="H166" s="213">
        <v>199.2</v>
      </c>
      <c r="I166" s="214"/>
      <c r="J166" s="213">
        <f>ROUND(I166*H166,1)</f>
        <v>0</v>
      </c>
      <c r="K166" s="215"/>
      <c r="L166" s="39"/>
      <c r="M166" s="216" t="s">
        <v>1</v>
      </c>
      <c r="N166" s="217" t="s">
        <v>39</v>
      </c>
      <c r="O166" s="71"/>
      <c r="P166" s="218">
        <f>O166*H166</f>
        <v>0</v>
      </c>
      <c r="Q166" s="218">
        <v>1.89</v>
      </c>
      <c r="R166" s="218">
        <f>Q166*H166</f>
        <v>376.48799999999994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143</v>
      </c>
      <c r="AT166" s="220" t="s">
        <v>139</v>
      </c>
      <c r="AU166" s="220" t="s">
        <v>82</v>
      </c>
      <c r="AY166" s="17" t="s">
        <v>137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31</v>
      </c>
      <c r="BK166" s="221">
        <f>ROUND(I166*H166,1)</f>
        <v>0</v>
      </c>
      <c r="BL166" s="17" t="s">
        <v>143</v>
      </c>
      <c r="BM166" s="220" t="s">
        <v>1148</v>
      </c>
    </row>
    <row r="167" spans="1:47" s="2" customFormat="1" ht="19.5">
      <c r="A167" s="34"/>
      <c r="B167" s="35"/>
      <c r="C167" s="36"/>
      <c r="D167" s="222" t="s">
        <v>145</v>
      </c>
      <c r="E167" s="36"/>
      <c r="F167" s="223" t="s">
        <v>582</v>
      </c>
      <c r="G167" s="36"/>
      <c r="H167" s="36"/>
      <c r="I167" s="122"/>
      <c r="J167" s="36"/>
      <c r="K167" s="36"/>
      <c r="L167" s="39"/>
      <c r="M167" s="224"/>
      <c r="N167" s="22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82</v>
      </c>
    </row>
    <row r="168" spans="2:51" s="13" customFormat="1" ht="11.25">
      <c r="B168" s="226"/>
      <c r="C168" s="227"/>
      <c r="D168" s="222" t="s">
        <v>147</v>
      </c>
      <c r="E168" s="228" t="s">
        <v>1</v>
      </c>
      <c r="F168" s="229" t="s">
        <v>1149</v>
      </c>
      <c r="G168" s="227"/>
      <c r="H168" s="230">
        <v>199.2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147</v>
      </c>
      <c r="AU168" s="236" t="s">
        <v>82</v>
      </c>
      <c r="AV168" s="13" t="s">
        <v>82</v>
      </c>
      <c r="AW168" s="13" t="s">
        <v>30</v>
      </c>
      <c r="AX168" s="13" t="s">
        <v>74</v>
      </c>
      <c r="AY168" s="236" t="s">
        <v>137</v>
      </c>
    </row>
    <row r="169" spans="2:51" s="14" customFormat="1" ht="11.25">
      <c r="B169" s="237"/>
      <c r="C169" s="238"/>
      <c r="D169" s="222" t="s">
        <v>147</v>
      </c>
      <c r="E169" s="239" t="s">
        <v>1</v>
      </c>
      <c r="F169" s="240" t="s">
        <v>584</v>
      </c>
      <c r="G169" s="238"/>
      <c r="H169" s="241">
        <v>199.2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147</v>
      </c>
      <c r="AU169" s="247" t="s">
        <v>82</v>
      </c>
      <c r="AV169" s="14" t="s">
        <v>150</v>
      </c>
      <c r="AW169" s="14" t="s">
        <v>30</v>
      </c>
      <c r="AX169" s="14" t="s">
        <v>74</v>
      </c>
      <c r="AY169" s="247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199.2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31</v>
      </c>
      <c r="AY170" s="258" t="s">
        <v>137</v>
      </c>
    </row>
    <row r="171" spans="1:65" s="2" customFormat="1" ht="21.75" customHeight="1">
      <c r="A171" s="34"/>
      <c r="B171" s="35"/>
      <c r="C171" s="209" t="s">
        <v>187</v>
      </c>
      <c r="D171" s="209" t="s">
        <v>139</v>
      </c>
      <c r="E171" s="210" t="s">
        <v>1150</v>
      </c>
      <c r="F171" s="211" t="s">
        <v>1151</v>
      </c>
      <c r="G171" s="212" t="s">
        <v>245</v>
      </c>
      <c r="H171" s="213">
        <v>201.6</v>
      </c>
      <c r="I171" s="214"/>
      <c r="J171" s="213">
        <f>ROUND(I171*H171,1)</f>
        <v>0</v>
      </c>
      <c r="K171" s="215"/>
      <c r="L171" s="39"/>
      <c r="M171" s="216" t="s">
        <v>1</v>
      </c>
      <c r="N171" s="217" t="s">
        <v>39</v>
      </c>
      <c r="O171" s="71"/>
      <c r="P171" s="218">
        <f>O171*H171</f>
        <v>0</v>
      </c>
      <c r="Q171" s="218">
        <v>2.13408</v>
      </c>
      <c r="R171" s="218">
        <f>Q171*H171</f>
        <v>430.230528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31</v>
      </c>
      <c r="BK171" s="221">
        <f>ROUND(I171*H171,1)</f>
        <v>0</v>
      </c>
      <c r="BL171" s="17" t="s">
        <v>143</v>
      </c>
      <c r="BM171" s="220" t="s">
        <v>1152</v>
      </c>
    </row>
    <row r="172" spans="1:47" s="2" customFormat="1" ht="29.25">
      <c r="A172" s="34"/>
      <c r="B172" s="35"/>
      <c r="C172" s="36"/>
      <c r="D172" s="222" t="s">
        <v>145</v>
      </c>
      <c r="E172" s="36"/>
      <c r="F172" s="223" t="s">
        <v>1153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1154</v>
      </c>
      <c r="G173" s="227"/>
      <c r="H173" s="230">
        <v>201.6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74</v>
      </c>
      <c r="AY173" s="236" t="s">
        <v>137</v>
      </c>
    </row>
    <row r="174" spans="2:51" s="14" customFormat="1" ht="11.25">
      <c r="B174" s="237"/>
      <c r="C174" s="238"/>
      <c r="D174" s="222" t="s">
        <v>147</v>
      </c>
      <c r="E174" s="239" t="s">
        <v>1</v>
      </c>
      <c r="F174" s="240" t="s">
        <v>1155</v>
      </c>
      <c r="G174" s="238"/>
      <c r="H174" s="241">
        <v>201.6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147</v>
      </c>
      <c r="AU174" s="247" t="s">
        <v>82</v>
      </c>
      <c r="AV174" s="14" t="s">
        <v>150</v>
      </c>
      <c r="AW174" s="14" t="s">
        <v>30</v>
      </c>
      <c r="AX174" s="14" t="s">
        <v>74</v>
      </c>
      <c r="AY174" s="247" t="s">
        <v>137</v>
      </c>
    </row>
    <row r="175" spans="2:51" s="15" customFormat="1" ht="11.25">
      <c r="B175" s="248"/>
      <c r="C175" s="249"/>
      <c r="D175" s="222" t="s">
        <v>147</v>
      </c>
      <c r="E175" s="250" t="s">
        <v>1</v>
      </c>
      <c r="F175" s="251" t="s">
        <v>151</v>
      </c>
      <c r="G175" s="249"/>
      <c r="H175" s="252">
        <v>201.6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147</v>
      </c>
      <c r="AU175" s="258" t="s">
        <v>82</v>
      </c>
      <c r="AV175" s="15" t="s">
        <v>143</v>
      </c>
      <c r="AW175" s="15" t="s">
        <v>30</v>
      </c>
      <c r="AX175" s="15" t="s">
        <v>31</v>
      </c>
      <c r="AY175" s="258" t="s">
        <v>137</v>
      </c>
    </row>
    <row r="176" spans="1:65" s="2" customFormat="1" ht="21.75" customHeight="1">
      <c r="A176" s="34"/>
      <c r="B176" s="35"/>
      <c r="C176" s="209" t="s">
        <v>192</v>
      </c>
      <c r="D176" s="209" t="s">
        <v>139</v>
      </c>
      <c r="E176" s="210" t="s">
        <v>1156</v>
      </c>
      <c r="F176" s="211" t="s">
        <v>1157</v>
      </c>
      <c r="G176" s="212" t="s">
        <v>245</v>
      </c>
      <c r="H176" s="213">
        <v>693</v>
      </c>
      <c r="I176" s="214"/>
      <c r="J176" s="213">
        <f>ROUND(I176*H176,1)</f>
        <v>0</v>
      </c>
      <c r="K176" s="215"/>
      <c r="L176" s="39"/>
      <c r="M176" s="216" t="s">
        <v>1</v>
      </c>
      <c r="N176" s="217" t="s">
        <v>39</v>
      </c>
      <c r="O176" s="71"/>
      <c r="P176" s="218">
        <f>O176*H176</f>
        <v>0</v>
      </c>
      <c r="Q176" s="218">
        <v>1.848</v>
      </c>
      <c r="R176" s="218">
        <f>Q176*H176</f>
        <v>1280.664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143</v>
      </c>
      <c r="AT176" s="220" t="s">
        <v>139</v>
      </c>
      <c r="AU176" s="220" t="s">
        <v>82</v>
      </c>
      <c r="AY176" s="17" t="s">
        <v>137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31</v>
      </c>
      <c r="BK176" s="221">
        <f>ROUND(I176*H176,1)</f>
        <v>0</v>
      </c>
      <c r="BL176" s="17" t="s">
        <v>143</v>
      </c>
      <c r="BM176" s="220" t="s">
        <v>1158</v>
      </c>
    </row>
    <row r="177" spans="1:47" s="2" customFormat="1" ht="39">
      <c r="A177" s="34"/>
      <c r="B177" s="35"/>
      <c r="C177" s="36"/>
      <c r="D177" s="222" t="s">
        <v>145</v>
      </c>
      <c r="E177" s="36"/>
      <c r="F177" s="223" t="s">
        <v>1159</v>
      </c>
      <c r="G177" s="36"/>
      <c r="H177" s="36"/>
      <c r="I177" s="122"/>
      <c r="J177" s="36"/>
      <c r="K177" s="36"/>
      <c r="L177" s="39"/>
      <c r="M177" s="224"/>
      <c r="N177" s="225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145</v>
      </c>
      <c r="AU177" s="17" t="s">
        <v>82</v>
      </c>
    </row>
    <row r="178" spans="2:51" s="13" customFormat="1" ht="11.25">
      <c r="B178" s="226"/>
      <c r="C178" s="227"/>
      <c r="D178" s="222" t="s">
        <v>147</v>
      </c>
      <c r="E178" s="228" t="s">
        <v>1</v>
      </c>
      <c r="F178" s="229" t="s">
        <v>1160</v>
      </c>
      <c r="G178" s="227"/>
      <c r="H178" s="230">
        <v>693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147</v>
      </c>
      <c r="AU178" s="236" t="s">
        <v>82</v>
      </c>
      <c r="AV178" s="13" t="s">
        <v>82</v>
      </c>
      <c r="AW178" s="13" t="s">
        <v>30</v>
      </c>
      <c r="AX178" s="13" t="s">
        <v>74</v>
      </c>
      <c r="AY178" s="236" t="s">
        <v>137</v>
      </c>
    </row>
    <row r="179" spans="2:51" s="14" customFormat="1" ht="11.25">
      <c r="B179" s="237"/>
      <c r="C179" s="238"/>
      <c r="D179" s="222" t="s">
        <v>147</v>
      </c>
      <c r="E179" s="239" t="s">
        <v>1</v>
      </c>
      <c r="F179" s="240" t="s">
        <v>1161</v>
      </c>
      <c r="G179" s="238"/>
      <c r="H179" s="241">
        <v>693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147</v>
      </c>
      <c r="AU179" s="247" t="s">
        <v>82</v>
      </c>
      <c r="AV179" s="14" t="s">
        <v>150</v>
      </c>
      <c r="AW179" s="14" t="s">
        <v>30</v>
      </c>
      <c r="AX179" s="14" t="s">
        <v>74</v>
      </c>
      <c r="AY179" s="247" t="s">
        <v>137</v>
      </c>
    </row>
    <row r="180" spans="2:51" s="15" customFormat="1" ht="11.25">
      <c r="B180" s="248"/>
      <c r="C180" s="249"/>
      <c r="D180" s="222" t="s">
        <v>147</v>
      </c>
      <c r="E180" s="250" t="s">
        <v>1</v>
      </c>
      <c r="F180" s="251" t="s">
        <v>151</v>
      </c>
      <c r="G180" s="249"/>
      <c r="H180" s="252">
        <v>693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147</v>
      </c>
      <c r="AU180" s="258" t="s">
        <v>82</v>
      </c>
      <c r="AV180" s="15" t="s">
        <v>143</v>
      </c>
      <c r="AW180" s="15" t="s">
        <v>30</v>
      </c>
      <c r="AX180" s="15" t="s">
        <v>31</v>
      </c>
      <c r="AY180" s="258" t="s">
        <v>137</v>
      </c>
    </row>
    <row r="181" spans="1:65" s="2" customFormat="1" ht="21.75" customHeight="1">
      <c r="A181" s="34"/>
      <c r="B181" s="35"/>
      <c r="C181" s="209" t="s">
        <v>198</v>
      </c>
      <c r="D181" s="209" t="s">
        <v>139</v>
      </c>
      <c r="E181" s="210" t="s">
        <v>1162</v>
      </c>
      <c r="F181" s="211" t="s">
        <v>1163</v>
      </c>
      <c r="G181" s="212" t="s">
        <v>245</v>
      </c>
      <c r="H181" s="213">
        <v>609</v>
      </c>
      <c r="I181" s="214"/>
      <c r="J181" s="213">
        <f>ROUND(I181*H181,1)</f>
        <v>0</v>
      </c>
      <c r="K181" s="215"/>
      <c r="L181" s="39"/>
      <c r="M181" s="216" t="s">
        <v>1</v>
      </c>
      <c r="N181" s="217" t="s">
        <v>39</v>
      </c>
      <c r="O181" s="71"/>
      <c r="P181" s="218">
        <f>O181*H181</f>
        <v>0</v>
      </c>
      <c r="Q181" s="218">
        <v>1.54</v>
      </c>
      <c r="R181" s="218">
        <f>Q181*H181</f>
        <v>937.86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143</v>
      </c>
      <c r="AT181" s="220" t="s">
        <v>139</v>
      </c>
      <c r="AU181" s="220" t="s">
        <v>82</v>
      </c>
      <c r="AY181" s="17" t="s">
        <v>137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31</v>
      </c>
      <c r="BK181" s="221">
        <f>ROUND(I181*H181,1)</f>
        <v>0</v>
      </c>
      <c r="BL181" s="17" t="s">
        <v>143</v>
      </c>
      <c r="BM181" s="220" t="s">
        <v>1164</v>
      </c>
    </row>
    <row r="182" spans="1:47" s="2" customFormat="1" ht="39">
      <c r="A182" s="34"/>
      <c r="B182" s="35"/>
      <c r="C182" s="36"/>
      <c r="D182" s="222" t="s">
        <v>145</v>
      </c>
      <c r="E182" s="36"/>
      <c r="F182" s="223" t="s">
        <v>1165</v>
      </c>
      <c r="G182" s="36"/>
      <c r="H182" s="36"/>
      <c r="I182" s="122"/>
      <c r="J182" s="36"/>
      <c r="K182" s="36"/>
      <c r="L182" s="39"/>
      <c r="M182" s="224"/>
      <c r="N182" s="225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145</v>
      </c>
      <c r="AU182" s="17" t="s">
        <v>82</v>
      </c>
    </row>
    <row r="183" spans="2:51" s="13" customFormat="1" ht="11.25">
      <c r="B183" s="226"/>
      <c r="C183" s="227"/>
      <c r="D183" s="222" t="s">
        <v>147</v>
      </c>
      <c r="E183" s="228" t="s">
        <v>1</v>
      </c>
      <c r="F183" s="229" t="s">
        <v>1166</v>
      </c>
      <c r="G183" s="227"/>
      <c r="H183" s="230">
        <v>609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147</v>
      </c>
      <c r="AU183" s="236" t="s">
        <v>82</v>
      </c>
      <c r="AV183" s="13" t="s">
        <v>82</v>
      </c>
      <c r="AW183" s="13" t="s">
        <v>30</v>
      </c>
      <c r="AX183" s="13" t="s">
        <v>74</v>
      </c>
      <c r="AY183" s="236" t="s">
        <v>137</v>
      </c>
    </row>
    <row r="184" spans="2:51" s="14" customFormat="1" ht="11.25">
      <c r="B184" s="237"/>
      <c r="C184" s="238"/>
      <c r="D184" s="222" t="s">
        <v>147</v>
      </c>
      <c r="E184" s="239" t="s">
        <v>1</v>
      </c>
      <c r="F184" s="240" t="s">
        <v>1167</v>
      </c>
      <c r="G184" s="238"/>
      <c r="H184" s="241">
        <v>609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147</v>
      </c>
      <c r="AU184" s="247" t="s">
        <v>82</v>
      </c>
      <c r="AV184" s="14" t="s">
        <v>150</v>
      </c>
      <c r="AW184" s="14" t="s">
        <v>30</v>
      </c>
      <c r="AX184" s="14" t="s">
        <v>74</v>
      </c>
      <c r="AY184" s="247" t="s">
        <v>137</v>
      </c>
    </row>
    <row r="185" spans="2:51" s="15" customFormat="1" ht="11.25">
      <c r="B185" s="248"/>
      <c r="C185" s="249"/>
      <c r="D185" s="222" t="s">
        <v>147</v>
      </c>
      <c r="E185" s="250" t="s">
        <v>1</v>
      </c>
      <c r="F185" s="251" t="s">
        <v>151</v>
      </c>
      <c r="G185" s="249"/>
      <c r="H185" s="252">
        <v>609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147</v>
      </c>
      <c r="AU185" s="258" t="s">
        <v>82</v>
      </c>
      <c r="AV185" s="15" t="s">
        <v>143</v>
      </c>
      <c r="AW185" s="15" t="s">
        <v>30</v>
      </c>
      <c r="AX185" s="15" t="s">
        <v>31</v>
      </c>
      <c r="AY185" s="258" t="s">
        <v>137</v>
      </c>
    </row>
    <row r="186" spans="2:63" s="12" customFormat="1" ht="22.9" customHeight="1">
      <c r="B186" s="193"/>
      <c r="C186" s="194"/>
      <c r="D186" s="195" t="s">
        <v>73</v>
      </c>
      <c r="E186" s="207" t="s">
        <v>176</v>
      </c>
      <c r="F186" s="207" t="s">
        <v>616</v>
      </c>
      <c r="G186" s="194"/>
      <c r="H186" s="194"/>
      <c r="I186" s="197"/>
      <c r="J186" s="208">
        <f>BK186</f>
        <v>0</v>
      </c>
      <c r="K186" s="194"/>
      <c r="L186" s="199"/>
      <c r="M186" s="200"/>
      <c r="N186" s="201"/>
      <c r="O186" s="201"/>
      <c r="P186" s="202">
        <f>SUM(P187:P191)</f>
        <v>0</v>
      </c>
      <c r="Q186" s="201"/>
      <c r="R186" s="202">
        <f>SUM(R187:R191)</f>
        <v>0.035519999999999996</v>
      </c>
      <c r="S186" s="201"/>
      <c r="T186" s="203">
        <f>SUM(T187:T191)</f>
        <v>0</v>
      </c>
      <c r="AR186" s="204" t="s">
        <v>31</v>
      </c>
      <c r="AT186" s="205" t="s">
        <v>73</v>
      </c>
      <c r="AU186" s="205" t="s">
        <v>31</v>
      </c>
      <c r="AY186" s="204" t="s">
        <v>137</v>
      </c>
      <c r="BK186" s="206">
        <f>SUM(BK187:BK191)</f>
        <v>0</v>
      </c>
    </row>
    <row r="187" spans="1:65" s="2" customFormat="1" ht="21.75" customHeight="1">
      <c r="A187" s="34"/>
      <c r="B187" s="35"/>
      <c r="C187" s="209" t="s">
        <v>204</v>
      </c>
      <c r="D187" s="209" t="s">
        <v>139</v>
      </c>
      <c r="E187" s="210" t="s">
        <v>618</v>
      </c>
      <c r="F187" s="211" t="s">
        <v>619</v>
      </c>
      <c r="G187" s="212" t="s">
        <v>154</v>
      </c>
      <c r="H187" s="213">
        <v>24</v>
      </c>
      <c r="I187" s="214"/>
      <c r="J187" s="213">
        <f>ROUND(I187*H187,1)</f>
        <v>0</v>
      </c>
      <c r="K187" s="215"/>
      <c r="L187" s="39"/>
      <c r="M187" s="216" t="s">
        <v>1</v>
      </c>
      <c r="N187" s="217" t="s">
        <v>39</v>
      </c>
      <c r="O187" s="71"/>
      <c r="P187" s="218">
        <f>O187*H187</f>
        <v>0</v>
      </c>
      <c r="Q187" s="218">
        <v>0.00148</v>
      </c>
      <c r="R187" s="218">
        <f>Q187*H187</f>
        <v>0.035519999999999996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143</v>
      </c>
      <c r="AT187" s="220" t="s">
        <v>139</v>
      </c>
      <c r="AU187" s="220" t="s">
        <v>82</v>
      </c>
      <c r="AY187" s="17" t="s">
        <v>137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31</v>
      </c>
      <c r="BK187" s="221">
        <f>ROUND(I187*H187,1)</f>
        <v>0</v>
      </c>
      <c r="BL187" s="17" t="s">
        <v>143</v>
      </c>
      <c r="BM187" s="220" t="s">
        <v>1168</v>
      </c>
    </row>
    <row r="188" spans="1:47" s="2" customFormat="1" ht="19.5">
      <c r="A188" s="34"/>
      <c r="B188" s="35"/>
      <c r="C188" s="36"/>
      <c r="D188" s="222" t="s">
        <v>145</v>
      </c>
      <c r="E188" s="36"/>
      <c r="F188" s="223" t="s">
        <v>619</v>
      </c>
      <c r="G188" s="36"/>
      <c r="H188" s="36"/>
      <c r="I188" s="122"/>
      <c r="J188" s="36"/>
      <c r="K188" s="36"/>
      <c r="L188" s="39"/>
      <c r="M188" s="224"/>
      <c r="N188" s="22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82</v>
      </c>
    </row>
    <row r="189" spans="2:51" s="13" customFormat="1" ht="11.25">
      <c r="B189" s="226"/>
      <c r="C189" s="227"/>
      <c r="D189" s="222" t="s">
        <v>147</v>
      </c>
      <c r="E189" s="228" t="s">
        <v>1</v>
      </c>
      <c r="F189" s="229" t="s">
        <v>1169</v>
      </c>
      <c r="G189" s="227"/>
      <c r="H189" s="230">
        <v>24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147</v>
      </c>
      <c r="AU189" s="236" t="s">
        <v>82</v>
      </c>
      <c r="AV189" s="13" t="s">
        <v>82</v>
      </c>
      <c r="AW189" s="13" t="s">
        <v>30</v>
      </c>
      <c r="AX189" s="13" t="s">
        <v>74</v>
      </c>
      <c r="AY189" s="236" t="s">
        <v>137</v>
      </c>
    </row>
    <row r="190" spans="2:51" s="14" customFormat="1" ht="22.5">
      <c r="B190" s="237"/>
      <c r="C190" s="238"/>
      <c r="D190" s="222" t="s">
        <v>147</v>
      </c>
      <c r="E190" s="239" t="s">
        <v>1</v>
      </c>
      <c r="F190" s="240" t="s">
        <v>1170</v>
      </c>
      <c r="G190" s="238"/>
      <c r="H190" s="241">
        <v>24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147</v>
      </c>
      <c r="AU190" s="247" t="s">
        <v>82</v>
      </c>
      <c r="AV190" s="14" t="s">
        <v>150</v>
      </c>
      <c r="AW190" s="14" t="s">
        <v>30</v>
      </c>
      <c r="AX190" s="14" t="s">
        <v>74</v>
      </c>
      <c r="AY190" s="247" t="s">
        <v>137</v>
      </c>
    </row>
    <row r="191" spans="2:51" s="15" customFormat="1" ht="11.25">
      <c r="B191" s="248"/>
      <c r="C191" s="249"/>
      <c r="D191" s="222" t="s">
        <v>147</v>
      </c>
      <c r="E191" s="250" t="s">
        <v>1</v>
      </c>
      <c r="F191" s="251" t="s">
        <v>151</v>
      </c>
      <c r="G191" s="249"/>
      <c r="H191" s="252">
        <v>24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147</v>
      </c>
      <c r="AU191" s="258" t="s">
        <v>82</v>
      </c>
      <c r="AV191" s="15" t="s">
        <v>143</v>
      </c>
      <c r="AW191" s="15" t="s">
        <v>30</v>
      </c>
      <c r="AX191" s="15" t="s">
        <v>31</v>
      </c>
      <c r="AY191" s="258" t="s">
        <v>137</v>
      </c>
    </row>
    <row r="192" spans="2:63" s="12" customFormat="1" ht="22.9" customHeight="1">
      <c r="B192" s="193"/>
      <c r="C192" s="194"/>
      <c r="D192" s="195" t="s">
        <v>73</v>
      </c>
      <c r="E192" s="207" t="s">
        <v>187</v>
      </c>
      <c r="F192" s="207" t="s">
        <v>1171</v>
      </c>
      <c r="G192" s="194"/>
      <c r="H192" s="194"/>
      <c r="I192" s="197"/>
      <c r="J192" s="208">
        <f>BK192</f>
        <v>0</v>
      </c>
      <c r="K192" s="194"/>
      <c r="L192" s="199"/>
      <c r="M192" s="200"/>
      <c r="N192" s="201"/>
      <c r="O192" s="201"/>
      <c r="P192" s="202">
        <f>SUM(P193:P202)</f>
        <v>0</v>
      </c>
      <c r="Q192" s="201"/>
      <c r="R192" s="202">
        <f>SUM(R193:R202)</f>
        <v>24.798039999999997</v>
      </c>
      <c r="S192" s="201"/>
      <c r="T192" s="203">
        <f>SUM(T193:T202)</f>
        <v>0</v>
      </c>
      <c r="AR192" s="204" t="s">
        <v>31</v>
      </c>
      <c r="AT192" s="205" t="s">
        <v>73</v>
      </c>
      <c r="AU192" s="205" t="s">
        <v>31</v>
      </c>
      <c r="AY192" s="204" t="s">
        <v>137</v>
      </c>
      <c r="BK192" s="206">
        <f>SUM(BK193:BK202)</f>
        <v>0</v>
      </c>
    </row>
    <row r="193" spans="1:65" s="2" customFormat="1" ht="21.75" customHeight="1">
      <c r="A193" s="34"/>
      <c r="B193" s="35"/>
      <c r="C193" s="209" t="s">
        <v>210</v>
      </c>
      <c r="D193" s="209" t="s">
        <v>139</v>
      </c>
      <c r="E193" s="210" t="s">
        <v>1172</v>
      </c>
      <c r="F193" s="211" t="s">
        <v>1173</v>
      </c>
      <c r="G193" s="212" t="s">
        <v>391</v>
      </c>
      <c r="H193" s="213">
        <v>10</v>
      </c>
      <c r="I193" s="214"/>
      <c r="J193" s="213">
        <f>ROUND(I193*H193,1)</f>
        <v>0</v>
      </c>
      <c r="K193" s="215"/>
      <c r="L193" s="39"/>
      <c r="M193" s="216" t="s">
        <v>1</v>
      </c>
      <c r="N193" s="217" t="s">
        <v>39</v>
      </c>
      <c r="O193" s="71"/>
      <c r="P193" s="218">
        <f>O193*H193</f>
        <v>0</v>
      </c>
      <c r="Q193" s="218">
        <v>6.4E-05</v>
      </c>
      <c r="R193" s="218">
        <f>Q193*H193</f>
        <v>0.0006399999999999999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143</v>
      </c>
      <c r="AT193" s="220" t="s">
        <v>139</v>
      </c>
      <c r="AU193" s="220" t="s">
        <v>82</v>
      </c>
      <c r="AY193" s="17" t="s">
        <v>137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31</v>
      </c>
      <c r="BK193" s="221">
        <f>ROUND(I193*H193,1)</f>
        <v>0</v>
      </c>
      <c r="BL193" s="17" t="s">
        <v>143</v>
      </c>
      <c r="BM193" s="220" t="s">
        <v>1174</v>
      </c>
    </row>
    <row r="194" spans="1:47" s="2" customFormat="1" ht="19.5">
      <c r="A194" s="34"/>
      <c r="B194" s="35"/>
      <c r="C194" s="36"/>
      <c r="D194" s="222" t="s">
        <v>145</v>
      </c>
      <c r="E194" s="36"/>
      <c r="F194" s="223" t="s">
        <v>1175</v>
      </c>
      <c r="G194" s="36"/>
      <c r="H194" s="36"/>
      <c r="I194" s="122"/>
      <c r="J194" s="36"/>
      <c r="K194" s="36"/>
      <c r="L194" s="39"/>
      <c r="M194" s="224"/>
      <c r="N194" s="22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1:65" s="2" customFormat="1" ht="21.75" customHeight="1">
      <c r="A195" s="34"/>
      <c r="B195" s="35"/>
      <c r="C195" s="259" t="s">
        <v>215</v>
      </c>
      <c r="D195" s="259" t="s">
        <v>342</v>
      </c>
      <c r="E195" s="260" t="s">
        <v>1176</v>
      </c>
      <c r="F195" s="261" t="s">
        <v>1177</v>
      </c>
      <c r="G195" s="262" t="s">
        <v>391</v>
      </c>
      <c r="H195" s="263">
        <v>10</v>
      </c>
      <c r="I195" s="264"/>
      <c r="J195" s="263">
        <f>ROUND(I195*H195,1)</f>
        <v>0</v>
      </c>
      <c r="K195" s="265"/>
      <c r="L195" s="266"/>
      <c r="M195" s="267" t="s">
        <v>1</v>
      </c>
      <c r="N195" s="268" t="s">
        <v>39</v>
      </c>
      <c r="O195" s="71"/>
      <c r="P195" s="218">
        <f>O195*H195</f>
        <v>0</v>
      </c>
      <c r="Q195" s="218">
        <v>0.02645</v>
      </c>
      <c r="R195" s="218">
        <f>Q195*H195</f>
        <v>0.2645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187</v>
      </c>
      <c r="AT195" s="220" t="s">
        <v>342</v>
      </c>
      <c r="AU195" s="220" t="s">
        <v>82</v>
      </c>
      <c r="AY195" s="17" t="s">
        <v>137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31</v>
      </c>
      <c r="BK195" s="221">
        <f>ROUND(I195*H195,1)</f>
        <v>0</v>
      </c>
      <c r="BL195" s="17" t="s">
        <v>143</v>
      </c>
      <c r="BM195" s="220" t="s">
        <v>1178</v>
      </c>
    </row>
    <row r="196" spans="1:47" s="2" customFormat="1" ht="11.25">
      <c r="A196" s="34"/>
      <c r="B196" s="35"/>
      <c r="C196" s="36"/>
      <c r="D196" s="222" t="s">
        <v>145</v>
      </c>
      <c r="E196" s="36"/>
      <c r="F196" s="223" t="s">
        <v>1177</v>
      </c>
      <c r="G196" s="36"/>
      <c r="H196" s="36"/>
      <c r="I196" s="122"/>
      <c r="J196" s="36"/>
      <c r="K196" s="36"/>
      <c r="L196" s="39"/>
      <c r="M196" s="224"/>
      <c r="N196" s="225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145</v>
      </c>
      <c r="AU196" s="17" t="s">
        <v>82</v>
      </c>
    </row>
    <row r="197" spans="1:65" s="2" customFormat="1" ht="21.75" customHeight="1">
      <c r="A197" s="34"/>
      <c r="B197" s="35"/>
      <c r="C197" s="209" t="s">
        <v>220</v>
      </c>
      <c r="D197" s="209" t="s">
        <v>139</v>
      </c>
      <c r="E197" s="210" t="s">
        <v>1179</v>
      </c>
      <c r="F197" s="211" t="s">
        <v>1180</v>
      </c>
      <c r="G197" s="212" t="s">
        <v>245</v>
      </c>
      <c r="H197" s="213">
        <v>10</v>
      </c>
      <c r="I197" s="214"/>
      <c r="J197" s="213">
        <f>ROUND(I197*H197,1)</f>
        <v>0</v>
      </c>
      <c r="K197" s="215"/>
      <c r="L197" s="39"/>
      <c r="M197" s="216" t="s">
        <v>1</v>
      </c>
      <c r="N197" s="217" t="s">
        <v>39</v>
      </c>
      <c r="O197" s="71"/>
      <c r="P197" s="218">
        <f>O197*H197</f>
        <v>0</v>
      </c>
      <c r="Q197" s="218">
        <v>2.45329</v>
      </c>
      <c r="R197" s="218">
        <f>Q197*H197</f>
        <v>24.532899999999998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82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31</v>
      </c>
      <c r="BK197" s="221">
        <f>ROUND(I197*H197,1)</f>
        <v>0</v>
      </c>
      <c r="BL197" s="17" t="s">
        <v>143</v>
      </c>
      <c r="BM197" s="220" t="s">
        <v>1181</v>
      </c>
    </row>
    <row r="198" spans="1:47" s="2" customFormat="1" ht="19.5">
      <c r="A198" s="34"/>
      <c r="B198" s="35"/>
      <c r="C198" s="36"/>
      <c r="D198" s="222" t="s">
        <v>145</v>
      </c>
      <c r="E198" s="36"/>
      <c r="F198" s="223" t="s">
        <v>1182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82</v>
      </c>
    </row>
    <row r="199" spans="2:51" s="13" customFormat="1" ht="11.25">
      <c r="B199" s="226"/>
      <c r="C199" s="227"/>
      <c r="D199" s="222" t="s">
        <v>147</v>
      </c>
      <c r="E199" s="228" t="s">
        <v>1</v>
      </c>
      <c r="F199" s="229" t="s">
        <v>1183</v>
      </c>
      <c r="G199" s="227"/>
      <c r="H199" s="230">
        <v>10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147</v>
      </c>
      <c r="AU199" s="236" t="s">
        <v>82</v>
      </c>
      <c r="AV199" s="13" t="s">
        <v>82</v>
      </c>
      <c r="AW199" s="13" t="s">
        <v>30</v>
      </c>
      <c r="AX199" s="13" t="s">
        <v>74</v>
      </c>
      <c r="AY199" s="236" t="s">
        <v>137</v>
      </c>
    </row>
    <row r="200" spans="2:51" s="14" customFormat="1" ht="11.25">
      <c r="B200" s="237"/>
      <c r="C200" s="238"/>
      <c r="D200" s="222" t="s">
        <v>147</v>
      </c>
      <c r="E200" s="239" t="s">
        <v>1</v>
      </c>
      <c r="F200" s="240" t="s">
        <v>1184</v>
      </c>
      <c r="G200" s="238"/>
      <c r="H200" s="241">
        <v>10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147</v>
      </c>
      <c r="AU200" s="247" t="s">
        <v>82</v>
      </c>
      <c r="AV200" s="14" t="s">
        <v>150</v>
      </c>
      <c r="AW200" s="14" t="s">
        <v>30</v>
      </c>
      <c r="AX200" s="14" t="s">
        <v>74</v>
      </c>
      <c r="AY200" s="247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10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31</v>
      </c>
      <c r="AY201" s="258" t="s">
        <v>137</v>
      </c>
    </row>
    <row r="202" spans="1:65" s="2" customFormat="1" ht="16.5" customHeight="1">
      <c r="A202" s="34"/>
      <c r="B202" s="35"/>
      <c r="C202" s="209" t="s">
        <v>9</v>
      </c>
      <c r="D202" s="209" t="s">
        <v>139</v>
      </c>
      <c r="E202" s="210" t="s">
        <v>238</v>
      </c>
      <c r="F202" s="211" t="s">
        <v>1185</v>
      </c>
      <c r="G202" s="212" t="s">
        <v>161</v>
      </c>
      <c r="H202" s="213">
        <v>2</v>
      </c>
      <c r="I202" s="214"/>
      <c r="J202" s="213">
        <f>ROUND(I202*H202,1)</f>
        <v>0</v>
      </c>
      <c r="K202" s="215"/>
      <c r="L202" s="39"/>
      <c r="M202" s="216" t="s">
        <v>1</v>
      </c>
      <c r="N202" s="217" t="s">
        <v>39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31</v>
      </c>
      <c r="BK202" s="221">
        <f>ROUND(I202*H202,1)</f>
        <v>0</v>
      </c>
      <c r="BL202" s="17" t="s">
        <v>143</v>
      </c>
      <c r="BM202" s="220" t="s">
        <v>1186</v>
      </c>
    </row>
    <row r="203" spans="2:63" s="12" customFormat="1" ht="22.9" customHeight="1">
      <c r="B203" s="193"/>
      <c r="C203" s="194"/>
      <c r="D203" s="195" t="s">
        <v>73</v>
      </c>
      <c r="E203" s="207" t="s">
        <v>377</v>
      </c>
      <c r="F203" s="207" t="s">
        <v>378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SUM(P204:P205)</f>
        <v>0</v>
      </c>
      <c r="Q203" s="201"/>
      <c r="R203" s="202">
        <f>SUM(R204:R205)</f>
        <v>0</v>
      </c>
      <c r="S203" s="201"/>
      <c r="T203" s="203">
        <f>SUM(T204:T205)</f>
        <v>0</v>
      </c>
      <c r="AR203" s="204" t="s">
        <v>31</v>
      </c>
      <c r="AT203" s="205" t="s">
        <v>73</v>
      </c>
      <c r="AU203" s="205" t="s">
        <v>31</v>
      </c>
      <c r="AY203" s="204" t="s">
        <v>137</v>
      </c>
      <c r="BK203" s="206">
        <f>SUM(BK204:BK205)</f>
        <v>0</v>
      </c>
    </row>
    <row r="204" spans="1:65" s="2" customFormat="1" ht="16.5" customHeight="1">
      <c r="A204" s="34"/>
      <c r="B204" s="35"/>
      <c r="C204" s="209" t="s">
        <v>232</v>
      </c>
      <c r="D204" s="209" t="s">
        <v>139</v>
      </c>
      <c r="E204" s="210" t="s">
        <v>1187</v>
      </c>
      <c r="F204" s="211" t="s">
        <v>1188</v>
      </c>
      <c r="G204" s="212" t="s">
        <v>382</v>
      </c>
      <c r="H204" s="213">
        <v>3099.5</v>
      </c>
      <c r="I204" s="214"/>
      <c r="J204" s="213">
        <f>ROUND(I204*H204,1)</f>
        <v>0</v>
      </c>
      <c r="K204" s="215"/>
      <c r="L204" s="39"/>
      <c r="M204" s="216" t="s">
        <v>1</v>
      </c>
      <c r="N204" s="217" t="s">
        <v>39</v>
      </c>
      <c r="O204" s="71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143</v>
      </c>
      <c r="AT204" s="220" t="s">
        <v>139</v>
      </c>
      <c r="AU204" s="220" t="s">
        <v>82</v>
      </c>
      <c r="AY204" s="17" t="s">
        <v>137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31</v>
      </c>
      <c r="BK204" s="221">
        <f>ROUND(I204*H204,1)</f>
        <v>0</v>
      </c>
      <c r="BL204" s="17" t="s">
        <v>143</v>
      </c>
      <c r="BM204" s="220" t="s">
        <v>1189</v>
      </c>
    </row>
    <row r="205" spans="1:47" s="2" customFormat="1" ht="19.5">
      <c r="A205" s="34"/>
      <c r="B205" s="35"/>
      <c r="C205" s="36"/>
      <c r="D205" s="222" t="s">
        <v>145</v>
      </c>
      <c r="E205" s="36"/>
      <c r="F205" s="223" t="s">
        <v>1190</v>
      </c>
      <c r="G205" s="36"/>
      <c r="H205" s="36"/>
      <c r="I205" s="122"/>
      <c r="J205" s="36"/>
      <c r="K205" s="36"/>
      <c r="L205" s="39"/>
      <c r="M205" s="269"/>
      <c r="N205" s="270"/>
      <c r="O205" s="271"/>
      <c r="P205" s="271"/>
      <c r="Q205" s="271"/>
      <c r="R205" s="271"/>
      <c r="S205" s="271"/>
      <c r="T205" s="2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82</v>
      </c>
    </row>
    <row r="206" spans="1:31" s="2" customFormat="1" ht="6.95" customHeight="1">
      <c r="A206" s="34"/>
      <c r="B206" s="54"/>
      <c r="C206" s="55"/>
      <c r="D206" s="55"/>
      <c r="E206" s="55"/>
      <c r="F206" s="55"/>
      <c r="G206" s="55"/>
      <c r="H206" s="55"/>
      <c r="I206" s="158"/>
      <c r="J206" s="55"/>
      <c r="K206" s="55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iiHHCV9RS/7Mt1Wo6uVhivYs2GslspjTdpxC5bgfZIt2OmFQT4ROXw0Gi/tq1Z9xqduXWc1Y94tJPXs1UGivUA==" saltValue="NMOUmgks2PtJrkbDnpsP9mg6m0v2SBMVr4oIxhSraorzrfQGcNC1Q+w3f+Ohwbe+/xAUSeglDW1Xcg7jo7vS9A==" spinCount="100000" sheet="1" objects="1" scenarios="1" formatColumns="0" formatRows="0" autoFilter="0"/>
  <autoFilter ref="C125:K20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tabSelected="1" workbookViewId="0" topLeftCell="A19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5.71093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11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107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1191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5. 2. 2019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32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33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34</v>
      </c>
      <c r="E30" s="34"/>
      <c r="F30" s="34"/>
      <c r="G30" s="34"/>
      <c r="H30" s="34"/>
      <c r="I30" s="122"/>
      <c r="J30" s="132">
        <f>ROUND(J119,0)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36</v>
      </c>
      <c r="G32" s="34"/>
      <c r="H32" s="34"/>
      <c r="I32" s="134" t="s">
        <v>35</v>
      </c>
      <c r="J32" s="133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38</v>
      </c>
      <c r="E33" s="121" t="s">
        <v>39</v>
      </c>
      <c r="F33" s="136">
        <f>ROUND((SUM(BE119:BE209)),0)</f>
        <v>0</v>
      </c>
      <c r="G33" s="34"/>
      <c r="H33" s="34"/>
      <c r="I33" s="137">
        <v>0.21</v>
      </c>
      <c r="J33" s="136">
        <f>ROUND(((SUM(BE119:BE209))*I33),0)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40</v>
      </c>
      <c r="F34" s="136">
        <f>ROUND((SUM(BF119:BF209)),0)</f>
        <v>0</v>
      </c>
      <c r="G34" s="34"/>
      <c r="H34" s="34"/>
      <c r="I34" s="137">
        <v>0.15</v>
      </c>
      <c r="J34" s="136">
        <f>ROUND(((SUM(BF119:BF209))*I34),0)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41</v>
      </c>
      <c r="F35" s="136">
        <f>ROUND((SUM(BG119:BG209)),0)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42</v>
      </c>
      <c r="F36" s="136">
        <f>ROUND((SUM(BH119:BH209)),0)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43</v>
      </c>
      <c r="F37" s="136">
        <f>ROUND((SUM(BI119:BI209)),0)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44</v>
      </c>
      <c r="E39" s="140"/>
      <c r="F39" s="140"/>
      <c r="G39" s="141" t="s">
        <v>45</v>
      </c>
      <c r="H39" s="142" t="s">
        <v>46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47</v>
      </c>
      <c r="E50" s="147"/>
      <c r="F50" s="147"/>
      <c r="G50" s="146" t="s">
        <v>48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49</v>
      </c>
      <c r="E61" s="150"/>
      <c r="F61" s="151" t="s">
        <v>50</v>
      </c>
      <c r="G61" s="149" t="s">
        <v>49</v>
      </c>
      <c r="H61" s="150"/>
      <c r="I61" s="152"/>
      <c r="J61" s="153" t="s">
        <v>50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51</v>
      </c>
      <c r="E65" s="154"/>
      <c r="F65" s="154"/>
      <c r="G65" s="146" t="s">
        <v>52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49</v>
      </c>
      <c r="E76" s="150"/>
      <c r="F76" s="151" t="s">
        <v>50</v>
      </c>
      <c r="G76" s="149" t="s">
        <v>49</v>
      </c>
      <c r="H76" s="150"/>
      <c r="I76" s="152"/>
      <c r="J76" s="153" t="s">
        <v>50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3" t="str">
        <f>E9</f>
        <v>VRN - VRN - Vedlejší rozpočtové náklady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5. 2. 2019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112</v>
      </c>
      <c r="D94" s="163"/>
      <c r="E94" s="163"/>
      <c r="F94" s="163"/>
      <c r="G94" s="163"/>
      <c r="H94" s="163"/>
      <c r="I94" s="164"/>
      <c r="J94" s="165" t="s">
        <v>113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114</v>
      </c>
      <c r="D96" s="36"/>
      <c r="E96" s="36"/>
      <c r="F96" s="36"/>
      <c r="G96" s="36"/>
      <c r="H96" s="36"/>
      <c r="I96" s="122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115</v>
      </c>
    </row>
    <row r="97" spans="2:12" s="9" customFormat="1" ht="24.95" customHeight="1">
      <c r="B97" s="167"/>
      <c r="C97" s="168"/>
      <c r="D97" s="169" t="s">
        <v>116</v>
      </c>
      <c r="E97" s="170"/>
      <c r="F97" s="170"/>
      <c r="G97" s="170"/>
      <c r="H97" s="170"/>
      <c r="I97" s="171"/>
      <c r="J97" s="172">
        <f>J120</f>
        <v>0</v>
      </c>
      <c r="K97" s="168"/>
      <c r="L97" s="173"/>
    </row>
    <row r="98" spans="2:12" s="10" customFormat="1" ht="19.9" customHeight="1">
      <c r="B98" s="174"/>
      <c r="C98" s="104"/>
      <c r="D98" s="175" t="s">
        <v>388</v>
      </c>
      <c r="E98" s="176"/>
      <c r="F98" s="176"/>
      <c r="G98" s="176"/>
      <c r="H98" s="176"/>
      <c r="I98" s="177"/>
      <c r="J98" s="178">
        <f>J121</f>
        <v>0</v>
      </c>
      <c r="K98" s="104"/>
      <c r="L98" s="179"/>
    </row>
    <row r="99" spans="2:12" s="10" customFormat="1" ht="14.85" customHeight="1">
      <c r="B99" s="174"/>
      <c r="C99" s="104"/>
      <c r="D99" s="175" t="s">
        <v>661</v>
      </c>
      <c r="E99" s="176"/>
      <c r="F99" s="176"/>
      <c r="G99" s="176"/>
      <c r="H99" s="176"/>
      <c r="I99" s="177"/>
      <c r="J99" s="178">
        <f>J122</f>
        <v>0</v>
      </c>
      <c r="K99" s="104"/>
      <c r="L99" s="179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22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158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161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122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25" t="str">
        <f>E7</f>
        <v>VD Letovice-odstranění sedimentů</v>
      </c>
      <c r="F109" s="326"/>
      <c r="G109" s="326"/>
      <c r="H109" s="32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107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73" t="str">
        <f>E9</f>
        <v>VRN - VRN - Vedlejší rozpočtové náklady</v>
      </c>
      <c r="F111" s="327"/>
      <c r="G111" s="327"/>
      <c r="H111" s="327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123" t="s">
        <v>22</v>
      </c>
      <c r="J113" s="66" t="str">
        <f>IF(J12="","",J12)</f>
        <v>5. 2. 2019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 xml:space="preserve"> </v>
      </c>
      <c r="G115" s="36"/>
      <c r="H115" s="36"/>
      <c r="I115" s="123" t="s">
        <v>29</v>
      </c>
      <c r="J115" s="32" t="str">
        <f>E21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123" t="s">
        <v>32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80"/>
      <c r="B118" s="181"/>
      <c r="C118" s="182" t="s">
        <v>123</v>
      </c>
      <c r="D118" s="183" t="s">
        <v>59</v>
      </c>
      <c r="E118" s="183" t="s">
        <v>55</v>
      </c>
      <c r="F118" s="183" t="s">
        <v>56</v>
      </c>
      <c r="G118" s="183" t="s">
        <v>124</v>
      </c>
      <c r="H118" s="183" t="s">
        <v>125</v>
      </c>
      <c r="I118" s="184" t="s">
        <v>126</v>
      </c>
      <c r="J118" s="185" t="s">
        <v>113</v>
      </c>
      <c r="K118" s="186" t="s">
        <v>127</v>
      </c>
      <c r="L118" s="187"/>
      <c r="M118" s="75" t="s">
        <v>1</v>
      </c>
      <c r="N118" s="76" t="s">
        <v>38</v>
      </c>
      <c r="O118" s="76" t="s">
        <v>128</v>
      </c>
      <c r="P118" s="76" t="s">
        <v>129</v>
      </c>
      <c r="Q118" s="76" t="s">
        <v>130</v>
      </c>
      <c r="R118" s="76" t="s">
        <v>131</v>
      </c>
      <c r="S118" s="76" t="s">
        <v>132</v>
      </c>
      <c r="T118" s="77" t="s">
        <v>133</v>
      </c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</row>
    <row r="119" spans="1:63" s="2" customFormat="1" ht="22.9" customHeight="1">
      <c r="A119" s="34"/>
      <c r="B119" s="35"/>
      <c r="C119" s="82" t="s">
        <v>134</v>
      </c>
      <c r="D119" s="36"/>
      <c r="E119" s="36"/>
      <c r="F119" s="36"/>
      <c r="G119" s="36"/>
      <c r="H119" s="36"/>
      <c r="I119" s="122"/>
      <c r="J119" s="188">
        <f>BK119</f>
        <v>0</v>
      </c>
      <c r="K119" s="36"/>
      <c r="L119" s="39"/>
      <c r="M119" s="78"/>
      <c r="N119" s="189"/>
      <c r="O119" s="79"/>
      <c r="P119" s="190">
        <f>P120</f>
        <v>0</v>
      </c>
      <c r="Q119" s="79"/>
      <c r="R119" s="190">
        <f>R120</f>
        <v>0.00204</v>
      </c>
      <c r="S119" s="79"/>
      <c r="T119" s="191">
        <f>T120</f>
        <v>0.038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73</v>
      </c>
      <c r="AU119" s="17" t="s">
        <v>115</v>
      </c>
      <c r="BK119" s="192">
        <f>BK120</f>
        <v>0</v>
      </c>
    </row>
    <row r="120" spans="2:63" s="12" customFormat="1" ht="25.9" customHeight="1">
      <c r="B120" s="193"/>
      <c r="C120" s="194"/>
      <c r="D120" s="195" t="s">
        <v>73</v>
      </c>
      <c r="E120" s="196" t="s">
        <v>135</v>
      </c>
      <c r="F120" s="196" t="s">
        <v>136</v>
      </c>
      <c r="G120" s="194"/>
      <c r="H120" s="194"/>
      <c r="I120" s="197"/>
      <c r="J120" s="198">
        <f>BK120</f>
        <v>0</v>
      </c>
      <c r="K120" s="194"/>
      <c r="L120" s="199"/>
      <c r="M120" s="200"/>
      <c r="N120" s="201"/>
      <c r="O120" s="201"/>
      <c r="P120" s="202">
        <f>P121</f>
        <v>0</v>
      </c>
      <c r="Q120" s="201"/>
      <c r="R120" s="202">
        <f>R121</f>
        <v>0.00204</v>
      </c>
      <c r="S120" s="201"/>
      <c r="T120" s="203">
        <f>T121</f>
        <v>0.038</v>
      </c>
      <c r="AR120" s="204" t="s">
        <v>31</v>
      </c>
      <c r="AT120" s="205" t="s">
        <v>73</v>
      </c>
      <c r="AU120" s="205" t="s">
        <v>74</v>
      </c>
      <c r="AY120" s="204" t="s">
        <v>137</v>
      </c>
      <c r="BK120" s="206">
        <f>BK121</f>
        <v>0</v>
      </c>
    </row>
    <row r="121" spans="2:63" s="12" customFormat="1" ht="22.9" customHeight="1">
      <c r="B121" s="193"/>
      <c r="C121" s="194"/>
      <c r="D121" s="195" t="s">
        <v>73</v>
      </c>
      <c r="E121" s="207" t="s">
        <v>192</v>
      </c>
      <c r="F121" s="207" t="s">
        <v>623</v>
      </c>
      <c r="G121" s="194"/>
      <c r="H121" s="194"/>
      <c r="I121" s="197"/>
      <c r="J121" s="208">
        <f>BK121</f>
        <v>0</v>
      </c>
      <c r="K121" s="194"/>
      <c r="L121" s="199"/>
      <c r="M121" s="200"/>
      <c r="N121" s="201"/>
      <c r="O121" s="201"/>
      <c r="P121" s="202">
        <f>P122</f>
        <v>0</v>
      </c>
      <c r="Q121" s="201"/>
      <c r="R121" s="202">
        <f>R122</f>
        <v>0.00204</v>
      </c>
      <c r="S121" s="201"/>
      <c r="T121" s="203">
        <f>T122</f>
        <v>0.038</v>
      </c>
      <c r="AR121" s="204" t="s">
        <v>31</v>
      </c>
      <c r="AT121" s="205" t="s">
        <v>73</v>
      </c>
      <c r="AU121" s="205" t="s">
        <v>31</v>
      </c>
      <c r="AY121" s="204" t="s">
        <v>137</v>
      </c>
      <c r="BK121" s="206">
        <f>BK122</f>
        <v>0</v>
      </c>
    </row>
    <row r="122" spans="2:63" s="12" customFormat="1" ht="20.85" customHeight="1">
      <c r="B122" s="193"/>
      <c r="C122" s="194"/>
      <c r="D122" s="195" t="s">
        <v>73</v>
      </c>
      <c r="E122" s="207" t="s">
        <v>711</v>
      </c>
      <c r="F122" s="207" t="s">
        <v>712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SUM(P123:P209)</f>
        <v>0</v>
      </c>
      <c r="Q122" s="201"/>
      <c r="R122" s="202">
        <f>SUM(R123:R209)</f>
        <v>0.00204</v>
      </c>
      <c r="S122" s="201"/>
      <c r="T122" s="203">
        <f>SUM(T123:T209)</f>
        <v>0.038</v>
      </c>
      <c r="AR122" s="204" t="s">
        <v>31</v>
      </c>
      <c r="AT122" s="205" t="s">
        <v>73</v>
      </c>
      <c r="AU122" s="205" t="s">
        <v>82</v>
      </c>
      <c r="AY122" s="204" t="s">
        <v>137</v>
      </c>
      <c r="BK122" s="206">
        <f>SUM(BK123:BK209)</f>
        <v>0</v>
      </c>
    </row>
    <row r="123" spans="1:65" s="2" customFormat="1" ht="16.5" customHeight="1">
      <c r="A123" s="34"/>
      <c r="B123" s="35"/>
      <c r="C123" s="209" t="s">
        <v>31</v>
      </c>
      <c r="D123" s="209" t="s">
        <v>139</v>
      </c>
      <c r="E123" s="210" t="s">
        <v>297</v>
      </c>
      <c r="F123" s="211" t="s">
        <v>1192</v>
      </c>
      <c r="G123" s="212" t="s">
        <v>229</v>
      </c>
      <c r="H123" s="213">
        <v>1</v>
      </c>
      <c r="I123" s="214"/>
      <c r="J123" s="213">
        <f>ROUND(I123*H123,1)</f>
        <v>0</v>
      </c>
      <c r="K123" s="215"/>
      <c r="L123" s="39"/>
      <c r="M123" s="216" t="s">
        <v>1</v>
      </c>
      <c r="N123" s="217" t="s">
        <v>39</v>
      </c>
      <c r="O123" s="71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0" t="s">
        <v>143</v>
      </c>
      <c r="AT123" s="220" t="s">
        <v>139</v>
      </c>
      <c r="AU123" s="220" t="s">
        <v>150</v>
      </c>
      <c r="AY123" s="17" t="s">
        <v>137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17" t="s">
        <v>31</v>
      </c>
      <c r="BK123" s="221">
        <f>ROUND(I123*H123,1)</f>
        <v>0</v>
      </c>
      <c r="BL123" s="17" t="s">
        <v>143</v>
      </c>
      <c r="BM123" s="220" t="s">
        <v>1193</v>
      </c>
    </row>
    <row r="124" spans="1:47" s="2" customFormat="1" ht="19.5">
      <c r="A124" s="34"/>
      <c r="B124" s="35"/>
      <c r="C124" s="36"/>
      <c r="D124" s="222" t="s">
        <v>145</v>
      </c>
      <c r="E124" s="36"/>
      <c r="F124" s="223" t="s">
        <v>1194</v>
      </c>
      <c r="G124" s="36"/>
      <c r="H124" s="36"/>
      <c r="I124" s="122"/>
      <c r="J124" s="36"/>
      <c r="K124" s="36"/>
      <c r="L124" s="39"/>
      <c r="M124" s="224"/>
      <c r="N124" s="225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145</v>
      </c>
      <c r="AU124" s="17" t="s">
        <v>150</v>
      </c>
    </row>
    <row r="125" spans="2:51" s="13" customFormat="1" ht="11.25">
      <c r="B125" s="226"/>
      <c r="C125" s="227"/>
      <c r="D125" s="222" t="s">
        <v>147</v>
      </c>
      <c r="E125" s="228" t="s">
        <v>1</v>
      </c>
      <c r="F125" s="229" t="s">
        <v>31</v>
      </c>
      <c r="G125" s="227"/>
      <c r="H125" s="230">
        <v>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147</v>
      </c>
      <c r="AU125" s="236" t="s">
        <v>150</v>
      </c>
      <c r="AV125" s="13" t="s">
        <v>82</v>
      </c>
      <c r="AW125" s="13" t="s">
        <v>30</v>
      </c>
      <c r="AX125" s="13" t="s">
        <v>31</v>
      </c>
      <c r="AY125" s="236" t="s">
        <v>137</v>
      </c>
    </row>
    <row r="126" spans="1:65" s="2" customFormat="1" ht="16.5" customHeight="1">
      <c r="A126" s="34"/>
      <c r="B126" s="35"/>
      <c r="C126" s="209" t="s">
        <v>82</v>
      </c>
      <c r="D126" s="209" t="s">
        <v>139</v>
      </c>
      <c r="E126" s="210" t="s">
        <v>227</v>
      </c>
      <c r="F126" s="211" t="s">
        <v>1195</v>
      </c>
      <c r="G126" s="212" t="s">
        <v>1196</v>
      </c>
      <c r="H126" s="213">
        <v>2</v>
      </c>
      <c r="I126" s="214"/>
      <c r="J126" s="213">
        <f>ROUND(I126*H126,1)</f>
        <v>0</v>
      </c>
      <c r="K126" s="215"/>
      <c r="L126" s="39"/>
      <c r="M126" s="216" t="s">
        <v>1</v>
      </c>
      <c r="N126" s="217" t="s">
        <v>39</v>
      </c>
      <c r="O126" s="71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0" t="s">
        <v>143</v>
      </c>
      <c r="AT126" s="220" t="s">
        <v>139</v>
      </c>
      <c r="AU126" s="220" t="s">
        <v>150</v>
      </c>
      <c r="AY126" s="17" t="s">
        <v>137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7" t="s">
        <v>31</v>
      </c>
      <c r="BK126" s="221">
        <f>ROUND(I126*H126,1)</f>
        <v>0</v>
      </c>
      <c r="BL126" s="17" t="s">
        <v>143</v>
      </c>
      <c r="BM126" s="220" t="s">
        <v>1197</v>
      </c>
    </row>
    <row r="127" spans="2:51" s="13" customFormat="1" ht="11.25">
      <c r="B127" s="226"/>
      <c r="C127" s="227"/>
      <c r="D127" s="222" t="s">
        <v>147</v>
      </c>
      <c r="E127" s="228" t="s">
        <v>1</v>
      </c>
      <c r="F127" s="229" t="s">
        <v>82</v>
      </c>
      <c r="G127" s="227"/>
      <c r="H127" s="230">
        <v>2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147</v>
      </c>
      <c r="AU127" s="236" t="s">
        <v>150</v>
      </c>
      <c r="AV127" s="13" t="s">
        <v>82</v>
      </c>
      <c r="AW127" s="13" t="s">
        <v>30</v>
      </c>
      <c r="AX127" s="13" t="s">
        <v>74</v>
      </c>
      <c r="AY127" s="236" t="s">
        <v>137</v>
      </c>
    </row>
    <row r="128" spans="2:51" s="14" customFormat="1" ht="11.25">
      <c r="B128" s="237"/>
      <c r="C128" s="238"/>
      <c r="D128" s="222" t="s">
        <v>147</v>
      </c>
      <c r="E128" s="239" t="s">
        <v>1</v>
      </c>
      <c r="F128" s="240" t="s">
        <v>1198</v>
      </c>
      <c r="G128" s="238"/>
      <c r="H128" s="241">
        <v>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147</v>
      </c>
      <c r="AU128" s="247" t="s">
        <v>150</v>
      </c>
      <c r="AV128" s="14" t="s">
        <v>150</v>
      </c>
      <c r="AW128" s="14" t="s">
        <v>30</v>
      </c>
      <c r="AX128" s="14" t="s">
        <v>74</v>
      </c>
      <c r="AY128" s="247" t="s">
        <v>137</v>
      </c>
    </row>
    <row r="129" spans="2:51" s="15" customFormat="1" ht="11.25">
      <c r="B129" s="248"/>
      <c r="C129" s="249"/>
      <c r="D129" s="222" t="s">
        <v>147</v>
      </c>
      <c r="E129" s="250" t="s">
        <v>1</v>
      </c>
      <c r="F129" s="251" t="s">
        <v>151</v>
      </c>
      <c r="G129" s="249"/>
      <c r="H129" s="252">
        <v>2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147</v>
      </c>
      <c r="AU129" s="258" t="s">
        <v>150</v>
      </c>
      <c r="AV129" s="15" t="s">
        <v>143</v>
      </c>
      <c r="AW129" s="15" t="s">
        <v>30</v>
      </c>
      <c r="AX129" s="15" t="s">
        <v>31</v>
      </c>
      <c r="AY129" s="258" t="s">
        <v>137</v>
      </c>
    </row>
    <row r="130" spans="1:65" s="2" customFormat="1" ht="16.5" customHeight="1">
      <c r="A130" s="34"/>
      <c r="B130" s="35"/>
      <c r="C130" s="209" t="s">
        <v>150</v>
      </c>
      <c r="D130" s="209" t="s">
        <v>139</v>
      </c>
      <c r="E130" s="210" t="s">
        <v>233</v>
      </c>
      <c r="F130" s="211" t="s">
        <v>1199</v>
      </c>
      <c r="G130" s="212" t="s">
        <v>229</v>
      </c>
      <c r="H130" s="213">
        <v>1</v>
      </c>
      <c r="I130" s="214"/>
      <c r="J130" s="213">
        <f>ROUND(I130*H130,1)</f>
        <v>0</v>
      </c>
      <c r="K130" s="215"/>
      <c r="L130" s="39"/>
      <c r="M130" s="216" t="s">
        <v>1</v>
      </c>
      <c r="N130" s="217" t="s">
        <v>39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143</v>
      </c>
      <c r="AT130" s="220" t="s">
        <v>139</v>
      </c>
      <c r="AU130" s="220" t="s">
        <v>150</v>
      </c>
      <c r="AY130" s="17" t="s">
        <v>137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31</v>
      </c>
      <c r="BK130" s="221">
        <f>ROUND(I130*H130,1)</f>
        <v>0</v>
      </c>
      <c r="BL130" s="17" t="s">
        <v>143</v>
      </c>
      <c r="BM130" s="220" t="s">
        <v>1200</v>
      </c>
    </row>
    <row r="131" spans="1:47" s="2" customFormat="1" ht="390">
      <c r="A131" s="34"/>
      <c r="B131" s="35"/>
      <c r="C131" s="36"/>
      <c r="D131" s="222" t="s">
        <v>145</v>
      </c>
      <c r="E131" s="36"/>
      <c r="F131" s="223" t="s">
        <v>1201</v>
      </c>
      <c r="G131" s="36"/>
      <c r="H131" s="36"/>
      <c r="I131" s="122"/>
      <c r="J131" s="36"/>
      <c r="K131" s="36"/>
      <c r="L131" s="39"/>
      <c r="M131" s="224"/>
      <c r="N131" s="22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150</v>
      </c>
    </row>
    <row r="132" spans="2:51" s="13" customFormat="1" ht="11.25">
      <c r="B132" s="226"/>
      <c r="C132" s="227"/>
      <c r="D132" s="222" t="s">
        <v>147</v>
      </c>
      <c r="E132" s="228" t="s">
        <v>1</v>
      </c>
      <c r="F132" s="229" t="s">
        <v>31</v>
      </c>
      <c r="G132" s="227"/>
      <c r="H132" s="230">
        <v>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147</v>
      </c>
      <c r="AU132" s="236" t="s">
        <v>150</v>
      </c>
      <c r="AV132" s="13" t="s">
        <v>82</v>
      </c>
      <c r="AW132" s="13" t="s">
        <v>30</v>
      </c>
      <c r="AX132" s="13" t="s">
        <v>31</v>
      </c>
      <c r="AY132" s="236" t="s">
        <v>137</v>
      </c>
    </row>
    <row r="133" spans="1:65" s="2" customFormat="1" ht="16.5" customHeight="1">
      <c r="A133" s="34"/>
      <c r="B133" s="35"/>
      <c r="C133" s="209" t="s">
        <v>143</v>
      </c>
      <c r="D133" s="209" t="s">
        <v>139</v>
      </c>
      <c r="E133" s="210" t="s">
        <v>863</v>
      </c>
      <c r="F133" s="211" t="s">
        <v>1202</v>
      </c>
      <c r="G133" s="212" t="s">
        <v>229</v>
      </c>
      <c r="H133" s="213">
        <v>1</v>
      </c>
      <c r="I133" s="214"/>
      <c r="J133" s="213">
        <f>ROUND(I133*H133,1)</f>
        <v>0</v>
      </c>
      <c r="K133" s="215"/>
      <c r="L133" s="39"/>
      <c r="M133" s="216" t="s">
        <v>1</v>
      </c>
      <c r="N133" s="217" t="s">
        <v>39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143</v>
      </c>
      <c r="AT133" s="220" t="s">
        <v>139</v>
      </c>
      <c r="AU133" s="220" t="s">
        <v>150</v>
      </c>
      <c r="AY133" s="17" t="s">
        <v>137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31</v>
      </c>
      <c r="BK133" s="221">
        <f>ROUND(I133*H133,1)</f>
        <v>0</v>
      </c>
      <c r="BL133" s="17" t="s">
        <v>143</v>
      </c>
      <c r="BM133" s="220" t="s">
        <v>1203</v>
      </c>
    </row>
    <row r="134" spans="1:47" s="2" customFormat="1" ht="29.25">
      <c r="A134" s="34"/>
      <c r="B134" s="35"/>
      <c r="C134" s="36"/>
      <c r="D134" s="222" t="s">
        <v>145</v>
      </c>
      <c r="E134" s="36"/>
      <c r="F134" s="223" t="s">
        <v>1204</v>
      </c>
      <c r="G134" s="36"/>
      <c r="H134" s="36"/>
      <c r="I134" s="122"/>
      <c r="J134" s="36"/>
      <c r="K134" s="36"/>
      <c r="L134" s="39"/>
      <c r="M134" s="224"/>
      <c r="N134" s="22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150</v>
      </c>
    </row>
    <row r="135" spans="2:51" s="13" customFormat="1" ht="11.25">
      <c r="B135" s="226"/>
      <c r="C135" s="227"/>
      <c r="D135" s="222" t="s">
        <v>147</v>
      </c>
      <c r="E135" s="228" t="s">
        <v>1</v>
      </c>
      <c r="F135" s="229" t="s">
        <v>31</v>
      </c>
      <c r="G135" s="227"/>
      <c r="H135" s="230">
        <v>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147</v>
      </c>
      <c r="AU135" s="236" t="s">
        <v>150</v>
      </c>
      <c r="AV135" s="13" t="s">
        <v>82</v>
      </c>
      <c r="AW135" s="13" t="s">
        <v>30</v>
      </c>
      <c r="AX135" s="13" t="s">
        <v>31</v>
      </c>
      <c r="AY135" s="236" t="s">
        <v>137</v>
      </c>
    </row>
    <row r="136" spans="1:65" s="2" customFormat="1" ht="21.75" customHeight="1">
      <c r="A136" s="34"/>
      <c r="B136" s="35"/>
      <c r="C136" s="209" t="s">
        <v>170</v>
      </c>
      <c r="D136" s="209" t="s">
        <v>139</v>
      </c>
      <c r="E136" s="210" t="s">
        <v>618</v>
      </c>
      <c r="F136" s="211" t="s">
        <v>1205</v>
      </c>
      <c r="G136" s="212" t="s">
        <v>229</v>
      </c>
      <c r="H136" s="213">
        <v>1</v>
      </c>
      <c r="I136" s="214"/>
      <c r="J136" s="213">
        <f>ROUND(I136*H136,1)</f>
        <v>0</v>
      </c>
      <c r="K136" s="215"/>
      <c r="L136" s="39"/>
      <c r="M136" s="216" t="s">
        <v>1</v>
      </c>
      <c r="N136" s="217" t="s">
        <v>39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143</v>
      </c>
      <c r="AT136" s="220" t="s">
        <v>139</v>
      </c>
      <c r="AU136" s="220" t="s">
        <v>150</v>
      </c>
      <c r="AY136" s="17" t="s">
        <v>137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31</v>
      </c>
      <c r="BK136" s="221">
        <f>ROUND(I136*H136,1)</f>
        <v>0</v>
      </c>
      <c r="BL136" s="17" t="s">
        <v>143</v>
      </c>
      <c r="BM136" s="220" t="s">
        <v>1206</v>
      </c>
    </row>
    <row r="137" spans="1:47" s="2" customFormat="1" ht="29.25">
      <c r="A137" s="34"/>
      <c r="B137" s="35"/>
      <c r="C137" s="36"/>
      <c r="D137" s="222" t="s">
        <v>145</v>
      </c>
      <c r="E137" s="36"/>
      <c r="F137" s="223" t="s">
        <v>1207</v>
      </c>
      <c r="G137" s="36"/>
      <c r="H137" s="36"/>
      <c r="I137" s="122"/>
      <c r="J137" s="36"/>
      <c r="K137" s="36"/>
      <c r="L137" s="39"/>
      <c r="M137" s="224"/>
      <c r="N137" s="22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150</v>
      </c>
    </row>
    <row r="138" spans="2:51" s="13" customFormat="1" ht="11.25">
      <c r="B138" s="226"/>
      <c r="C138" s="227"/>
      <c r="D138" s="222" t="s">
        <v>147</v>
      </c>
      <c r="E138" s="228" t="s">
        <v>1</v>
      </c>
      <c r="F138" s="229" t="s">
        <v>31</v>
      </c>
      <c r="G138" s="227"/>
      <c r="H138" s="230">
        <v>1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150</v>
      </c>
      <c r="AV138" s="13" t="s">
        <v>82</v>
      </c>
      <c r="AW138" s="13" t="s">
        <v>30</v>
      </c>
      <c r="AX138" s="13" t="s">
        <v>31</v>
      </c>
      <c r="AY138" s="236" t="s">
        <v>137</v>
      </c>
    </row>
    <row r="139" spans="1:65" s="2" customFormat="1" ht="16.5" customHeight="1">
      <c r="A139" s="34"/>
      <c r="B139" s="35"/>
      <c r="C139" s="209" t="s">
        <v>176</v>
      </c>
      <c r="D139" s="209" t="s">
        <v>139</v>
      </c>
      <c r="E139" s="210" t="s">
        <v>871</v>
      </c>
      <c r="F139" s="211" t="s">
        <v>1208</v>
      </c>
      <c r="G139" s="212" t="s">
        <v>229</v>
      </c>
      <c r="H139" s="213">
        <v>1</v>
      </c>
      <c r="I139" s="214"/>
      <c r="J139" s="213">
        <f>ROUND(I139*H139,1)</f>
        <v>0</v>
      </c>
      <c r="K139" s="215"/>
      <c r="L139" s="39"/>
      <c r="M139" s="216" t="s">
        <v>1</v>
      </c>
      <c r="N139" s="217" t="s">
        <v>39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150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31</v>
      </c>
      <c r="BK139" s="221">
        <f>ROUND(I139*H139,1)</f>
        <v>0</v>
      </c>
      <c r="BL139" s="17" t="s">
        <v>143</v>
      </c>
      <c r="BM139" s="220" t="s">
        <v>1209</v>
      </c>
    </row>
    <row r="140" spans="1:47" s="2" customFormat="1" ht="29.25">
      <c r="A140" s="34"/>
      <c r="B140" s="35"/>
      <c r="C140" s="36"/>
      <c r="D140" s="222" t="s">
        <v>145</v>
      </c>
      <c r="E140" s="36"/>
      <c r="F140" s="223" t="s">
        <v>1210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150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31</v>
      </c>
      <c r="G141" s="227"/>
      <c r="H141" s="230">
        <v>1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150</v>
      </c>
      <c r="AV141" s="13" t="s">
        <v>82</v>
      </c>
      <c r="AW141" s="13" t="s">
        <v>30</v>
      </c>
      <c r="AX141" s="13" t="s">
        <v>31</v>
      </c>
      <c r="AY141" s="236" t="s">
        <v>137</v>
      </c>
    </row>
    <row r="142" spans="1:65" s="2" customFormat="1" ht="16.5" customHeight="1">
      <c r="A142" s="34"/>
      <c r="B142" s="35"/>
      <c r="C142" s="209" t="s">
        <v>182</v>
      </c>
      <c r="D142" s="209" t="s">
        <v>139</v>
      </c>
      <c r="E142" s="210" t="s">
        <v>875</v>
      </c>
      <c r="F142" s="211" t="s">
        <v>1211</v>
      </c>
      <c r="G142" s="212" t="s">
        <v>229</v>
      </c>
      <c r="H142" s="213">
        <v>1</v>
      </c>
      <c r="I142" s="214"/>
      <c r="J142" s="213">
        <f>ROUND(I142*H142,1)</f>
        <v>0</v>
      </c>
      <c r="K142" s="215"/>
      <c r="L142" s="39"/>
      <c r="M142" s="216" t="s">
        <v>1</v>
      </c>
      <c r="N142" s="217" t="s">
        <v>39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150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31</v>
      </c>
      <c r="BK142" s="221">
        <f>ROUND(I142*H142,1)</f>
        <v>0</v>
      </c>
      <c r="BL142" s="17" t="s">
        <v>143</v>
      </c>
      <c r="BM142" s="220" t="s">
        <v>1212</v>
      </c>
    </row>
    <row r="143" spans="1:47" s="2" customFormat="1" ht="29.25">
      <c r="A143" s="34"/>
      <c r="B143" s="35"/>
      <c r="C143" s="36"/>
      <c r="D143" s="222" t="s">
        <v>145</v>
      </c>
      <c r="E143" s="36"/>
      <c r="F143" s="223" t="s">
        <v>1213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150</v>
      </c>
    </row>
    <row r="144" spans="2:51" s="13" customFormat="1" ht="11.25">
      <c r="B144" s="226"/>
      <c r="C144" s="227"/>
      <c r="D144" s="222" t="s">
        <v>147</v>
      </c>
      <c r="E144" s="228" t="s">
        <v>1</v>
      </c>
      <c r="F144" s="229" t="s">
        <v>31</v>
      </c>
      <c r="G144" s="227"/>
      <c r="H144" s="230">
        <v>1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147</v>
      </c>
      <c r="AU144" s="236" t="s">
        <v>150</v>
      </c>
      <c r="AV144" s="13" t="s">
        <v>82</v>
      </c>
      <c r="AW144" s="13" t="s">
        <v>30</v>
      </c>
      <c r="AX144" s="13" t="s">
        <v>31</v>
      </c>
      <c r="AY144" s="236" t="s">
        <v>137</v>
      </c>
    </row>
    <row r="145" spans="1:65" s="2" customFormat="1" ht="16.5" customHeight="1">
      <c r="A145" s="34"/>
      <c r="B145" s="35"/>
      <c r="C145" s="209" t="s">
        <v>187</v>
      </c>
      <c r="D145" s="209" t="s">
        <v>139</v>
      </c>
      <c r="E145" s="210" t="s">
        <v>782</v>
      </c>
      <c r="F145" s="211" t="s">
        <v>1214</v>
      </c>
      <c r="G145" s="212" t="s">
        <v>229</v>
      </c>
      <c r="H145" s="213">
        <v>1</v>
      </c>
      <c r="I145" s="214"/>
      <c r="J145" s="213">
        <f>ROUND(I145*H145,1)</f>
        <v>0</v>
      </c>
      <c r="K145" s="215"/>
      <c r="L145" s="39"/>
      <c r="M145" s="216" t="s">
        <v>1</v>
      </c>
      <c r="N145" s="217" t="s">
        <v>39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143</v>
      </c>
      <c r="AT145" s="220" t="s">
        <v>139</v>
      </c>
      <c r="AU145" s="220" t="s">
        <v>150</v>
      </c>
      <c r="AY145" s="17" t="s">
        <v>137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31</v>
      </c>
      <c r="BK145" s="221">
        <f>ROUND(I145*H145,1)</f>
        <v>0</v>
      </c>
      <c r="BL145" s="17" t="s">
        <v>143</v>
      </c>
      <c r="BM145" s="220" t="s">
        <v>1215</v>
      </c>
    </row>
    <row r="146" spans="1:47" s="2" customFormat="1" ht="29.25">
      <c r="A146" s="34"/>
      <c r="B146" s="35"/>
      <c r="C146" s="36"/>
      <c r="D146" s="222" t="s">
        <v>145</v>
      </c>
      <c r="E146" s="36"/>
      <c r="F146" s="223" t="s">
        <v>1216</v>
      </c>
      <c r="G146" s="36"/>
      <c r="H146" s="36"/>
      <c r="I146" s="122"/>
      <c r="J146" s="36"/>
      <c r="K146" s="36"/>
      <c r="L146" s="39"/>
      <c r="M146" s="224"/>
      <c r="N146" s="225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145</v>
      </c>
      <c r="AU146" s="17" t="s">
        <v>150</v>
      </c>
    </row>
    <row r="147" spans="2:51" s="13" customFormat="1" ht="11.25">
      <c r="B147" s="226"/>
      <c r="C147" s="227"/>
      <c r="D147" s="222" t="s">
        <v>147</v>
      </c>
      <c r="E147" s="228" t="s">
        <v>1</v>
      </c>
      <c r="F147" s="229" t="s">
        <v>31</v>
      </c>
      <c r="G147" s="227"/>
      <c r="H147" s="230">
        <v>1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147</v>
      </c>
      <c r="AU147" s="236" t="s">
        <v>150</v>
      </c>
      <c r="AV147" s="13" t="s">
        <v>82</v>
      </c>
      <c r="AW147" s="13" t="s">
        <v>30</v>
      </c>
      <c r="AX147" s="13" t="s">
        <v>31</v>
      </c>
      <c r="AY147" s="236" t="s">
        <v>137</v>
      </c>
    </row>
    <row r="148" spans="1:65" s="2" customFormat="1" ht="44.25" customHeight="1">
      <c r="A148" s="34"/>
      <c r="B148" s="35"/>
      <c r="C148" s="209" t="s">
        <v>192</v>
      </c>
      <c r="D148" s="209" t="s">
        <v>139</v>
      </c>
      <c r="E148" s="210" t="s">
        <v>1217</v>
      </c>
      <c r="F148" s="211" t="s">
        <v>1218</v>
      </c>
      <c r="G148" s="212" t="s">
        <v>1219</v>
      </c>
      <c r="H148" s="213">
        <v>1</v>
      </c>
      <c r="I148" s="214"/>
      <c r="J148" s="213">
        <f>ROUND(I148*H148,1)</f>
        <v>0</v>
      </c>
      <c r="K148" s="215"/>
      <c r="L148" s="39"/>
      <c r="M148" s="216" t="s">
        <v>1</v>
      </c>
      <c r="N148" s="217" t="s">
        <v>39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143</v>
      </c>
      <c r="AT148" s="220" t="s">
        <v>139</v>
      </c>
      <c r="AU148" s="220" t="s">
        <v>150</v>
      </c>
      <c r="AY148" s="17" t="s">
        <v>137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31</v>
      </c>
      <c r="BK148" s="221">
        <f>ROUND(I148*H148,1)</f>
        <v>0</v>
      </c>
      <c r="BL148" s="17" t="s">
        <v>143</v>
      </c>
      <c r="BM148" s="220" t="s">
        <v>1220</v>
      </c>
    </row>
    <row r="149" spans="1:47" s="2" customFormat="1" ht="29.25">
      <c r="A149" s="34"/>
      <c r="B149" s="35"/>
      <c r="C149" s="36"/>
      <c r="D149" s="222" t="s">
        <v>145</v>
      </c>
      <c r="E149" s="36"/>
      <c r="F149" s="223" t="s">
        <v>1221</v>
      </c>
      <c r="G149" s="36"/>
      <c r="H149" s="36"/>
      <c r="I149" s="122"/>
      <c r="J149" s="36"/>
      <c r="K149" s="36"/>
      <c r="L149" s="39"/>
      <c r="M149" s="224"/>
      <c r="N149" s="225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150</v>
      </c>
    </row>
    <row r="150" spans="1:65" s="2" customFormat="1" ht="16.5" customHeight="1">
      <c r="A150" s="34"/>
      <c r="B150" s="35"/>
      <c r="C150" s="209" t="s">
        <v>198</v>
      </c>
      <c r="D150" s="209" t="s">
        <v>139</v>
      </c>
      <c r="E150" s="210" t="s">
        <v>1222</v>
      </c>
      <c r="F150" s="211" t="s">
        <v>1223</v>
      </c>
      <c r="G150" s="212" t="s">
        <v>1219</v>
      </c>
      <c r="H150" s="213">
        <v>1</v>
      </c>
      <c r="I150" s="214"/>
      <c r="J150" s="213">
        <f>ROUND(I150*H150,1)</f>
        <v>0</v>
      </c>
      <c r="K150" s="215"/>
      <c r="L150" s="39"/>
      <c r="M150" s="216" t="s">
        <v>1</v>
      </c>
      <c r="N150" s="217" t="s">
        <v>39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143</v>
      </c>
      <c r="AT150" s="220" t="s">
        <v>139</v>
      </c>
      <c r="AU150" s="220" t="s">
        <v>150</v>
      </c>
      <c r="AY150" s="17" t="s">
        <v>137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31</v>
      </c>
      <c r="BK150" s="221">
        <f>ROUND(I150*H150,1)</f>
        <v>0</v>
      </c>
      <c r="BL150" s="17" t="s">
        <v>143</v>
      </c>
      <c r="BM150" s="220" t="s">
        <v>1224</v>
      </c>
    </row>
    <row r="151" spans="1:47" s="2" customFormat="1" ht="19.5">
      <c r="A151" s="34"/>
      <c r="B151" s="35"/>
      <c r="C151" s="36"/>
      <c r="D151" s="222" t="s">
        <v>145</v>
      </c>
      <c r="E151" s="36"/>
      <c r="F151" s="223" t="s">
        <v>1225</v>
      </c>
      <c r="G151" s="36"/>
      <c r="H151" s="36"/>
      <c r="I151" s="122"/>
      <c r="J151" s="36"/>
      <c r="K151" s="36"/>
      <c r="L151" s="39"/>
      <c r="M151" s="224"/>
      <c r="N151" s="225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150</v>
      </c>
    </row>
    <row r="152" spans="1:65" s="2" customFormat="1" ht="16.5" customHeight="1">
      <c r="A152" s="34"/>
      <c r="B152" s="35"/>
      <c r="C152" s="209" t="s">
        <v>204</v>
      </c>
      <c r="D152" s="209" t="s">
        <v>139</v>
      </c>
      <c r="E152" s="210" t="s">
        <v>880</v>
      </c>
      <c r="F152" s="211" t="s">
        <v>1226</v>
      </c>
      <c r="G152" s="212" t="s">
        <v>1219</v>
      </c>
      <c r="H152" s="213">
        <v>1</v>
      </c>
      <c r="I152" s="214"/>
      <c r="J152" s="213">
        <f>ROUND(I152*H152,1)</f>
        <v>0</v>
      </c>
      <c r="K152" s="215"/>
      <c r="L152" s="39"/>
      <c r="M152" s="216" t="s">
        <v>1</v>
      </c>
      <c r="N152" s="217" t="s">
        <v>39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143</v>
      </c>
      <c r="AT152" s="220" t="s">
        <v>139</v>
      </c>
      <c r="AU152" s="220" t="s">
        <v>150</v>
      </c>
      <c r="AY152" s="17" t="s">
        <v>137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31</v>
      </c>
      <c r="BK152" s="221">
        <f>ROUND(I152*H152,1)</f>
        <v>0</v>
      </c>
      <c r="BL152" s="17" t="s">
        <v>143</v>
      </c>
      <c r="BM152" s="220" t="s">
        <v>1227</v>
      </c>
    </row>
    <row r="153" spans="1:47" s="2" customFormat="1" ht="29.25">
      <c r="A153" s="34"/>
      <c r="B153" s="35"/>
      <c r="C153" s="36"/>
      <c r="D153" s="222" t="s">
        <v>145</v>
      </c>
      <c r="E153" s="36"/>
      <c r="F153" s="223" t="s">
        <v>1228</v>
      </c>
      <c r="G153" s="36"/>
      <c r="H153" s="36"/>
      <c r="I153" s="122"/>
      <c r="J153" s="36"/>
      <c r="K153" s="36"/>
      <c r="L153" s="39"/>
      <c r="M153" s="224"/>
      <c r="N153" s="22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150</v>
      </c>
    </row>
    <row r="154" spans="1:65" s="2" customFormat="1" ht="16.5" customHeight="1">
      <c r="A154" s="34"/>
      <c r="B154" s="35"/>
      <c r="C154" s="209" t="s">
        <v>210</v>
      </c>
      <c r="D154" s="209" t="s">
        <v>139</v>
      </c>
      <c r="E154" s="210" t="s">
        <v>302</v>
      </c>
      <c r="F154" s="211" t="s">
        <v>1229</v>
      </c>
      <c r="G154" s="212" t="s">
        <v>229</v>
      </c>
      <c r="H154" s="213">
        <v>96</v>
      </c>
      <c r="I154" s="214"/>
      <c r="J154" s="213">
        <f>ROUND(I154*H154,1)</f>
        <v>0</v>
      </c>
      <c r="K154" s="215"/>
      <c r="L154" s="39"/>
      <c r="M154" s="216" t="s">
        <v>1</v>
      </c>
      <c r="N154" s="217" t="s">
        <v>39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143</v>
      </c>
      <c r="AT154" s="220" t="s">
        <v>139</v>
      </c>
      <c r="AU154" s="220" t="s">
        <v>150</v>
      </c>
      <c r="AY154" s="17" t="s">
        <v>137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31</v>
      </c>
      <c r="BK154" s="221">
        <f>ROUND(I154*H154,1)</f>
        <v>0</v>
      </c>
      <c r="BL154" s="17" t="s">
        <v>143</v>
      </c>
      <c r="BM154" s="220" t="s">
        <v>1230</v>
      </c>
    </row>
    <row r="155" spans="1:47" s="2" customFormat="1" ht="19.5">
      <c r="A155" s="34"/>
      <c r="B155" s="35"/>
      <c r="C155" s="36"/>
      <c r="D155" s="222" t="s">
        <v>145</v>
      </c>
      <c r="E155" s="36"/>
      <c r="F155" s="223" t="s">
        <v>1231</v>
      </c>
      <c r="G155" s="36"/>
      <c r="H155" s="36"/>
      <c r="I155" s="122"/>
      <c r="J155" s="36"/>
      <c r="K155" s="36"/>
      <c r="L155" s="39"/>
      <c r="M155" s="224"/>
      <c r="N155" s="225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150</v>
      </c>
    </row>
    <row r="156" spans="2:51" s="13" customFormat="1" ht="11.25">
      <c r="B156" s="226"/>
      <c r="C156" s="227"/>
      <c r="D156" s="222" t="s">
        <v>147</v>
      </c>
      <c r="E156" s="228" t="s">
        <v>1</v>
      </c>
      <c r="F156" s="229" t="s">
        <v>1232</v>
      </c>
      <c r="G156" s="227"/>
      <c r="H156" s="230">
        <v>96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147</v>
      </c>
      <c r="AU156" s="236" t="s">
        <v>150</v>
      </c>
      <c r="AV156" s="13" t="s">
        <v>82</v>
      </c>
      <c r="AW156" s="13" t="s">
        <v>30</v>
      </c>
      <c r="AX156" s="13" t="s">
        <v>74</v>
      </c>
      <c r="AY156" s="236" t="s">
        <v>137</v>
      </c>
    </row>
    <row r="157" spans="2:51" s="14" customFormat="1" ht="11.25">
      <c r="B157" s="237"/>
      <c r="C157" s="238"/>
      <c r="D157" s="222" t="s">
        <v>147</v>
      </c>
      <c r="E157" s="239" t="s">
        <v>1</v>
      </c>
      <c r="F157" s="240" t="s">
        <v>1233</v>
      </c>
      <c r="G157" s="238"/>
      <c r="H157" s="241">
        <v>96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147</v>
      </c>
      <c r="AU157" s="247" t="s">
        <v>150</v>
      </c>
      <c r="AV157" s="14" t="s">
        <v>150</v>
      </c>
      <c r="AW157" s="14" t="s">
        <v>30</v>
      </c>
      <c r="AX157" s="14" t="s">
        <v>74</v>
      </c>
      <c r="AY157" s="247" t="s">
        <v>137</v>
      </c>
    </row>
    <row r="158" spans="2:51" s="15" customFormat="1" ht="11.25">
      <c r="B158" s="248"/>
      <c r="C158" s="249"/>
      <c r="D158" s="222" t="s">
        <v>147</v>
      </c>
      <c r="E158" s="250" t="s">
        <v>1</v>
      </c>
      <c r="F158" s="251" t="s">
        <v>151</v>
      </c>
      <c r="G158" s="249"/>
      <c r="H158" s="252">
        <v>96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150</v>
      </c>
      <c r="AV158" s="15" t="s">
        <v>143</v>
      </c>
      <c r="AW158" s="15" t="s">
        <v>30</v>
      </c>
      <c r="AX158" s="15" t="s">
        <v>31</v>
      </c>
      <c r="AY158" s="258" t="s">
        <v>137</v>
      </c>
    </row>
    <row r="159" spans="1:65" s="2" customFormat="1" ht="16.5" customHeight="1">
      <c r="A159" s="34"/>
      <c r="B159" s="35"/>
      <c r="C159" s="209" t="s">
        <v>215</v>
      </c>
      <c r="D159" s="209" t="s">
        <v>139</v>
      </c>
      <c r="E159" s="210" t="s">
        <v>1234</v>
      </c>
      <c r="F159" s="211" t="s">
        <v>1235</v>
      </c>
      <c r="G159" s="212" t="s">
        <v>1219</v>
      </c>
      <c r="H159" s="213">
        <v>1</v>
      </c>
      <c r="I159" s="214"/>
      <c r="J159" s="213">
        <f>ROUND(I159*H159,1)</f>
        <v>0</v>
      </c>
      <c r="K159" s="215"/>
      <c r="L159" s="39"/>
      <c r="M159" s="216" t="s">
        <v>1</v>
      </c>
      <c r="N159" s="217" t="s">
        <v>39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150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31</v>
      </c>
      <c r="BK159" s="221">
        <f>ROUND(I159*H159,1)</f>
        <v>0</v>
      </c>
      <c r="BL159" s="17" t="s">
        <v>143</v>
      </c>
      <c r="BM159" s="220" t="s">
        <v>1236</v>
      </c>
    </row>
    <row r="160" spans="1:47" s="2" customFormat="1" ht="29.25">
      <c r="A160" s="34"/>
      <c r="B160" s="35"/>
      <c r="C160" s="36"/>
      <c r="D160" s="222" t="s">
        <v>145</v>
      </c>
      <c r="E160" s="36"/>
      <c r="F160" s="223" t="s">
        <v>1237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150</v>
      </c>
    </row>
    <row r="161" spans="1:65" s="2" customFormat="1" ht="21.75" customHeight="1">
      <c r="A161" s="34"/>
      <c r="B161" s="35"/>
      <c r="C161" s="209" t="s">
        <v>220</v>
      </c>
      <c r="D161" s="209" t="s">
        <v>139</v>
      </c>
      <c r="E161" s="210" t="s">
        <v>307</v>
      </c>
      <c r="F161" s="211" t="s">
        <v>1238</v>
      </c>
      <c r="G161" s="212" t="s">
        <v>229</v>
      </c>
      <c r="H161" s="213">
        <v>1</v>
      </c>
      <c r="I161" s="214"/>
      <c r="J161" s="213">
        <f>ROUND(I161*H161,1)</f>
        <v>0</v>
      </c>
      <c r="K161" s="215"/>
      <c r="L161" s="39"/>
      <c r="M161" s="216" t="s">
        <v>1</v>
      </c>
      <c r="N161" s="217" t="s">
        <v>39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143</v>
      </c>
      <c r="AT161" s="220" t="s">
        <v>139</v>
      </c>
      <c r="AU161" s="220" t="s">
        <v>150</v>
      </c>
      <c r="AY161" s="17" t="s">
        <v>137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31</v>
      </c>
      <c r="BK161" s="221">
        <f>ROUND(I161*H161,1)</f>
        <v>0</v>
      </c>
      <c r="BL161" s="17" t="s">
        <v>143</v>
      </c>
      <c r="BM161" s="220" t="s">
        <v>1239</v>
      </c>
    </row>
    <row r="162" spans="1:47" s="2" customFormat="1" ht="48.75">
      <c r="A162" s="34"/>
      <c r="B162" s="35"/>
      <c r="C162" s="36"/>
      <c r="D162" s="222" t="s">
        <v>145</v>
      </c>
      <c r="E162" s="36"/>
      <c r="F162" s="223" t="s">
        <v>1240</v>
      </c>
      <c r="G162" s="36"/>
      <c r="H162" s="36"/>
      <c r="I162" s="122"/>
      <c r="J162" s="36"/>
      <c r="K162" s="36"/>
      <c r="L162" s="39"/>
      <c r="M162" s="224"/>
      <c r="N162" s="225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145</v>
      </c>
      <c r="AU162" s="17" t="s">
        <v>150</v>
      </c>
    </row>
    <row r="163" spans="2:51" s="13" customFormat="1" ht="11.25">
      <c r="B163" s="226"/>
      <c r="C163" s="227"/>
      <c r="D163" s="222" t="s">
        <v>147</v>
      </c>
      <c r="E163" s="228" t="s">
        <v>1</v>
      </c>
      <c r="F163" s="229" t="s">
        <v>31</v>
      </c>
      <c r="G163" s="227"/>
      <c r="H163" s="230">
        <v>1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147</v>
      </c>
      <c r="AU163" s="236" t="s">
        <v>150</v>
      </c>
      <c r="AV163" s="13" t="s">
        <v>82</v>
      </c>
      <c r="AW163" s="13" t="s">
        <v>30</v>
      </c>
      <c r="AX163" s="13" t="s">
        <v>31</v>
      </c>
      <c r="AY163" s="236" t="s">
        <v>137</v>
      </c>
    </row>
    <row r="164" spans="1:65" s="2" customFormat="1" ht="16.5" customHeight="1">
      <c r="A164" s="34"/>
      <c r="B164" s="35"/>
      <c r="C164" s="209" t="s">
        <v>9</v>
      </c>
      <c r="D164" s="209" t="s">
        <v>139</v>
      </c>
      <c r="E164" s="210" t="s">
        <v>312</v>
      </c>
      <c r="F164" s="211" t="s">
        <v>1241</v>
      </c>
      <c r="G164" s="212" t="s">
        <v>161</v>
      </c>
      <c r="H164" s="213">
        <v>15</v>
      </c>
      <c r="I164" s="214"/>
      <c r="J164" s="213">
        <f>ROUND(I164*H164,1)</f>
        <v>0</v>
      </c>
      <c r="K164" s="215"/>
      <c r="L164" s="39"/>
      <c r="M164" s="216" t="s">
        <v>1</v>
      </c>
      <c r="N164" s="217" t="s">
        <v>39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143</v>
      </c>
      <c r="AT164" s="220" t="s">
        <v>139</v>
      </c>
      <c r="AU164" s="220" t="s">
        <v>150</v>
      </c>
      <c r="AY164" s="17" t="s">
        <v>137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31</v>
      </c>
      <c r="BK164" s="221">
        <f>ROUND(I164*H164,1)</f>
        <v>0</v>
      </c>
      <c r="BL164" s="17" t="s">
        <v>143</v>
      </c>
      <c r="BM164" s="220" t="s">
        <v>1242</v>
      </c>
    </row>
    <row r="165" spans="1:47" s="2" customFormat="1" ht="48.75">
      <c r="A165" s="34"/>
      <c r="B165" s="35"/>
      <c r="C165" s="36"/>
      <c r="D165" s="222" t="s">
        <v>145</v>
      </c>
      <c r="E165" s="36"/>
      <c r="F165" s="223" t="s">
        <v>1243</v>
      </c>
      <c r="G165" s="36"/>
      <c r="H165" s="36"/>
      <c r="I165" s="122"/>
      <c r="J165" s="36"/>
      <c r="K165" s="36"/>
      <c r="L165" s="39"/>
      <c r="M165" s="224"/>
      <c r="N165" s="225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145</v>
      </c>
      <c r="AU165" s="17" t="s">
        <v>150</v>
      </c>
    </row>
    <row r="166" spans="2:51" s="13" customFormat="1" ht="11.25">
      <c r="B166" s="226"/>
      <c r="C166" s="227"/>
      <c r="D166" s="222" t="s">
        <v>147</v>
      </c>
      <c r="E166" s="228" t="s">
        <v>1</v>
      </c>
      <c r="F166" s="229" t="s">
        <v>1244</v>
      </c>
      <c r="G166" s="227"/>
      <c r="H166" s="230">
        <v>15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147</v>
      </c>
      <c r="AU166" s="236" t="s">
        <v>150</v>
      </c>
      <c r="AV166" s="13" t="s">
        <v>82</v>
      </c>
      <c r="AW166" s="13" t="s">
        <v>30</v>
      </c>
      <c r="AX166" s="13" t="s">
        <v>74</v>
      </c>
      <c r="AY166" s="236" t="s">
        <v>137</v>
      </c>
    </row>
    <row r="167" spans="2:51" s="14" customFormat="1" ht="11.25">
      <c r="B167" s="237"/>
      <c r="C167" s="238"/>
      <c r="D167" s="222" t="s">
        <v>147</v>
      </c>
      <c r="E167" s="239" t="s">
        <v>1</v>
      </c>
      <c r="F167" s="240" t="s">
        <v>1245</v>
      </c>
      <c r="G167" s="238"/>
      <c r="H167" s="241">
        <v>15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147</v>
      </c>
      <c r="AU167" s="247" t="s">
        <v>150</v>
      </c>
      <c r="AV167" s="14" t="s">
        <v>150</v>
      </c>
      <c r="AW167" s="14" t="s">
        <v>30</v>
      </c>
      <c r="AX167" s="14" t="s">
        <v>74</v>
      </c>
      <c r="AY167" s="247" t="s">
        <v>137</v>
      </c>
    </row>
    <row r="168" spans="2:51" s="15" customFormat="1" ht="11.25">
      <c r="B168" s="248"/>
      <c r="C168" s="249"/>
      <c r="D168" s="222" t="s">
        <v>147</v>
      </c>
      <c r="E168" s="250" t="s">
        <v>1</v>
      </c>
      <c r="F168" s="251" t="s">
        <v>151</v>
      </c>
      <c r="G168" s="249"/>
      <c r="H168" s="252">
        <v>15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147</v>
      </c>
      <c r="AU168" s="258" t="s">
        <v>150</v>
      </c>
      <c r="AV168" s="15" t="s">
        <v>143</v>
      </c>
      <c r="AW168" s="15" t="s">
        <v>30</v>
      </c>
      <c r="AX168" s="15" t="s">
        <v>31</v>
      </c>
      <c r="AY168" s="258" t="s">
        <v>137</v>
      </c>
    </row>
    <row r="169" spans="1:65" s="2" customFormat="1" ht="16.5" customHeight="1">
      <c r="A169" s="34"/>
      <c r="B169" s="35"/>
      <c r="C169" s="209" t="s">
        <v>232</v>
      </c>
      <c r="D169" s="209" t="s">
        <v>139</v>
      </c>
      <c r="E169" s="210" t="s">
        <v>372</v>
      </c>
      <c r="F169" s="211" t="s">
        <v>1246</v>
      </c>
      <c r="G169" s="212" t="s">
        <v>229</v>
      </c>
      <c r="H169" s="213">
        <v>1</v>
      </c>
      <c r="I169" s="214"/>
      <c r="J169" s="213">
        <f>ROUND(I169*H169,1)</f>
        <v>0</v>
      </c>
      <c r="K169" s="215"/>
      <c r="L169" s="39"/>
      <c r="M169" s="216" t="s">
        <v>1</v>
      </c>
      <c r="N169" s="217" t="s">
        <v>39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143</v>
      </c>
      <c r="AT169" s="220" t="s">
        <v>139</v>
      </c>
      <c r="AU169" s="220" t="s">
        <v>150</v>
      </c>
      <c r="AY169" s="17" t="s">
        <v>137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31</v>
      </c>
      <c r="BK169" s="221">
        <f>ROUND(I169*H169,1)</f>
        <v>0</v>
      </c>
      <c r="BL169" s="17" t="s">
        <v>143</v>
      </c>
      <c r="BM169" s="220" t="s">
        <v>1247</v>
      </c>
    </row>
    <row r="170" spans="1:47" s="2" customFormat="1" ht="19.5">
      <c r="A170" s="34"/>
      <c r="B170" s="35"/>
      <c r="C170" s="36"/>
      <c r="D170" s="222" t="s">
        <v>145</v>
      </c>
      <c r="E170" s="36"/>
      <c r="F170" s="223" t="s">
        <v>1248</v>
      </c>
      <c r="G170" s="36"/>
      <c r="H170" s="36"/>
      <c r="I170" s="122"/>
      <c r="J170" s="36"/>
      <c r="K170" s="36"/>
      <c r="L170" s="39"/>
      <c r="M170" s="224"/>
      <c r="N170" s="225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150</v>
      </c>
    </row>
    <row r="171" spans="2:51" s="13" customFormat="1" ht="11.25">
      <c r="B171" s="226"/>
      <c r="C171" s="227"/>
      <c r="D171" s="222" t="s">
        <v>147</v>
      </c>
      <c r="E171" s="228" t="s">
        <v>1</v>
      </c>
      <c r="F171" s="229" t="s">
        <v>31</v>
      </c>
      <c r="G171" s="227"/>
      <c r="H171" s="230">
        <v>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147</v>
      </c>
      <c r="AU171" s="236" t="s">
        <v>150</v>
      </c>
      <c r="AV171" s="13" t="s">
        <v>82</v>
      </c>
      <c r="AW171" s="13" t="s">
        <v>30</v>
      </c>
      <c r="AX171" s="13" t="s">
        <v>31</v>
      </c>
      <c r="AY171" s="236" t="s">
        <v>137</v>
      </c>
    </row>
    <row r="172" spans="1:65" s="2" customFormat="1" ht="21.75" customHeight="1">
      <c r="A172" s="34"/>
      <c r="B172" s="35"/>
      <c r="C172" s="209" t="s">
        <v>237</v>
      </c>
      <c r="D172" s="209" t="s">
        <v>139</v>
      </c>
      <c r="E172" s="210" t="s">
        <v>317</v>
      </c>
      <c r="F172" s="211" t="s">
        <v>1249</v>
      </c>
      <c r="G172" s="212" t="s">
        <v>154</v>
      </c>
      <c r="H172" s="213">
        <v>1523376</v>
      </c>
      <c r="I172" s="214"/>
      <c r="J172" s="213">
        <f>ROUND(I172*H172,1)</f>
        <v>0</v>
      </c>
      <c r="K172" s="215"/>
      <c r="L172" s="39"/>
      <c r="M172" s="216" t="s">
        <v>1</v>
      </c>
      <c r="N172" s="217" t="s">
        <v>39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143</v>
      </c>
      <c r="AT172" s="220" t="s">
        <v>139</v>
      </c>
      <c r="AU172" s="220" t="s">
        <v>150</v>
      </c>
      <c r="AY172" s="17" t="s">
        <v>137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31</v>
      </c>
      <c r="BK172" s="221">
        <f>ROUND(I172*H172,1)</f>
        <v>0</v>
      </c>
      <c r="BL172" s="17" t="s">
        <v>143</v>
      </c>
      <c r="BM172" s="220" t="s">
        <v>1250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1251</v>
      </c>
      <c r="G173" s="227"/>
      <c r="H173" s="230">
        <v>239400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150</v>
      </c>
      <c r="AV173" s="13" t="s">
        <v>82</v>
      </c>
      <c r="AW173" s="13" t="s">
        <v>30</v>
      </c>
      <c r="AX173" s="13" t="s">
        <v>74</v>
      </c>
      <c r="AY173" s="236" t="s">
        <v>137</v>
      </c>
    </row>
    <row r="174" spans="2:51" s="14" customFormat="1" ht="11.25">
      <c r="B174" s="237"/>
      <c r="C174" s="238"/>
      <c r="D174" s="222" t="s">
        <v>147</v>
      </c>
      <c r="E174" s="239" t="s">
        <v>1</v>
      </c>
      <c r="F174" s="240" t="s">
        <v>1252</v>
      </c>
      <c r="G174" s="238"/>
      <c r="H174" s="241">
        <v>239400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147</v>
      </c>
      <c r="AU174" s="247" t="s">
        <v>150</v>
      </c>
      <c r="AV174" s="14" t="s">
        <v>150</v>
      </c>
      <c r="AW174" s="14" t="s">
        <v>30</v>
      </c>
      <c r="AX174" s="14" t="s">
        <v>74</v>
      </c>
      <c r="AY174" s="247" t="s">
        <v>137</v>
      </c>
    </row>
    <row r="175" spans="2:51" s="13" customFormat="1" ht="11.25">
      <c r="B175" s="226"/>
      <c r="C175" s="227"/>
      <c r="D175" s="222" t="s">
        <v>147</v>
      </c>
      <c r="E175" s="228" t="s">
        <v>1</v>
      </c>
      <c r="F175" s="229" t="s">
        <v>1253</v>
      </c>
      <c r="G175" s="227"/>
      <c r="H175" s="230">
        <v>814008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147</v>
      </c>
      <c r="AU175" s="236" t="s">
        <v>150</v>
      </c>
      <c r="AV175" s="13" t="s">
        <v>82</v>
      </c>
      <c r="AW175" s="13" t="s">
        <v>30</v>
      </c>
      <c r="AX175" s="13" t="s">
        <v>74</v>
      </c>
      <c r="AY175" s="236" t="s">
        <v>137</v>
      </c>
    </row>
    <row r="176" spans="2:51" s="14" customFormat="1" ht="11.25">
      <c r="B176" s="237"/>
      <c r="C176" s="238"/>
      <c r="D176" s="222" t="s">
        <v>147</v>
      </c>
      <c r="E176" s="239" t="s">
        <v>1</v>
      </c>
      <c r="F176" s="240" t="s">
        <v>1254</v>
      </c>
      <c r="G176" s="238"/>
      <c r="H176" s="241">
        <v>814008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147</v>
      </c>
      <c r="AU176" s="247" t="s">
        <v>150</v>
      </c>
      <c r="AV176" s="14" t="s">
        <v>150</v>
      </c>
      <c r="AW176" s="14" t="s">
        <v>30</v>
      </c>
      <c r="AX176" s="14" t="s">
        <v>74</v>
      </c>
      <c r="AY176" s="247" t="s">
        <v>137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1255</v>
      </c>
      <c r="G177" s="227"/>
      <c r="H177" s="230">
        <v>469968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150</v>
      </c>
      <c r="AV177" s="13" t="s">
        <v>82</v>
      </c>
      <c r="AW177" s="13" t="s">
        <v>30</v>
      </c>
      <c r="AX177" s="13" t="s">
        <v>74</v>
      </c>
      <c r="AY177" s="236" t="s">
        <v>137</v>
      </c>
    </row>
    <row r="178" spans="2:51" s="14" customFormat="1" ht="11.25">
      <c r="B178" s="237"/>
      <c r="C178" s="238"/>
      <c r="D178" s="222" t="s">
        <v>147</v>
      </c>
      <c r="E178" s="239" t="s">
        <v>1</v>
      </c>
      <c r="F178" s="240" t="s">
        <v>1256</v>
      </c>
      <c r="G178" s="238"/>
      <c r="H178" s="241">
        <v>469968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147</v>
      </c>
      <c r="AU178" s="247" t="s">
        <v>150</v>
      </c>
      <c r="AV178" s="14" t="s">
        <v>150</v>
      </c>
      <c r="AW178" s="14" t="s">
        <v>30</v>
      </c>
      <c r="AX178" s="14" t="s">
        <v>74</v>
      </c>
      <c r="AY178" s="247" t="s">
        <v>137</v>
      </c>
    </row>
    <row r="179" spans="2:51" s="15" customFormat="1" ht="11.25">
      <c r="B179" s="248"/>
      <c r="C179" s="249"/>
      <c r="D179" s="222" t="s">
        <v>147</v>
      </c>
      <c r="E179" s="250" t="s">
        <v>1</v>
      </c>
      <c r="F179" s="251" t="s">
        <v>151</v>
      </c>
      <c r="G179" s="249"/>
      <c r="H179" s="252">
        <v>1523376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147</v>
      </c>
      <c r="AU179" s="258" t="s">
        <v>150</v>
      </c>
      <c r="AV179" s="15" t="s">
        <v>143</v>
      </c>
      <c r="AW179" s="15" t="s">
        <v>30</v>
      </c>
      <c r="AX179" s="15" t="s">
        <v>31</v>
      </c>
      <c r="AY179" s="258" t="s">
        <v>137</v>
      </c>
    </row>
    <row r="180" spans="1:65" s="2" customFormat="1" ht="21.75" customHeight="1">
      <c r="A180" s="34"/>
      <c r="B180" s="35"/>
      <c r="C180" s="209" t="s">
        <v>242</v>
      </c>
      <c r="D180" s="209" t="s">
        <v>139</v>
      </c>
      <c r="E180" s="210" t="s">
        <v>322</v>
      </c>
      <c r="F180" s="211" t="s">
        <v>1257</v>
      </c>
      <c r="G180" s="212" t="s">
        <v>154</v>
      </c>
      <c r="H180" s="213">
        <v>1523376</v>
      </c>
      <c r="I180" s="214"/>
      <c r="J180" s="213">
        <f>ROUND(I180*H180,1)</f>
        <v>0</v>
      </c>
      <c r="K180" s="215"/>
      <c r="L180" s="39"/>
      <c r="M180" s="216" t="s">
        <v>1</v>
      </c>
      <c r="N180" s="217" t="s">
        <v>39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143</v>
      </c>
      <c r="AT180" s="220" t="s">
        <v>139</v>
      </c>
      <c r="AU180" s="220" t="s">
        <v>150</v>
      </c>
      <c r="AY180" s="17" t="s">
        <v>137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31</v>
      </c>
      <c r="BK180" s="221">
        <f>ROUND(I180*H180,1)</f>
        <v>0</v>
      </c>
      <c r="BL180" s="17" t="s">
        <v>143</v>
      </c>
      <c r="BM180" s="220" t="s">
        <v>1258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1255</v>
      </c>
      <c r="G181" s="227"/>
      <c r="H181" s="230">
        <v>469968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150</v>
      </c>
      <c r="AV181" s="13" t="s">
        <v>82</v>
      </c>
      <c r="AW181" s="13" t="s">
        <v>30</v>
      </c>
      <c r="AX181" s="13" t="s">
        <v>74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1259</v>
      </c>
      <c r="G182" s="238"/>
      <c r="H182" s="241">
        <v>469968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150</v>
      </c>
      <c r="AV182" s="14" t="s">
        <v>150</v>
      </c>
      <c r="AW182" s="14" t="s">
        <v>30</v>
      </c>
      <c r="AX182" s="14" t="s">
        <v>74</v>
      </c>
      <c r="AY182" s="247" t="s">
        <v>137</v>
      </c>
    </row>
    <row r="183" spans="2:51" s="13" customFormat="1" ht="11.25">
      <c r="B183" s="226"/>
      <c r="C183" s="227"/>
      <c r="D183" s="222" t="s">
        <v>147</v>
      </c>
      <c r="E183" s="228" t="s">
        <v>1</v>
      </c>
      <c r="F183" s="229" t="s">
        <v>1260</v>
      </c>
      <c r="G183" s="227"/>
      <c r="H183" s="230">
        <v>1053408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147</v>
      </c>
      <c r="AU183" s="236" t="s">
        <v>150</v>
      </c>
      <c r="AV183" s="13" t="s">
        <v>82</v>
      </c>
      <c r="AW183" s="13" t="s">
        <v>30</v>
      </c>
      <c r="AX183" s="13" t="s">
        <v>74</v>
      </c>
      <c r="AY183" s="236" t="s">
        <v>137</v>
      </c>
    </row>
    <row r="184" spans="2:51" s="14" customFormat="1" ht="11.25">
      <c r="B184" s="237"/>
      <c r="C184" s="238"/>
      <c r="D184" s="222" t="s">
        <v>147</v>
      </c>
      <c r="E184" s="239" t="s">
        <v>1</v>
      </c>
      <c r="F184" s="240" t="s">
        <v>1261</v>
      </c>
      <c r="G184" s="238"/>
      <c r="H184" s="241">
        <v>1053408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147</v>
      </c>
      <c r="AU184" s="247" t="s">
        <v>150</v>
      </c>
      <c r="AV184" s="14" t="s">
        <v>150</v>
      </c>
      <c r="AW184" s="14" t="s">
        <v>30</v>
      </c>
      <c r="AX184" s="14" t="s">
        <v>74</v>
      </c>
      <c r="AY184" s="247" t="s">
        <v>137</v>
      </c>
    </row>
    <row r="185" spans="2:51" s="15" customFormat="1" ht="11.25">
      <c r="B185" s="248"/>
      <c r="C185" s="249"/>
      <c r="D185" s="222" t="s">
        <v>147</v>
      </c>
      <c r="E185" s="250" t="s">
        <v>1</v>
      </c>
      <c r="F185" s="251" t="s">
        <v>151</v>
      </c>
      <c r="G185" s="249"/>
      <c r="H185" s="252">
        <v>1523376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147</v>
      </c>
      <c r="AU185" s="258" t="s">
        <v>150</v>
      </c>
      <c r="AV185" s="15" t="s">
        <v>143</v>
      </c>
      <c r="AW185" s="15" t="s">
        <v>30</v>
      </c>
      <c r="AX185" s="15" t="s">
        <v>31</v>
      </c>
      <c r="AY185" s="258" t="s">
        <v>137</v>
      </c>
    </row>
    <row r="186" spans="1:65" s="2" customFormat="1" ht="21.75" customHeight="1">
      <c r="A186" s="34"/>
      <c r="B186" s="35"/>
      <c r="C186" s="209" t="s">
        <v>249</v>
      </c>
      <c r="D186" s="209" t="s">
        <v>139</v>
      </c>
      <c r="E186" s="210" t="s">
        <v>327</v>
      </c>
      <c r="F186" s="211" t="s">
        <v>1262</v>
      </c>
      <c r="G186" s="212" t="s">
        <v>154</v>
      </c>
      <c r="H186" s="213">
        <v>244512</v>
      </c>
      <c r="I186" s="214"/>
      <c r="J186" s="213">
        <f>ROUND(I186*H186,1)</f>
        <v>0</v>
      </c>
      <c r="K186" s="215"/>
      <c r="L186" s="39"/>
      <c r="M186" s="216" t="s">
        <v>1</v>
      </c>
      <c r="N186" s="217" t="s">
        <v>39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143</v>
      </c>
      <c r="AT186" s="220" t="s">
        <v>139</v>
      </c>
      <c r="AU186" s="220" t="s">
        <v>150</v>
      </c>
      <c r="AY186" s="17" t="s">
        <v>137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31</v>
      </c>
      <c r="BK186" s="221">
        <f>ROUND(I186*H186,1)</f>
        <v>0</v>
      </c>
      <c r="BL186" s="17" t="s">
        <v>143</v>
      </c>
      <c r="BM186" s="220" t="s">
        <v>1263</v>
      </c>
    </row>
    <row r="187" spans="2:51" s="13" customFormat="1" ht="11.25">
      <c r="B187" s="226"/>
      <c r="C187" s="227"/>
      <c r="D187" s="222" t="s">
        <v>147</v>
      </c>
      <c r="E187" s="228" t="s">
        <v>1</v>
      </c>
      <c r="F187" s="229" t="s">
        <v>1264</v>
      </c>
      <c r="G187" s="227"/>
      <c r="H187" s="230">
        <v>244512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147</v>
      </c>
      <c r="AU187" s="236" t="s">
        <v>150</v>
      </c>
      <c r="AV187" s="13" t="s">
        <v>82</v>
      </c>
      <c r="AW187" s="13" t="s">
        <v>30</v>
      </c>
      <c r="AX187" s="13" t="s">
        <v>74</v>
      </c>
      <c r="AY187" s="236" t="s">
        <v>137</v>
      </c>
    </row>
    <row r="188" spans="2:51" s="14" customFormat="1" ht="11.25">
      <c r="B188" s="237"/>
      <c r="C188" s="238"/>
      <c r="D188" s="222" t="s">
        <v>147</v>
      </c>
      <c r="E188" s="239" t="s">
        <v>1</v>
      </c>
      <c r="F188" s="240" t="s">
        <v>1265</v>
      </c>
      <c r="G188" s="238"/>
      <c r="H188" s="241">
        <v>244512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147</v>
      </c>
      <c r="AU188" s="247" t="s">
        <v>150</v>
      </c>
      <c r="AV188" s="14" t="s">
        <v>150</v>
      </c>
      <c r="AW188" s="14" t="s">
        <v>30</v>
      </c>
      <c r="AX188" s="14" t="s">
        <v>74</v>
      </c>
      <c r="AY188" s="247" t="s">
        <v>137</v>
      </c>
    </row>
    <row r="189" spans="2:51" s="15" customFormat="1" ht="11.25">
      <c r="B189" s="248"/>
      <c r="C189" s="249"/>
      <c r="D189" s="222" t="s">
        <v>147</v>
      </c>
      <c r="E189" s="250" t="s">
        <v>1</v>
      </c>
      <c r="F189" s="251" t="s">
        <v>151</v>
      </c>
      <c r="G189" s="249"/>
      <c r="H189" s="252">
        <v>244512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147</v>
      </c>
      <c r="AU189" s="258" t="s">
        <v>150</v>
      </c>
      <c r="AV189" s="15" t="s">
        <v>143</v>
      </c>
      <c r="AW189" s="15" t="s">
        <v>30</v>
      </c>
      <c r="AX189" s="15" t="s">
        <v>31</v>
      </c>
      <c r="AY189" s="258" t="s">
        <v>137</v>
      </c>
    </row>
    <row r="190" spans="1:65" s="2" customFormat="1" ht="16.5" customHeight="1">
      <c r="A190" s="34"/>
      <c r="B190" s="35"/>
      <c r="C190" s="209" t="s">
        <v>255</v>
      </c>
      <c r="D190" s="209" t="s">
        <v>139</v>
      </c>
      <c r="E190" s="210" t="s">
        <v>238</v>
      </c>
      <c r="F190" s="211" t="s">
        <v>1266</v>
      </c>
      <c r="G190" s="212" t="s">
        <v>229</v>
      </c>
      <c r="H190" s="213">
        <v>1</v>
      </c>
      <c r="I190" s="214"/>
      <c r="J190" s="213">
        <f>ROUND(I190*H190,1)</f>
        <v>0</v>
      </c>
      <c r="K190" s="215"/>
      <c r="L190" s="39"/>
      <c r="M190" s="216" t="s">
        <v>1</v>
      </c>
      <c r="N190" s="217" t="s">
        <v>39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143</v>
      </c>
      <c r="AT190" s="220" t="s">
        <v>139</v>
      </c>
      <c r="AU190" s="220" t="s">
        <v>150</v>
      </c>
      <c r="AY190" s="17" t="s">
        <v>137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31</v>
      </c>
      <c r="BK190" s="221">
        <f>ROUND(I190*H190,1)</f>
        <v>0</v>
      </c>
      <c r="BL190" s="17" t="s">
        <v>143</v>
      </c>
      <c r="BM190" s="220" t="s">
        <v>1267</v>
      </c>
    </row>
    <row r="191" spans="2:51" s="13" customFormat="1" ht="11.25">
      <c r="B191" s="226"/>
      <c r="C191" s="227"/>
      <c r="D191" s="222" t="s">
        <v>147</v>
      </c>
      <c r="E191" s="228" t="s">
        <v>1</v>
      </c>
      <c r="F191" s="229" t="s">
        <v>31</v>
      </c>
      <c r="G191" s="227"/>
      <c r="H191" s="230">
        <v>1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147</v>
      </c>
      <c r="AU191" s="236" t="s">
        <v>150</v>
      </c>
      <c r="AV191" s="13" t="s">
        <v>82</v>
      </c>
      <c r="AW191" s="13" t="s">
        <v>30</v>
      </c>
      <c r="AX191" s="13" t="s">
        <v>74</v>
      </c>
      <c r="AY191" s="236" t="s">
        <v>137</v>
      </c>
    </row>
    <row r="192" spans="2:51" s="14" customFormat="1" ht="11.25">
      <c r="B192" s="237"/>
      <c r="C192" s="238"/>
      <c r="D192" s="222" t="s">
        <v>147</v>
      </c>
      <c r="E192" s="239" t="s">
        <v>1</v>
      </c>
      <c r="F192" s="240" t="s">
        <v>1268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147</v>
      </c>
      <c r="AU192" s="247" t="s">
        <v>150</v>
      </c>
      <c r="AV192" s="14" t="s">
        <v>150</v>
      </c>
      <c r="AW192" s="14" t="s">
        <v>30</v>
      </c>
      <c r="AX192" s="14" t="s">
        <v>74</v>
      </c>
      <c r="AY192" s="247" t="s">
        <v>137</v>
      </c>
    </row>
    <row r="193" spans="2:51" s="15" customFormat="1" ht="11.25">
      <c r="B193" s="248"/>
      <c r="C193" s="249"/>
      <c r="D193" s="222" t="s">
        <v>147</v>
      </c>
      <c r="E193" s="250" t="s">
        <v>1</v>
      </c>
      <c r="F193" s="251" t="s">
        <v>151</v>
      </c>
      <c r="G193" s="249"/>
      <c r="H193" s="252">
        <v>1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147</v>
      </c>
      <c r="AU193" s="258" t="s">
        <v>150</v>
      </c>
      <c r="AV193" s="15" t="s">
        <v>143</v>
      </c>
      <c r="AW193" s="15" t="s">
        <v>30</v>
      </c>
      <c r="AX193" s="15" t="s">
        <v>31</v>
      </c>
      <c r="AY193" s="258" t="s">
        <v>137</v>
      </c>
    </row>
    <row r="194" spans="1:65" s="2" customFormat="1" ht="16.5" customHeight="1">
      <c r="A194" s="34"/>
      <c r="B194" s="35"/>
      <c r="C194" s="209" t="s">
        <v>7</v>
      </c>
      <c r="D194" s="209" t="s">
        <v>139</v>
      </c>
      <c r="E194" s="210" t="s">
        <v>1269</v>
      </c>
      <c r="F194" s="211" t="s">
        <v>1270</v>
      </c>
      <c r="G194" s="212" t="s">
        <v>1219</v>
      </c>
      <c r="H194" s="213">
        <v>1</v>
      </c>
      <c r="I194" s="214"/>
      <c r="J194" s="213">
        <f>ROUND(I194*H194,1)</f>
        <v>0</v>
      </c>
      <c r="K194" s="215"/>
      <c r="L194" s="39"/>
      <c r="M194" s="216" t="s">
        <v>1</v>
      </c>
      <c r="N194" s="217" t="s">
        <v>39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150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31</v>
      </c>
      <c r="BK194" s="221">
        <f>ROUND(I194*H194,1)</f>
        <v>0</v>
      </c>
      <c r="BL194" s="17" t="s">
        <v>143</v>
      </c>
      <c r="BM194" s="220" t="s">
        <v>1271</v>
      </c>
    </row>
    <row r="195" spans="1:47" s="2" customFormat="1" ht="48.75">
      <c r="A195" s="34"/>
      <c r="B195" s="35"/>
      <c r="C195" s="36"/>
      <c r="D195" s="222" t="s">
        <v>145</v>
      </c>
      <c r="E195" s="36"/>
      <c r="F195" s="223" t="s">
        <v>1272</v>
      </c>
      <c r="G195" s="36"/>
      <c r="H195" s="36"/>
      <c r="I195" s="122"/>
      <c r="J195" s="36"/>
      <c r="K195" s="36"/>
      <c r="L195" s="39"/>
      <c r="M195" s="224"/>
      <c r="N195" s="22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150</v>
      </c>
    </row>
    <row r="196" spans="1:65" s="2" customFormat="1" ht="16.5" customHeight="1">
      <c r="A196" s="34"/>
      <c r="B196" s="35"/>
      <c r="C196" s="209" t="s">
        <v>209</v>
      </c>
      <c r="D196" s="209" t="s">
        <v>139</v>
      </c>
      <c r="E196" s="210" t="s">
        <v>1273</v>
      </c>
      <c r="F196" s="211" t="s">
        <v>1274</v>
      </c>
      <c r="G196" s="212" t="s">
        <v>1219</v>
      </c>
      <c r="H196" s="213">
        <v>1</v>
      </c>
      <c r="I196" s="214"/>
      <c r="J196" s="213">
        <f>ROUND(I196*H196,1)</f>
        <v>0</v>
      </c>
      <c r="K196" s="215"/>
      <c r="L196" s="39"/>
      <c r="M196" s="216" t="s">
        <v>1</v>
      </c>
      <c r="N196" s="217" t="s">
        <v>39</v>
      </c>
      <c r="O196" s="71"/>
      <c r="P196" s="218">
        <f>O196*H196</f>
        <v>0</v>
      </c>
      <c r="Q196" s="218">
        <v>0.00102</v>
      </c>
      <c r="R196" s="218">
        <f>Q196*H196</f>
        <v>0.00102</v>
      </c>
      <c r="S196" s="218">
        <v>0.019</v>
      </c>
      <c r="T196" s="219">
        <f>S196*H196</f>
        <v>0.019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143</v>
      </c>
      <c r="AT196" s="220" t="s">
        <v>139</v>
      </c>
      <c r="AU196" s="220" t="s">
        <v>150</v>
      </c>
      <c r="AY196" s="17" t="s">
        <v>137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31</v>
      </c>
      <c r="BK196" s="221">
        <f>ROUND(I196*H196,1)</f>
        <v>0</v>
      </c>
      <c r="BL196" s="17" t="s">
        <v>143</v>
      </c>
      <c r="BM196" s="220" t="s">
        <v>1275</v>
      </c>
    </row>
    <row r="197" spans="1:65" s="2" customFormat="1" ht="16.5" customHeight="1">
      <c r="A197" s="34"/>
      <c r="B197" s="35"/>
      <c r="C197" s="209" t="s">
        <v>272</v>
      </c>
      <c r="D197" s="209" t="s">
        <v>139</v>
      </c>
      <c r="E197" s="210" t="s">
        <v>1276</v>
      </c>
      <c r="F197" s="211" t="s">
        <v>1277</v>
      </c>
      <c r="G197" s="212" t="s">
        <v>161</v>
      </c>
      <c r="H197" s="213">
        <v>1</v>
      </c>
      <c r="I197" s="214"/>
      <c r="J197" s="213">
        <f>ROUND(I197*H197,1)</f>
        <v>0</v>
      </c>
      <c r="K197" s="215"/>
      <c r="L197" s="39"/>
      <c r="M197" s="216" t="s">
        <v>1</v>
      </c>
      <c r="N197" s="217" t="s">
        <v>39</v>
      </c>
      <c r="O197" s="71"/>
      <c r="P197" s="218">
        <f>O197*H197</f>
        <v>0</v>
      </c>
      <c r="Q197" s="218">
        <v>0.00102</v>
      </c>
      <c r="R197" s="218">
        <f>Q197*H197</f>
        <v>0.00102</v>
      </c>
      <c r="S197" s="218">
        <v>0.019</v>
      </c>
      <c r="T197" s="219">
        <f>S197*H197</f>
        <v>0.019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150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31</v>
      </c>
      <c r="BK197" s="221">
        <f>ROUND(I197*H197,1)</f>
        <v>0</v>
      </c>
      <c r="BL197" s="17" t="s">
        <v>143</v>
      </c>
      <c r="BM197" s="220" t="s">
        <v>1278</v>
      </c>
    </row>
    <row r="198" spans="1:47" s="2" customFormat="1" ht="48.75">
      <c r="A198" s="34"/>
      <c r="B198" s="35"/>
      <c r="C198" s="36"/>
      <c r="D198" s="222" t="s">
        <v>145</v>
      </c>
      <c r="E198" s="36"/>
      <c r="F198" s="223" t="s">
        <v>1279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150</v>
      </c>
    </row>
    <row r="199" spans="1:65" s="2" customFormat="1" ht="33" customHeight="1">
      <c r="A199" s="34"/>
      <c r="B199" s="35"/>
      <c r="C199" s="209" t="s">
        <v>277</v>
      </c>
      <c r="D199" s="209" t="s">
        <v>139</v>
      </c>
      <c r="E199" s="210" t="s">
        <v>1280</v>
      </c>
      <c r="F199" s="211" t="s">
        <v>1281</v>
      </c>
      <c r="G199" s="212" t="s">
        <v>1219</v>
      </c>
      <c r="H199" s="213">
        <v>1</v>
      </c>
      <c r="I199" s="214"/>
      <c r="J199" s="213">
        <f>ROUND(I199*H199,1)</f>
        <v>0</v>
      </c>
      <c r="K199" s="215"/>
      <c r="L199" s="39"/>
      <c r="M199" s="216" t="s">
        <v>1</v>
      </c>
      <c r="N199" s="217" t="s">
        <v>39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143</v>
      </c>
      <c r="AT199" s="220" t="s">
        <v>139</v>
      </c>
      <c r="AU199" s="220" t="s">
        <v>150</v>
      </c>
      <c r="AY199" s="17" t="s">
        <v>137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31</v>
      </c>
      <c r="BK199" s="221">
        <f>ROUND(I199*H199,1)</f>
        <v>0</v>
      </c>
      <c r="BL199" s="17" t="s">
        <v>143</v>
      </c>
      <c r="BM199" s="220" t="s">
        <v>1282</v>
      </c>
    </row>
    <row r="200" spans="1:47" s="2" customFormat="1" ht="107.25">
      <c r="A200" s="34"/>
      <c r="B200" s="35"/>
      <c r="C200" s="36"/>
      <c r="D200" s="222" t="s">
        <v>145</v>
      </c>
      <c r="E200" s="36"/>
      <c r="F200" s="223" t="s">
        <v>1283</v>
      </c>
      <c r="G200" s="36"/>
      <c r="H200" s="36"/>
      <c r="I200" s="122"/>
      <c r="J200" s="36"/>
      <c r="K200" s="36"/>
      <c r="L200" s="39"/>
      <c r="M200" s="224"/>
      <c r="N200" s="225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145</v>
      </c>
      <c r="AU200" s="17" t="s">
        <v>150</v>
      </c>
    </row>
    <row r="201" spans="1:65" s="2" customFormat="1" ht="33" customHeight="1">
      <c r="A201" s="34"/>
      <c r="B201" s="35"/>
      <c r="C201" s="209" t="s">
        <v>283</v>
      </c>
      <c r="D201" s="209" t="s">
        <v>139</v>
      </c>
      <c r="E201" s="210" t="s">
        <v>1284</v>
      </c>
      <c r="F201" s="211" t="s">
        <v>1285</v>
      </c>
      <c r="G201" s="212" t="s">
        <v>1219</v>
      </c>
      <c r="H201" s="213">
        <v>1</v>
      </c>
      <c r="I201" s="214"/>
      <c r="J201" s="213">
        <f>ROUND(I201*H201,1)</f>
        <v>0</v>
      </c>
      <c r="K201" s="215"/>
      <c r="L201" s="39"/>
      <c r="M201" s="216" t="s">
        <v>1</v>
      </c>
      <c r="N201" s="217" t="s">
        <v>39</v>
      </c>
      <c r="O201" s="71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143</v>
      </c>
      <c r="AT201" s="220" t="s">
        <v>139</v>
      </c>
      <c r="AU201" s="220" t="s">
        <v>150</v>
      </c>
      <c r="AY201" s="17" t="s">
        <v>137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31</v>
      </c>
      <c r="BK201" s="221">
        <f>ROUND(I201*H201,1)</f>
        <v>0</v>
      </c>
      <c r="BL201" s="17" t="s">
        <v>143</v>
      </c>
      <c r="BM201" s="220" t="s">
        <v>1286</v>
      </c>
    </row>
    <row r="202" spans="1:47" s="2" customFormat="1" ht="19.5">
      <c r="A202" s="34"/>
      <c r="B202" s="35"/>
      <c r="C202" s="36"/>
      <c r="D202" s="222" t="s">
        <v>145</v>
      </c>
      <c r="E202" s="36"/>
      <c r="F202" s="223" t="s">
        <v>1285</v>
      </c>
      <c r="G202" s="36"/>
      <c r="H202" s="36"/>
      <c r="I202" s="122"/>
      <c r="J202" s="36"/>
      <c r="K202" s="36"/>
      <c r="L202" s="39"/>
      <c r="M202" s="224"/>
      <c r="N202" s="225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145</v>
      </c>
      <c r="AU202" s="17" t="s">
        <v>150</v>
      </c>
    </row>
    <row r="203" spans="1:65" s="2" customFormat="1" ht="33" customHeight="1">
      <c r="A203" s="34"/>
      <c r="B203" s="35"/>
      <c r="C203" s="209" t="s">
        <v>290</v>
      </c>
      <c r="D203" s="209" t="s">
        <v>139</v>
      </c>
      <c r="E203" s="210" t="s">
        <v>1287</v>
      </c>
      <c r="F203" s="211" t="s">
        <v>1288</v>
      </c>
      <c r="G203" s="212" t="s">
        <v>1219</v>
      </c>
      <c r="H203" s="213">
        <v>1</v>
      </c>
      <c r="I203" s="214"/>
      <c r="J203" s="213">
        <f>ROUND(I203*H203,1)</f>
        <v>0</v>
      </c>
      <c r="K203" s="215"/>
      <c r="L203" s="39"/>
      <c r="M203" s="216" t="s">
        <v>1</v>
      </c>
      <c r="N203" s="217" t="s">
        <v>39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143</v>
      </c>
      <c r="AT203" s="220" t="s">
        <v>139</v>
      </c>
      <c r="AU203" s="220" t="s">
        <v>150</v>
      </c>
      <c r="AY203" s="17" t="s">
        <v>137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31</v>
      </c>
      <c r="BK203" s="221">
        <f>ROUND(I203*H203,1)</f>
        <v>0</v>
      </c>
      <c r="BL203" s="17" t="s">
        <v>143</v>
      </c>
      <c r="BM203" s="220" t="s">
        <v>1289</v>
      </c>
    </row>
    <row r="204" spans="1:47" s="2" customFormat="1" ht="29.25">
      <c r="A204" s="34"/>
      <c r="B204" s="35"/>
      <c r="C204" s="36"/>
      <c r="D204" s="222" t="s">
        <v>145</v>
      </c>
      <c r="E204" s="36"/>
      <c r="F204" s="223" t="s">
        <v>1288</v>
      </c>
      <c r="G204" s="36"/>
      <c r="H204" s="36"/>
      <c r="I204" s="122"/>
      <c r="J204" s="36"/>
      <c r="K204" s="36"/>
      <c r="L204" s="39"/>
      <c r="M204" s="224"/>
      <c r="N204" s="22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145</v>
      </c>
      <c r="AU204" s="17" t="s">
        <v>150</v>
      </c>
    </row>
    <row r="205" spans="1:65" s="2" customFormat="1" ht="33" customHeight="1">
      <c r="A205" s="34"/>
      <c r="B205" s="35"/>
      <c r="C205" s="209" t="s">
        <v>296</v>
      </c>
      <c r="D205" s="209" t="s">
        <v>139</v>
      </c>
      <c r="E205" s="210" t="s">
        <v>1290</v>
      </c>
      <c r="F205" s="211" t="s">
        <v>1291</v>
      </c>
      <c r="G205" s="212" t="s">
        <v>229</v>
      </c>
      <c r="H205" s="213">
        <v>1</v>
      </c>
      <c r="I205" s="214"/>
      <c r="J205" s="213">
        <f>ROUND(I205*H205,1)</f>
        <v>0</v>
      </c>
      <c r="K205" s="215"/>
      <c r="L205" s="39"/>
      <c r="M205" s="216" t="s">
        <v>1</v>
      </c>
      <c r="N205" s="217" t="s">
        <v>39</v>
      </c>
      <c r="O205" s="71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143</v>
      </c>
      <c r="AT205" s="220" t="s">
        <v>139</v>
      </c>
      <c r="AU205" s="220" t="s">
        <v>150</v>
      </c>
      <c r="AY205" s="17" t="s">
        <v>137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31</v>
      </c>
      <c r="BK205" s="221">
        <f>ROUND(I205*H205,1)</f>
        <v>0</v>
      </c>
      <c r="BL205" s="17" t="s">
        <v>143</v>
      </c>
      <c r="BM205" s="220" t="s">
        <v>1292</v>
      </c>
    </row>
    <row r="206" spans="1:47" s="2" customFormat="1" ht="19.5">
      <c r="A206" s="34"/>
      <c r="B206" s="35"/>
      <c r="C206" s="36"/>
      <c r="D206" s="222" t="s">
        <v>145</v>
      </c>
      <c r="E206" s="36"/>
      <c r="F206" s="223" t="s">
        <v>1293</v>
      </c>
      <c r="G206" s="36"/>
      <c r="H206" s="36"/>
      <c r="I206" s="122"/>
      <c r="J206" s="36"/>
      <c r="K206" s="36"/>
      <c r="L206" s="39"/>
      <c r="M206" s="224"/>
      <c r="N206" s="225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145</v>
      </c>
      <c r="AU206" s="17" t="s">
        <v>150</v>
      </c>
    </row>
    <row r="207" spans="2:51" s="13" customFormat="1" ht="11.25">
      <c r="B207" s="226"/>
      <c r="C207" s="227"/>
      <c r="D207" s="222" t="s">
        <v>147</v>
      </c>
      <c r="E207" s="228" t="s">
        <v>1</v>
      </c>
      <c r="F207" s="229" t="s">
        <v>31</v>
      </c>
      <c r="G207" s="227"/>
      <c r="H207" s="230">
        <v>1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147</v>
      </c>
      <c r="AU207" s="236" t="s">
        <v>150</v>
      </c>
      <c r="AV207" s="13" t="s">
        <v>82</v>
      </c>
      <c r="AW207" s="13" t="s">
        <v>30</v>
      </c>
      <c r="AX207" s="13" t="s">
        <v>31</v>
      </c>
      <c r="AY207" s="236" t="s">
        <v>137</v>
      </c>
    </row>
    <row r="208" spans="1:65" s="2" customFormat="1" ht="21.75" customHeight="1">
      <c r="A208" s="34"/>
      <c r="B208" s="35"/>
      <c r="C208" s="209" t="s">
        <v>301</v>
      </c>
      <c r="D208" s="209" t="s">
        <v>139</v>
      </c>
      <c r="E208" s="210" t="s">
        <v>1294</v>
      </c>
      <c r="F208" s="211" t="s">
        <v>1295</v>
      </c>
      <c r="G208" s="212" t="s">
        <v>1219</v>
      </c>
      <c r="H208" s="213">
        <v>1</v>
      </c>
      <c r="I208" s="214"/>
      <c r="J208" s="213">
        <f>ROUND(I208*H208,1)</f>
        <v>0</v>
      </c>
      <c r="K208" s="215"/>
      <c r="L208" s="39"/>
      <c r="M208" s="216" t="s">
        <v>1</v>
      </c>
      <c r="N208" s="217" t="s">
        <v>39</v>
      </c>
      <c r="O208" s="71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143</v>
      </c>
      <c r="AT208" s="220" t="s">
        <v>139</v>
      </c>
      <c r="AU208" s="220" t="s">
        <v>150</v>
      </c>
      <c r="AY208" s="17" t="s">
        <v>137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31</v>
      </c>
      <c r="BK208" s="221">
        <f>ROUND(I208*H208,1)</f>
        <v>0</v>
      </c>
      <c r="BL208" s="17" t="s">
        <v>143</v>
      </c>
      <c r="BM208" s="220" t="s">
        <v>1296</v>
      </c>
    </row>
    <row r="209" spans="1:47" s="2" customFormat="1" ht="29.25">
      <c r="A209" s="34"/>
      <c r="B209" s="35"/>
      <c r="C209" s="36"/>
      <c r="D209" s="222" t="s">
        <v>145</v>
      </c>
      <c r="E209" s="36"/>
      <c r="F209" s="223" t="s">
        <v>1297</v>
      </c>
      <c r="G209" s="36"/>
      <c r="H209" s="36"/>
      <c r="I209" s="122"/>
      <c r="J209" s="36"/>
      <c r="K209" s="36"/>
      <c r="L209" s="39"/>
      <c r="M209" s="269"/>
      <c r="N209" s="270"/>
      <c r="O209" s="271"/>
      <c r="P209" s="271"/>
      <c r="Q209" s="271"/>
      <c r="R209" s="271"/>
      <c r="S209" s="271"/>
      <c r="T209" s="2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150</v>
      </c>
    </row>
    <row r="210" spans="1:31" s="2" customFormat="1" ht="6.95" customHeight="1">
      <c r="A210" s="34"/>
      <c r="B210" s="54"/>
      <c r="C210" s="55"/>
      <c r="D210" s="55"/>
      <c r="E210" s="55"/>
      <c r="F210" s="55"/>
      <c r="G210" s="55"/>
      <c r="H210" s="55"/>
      <c r="I210" s="158"/>
      <c r="J210" s="55"/>
      <c r="K210" s="55"/>
      <c r="L210" s="39"/>
      <c r="M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</sheetData>
  <sheetProtection algorithmName="SHA-512" hashValue="fygVxCjCkxJwKd8804pDatgE0RKcZKikrptXWNZ3qHrhkSzTpg8Av2gN7VRqW4cKNLXcdDBrhZGYgoghIka7kw==" saltValue="d9TX7VDH10sklYdZznGMHagVTnQIkzxBctQTM8fLfDPG+LEus6CrLvKgPZJFmxsVlAVn2kZ1aeX8tdrVRr4D4w==" spinCount="100000" sheet="1" objects="1" scenarios="1" formatColumns="0" formatRows="0" autoFilter="0"/>
  <autoFilter ref="C118:K20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vzd9-PC\vzd9</dc:creator>
  <cp:keywords/>
  <dc:description/>
  <cp:lastModifiedBy>vzd9</cp:lastModifiedBy>
  <dcterms:created xsi:type="dcterms:W3CDTF">2020-12-01T15:02:25Z</dcterms:created>
  <dcterms:modified xsi:type="dcterms:W3CDTF">2020-12-01T15:03:13Z</dcterms:modified>
  <cp:category/>
  <cp:version/>
  <cp:contentType/>
  <cp:contentStatus/>
</cp:coreProperties>
</file>