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45" activeTab="2"/>
  </bookViews>
  <sheets>
    <sheet name="Rekapitulace stavby" sheetId="1" r:id="rId1"/>
    <sheet name="Lávka - Rekonstrukce lávky" sheetId="2" r:id="rId2"/>
    <sheet name="VON - Vedlejší a ostatní ..." sheetId="3" r:id="rId3"/>
  </sheets>
  <definedNames>
    <definedName name="_xlnm._FilterDatabase" localSheetId="1" hidden="1">'Lávka - Rekonstrukce lávky'!$C$128:$K$345</definedName>
    <definedName name="_xlnm._FilterDatabase" localSheetId="2" hidden="1">'VON - Vedlejší a ostatní ...'!$C$121:$K$154</definedName>
    <definedName name="_xlnm.Print_Area" localSheetId="1">'Lávka - Rekonstrukce lávky'!$C$4:$J$76,'Lávka - Rekonstrukce lávky'!$C$82:$J$110,'Lávka - Rekonstrukce lávky'!$C$116:$K$345</definedName>
    <definedName name="_xlnm.Print_Area" localSheetId="0">'Rekapitulace stavby'!$D$4:$AO$76,'Rekapitulace stavby'!$C$82:$AQ$97</definedName>
    <definedName name="_xlnm.Print_Area" localSheetId="2">'VON - Vedlejší a ostatní ...'!$C$4:$J$76,'VON - Vedlejší a ostatní ...'!$C$82:$J$103,'VON - Vedlejší a ostatní ...'!$C$109:$K$154</definedName>
    <definedName name="_xlnm.Print_Titles" localSheetId="0">'Rekapitulace stavby'!$92:$92</definedName>
    <definedName name="_xlnm.Print_Titles" localSheetId="1">'Lávka - Rekonstrukce lávky'!$128:$128</definedName>
    <definedName name="_xlnm.Print_Titles" localSheetId="2">'VON - Vedlejší a ostatní ...'!$121:$121</definedName>
  </definedNames>
  <calcPr calcId="152511"/>
</workbook>
</file>

<file path=xl/sharedStrings.xml><?xml version="1.0" encoding="utf-8"?>
<sst xmlns="http://schemas.openxmlformats.org/spreadsheetml/2006/main" count="2455" uniqueCount="545">
  <si>
    <t>Export Komplet</t>
  </si>
  <si>
    <t/>
  </si>
  <si>
    <t>2.0</t>
  </si>
  <si>
    <t>False</t>
  </si>
  <si>
    <t>{5a5bc8d8-4c92-4628-945d-1368a9312e7a}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</si>
  <si>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</si>
  <si>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</si>
  <si>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</si>
  <si>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</si>
  <si>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</si>
  <si>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</si>
  <si>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</si>
  <si>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</si>
  <si>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</si>
  <si>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VDRozkos_lavka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</si>
  <si>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</si>
  <si>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</si>
  <si>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VD Rozkoš, rekonstrukce lávky k objektu tabulových uzávěrů</t>
  </si>
  <si>
    <t>KSO:</t>
  </si>
  <si>
    <t>832 11</t>
  </si>
  <si>
    <t>CC-CZ:</t>
  </si>
  <si>
    <t>242</t>
  </si>
  <si>
    <t>Místo:</t>
  </si>
  <si>
    <t>VD Rozkoš</t>
  </si>
  <si>
    <t>Datum:</t>
  </si>
  <si>
    <t>18. 11. 2020</t>
  </si>
  <si>
    <t>Zadavatel:</t>
  </si>
  <si>
    <t>IČ:</t>
  </si>
  <si>
    <t>70890005</t>
  </si>
  <si>
    <t>Povodí Labe, s.p.</t>
  </si>
  <si>
    <t>DIČ:</t>
  </si>
  <si>
    <t>Uchazeč:</t>
  </si>
  <si>
    <t>Vyplň údaj</t>
  </si>
  <si>
    <t>Projektant:</t>
  </si>
  <si>
    <t>28715624</t>
  </si>
  <si>
    <t>AW-DAD, s.r.o.</t>
  </si>
  <si>
    <t>True</t>
  </si>
  <si>
    <t>Zpracovatel:</t>
  </si>
  <si>
    <t>Dadejík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</si>
  <si>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</si>
  <si>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</si>
  <si>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</si>
  <si>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</si>
  <si>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</si>
  <si>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</si>
  <si>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</si>
  <si>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</si>
  <si>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</si>
  <si>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</si>
  <si>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</si>
  <si>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</si>
  <si>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</si>
  <si>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</si>
  <si>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</si>
  <si>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</si>
  <si>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</si>
  <si>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</si>
  <si>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</si>
  <si>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</si>
  <si>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</si>
  <si>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</si>
  <si>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</si>
  <si>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</si>
  <si>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</si>
  <si>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</si>
  <si>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</si>
  <si>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</si>
  <si>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</si>
  <si>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</si>
  <si>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</si>
  <si>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</si>
  <si>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</si>
  <si>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</si>
  <si>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</si>
  <si>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</si>
  <si>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</si>
  <si>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</si>
  <si>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</si>
  <si>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</si>
  <si>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</si>
  <si>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</si>
  <si>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</si>
  <si>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</si>
  <si>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</si>
  <si>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</si>
  <si>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Lávka</t>
  </si>
  <si>
    <t>Rekonstrukce lávky</t>
  </si>
  <si>
    <t>STA</t>
  </si>
  <si>
    <t>1</t>
  </si>
  <si>
    <t>{2f8cae6d-a5a3-4ccf-9528-1668273afaf5}</t>
  </si>
  <si>
    <t>2</t>
  </si>
  <si>
    <t>VON</t>
  </si>
  <si>
    <t>Vedlejší a ostatní náklady</t>
  </si>
  <si>
    <t>{1e48f906-4d61-494b-9f59-d04237d8aa17}</t>
  </si>
  <si>
    <t>KRYCÍ LIST SOUPISU PRACÍ</t>
  </si>
  <si>
    <t>Objekt:</t>
  </si>
  <si>
    <t>Lávka - Rekonstrukce lávky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</si>
  <si>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</si>
  <si>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</si>
  <si>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</si>
  <si>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</si>
  <si>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</si>
  <si>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</si>
  <si>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</si>
  <si>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</si>
  <si>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</si>
  <si>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</si>
  <si>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</si>
  <si>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</si>
  <si>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</si>
  <si>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</si>
  <si>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</si>
  <si>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</si>
  <si>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</si>
  <si>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</si>
  <si>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</si>
  <si>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</si>
  <si>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</si>
  <si>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</si>
  <si>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</si>
  <si>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</si>
  <si>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</si>
  <si>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</si>
  <si>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</si>
  <si>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</si>
  <si>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</si>
  <si>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</si>
  <si>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</si>
  <si>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</si>
  <si>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</si>
  <si>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</si>
  <si>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</si>
  <si>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</si>
  <si>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119001422</t>
  </si>
  <si>
    <t>Dočasné zajištění kabelů a kabelových tratí z 6 volně ložených kabelů</t>
  </si>
  <si>
    <t>m</t>
  </si>
  <si>
    <t>CS ÚRS 2020 02</t>
  </si>
  <si>
    <t>4</t>
  </si>
  <si>
    <t>-1162827854</t>
  </si>
  <si>
    <t>PP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</si>
  <si>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3 do 6 kabelů</t>
  </si>
  <si>
    <t>PSC</t>
  </si>
  <si>
    <t xml:space="preserve">Poznámka k souboru cen:
1. Ceny nelze použít pro dočasné zajištění potrubí v provozu pod tlakem přes 1 MPa a potrubí nebo jiných vedení v provozu u nichž investor zakazuje použít při vykopávce kovové nástroje nebo nářadí. 2. Ztížení vykopávky v blízkosti vedení, potrubí a stok ve výkopišti nebo podél jeho stěn se oceňuje cenami souboru cen 120 00- . . a 130 00- . . Příplatky za ztížení vykopávky. </t>
  </si>
  <si>
    <t>171201221</t>
  </si>
  <si>
    <t>Poplatek za uložení na skládce (skládkovné) zeminy a kamení kód odpadu 17 05 04</t>
  </si>
  <si>
    <t>t</t>
  </si>
  <si>
    <t>16</t>
  </si>
  <si>
    <t>198296550</t>
  </si>
  <si>
    <t>Poplatek za uložení stavebního odpadu na skládce (skládkovné) zeminy a kamení zatříděného do Katalogu odpadů pod kódem 17 05 04</t>
  </si>
  <si>
    <t xml:space="preserve">Poznámka k souboru cen:
1. Ceny uvedené v souboru cen je doporučeno upravit podle aktuálních cen místně příslušné skládky. 2. V cenách je započítán poplatek za ukládání odpadu dle zákona 185/2001 Sb. </t>
  </si>
  <si>
    <t>3</t>
  </si>
  <si>
    <t>171201223</t>
  </si>
  <si>
    <t>Poplatek za uložení na skládce (skládkovné) zeminy a kamení obsahující nebezpečné látky kód odpadu 17 05 03</t>
  </si>
  <si>
    <t>-1943002993</t>
  </si>
  <si>
    <t>Poplatek za uložení stavebního odpadu na skládce (skládkovné) zeminy a kamení s obsahem nebezpečných látek zatříděného do Katalogu odpadů pod kódem 17 05 03</t>
  </si>
  <si>
    <t>Zakládání</t>
  </si>
  <si>
    <t>225311116</t>
  </si>
  <si>
    <t>Vrty maloprofilové jádrové D do 156 mm úklon do 45° hl do 25 m hor. V a VI</t>
  </si>
  <si>
    <t>1973889987</t>
  </si>
  <si>
    <t>Maloprofilové vrty jádrové  průměru přes 93 do 156 mm do úklonu 45° v hl 0 až 25 m v hornině tř. V a VI</t>
  </si>
  <si>
    <t>VV</t>
  </si>
  <si>
    <t>0,15+0,4+0,3</t>
  </si>
  <si>
    <t>Svislé a kompletní konstrukce</t>
  </si>
  <si>
    <t>5</t>
  </si>
  <si>
    <t>334323119</t>
  </si>
  <si>
    <t>Mostní opěry a úložné prahy ze ŽB C 35/45</t>
  </si>
  <si>
    <t>m3</t>
  </si>
  <si>
    <t>-1279824941</t>
  </si>
  <si>
    <t>Mostní opěry a úložné prahy z betonu železového C 35/45</t>
  </si>
  <si>
    <t xml:space="preserve">Poznámka k souboru cen:
1. V cenách jsou započteny náklady na betonáž dříku a úložných prahů na plošném základu nebo na vrtací šabloně při založení na pilotách, kontrolu bednění a kontrolu uložení krycí vrstvy výztuže, vlastní betonáž zejména čerpadlem betonu, rozhrnutí a hutnění betonu požadované konzistence bez ohledu na hustotu výztuže, uhlazení horního povrchu úložného prahu včetně vyspádování do odtokového žlábku u závěrné zídky prahu, ošetření a ochranu čerstvě uloženého betonu. 2. V cenách nejsou započteny náklady na: a) uložení plastového žlábku do úložného prahu opěry, tyto se oceňují souborem cen 212 79- . . Odvodnění z plastových trub u mostní opěry, b) navazující kamenný chrlič, tyto se oceňují souborem cen 936 91-11 Montáž chrliče Žlabového ze žulového kamene, c) výplň tmelem a ochranu pracovní nebo dilatační spáry rubové strany výplně za opěrou, tyto se oceňují souborem cen 931 99-41 Těsnění spáry betonové konstrukce pásy, profily, tmely. d) výplň dilatační spáry extrudovaným polystyrenem, tyto se oceňují souborem cen 931 99-21 Výplň dilatačních spár z polystyrenu, e) izolaci proti zemní vlhkosti, tyto se oceňují cenami katalogu 800-711 Izolace proti vodě, vlhkosti a plynům. </t>
  </si>
  <si>
    <t>P</t>
  </si>
  <si>
    <t xml:space="preserve">Poznámka k položce:
- v ceně je započten pasivační nátěr odhalené výztuže
- v ceně je započteno ošetřní podkladní spáry betonu - spojovaví můstek
- v ceně je započtena cementová zálivka pod desky úložných prahů </t>
  </si>
  <si>
    <t>"břeh"0,4*3,4*0,12</t>
  </si>
  <si>
    <t>"pilíř"0,8*2,6*0,12</t>
  </si>
  <si>
    <t>"věž"0,45*2,8*0,12</t>
  </si>
  <si>
    <t>Součet</t>
  </si>
  <si>
    <t>6</t>
  </si>
  <si>
    <t>334323191</t>
  </si>
  <si>
    <t>Příplatek k mostním opěrám a úložným prahům ze ŽB za betonáž malého rozsahu do 25 m3</t>
  </si>
  <si>
    <t>-2070186459</t>
  </si>
  <si>
    <t>Mostní opěry a úložné prahy z betonu Příplatek k cenám za betonáž malého rozsahu do 25 m3</t>
  </si>
  <si>
    <t>7</t>
  </si>
  <si>
    <t>334351112</t>
  </si>
  <si>
    <t>Bednění systémové mostních opěr a úložných prahů z překližek pro ŽB - zřízení</t>
  </si>
  <si>
    <t>m2</t>
  </si>
  <si>
    <t>-908003891</t>
  </si>
  <si>
    <t>Bednění mostních opěr a úložných prahů ze systémového bednění  zřízení z překližek, pro železobeton</t>
  </si>
  <si>
    <t xml:space="preserve">Poznámka k souboru cen:
1. V cenách jsou započteny i náklady na bednění dříku opěr a úložných prahů opěr do výšky 10 m ze systémového bednění s výplní pohledového bednění (palubky) pro lícovou stranu opěry a s výplní nepohledového bednění (překližky) pro rubovou stranu přesýpané výplně za opěrou. 2. V cenách zřízení je započteno sestavení a osazení inventárního bednění jeřábem, nástřik odformovacím prostředkem, nájemné rámů inventárního bednění a spínacích prvků vztažené k ploše bednění, spotřeba výplní opěry a distančních prvků. 3. V cenách odstranění je započteno odbednění dříku nebo úložného prahu, očištění bednění, vyplnění kuželových otvorů v betonu po spínacích tyčích bednění. 4. Drobný spotřební materiál (např. hřebíky, vruty, materiál pro vyplnění kuželových otvorů v základu po spínacích tyčích bednění) je započten v režijních nákladech. 5. Bednění pro železobetonovou konstrukci obsahuje materiál distančních tělísek krytí výztuže, ukládka tělísek je započtena v ukládce betonářské výztuže do bednění. 6. V cenách nejsou započteny náklady na: a) výklenky, drážky, kapsy přes 0,1 m3, zakřivení líce bednění nebo sklon, tyto práce se oceňují cenami příplatku k rovinnému bednění, b) vložení těsnících pásů do bednění pracovních čel nebo čel dilatačních spár, tyto se oceňují souborem cen 931 99-41 Těsnění spáry betonové konstrukce pásy, profily a tmely, c) bednění podpěrné těsnicích pásů, tyto se oceňují souborem cen 327 35-3 . Lištová vzpěra u bednění těsnicích pásů ve svislé spáře nebo souborem cen 411 35-3 . Lištová vzpěra u bednění těssnicích pásů ve vodorovné spáře, d) vložení extrudovaného polystyrenu do dilatačních spár, tyto se oceňují souborem cen 931 99-21 Výplň dilatačních spár z polystyrenu, e) očištění povrchu betonu po odbednění tlakovou vodou, tyto se oceňují cenou 938 53-3111 Očištění povrchu betonu tlakovou vodou části C01. </t>
  </si>
  <si>
    <t>"břeh" (0,4*2+3,4)*0,2</t>
  </si>
  <si>
    <t>"pilíře" (0,8+2,6)*2*0,2</t>
  </si>
  <si>
    <t>"věž"(0,45*2+2,8)*0,2</t>
  </si>
  <si>
    <t>8</t>
  </si>
  <si>
    <t>334351211</t>
  </si>
  <si>
    <t>Bednění systémové mostních opěr a úložných prahů z překližek - odstranění</t>
  </si>
  <si>
    <t>878971820</t>
  </si>
  <si>
    <t>Bednění mostních opěr a úložných prahů ze systémového bednění  odstranění z překližek</t>
  </si>
  <si>
    <t>9</t>
  </si>
  <si>
    <t>388995213</t>
  </si>
  <si>
    <t>Chránička kabelů z trub HDPE v římse DN 140</t>
  </si>
  <si>
    <t>669894542</t>
  </si>
  <si>
    <t>Chránička kabelů v římse z trub HDPE  přes DN 110 do DN 140</t>
  </si>
  <si>
    <t xml:space="preserve">Poznámka k souboru cen:
1. V cenách jsou započteny náklady na osazení a dodání trubek a jejich spojkování na potřebnou délku v konstrukci římsy vyvázaně do výztuže římsy nebo do rýhy za opěrou, napojení trubních chrániček na případnou kabelovou komoru nebo přes dilataci na chráničku uloženou v zemní konstrukci za opěrou. 2. Cena nelze použít pro tvarovky HDPE chráničky multikanálu nebo žlabu s víkem, které se oceňují souborem cen 388 99-51 Tvarovka kabelovodu HDPE do konstrukce římsy. 3. V cenách nejsou započteny náklady na: a) prostup bedněním římsy, prostup se oceňuje souborem cen 334 35-91 Výřez bednění pro prostup betonovou konstrukcí, b) výkop rýhy pro chráničku za opěrou, výkop se oceňuje cenami katalogu 800-1 Zemní práce, c) pískové lože chráničky, lože se oceňuje souborem cen 451 57- . 1 Podkladní a výplňová vrstva z kameniva, d) obsyp chráničky a výstražnou fólii, protažení protahovacího lanka a kabelu trubní chráničkou. </t>
  </si>
  <si>
    <t>1,5"břeh"</t>
  </si>
  <si>
    <t>1"věž"</t>
  </si>
  <si>
    <t>25"mostovka"</t>
  </si>
  <si>
    <t>10</t>
  </si>
  <si>
    <t>M</t>
  </si>
  <si>
    <t>M03001</t>
  </si>
  <si>
    <t>Chranička v koruně hráze do šachty a z šachty - D110x2,5, PVC</t>
  </si>
  <si>
    <t>450722099</t>
  </si>
  <si>
    <t>Poznámka k položce:
- dělená , resp. prožíznutá bez potřeby předušení kabelů</t>
  </si>
  <si>
    <t>11</t>
  </si>
  <si>
    <t>M03002</t>
  </si>
  <si>
    <t>Chránička kabelová - věž - D100</t>
  </si>
  <si>
    <t>-1010451875</t>
  </si>
  <si>
    <t>Poznámka k položce:
- vsazeno do vývrtu v betonu</t>
  </si>
  <si>
    <t>12</t>
  </si>
  <si>
    <t>M03003</t>
  </si>
  <si>
    <t>Chránička kabelů vložená do konzol na konstrukci mostovky D110 mm, dělená</t>
  </si>
  <si>
    <t>-1079467813</t>
  </si>
  <si>
    <t>Vodorovné konstrukce</t>
  </si>
  <si>
    <t>13</t>
  </si>
  <si>
    <t>423176521</t>
  </si>
  <si>
    <t>Montáž atypické OK š do 2,4 m, v do 3,0 m most o 2 polích rozpětí do 13 m</t>
  </si>
  <si>
    <t>-903338241</t>
  </si>
  <si>
    <t>Montáž atypické nebo speciální ocelové konstrukce šířky do 2,4 m, výšky do 3 m mostu o dvou polích, rozpětí pole do 13 m</t>
  </si>
  <si>
    <t>"hlavní nosníky"8*1,05</t>
  </si>
  <si>
    <t>"příčné výztuhy"2*0,265</t>
  </si>
  <si>
    <t>"boční lišty"2*0,285</t>
  </si>
  <si>
    <t>"výztuhy stojin"2*0,055</t>
  </si>
  <si>
    <t xml:space="preserve">"konzoly zábradlí"2*0,115 </t>
  </si>
  <si>
    <t>"dosedací lišty"0,114+0,115</t>
  </si>
  <si>
    <t>"zarážky nosníků"2*0,004</t>
  </si>
  <si>
    <t>"pororošty"(12+11)*0,244+0,244</t>
  </si>
  <si>
    <t>"zábradlí"2*(0,053+0,049+0,048)+0,057+2*(0,053+0,048)+0,05+0,044+0,05</t>
  </si>
  <si>
    <t>14</t>
  </si>
  <si>
    <t>M04004</t>
  </si>
  <si>
    <t>Pororošty 2,6x1,0m v.50 mm včetně PKO</t>
  </si>
  <si>
    <t>ks</t>
  </si>
  <si>
    <t>-1081680245</t>
  </si>
  <si>
    <t>12+11</t>
  </si>
  <si>
    <t>M04005</t>
  </si>
  <si>
    <t xml:space="preserve">Pororošty v.50 mm, atypické </t>
  </si>
  <si>
    <t>653654540</t>
  </si>
  <si>
    <t>M04006</t>
  </si>
  <si>
    <t>Zábradlí</t>
  </si>
  <si>
    <t>kg</t>
  </si>
  <si>
    <t>-129651437</t>
  </si>
  <si>
    <t>"břehové pole"2*53,5+2*48,6+2*47,6</t>
  </si>
  <si>
    <t>"návodní pole"2*53,5+2*47,6+43,8+50,1</t>
  </si>
  <si>
    <t>17</t>
  </si>
  <si>
    <t>M04007</t>
  </si>
  <si>
    <t>Svorky pororoštů</t>
  </si>
  <si>
    <t>1919285158</t>
  </si>
  <si>
    <t>96+100</t>
  </si>
  <si>
    <t>18</t>
  </si>
  <si>
    <t>M04008</t>
  </si>
  <si>
    <t>Spojovací materiál</t>
  </si>
  <si>
    <t>kpl</t>
  </si>
  <si>
    <t>1777047065</t>
  </si>
  <si>
    <t>Trubní vedení</t>
  </si>
  <si>
    <t>19</t>
  </si>
  <si>
    <t>894811113</t>
  </si>
  <si>
    <t>Revizní šachta z PVC typ přímý, 200x200 mm osazená so koruny hráze za břehový práh</t>
  </si>
  <si>
    <t>kus</t>
  </si>
  <si>
    <t>-649612615</t>
  </si>
  <si>
    <t>Revizní šachta z tvrdého PVC v otevřeném výkopu typ přímý (DN šachty/DN trubního vedení) DN 315/160, hloubka od 1360 do 1730 mm</t>
  </si>
  <si>
    <t xml:space="preserve">Poznámka k souboru cen:
1. V cenách jsou započteny náklady na dodání a montáž šachtového dna, trouby šachty a teleskopu. 2. V cenách je započteno i fixování šachty obsypem. Objem obsypu se neodečítá od objemu zásypu rýhy. 3. V cenách nejsou započteny náklady na dodání lapače splavenin. Lapač splavenin se oceňuje ve specifikaci. Ztratné lze dohodnout ve výši 1 %. </t>
  </si>
  <si>
    <t>Ostatní konstrukce a práce, bourání</t>
  </si>
  <si>
    <t>20</t>
  </si>
  <si>
    <t>936171122</t>
  </si>
  <si>
    <t>Osazení kovových doplňků mostního vybavení - kotevní desky uchycené k výztuži, kotvy</t>
  </si>
  <si>
    <t>710759562</t>
  </si>
  <si>
    <t>Osazení kovových doplňků mostního vybavení jednotlivě  kotevní desky uchycené k výztuži</t>
  </si>
  <si>
    <t xml:space="preserve">Poznámka k souboru cen:
1. V cenách jsou započteny náklady na rozměření a osazení kovového doplňku ke konstrukci, do lože nebo do otvoru, případně do výztuže, vyrovnání s upevněním svarem nebo vázáním k výztuži, případně vyrovnání a upevnění šroubem - svorníkem ke konstrukci. 2. V cenách nejsou započteny náklady na: a) vrtání otvorů do betonu s osazením hmoždinek, tyto se oceňují souborem cen 953 99- . . Osazení hmoždinek do betonu, b) lože z plastbetonu, tyto se oceňují souborem cen 451 47- . 1 Podkladní vrstva plastbetonová, c) kovové doplňky do bednění (kotevní lišty), tyto se oceňují souborem cen 953 94-32 Kotvení závěsů do bednění, d) kovové věšáky objímky odvodnění, tyto se oceňují souborem cen 936 94-39 Montáž věšákového závěsu odvodnění mostu. </t>
  </si>
  <si>
    <t>M09002</t>
  </si>
  <si>
    <t>Kotevní desky pod úložné prahy</t>
  </si>
  <si>
    <t>-1562494589</t>
  </si>
  <si>
    <t>22</t>
  </si>
  <si>
    <t>936172124</t>
  </si>
  <si>
    <t>Osazení doplňkových konstrukcí mostního vybavení z oceli hmotnosti do 100 kg</t>
  </si>
  <si>
    <t>1745086008</t>
  </si>
  <si>
    <t>Osazení kovových doplňků mostního vybavení jednotlivě  ocelové konstrukce do 100 kg</t>
  </si>
  <si>
    <t>Poznámka k položce:
- odazení mostních prahů z kolejnic JKL55</t>
  </si>
  <si>
    <t>23</t>
  </si>
  <si>
    <t>M09003</t>
  </si>
  <si>
    <t>Úložné pravy hlavních nosníků z kolejnic JKL 55</t>
  </si>
  <si>
    <t>223379069</t>
  </si>
  <si>
    <t>24</t>
  </si>
  <si>
    <t>M09004</t>
  </si>
  <si>
    <t>Spojovací materiál montáže úložných prahů</t>
  </si>
  <si>
    <t>-296710791</t>
  </si>
  <si>
    <t>25</t>
  </si>
  <si>
    <t>963051111</t>
  </si>
  <si>
    <t>Bourání mostní nosné konstrukce z ŽB</t>
  </si>
  <si>
    <t>585349971</t>
  </si>
  <si>
    <t>Bourání mostních konstrukcí nosných konstrukcí ze železového betonu</t>
  </si>
  <si>
    <t xml:space="preserve">Poznámka k souboru cen:
1. Cena 05-1111 lze použít i pro bourání konstrukcí z předpjatého betonu. 2. Ceny 06-5413 a 06-5423 lze použít i pro rozebrání dřevěných truhlíků nebo žlabů uložených na dřevěné konstrukci mostu. 3. Ceny nelze použít: a) pro bourání základových konstrukcí prováděné ve spojitosti se zemními pracemi; toto bourání se oceňuje cenami 122 90-1 - Bourání konstrukcí, části A 01 katalogu 800-1 Zemní práce; b) ceny nelze použít pro bourání konstrukcí pod vodou; tyto práce se oceňují podle ustanovení úvodního katalogu. 4. Ceny 04-1211 až 05-1111 nelze použít pro ocenění demontáže (vyjmutí) prefabrikovaných dílců nebo nosných konstrukcí v celku; tyto práce se oceňují podle ustanovení úvodního katalogu. 5. Ceny 06-5111 a 06-5112, 06-5611 a 06-5612 nelze použít pro vytažení pilot, bárek na pilotách a ledolamů; vytažení pilot se oceňuje příslušnými cenami katalogu 800-2 - Zvláštní zakládání objektů. 6. Množství měrných jednotek se určuje: a) u cen 02-1112 až 05-1111 v m3 objemu konstrukce nebo její části před bouráním, b) u cen 06-5111 až 06-5612 v m3 objemu dřeva v konstrukci nebo její části před bouráním. </t>
  </si>
  <si>
    <t>62,85*0,13"mostovka, desky"</t>
  </si>
  <si>
    <t>0,074"šachta břeh"</t>
  </si>
  <si>
    <t>0,39"odbourání prahů"</t>
  </si>
  <si>
    <t>26</t>
  </si>
  <si>
    <t>963071112</t>
  </si>
  <si>
    <t>Demontáž ocelových prvků mostů šroubovaných nebo svařovaných přes 100 kg</t>
  </si>
  <si>
    <t>967614562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</si>
  <si>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</si>
  <si>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Poznámka k položce:
- snesení hlavních nosníků lávky</t>
  </si>
  <si>
    <t>2*4*1015</t>
  </si>
  <si>
    <t>27</t>
  </si>
  <si>
    <t>966075141</t>
  </si>
  <si>
    <t>Odstranění kovového zábradlí vcelku</t>
  </si>
  <si>
    <t>1521770896</t>
  </si>
  <si>
    <t>Odstranění různých konstrukcí na mostech kovového zábradlí vcelku</t>
  </si>
  <si>
    <t>24.5+23.8</t>
  </si>
  <si>
    <t>28</t>
  </si>
  <si>
    <t>977141118</t>
  </si>
  <si>
    <t>Vrty pro kotvy do betonu průměru 18 mm hloubky 170 mm s vyplněním epoxidovým tmelem</t>
  </si>
  <si>
    <t>1031678409</t>
  </si>
  <si>
    <t>Vrty pro kotvy do betonu  s vyplněním epoxidovým tmelem, průměru 18 mm, hloubky 120 mm</t>
  </si>
  <si>
    <t xml:space="preserve">Poznámka k souboru cen:
1. V cenách jsou započteny náklady na: a) rozměření, vrtání do betonu a spotřeba vrtáků, b) vyfoukání otvoru, přípravu kotev k uložení do otvorů, vyplnění kotevních otvorů dvousložkovým epoxidovým tmelem, zasunutí kotevního trnu (betonářské výztuže při reprofilaci) nebo svorníku. </t>
  </si>
  <si>
    <t>Poznámka k položce:
- místo kotevního trnu budou vsouvány kotvy ze závitových tyčí</t>
  </si>
  <si>
    <t>29</t>
  </si>
  <si>
    <t>M09001</t>
  </si>
  <si>
    <t>Kotvy do betonu - závitové tyče dl.300 mm, Zn povrch</t>
  </si>
  <si>
    <t>-374772905</t>
  </si>
  <si>
    <t>Kotvy do betonu - závitové tyče dl.300 mm</t>
  </si>
  <si>
    <t>30</t>
  </si>
  <si>
    <t>9R001</t>
  </si>
  <si>
    <t>Provizorní přístupová lávka se zábradlím pro přístup do objektu</t>
  </si>
  <si>
    <t>274451375</t>
  </si>
  <si>
    <t>Poznámka k položce:
- provizorní přístupová lávka se zábradlím pro přístup do objektu
- délka 24 m, šířka 1.2 m, zábradlí  v.1.1 m a 2 madla
- včetně údržby po dobu provozu (cca 2 měsíce)
- pokožka obsahuje montáž (nad vodou), pronájem, demontáž (nad vodou), doprava</t>
  </si>
  <si>
    <t>31</t>
  </si>
  <si>
    <t>9R002</t>
  </si>
  <si>
    <t xml:space="preserve">Zajištění a provoz plavební mechanizace </t>
  </si>
  <si>
    <t>-625719720</t>
  </si>
  <si>
    <t xml:space="preserve">Poznámka k položce:
- pontony, plavidlo s pohonem, kvalifikovaná obsluha vše s platnými opravněními
- v položce jsou zahrnuty i náklady na dopravu zařízení na VD Rozkoš a jeho odvoz 
</t>
  </si>
  <si>
    <t>32</t>
  </si>
  <si>
    <t>9R003</t>
  </si>
  <si>
    <t>Lešení na pontonu</t>
  </si>
  <si>
    <t>-1559747454</t>
  </si>
  <si>
    <t>Poznámka k položce:
- pracovní lešení pro realizaci opravy úložných prahů a montáž (demontáž), mostovky
- v ceně jsou i pomocné konstrukce a přípravky zajišťující bezpečnost lešení na pontonu
- v ceně jsou zahrnuty i náklady na případnou přestavu či úpravu lešení během stavby
- cena zahrnuje náklady na dopravu, montáže, pronájem i demontáž lešení</t>
  </si>
  <si>
    <t>33</t>
  </si>
  <si>
    <t>9R004</t>
  </si>
  <si>
    <t>Uložení kabelů do připravených chrániček na nové konstrukci lávky</t>
  </si>
  <si>
    <t>-1194889746</t>
  </si>
  <si>
    <t>Poznámka k položce:
- za přítomnosti pověřeného pracovníka provozovatele
- nutná součinnost s provozovatelem VD včetně pojednání termínu a způsobu provedení</t>
  </si>
  <si>
    <t>997</t>
  </si>
  <si>
    <t>Přesun sutě</t>
  </si>
  <si>
    <t>34</t>
  </si>
  <si>
    <t>997211511</t>
  </si>
  <si>
    <t>Vodorovná doprava suti po suchu na vzdálenost do 1 km</t>
  </si>
  <si>
    <t>-1770659833</t>
  </si>
  <si>
    <t>Vodorovná doprava suti nebo vybouraných hmot  suti se složením a hrubým urovnáním, na vzdálenost do 1 km</t>
  </si>
  <si>
    <t xml:space="preserve">Poznámka k souboru cen:
1. Ceny nelze použít pro vodorovnou dopravu po železnici, po vodě nebo neobvyklými dopravními prostředky. 2. Je-li na dopravní dráze pro vodorovnou dopravu překážka, pro kterou je nutné překládat suť nebo vybourané hmoty z jednoho obvyklého dopravního prostředku na jiný, oceňuje se tato lomená doprava v každém úseku samostatně. </t>
  </si>
  <si>
    <t>35</t>
  </si>
  <si>
    <t>997211519</t>
  </si>
  <si>
    <t>Příplatek ZKD 1 km u vodorovné dopravy suti</t>
  </si>
  <si>
    <t>1780296746</t>
  </si>
  <si>
    <t>Vodorovná doprava suti nebo vybouraných hmot  suti se složením a hrubým urovnáním, na vzdálenost Příplatek k ceně za každý další i započatý 1 km přes 1 km</t>
  </si>
  <si>
    <t>32,021*19 'Přepočtené koeficientem množství</t>
  </si>
  <si>
    <t>998</t>
  </si>
  <si>
    <t>Přesun hmot</t>
  </si>
  <si>
    <t>36</t>
  </si>
  <si>
    <t>998212111</t>
  </si>
  <si>
    <t>Přesun hmot pro mosty zděné, monolitické betonové nebo ocelové v do 20 m</t>
  </si>
  <si>
    <t>920720784</t>
  </si>
  <si>
    <t>Přesun hmot pro mosty zděné, betonové monolitické, spřažené ocelobetonové nebo kovové  vodorovná dopravní vzdálenost do 100 m výška mostu do 20 m</t>
  </si>
  <si>
    <t xml:space="preserve">Poznámka k souboru cen:
1. Ceny nelze použít pro oceňování přesunu hmot ocelových mostních konstrukcí oceňovaných cenami katalogů montážních prací; tento přesun se oceňuje individuálně. 2. Přesun betonu do mostní konstrukce je zahrnut v cenách betonáže, které obsahují i ukládku betonu do konstrukce (čerpadlem betonu nebo jeřábem s kontejnerem). U betonů je proto uvedena nulová hmotnost, tzn. že hmotnost betonů nevstupuje do výpočtu přesunu hmot. </t>
  </si>
  <si>
    <t>PSV</t>
  </si>
  <si>
    <t>Práce a dodávky PSV</t>
  </si>
  <si>
    <t>767</t>
  </si>
  <si>
    <t>Konstrukce zámečnické</t>
  </si>
  <si>
    <t>37</t>
  </si>
  <si>
    <t>767995116</t>
  </si>
  <si>
    <t>Montáž atypických zámečnických konstrukcí hmotnosti do 250 kg</t>
  </si>
  <si>
    <t>-697210695</t>
  </si>
  <si>
    <t>Montáž ostatních atypických zámečnických konstrukcí  hmotnosti přes 100 do 250 kg</t>
  </si>
  <si>
    <t xml:space="preserve">Poznámka k souboru cen:
1. Určení cen se řídí hmotností jednotlivě montovaného dílu konstrukce. </t>
  </si>
  <si>
    <t>Poznámka k položce:
- zpětná montáž brány na lávku
- včetně pomovného materiálu</t>
  </si>
  <si>
    <t>38</t>
  </si>
  <si>
    <t>767996803</t>
  </si>
  <si>
    <t>Demontáž atypických zámečnických konstrukcí rozebráním hmotnosti jednotlivých dílů do 250 kg</t>
  </si>
  <si>
    <t>894990577</t>
  </si>
  <si>
    <t>Demontáž ostatních zámečnických konstrukcí  o hmotnosti jednotlivých dílů rozebráním přes 100 do 250 kg</t>
  </si>
  <si>
    <t xml:space="preserve">Poznámka k souboru cen:
1. Cenami nelze oceňovat demontáž jmenovité konstrukce, pro kterou jsou ceny v katalogu již stanoveny. 2. Ceny lze užít pro sortiment zámečnických konstrukcí, nikoliv pro sloupy, kolejnice, vazníky apod. 3. Volba cen se řídí hmotností jednotlivě demontovaného dílu konstrukce. </t>
  </si>
  <si>
    <t xml:space="preserve">Poznámka k položce:
Demontáž brány uprostřed lávky rpzebráním pro další použití. </t>
  </si>
  <si>
    <t>39</t>
  </si>
  <si>
    <t>767R001</t>
  </si>
  <si>
    <t>Záměčnická úprava hlavních nosníků lávky I38</t>
  </si>
  <si>
    <t>hod</t>
  </si>
  <si>
    <t>-1505798501</t>
  </si>
  <si>
    <t>Záměčnická úprava hlavních nosníků lávky</t>
  </si>
  <si>
    <t>"prodloužení 6 ks"96</t>
  </si>
  <si>
    <t>"zkrácení 2 ks"16</t>
  </si>
  <si>
    <t>"demontáž zbytných konstrukcí z nosníků"68</t>
  </si>
  <si>
    <t>"montáž podkladních nerez, pásků pod rošty"96</t>
  </si>
  <si>
    <t>"montáž konzol zábradlí"40</t>
  </si>
  <si>
    <t>"montáž desek příčných výztuh"80</t>
  </si>
  <si>
    <t>"montáž zarážek hl. nosníků"32</t>
  </si>
  <si>
    <t>40</t>
  </si>
  <si>
    <t>M04001</t>
  </si>
  <si>
    <t>Válcované profily</t>
  </si>
  <si>
    <t>-1482879134</t>
  </si>
  <si>
    <t>"I3870"50,4+25,2</t>
  </si>
  <si>
    <t>"příčné výztuhy U200"262,9+262,9</t>
  </si>
  <si>
    <t>"boční lištyK80x10"285,6+284,9</t>
  </si>
  <si>
    <t>"zarážky hl.nosníků"4,4+4,4</t>
  </si>
  <si>
    <t>41</t>
  </si>
  <si>
    <t>M04002</t>
  </si>
  <si>
    <t>Výpalky plech</t>
  </si>
  <si>
    <t>-719054128</t>
  </si>
  <si>
    <t>"výztuhy stojin"55,2+55,2</t>
  </si>
  <si>
    <t>"konzory zábradlí"115,4+115,4</t>
  </si>
  <si>
    <t>"okopové plechy"56,9+50</t>
  </si>
  <si>
    <t>42</t>
  </si>
  <si>
    <t>M04003</t>
  </si>
  <si>
    <t>Nerezové lišty (1.4301) 60x5 mm</t>
  </si>
  <si>
    <t>548567109</t>
  </si>
  <si>
    <t>113,8+114,82</t>
  </si>
  <si>
    <t>43</t>
  </si>
  <si>
    <t>767R002</t>
  </si>
  <si>
    <t>Záměčnická úpravy vstupního úseku zábradlí</t>
  </si>
  <si>
    <t>639944284</t>
  </si>
  <si>
    <t>783</t>
  </si>
  <si>
    <t>Dokončovací práce - nátěry</t>
  </si>
  <si>
    <t>44</t>
  </si>
  <si>
    <t>783823101</t>
  </si>
  <si>
    <t>Penetrační akrylátový nátěr hladkých betonových povrchů</t>
  </si>
  <si>
    <t>991796472</t>
  </si>
  <si>
    <t>Penetrační nátěr omítek hladkých betonových povrchů akrylátový</t>
  </si>
  <si>
    <t>"břeh"(0,3+0,5+0,4)*3,4</t>
  </si>
  <si>
    <t>"pilíř"(2,6*0,4*2)+(2,6*0,8*2)+(0,8*0,4*2)</t>
  </si>
  <si>
    <t>"věz"(0,45*(0,3+0,6)/2)*2+1,3*2,8</t>
  </si>
  <si>
    <t>45</t>
  </si>
  <si>
    <t>783827101</t>
  </si>
  <si>
    <t>Krycí jednonásobný akrylátový nátěr hladkých betonových povrchů</t>
  </si>
  <si>
    <t>-1241908479</t>
  </si>
  <si>
    <t>Krycí (ochranný ) nátěr omítek jednonásobný hladkých betonových povrchů nebo povrchů z desek na bázi dřeva (dřevovláknitých apod.) akrylátový</t>
  </si>
  <si>
    <t>789</t>
  </si>
  <si>
    <t>Povrchové úpravy ocelových konstrukcí a technologických zařízení</t>
  </si>
  <si>
    <t>46</t>
  </si>
  <si>
    <t>789112152</t>
  </si>
  <si>
    <t>Čištění ručním nářadím členitých zařízení stupeň přípravy podkladu St 2 stupeň zrezivění C</t>
  </si>
  <si>
    <t>358467818</t>
  </si>
  <si>
    <t>Úpravy povrchů pod nátěry zařízení  s povrchem členitým odstranění rzi a nečistot pomocí ručního nářadí stupeň přípravy St 2, stupeň zrezivění C</t>
  </si>
  <si>
    <t xml:space="preserve">Poznámka k souboru cen:
1. Ceny nejsou určeny pro oceňování úprav povrchů příslušenství zařízení (žebříky, žlaby, zábradlí, vestavby, míchadla, topné hady a registry, přepážky, obvodové žlaby apod.); tyto práce lze oceňovat podle své povahy příslušnými cenami úprav povrchů ocelových konstrukcí nebo potrubí. </t>
  </si>
  <si>
    <t>47</t>
  </si>
  <si>
    <t>789224532</t>
  </si>
  <si>
    <t>Otryskání abrazivem ze strusky ocelových kcí třídy IV stupeň zarezavění C stupeň přípravy Sa 2 1/2</t>
  </si>
  <si>
    <t>-595837433</t>
  </si>
  <si>
    <t>Otryskání povrchů ocelových konstrukcí suché abrazivní tryskání abrazivem ze strusky třídy IV stupeň zrezivění C, stupeň přípravy Sa 2½</t>
  </si>
  <si>
    <t>48</t>
  </si>
  <si>
    <t>789324211</t>
  </si>
  <si>
    <t>Zhotovení nátěru ocelových konstrukcí třídy IV dvousložkového základního tl do 80 µm</t>
  </si>
  <si>
    <t>1003311318</t>
  </si>
  <si>
    <t>Zhotovení nátěru ocelových konstrukcí  třídy IV dvousložkového základního, tloušťky do 80 μm</t>
  </si>
  <si>
    <t>13,1</t>
  </si>
  <si>
    <t>166</t>
  </si>
  <si>
    <t>49</t>
  </si>
  <si>
    <t>24629082</t>
  </si>
  <si>
    <t>hmota nátěrová epoxidová základní na kovy vysokosušinová</t>
  </si>
  <si>
    <t>-490129041</t>
  </si>
  <si>
    <t>hmota nátěrová epoxidová základní na kovy vysokosušinová odstín 0110</t>
  </si>
  <si>
    <t>50</t>
  </si>
  <si>
    <t>789324216</t>
  </si>
  <si>
    <t>Zhotovení nátěru ocelových konstrukcí třídy IV dvousložkového mezivrstvy do 80 μm</t>
  </si>
  <si>
    <t>-369984049</t>
  </si>
  <si>
    <t>Zhotovení nátěru ocelových konstrukcí  třídy IV dvousložkového mezivrstvy, tloušťky do 80 μm</t>
  </si>
  <si>
    <t>51</t>
  </si>
  <si>
    <t>24629073</t>
  </si>
  <si>
    <t>hmota nátěrová epoxidová základní plněná železitou slídou na ocelové konstrukce</t>
  </si>
  <si>
    <t>-890581797</t>
  </si>
  <si>
    <t>52</t>
  </si>
  <si>
    <t>789324221</t>
  </si>
  <si>
    <t>Zhotovení nátěru ocelových konstrukcí třídy IV dvousložkového krycího (vrchního) tl do 80 µm</t>
  </si>
  <si>
    <t>325068535</t>
  </si>
  <si>
    <t>Zhotovení nátěru ocelových konstrukcí  třídy IV dvousložkového krycího (vrchního), tloušťky do 80 μm</t>
  </si>
  <si>
    <t>13,1+166</t>
  </si>
  <si>
    <t>53</t>
  </si>
  <si>
    <t>24629097</t>
  </si>
  <si>
    <t>hmota nátěrová epoxidová krycí (email) na ocelové konstrukce RAL</t>
  </si>
  <si>
    <t>432387947</t>
  </si>
  <si>
    <t>hmota nátěrová epoxidová krycí (email) na ocelové konstrukce RAL 7035</t>
  </si>
  <si>
    <t>54</t>
  </si>
  <si>
    <t>789R001</t>
  </si>
  <si>
    <t>Žárové zinkování ponorem včetně přípravy, 80 mikron Zn</t>
  </si>
  <si>
    <t>-938407028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</si>
  <si>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</si>
  <si>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</si>
  <si>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</si>
  <si>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</si>
  <si>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</si>
  <si>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</si>
  <si>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</si>
  <si>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</si>
  <si>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</si>
  <si>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</si>
  <si>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</si>
  <si>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</si>
  <si>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</si>
  <si>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</si>
  <si>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-652416126</t>
  </si>
  <si>
    <t>013244000</t>
  </si>
  <si>
    <t>Dokumentace pro provádění stavby</t>
  </si>
  <si>
    <t>147585063</t>
  </si>
  <si>
    <t xml:space="preserve">Poznámka k položce:
- zhotovitelská dokumentace, dílenské výjkresy </t>
  </si>
  <si>
    <t>013254000</t>
  </si>
  <si>
    <t>Dokumentace skutečného provedení stavby</t>
  </si>
  <si>
    <t>-1286261401</t>
  </si>
  <si>
    <t xml:space="preserve">Poznámka k položce:
- dokumentace skutečného provedení stavby (DSPS)
- upravena zhotovitelská dokumentace (RDS)
- statické posouzení realizovaného stavu
- mostní list a "vstupní" mostní prohlídka
</t>
  </si>
  <si>
    <t>VRN3</t>
  </si>
  <si>
    <t>Zařízení staveniště</t>
  </si>
  <si>
    <t>030001000</t>
  </si>
  <si>
    <t>7451907</t>
  </si>
  <si>
    <t>VRN4</t>
  </si>
  <si>
    <t>Inženýrská činnost</t>
  </si>
  <si>
    <t>042503000</t>
  </si>
  <si>
    <t>Plán BOZP na staveništi</t>
  </si>
  <si>
    <t>-479944819</t>
  </si>
  <si>
    <t>042903000</t>
  </si>
  <si>
    <t>Ostatní posudky</t>
  </si>
  <si>
    <t>667425258</t>
  </si>
  <si>
    <t>Poznámka k položce:
- povodňový plán
- plán pro případ havárie
- včetně projednání obou dokumentů</t>
  </si>
  <si>
    <t>043194000</t>
  </si>
  <si>
    <t>Ostatní zkoušky, rozbory</t>
  </si>
  <si>
    <t>1411855309</t>
  </si>
  <si>
    <t>Ostatní zkoušky</t>
  </si>
  <si>
    <t>Poznámka k položce:
- laboratorní rozbory odpadu, kategorizace</t>
  </si>
  <si>
    <t>VRN6</t>
  </si>
  <si>
    <t>Územní vlivy</t>
  </si>
  <si>
    <t>062002000</t>
  </si>
  <si>
    <t>Ztížené dopravní podmínky</t>
  </si>
  <si>
    <t>1178178376</t>
  </si>
  <si>
    <t>Poznámka k položce:
- přítomnost zdvihacího zařízení na plavidlech
- překládání materiálu z vozidel na plavidla a zpět
- apod.</t>
  </si>
  <si>
    <t>063203000</t>
  </si>
  <si>
    <t>Potápěčské práce bez rozlišení</t>
  </si>
  <si>
    <t>609885930</t>
  </si>
  <si>
    <t xml:space="preserve">Poznámka k položce:
- osazení a následná demontáž konstrukce provizorního přístupu do věžového objektu pod vodou
- četa profesionálních potápěčů tj. s osvědčením o získání profesní kvalifikace potápěč pracovní  69-014-H podle § 18 zákona č. 179/2006Sb., zákona č. 53/2012Sb, ... </t>
  </si>
  <si>
    <t>VRN7</t>
  </si>
  <si>
    <t>Provozní vlivy</t>
  </si>
  <si>
    <t>072103011</t>
  </si>
  <si>
    <t>Zajištění DIO komunikace II. a III. třídy</t>
  </si>
  <si>
    <t>-1502623996</t>
  </si>
  <si>
    <t>Výrobně dodavatelská dokumentace vč. dílenských výkresů</t>
  </si>
  <si>
    <t>Povodňový plán, Plán opatření pro případ havárie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</si>
</sst>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23" t="s">
        <v>14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9"/>
      <c r="BE5" s="220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24" t="s">
        <v>17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9"/>
      <c r="BE6" s="221"/>
      <c r="BS6" s="16" t="s">
        <v>6</v>
      </c>
    </row>
    <row r="7" spans="2:71" s="1" customFormat="1" ht="12" customHeight="1">
      <c r="B7" s="19"/>
      <c r="D7" s="26" t="s">
        <v>18</v>
      </c>
      <c r="K7" s="24" t="s">
        <v>19</v>
      </c>
      <c r="AK7" s="26" t="s">
        <v>20</v>
      </c>
      <c r="AN7" s="24" t="s">
        <v>21</v>
      </c>
      <c r="AR7" s="19"/>
      <c r="BE7" s="221"/>
      <c r="BS7" s="16" t="s">
        <v>6</v>
      </c>
    </row>
    <row r="8" spans="2:71" s="1" customFormat="1" ht="12" customHeight="1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E8" s="221"/>
      <c r="BS8" s="16" t="s">
        <v>6</v>
      </c>
    </row>
    <row r="9" spans="2:71" s="1" customFormat="1" ht="14.45" customHeight="1">
      <c r="B9" s="19"/>
      <c r="AR9" s="19"/>
      <c r="BE9" s="221"/>
      <c r="BS9" s="16" t="s">
        <v>6</v>
      </c>
    </row>
    <row r="10" spans="2:71" s="1" customFormat="1" ht="12" customHeight="1">
      <c r="B10" s="19"/>
      <c r="D10" s="26" t="s">
        <v>26</v>
      </c>
      <c r="AK10" s="26" t="s">
        <v>27</v>
      </c>
      <c r="AN10" s="24" t="s">
        <v>28</v>
      </c>
      <c r="AR10" s="19"/>
      <c r="BE10" s="221"/>
      <c r="BS10" s="16" t="s">
        <v>6</v>
      </c>
    </row>
    <row r="11" spans="2:71" s="1" customFormat="1" ht="18.4" customHeight="1">
      <c r="B11" s="19"/>
      <c r="E11" s="24" t="s">
        <v>29</v>
      </c>
      <c r="AK11" s="26" t="s">
        <v>30</v>
      </c>
      <c r="AN11" s="24" t="s">
        <v>1</v>
      </c>
      <c r="AR11" s="19"/>
      <c r="BE11" s="221"/>
      <c r="BS11" s="16" t="s">
        <v>6</v>
      </c>
    </row>
    <row r="12" spans="2:71" s="1" customFormat="1" ht="6.95" customHeight="1">
      <c r="B12" s="19"/>
      <c r="AR12" s="19"/>
      <c r="BE12" s="221"/>
      <c r="BS12" s="16" t="s">
        <v>6</v>
      </c>
    </row>
    <row r="13" spans="2:71" s="1" customFormat="1" ht="12" customHeight="1">
      <c r="B13" s="19"/>
      <c r="D13" s="26" t="s">
        <v>31</v>
      </c>
      <c r="AK13" s="26" t="s">
        <v>27</v>
      </c>
      <c r="AN13" s="28" t="s">
        <v>32</v>
      </c>
      <c r="AR13" s="19"/>
      <c r="BE13" s="221"/>
      <c r="BS13" s="16" t="s">
        <v>6</v>
      </c>
    </row>
    <row r="14" spans="2:71" ht="12.75">
      <c r="B14" s="19"/>
      <c r="E14" s="225" t="s">
        <v>32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6" t="s">
        <v>30</v>
      </c>
      <c r="AN14" s="28" t="s">
        <v>32</v>
      </c>
      <c r="AR14" s="19"/>
      <c r="BE14" s="221"/>
      <c r="BS14" s="16" t="s">
        <v>6</v>
      </c>
    </row>
    <row r="15" spans="2:71" s="1" customFormat="1" ht="6.95" customHeight="1">
      <c r="B15" s="19"/>
      <c r="AR15" s="19"/>
      <c r="BE15" s="221"/>
      <c r="BS15" s="16" t="s">
        <v>3</v>
      </c>
    </row>
    <row r="16" spans="2:71" s="1" customFormat="1" ht="12" customHeight="1">
      <c r="B16" s="19"/>
      <c r="D16" s="26" t="s">
        <v>33</v>
      </c>
      <c r="AK16" s="26" t="s">
        <v>27</v>
      </c>
      <c r="AN16" s="24" t="s">
        <v>34</v>
      </c>
      <c r="AR16" s="19"/>
      <c r="BE16" s="221"/>
      <c r="BS16" s="16" t="s">
        <v>3</v>
      </c>
    </row>
    <row r="17" spans="2:71" s="1" customFormat="1" ht="18.4" customHeight="1">
      <c r="B17" s="19"/>
      <c r="E17" s="24" t="s">
        <v>35</v>
      </c>
      <c r="AK17" s="26" t="s">
        <v>30</v>
      </c>
      <c r="AN17" s="24" t="s">
        <v>1</v>
      </c>
      <c r="AR17" s="19"/>
      <c r="BE17" s="221"/>
      <c r="BS17" s="16" t="s">
        <v>36</v>
      </c>
    </row>
    <row r="18" spans="2:71" s="1" customFormat="1" ht="6.95" customHeight="1">
      <c r="B18" s="19"/>
      <c r="AR18" s="19"/>
      <c r="BE18" s="221"/>
      <c r="BS18" s="16" t="s">
        <v>6</v>
      </c>
    </row>
    <row r="19" spans="2:71" s="1" customFormat="1" ht="12" customHeight="1">
      <c r="B19" s="19"/>
      <c r="D19" s="26" t="s">
        <v>37</v>
      </c>
      <c r="AK19" s="26" t="s">
        <v>27</v>
      </c>
      <c r="AN19" s="24" t="s">
        <v>1</v>
      </c>
      <c r="AR19" s="19"/>
      <c r="BE19" s="221"/>
      <c r="BS19" s="16" t="s">
        <v>6</v>
      </c>
    </row>
    <row r="20" spans="2:71" s="1" customFormat="1" ht="18.4" customHeight="1">
      <c r="B20" s="19"/>
      <c r="E20" s="24" t="s">
        <v>38</v>
      </c>
      <c r="AK20" s="26" t="s">
        <v>30</v>
      </c>
      <c r="AN20" s="24" t="s">
        <v>1</v>
      </c>
      <c r="AR20" s="19"/>
      <c r="BE20" s="221"/>
      <c r="BS20" s="16" t="s">
        <v>36</v>
      </c>
    </row>
    <row r="21" spans="2:57" s="1" customFormat="1" ht="6.95" customHeight="1">
      <c r="B21" s="19"/>
      <c r="AR21" s="19"/>
      <c r="BE21" s="221"/>
    </row>
    <row r="22" spans="2:57" s="1" customFormat="1" ht="12" customHeight="1">
      <c r="B22" s="19"/>
      <c r="D22" s="26" t="s">
        <v>39</v>
      </c>
      <c r="AR22" s="19"/>
      <c r="BE22" s="221"/>
    </row>
    <row r="23" spans="2:57" s="1" customFormat="1" ht="16.5" customHeight="1">
      <c r="B23" s="19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9"/>
      <c r="BE23" s="221"/>
    </row>
    <row r="24" spans="2:57" s="1" customFormat="1" ht="6.95" customHeight="1">
      <c r="B24" s="19"/>
      <c r="AR24" s="19"/>
      <c r="BE24" s="221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1"/>
    </row>
    <row r="26" spans="1:57" s="2" customFormat="1" ht="25.9" customHeight="1">
      <c r="A26" s="31"/>
      <c r="B26" s="32"/>
      <c r="C26" s="31"/>
      <c r="D26" s="33" t="s">
        <v>40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8">
        <f>ROUND(AG94,2)</f>
        <v>0</v>
      </c>
      <c r="AL26" s="229"/>
      <c r="AM26" s="229"/>
      <c r="AN26" s="229"/>
      <c r="AO26" s="229"/>
      <c r="AP26" s="31"/>
      <c r="AQ26" s="31"/>
      <c r="AR26" s="32"/>
      <c r="BE26" s="221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21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30" t="s">
        <v>41</v>
      </c>
      <c r="M28" s="230"/>
      <c r="N28" s="230"/>
      <c r="O28" s="230"/>
      <c r="P28" s="230"/>
      <c r="Q28" s="31"/>
      <c r="R28" s="31"/>
      <c r="S28" s="31"/>
      <c r="T28" s="31"/>
      <c r="U28" s="31"/>
      <c r="V28" s="31"/>
      <c r="W28" s="230" t="s">
        <v>42</v>
      </c>
      <c r="X28" s="230"/>
      <c r="Y28" s="230"/>
      <c r="Z28" s="230"/>
      <c r="AA28" s="230"/>
      <c r="AB28" s="230"/>
      <c r="AC28" s="230"/>
      <c r="AD28" s="230"/>
      <c r="AE28" s="230"/>
      <c r="AF28" s="31"/>
      <c r="AG28" s="31"/>
      <c r="AH28" s="31"/>
      <c r="AI28" s="31"/>
      <c r="AJ28" s="31"/>
      <c r="AK28" s="230" t="s">
        <v>43</v>
      </c>
      <c r="AL28" s="230"/>
      <c r="AM28" s="230"/>
      <c r="AN28" s="230"/>
      <c r="AO28" s="230"/>
      <c r="AP28" s="31"/>
      <c r="AQ28" s="31"/>
      <c r="AR28" s="32"/>
      <c r="BE28" s="221"/>
    </row>
    <row r="29" spans="2:57" s="3" customFormat="1" ht="14.45" customHeight="1">
      <c r="B29" s="36"/>
      <c r="D29" s="26" t="s">
        <v>44</v>
      </c>
      <c r="F29" s="26" t="s">
        <v>45</v>
      </c>
      <c r="L29" s="215">
        <v>0.21</v>
      </c>
      <c r="M29" s="214"/>
      <c r="N29" s="214"/>
      <c r="O29" s="214"/>
      <c r="P29" s="214"/>
      <c r="W29" s="213">
        <f>ROUND(AZ94,2)</f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f>ROUND(AV94,2)</f>
        <v>0</v>
      </c>
      <c r="AL29" s="214"/>
      <c r="AM29" s="214"/>
      <c r="AN29" s="214"/>
      <c r="AO29" s="214"/>
      <c r="AR29" s="36"/>
      <c r="BE29" s="222"/>
    </row>
    <row r="30" spans="2:57" s="3" customFormat="1" ht="14.45" customHeight="1">
      <c r="B30" s="36"/>
      <c r="F30" s="26" t="s">
        <v>46</v>
      </c>
      <c r="L30" s="215">
        <v>0.15</v>
      </c>
      <c r="M30" s="214"/>
      <c r="N30" s="214"/>
      <c r="O30" s="214"/>
      <c r="P30" s="214"/>
      <c r="W30" s="213">
        <f>ROUND(BA94,2)</f>
        <v>0</v>
      </c>
      <c r="X30" s="214"/>
      <c r="Y30" s="214"/>
      <c r="Z30" s="214"/>
      <c r="AA30" s="214"/>
      <c r="AB30" s="214"/>
      <c r="AC30" s="214"/>
      <c r="AD30" s="214"/>
      <c r="AE30" s="214"/>
      <c r="AK30" s="213">
        <f>ROUND(AW94,2)</f>
        <v>0</v>
      </c>
      <c r="AL30" s="214"/>
      <c r="AM30" s="214"/>
      <c r="AN30" s="214"/>
      <c r="AO30" s="214"/>
      <c r="AR30" s="36"/>
      <c r="BE30" s="222"/>
    </row>
    <row r="31" spans="2:57" s="3" customFormat="1" ht="14.45" customHeight="1" hidden="1">
      <c r="B31" s="36"/>
      <c r="F31" s="26" t="s">
        <v>47</v>
      </c>
      <c r="L31" s="215">
        <v>0.21</v>
      </c>
      <c r="M31" s="214"/>
      <c r="N31" s="214"/>
      <c r="O31" s="214"/>
      <c r="P31" s="214"/>
      <c r="W31" s="213">
        <f>ROUND(BB94,2)</f>
        <v>0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36"/>
      <c r="BE31" s="222"/>
    </row>
    <row r="32" spans="2:57" s="3" customFormat="1" ht="14.45" customHeight="1" hidden="1">
      <c r="B32" s="36"/>
      <c r="F32" s="26" t="s">
        <v>48</v>
      </c>
      <c r="L32" s="215">
        <v>0.15</v>
      </c>
      <c r="M32" s="214"/>
      <c r="N32" s="214"/>
      <c r="O32" s="214"/>
      <c r="P32" s="214"/>
      <c r="W32" s="213">
        <f>ROUND(BC94,2)</f>
        <v>0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36"/>
      <c r="BE32" s="222"/>
    </row>
    <row r="33" spans="2:57" s="3" customFormat="1" ht="14.45" customHeight="1" hidden="1">
      <c r="B33" s="36"/>
      <c r="F33" s="26" t="s">
        <v>49</v>
      </c>
      <c r="L33" s="215">
        <v>0</v>
      </c>
      <c r="M33" s="214"/>
      <c r="N33" s="214"/>
      <c r="O33" s="214"/>
      <c r="P33" s="214"/>
      <c r="W33" s="213">
        <f>ROUND(BD94,2)</f>
        <v>0</v>
      </c>
      <c r="X33" s="214"/>
      <c r="Y33" s="214"/>
      <c r="Z33" s="214"/>
      <c r="AA33" s="214"/>
      <c r="AB33" s="214"/>
      <c r="AC33" s="214"/>
      <c r="AD33" s="214"/>
      <c r="AE33" s="214"/>
      <c r="AK33" s="213">
        <v>0</v>
      </c>
      <c r="AL33" s="214"/>
      <c r="AM33" s="214"/>
      <c r="AN33" s="214"/>
      <c r="AO33" s="214"/>
      <c r="AR33" s="36"/>
      <c r="BE33" s="222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21"/>
    </row>
    <row r="35" spans="1:57" s="2" customFormat="1" ht="25.9" customHeight="1">
      <c r="A35" s="31"/>
      <c r="B35" s="32"/>
      <c r="C35" s="37"/>
      <c r="D35" s="38" t="s">
        <v>50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51</v>
      </c>
      <c r="U35" s="39"/>
      <c r="V35" s="39"/>
      <c r="W35" s="39"/>
      <c r="X35" s="216" t="s">
        <v>52</v>
      </c>
      <c r="Y35" s="217"/>
      <c r="Z35" s="217"/>
      <c r="AA35" s="217"/>
      <c r="AB35" s="217"/>
      <c r="AC35" s="39"/>
      <c r="AD35" s="39"/>
      <c r="AE35" s="39"/>
      <c r="AF35" s="39"/>
      <c r="AG35" s="39"/>
      <c r="AH35" s="39"/>
      <c r="AI35" s="39"/>
      <c r="AJ35" s="39"/>
      <c r="AK35" s="218">
        <f>SUM(AK26:AK33)</f>
        <v>0</v>
      </c>
      <c r="AL35" s="217"/>
      <c r="AM35" s="217"/>
      <c r="AN35" s="217"/>
      <c r="AO35" s="219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53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54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55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56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55</v>
      </c>
      <c r="AI60" s="34"/>
      <c r="AJ60" s="34"/>
      <c r="AK60" s="34"/>
      <c r="AL60" s="34"/>
      <c r="AM60" s="44" t="s">
        <v>56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57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58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55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56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55</v>
      </c>
      <c r="AI75" s="34"/>
      <c r="AJ75" s="34"/>
      <c r="AK75" s="34"/>
      <c r="AL75" s="34"/>
      <c r="AM75" s="44" t="s">
        <v>56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VDRozkos_lavka</v>
      </c>
      <c r="AR84" s="50"/>
    </row>
    <row r="85" spans="2:44" s="5" customFormat="1" ht="36.95" customHeight="1">
      <c r="B85" s="51"/>
      <c r="C85" s="52" t="s">
        <v>16</v>
      </c>
      <c r="L85" s="204" t="str">
        <f>K6</f>
        <v>VD Rozkoš, rekonstrukce lávky k objektu tabulových uzávěrů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22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>VD Rozkoš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24</v>
      </c>
      <c r="AJ87" s="31"/>
      <c r="AK87" s="31"/>
      <c r="AL87" s="31"/>
      <c r="AM87" s="206" t="str">
        <f>IF(AN8="","",AN8)</f>
        <v>18. 11. 2020</v>
      </c>
      <c r="AN87" s="206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26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Povodí Labe, s.p.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33</v>
      </c>
      <c r="AJ89" s="31"/>
      <c r="AK89" s="31"/>
      <c r="AL89" s="31"/>
      <c r="AM89" s="207" t="str">
        <f>IF(E17="","",E17)</f>
        <v>AW-DAD, s.r.o.</v>
      </c>
      <c r="AN89" s="208"/>
      <c r="AO89" s="208"/>
      <c r="AP89" s="208"/>
      <c r="AQ89" s="31"/>
      <c r="AR89" s="32"/>
      <c r="AS89" s="209" t="s">
        <v>60</v>
      </c>
      <c r="AT89" s="210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31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37</v>
      </c>
      <c r="AJ90" s="31"/>
      <c r="AK90" s="31"/>
      <c r="AL90" s="31"/>
      <c r="AM90" s="207" t="str">
        <f>IF(E20="","",E20)</f>
        <v>Dadejík</v>
      </c>
      <c r="AN90" s="208"/>
      <c r="AO90" s="208"/>
      <c r="AP90" s="208"/>
      <c r="AQ90" s="31"/>
      <c r="AR90" s="32"/>
      <c r="AS90" s="211"/>
      <c r="AT90" s="212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11"/>
      <c r="AT91" s="212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199" t="s">
        <v>61</v>
      </c>
      <c r="D92" s="200"/>
      <c r="E92" s="200"/>
      <c r="F92" s="200"/>
      <c r="G92" s="200"/>
      <c r="H92" s="59"/>
      <c r="I92" s="201" t="s">
        <v>62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2" t="s">
        <v>63</v>
      </c>
      <c r="AH92" s="200"/>
      <c r="AI92" s="200"/>
      <c r="AJ92" s="200"/>
      <c r="AK92" s="200"/>
      <c r="AL92" s="200"/>
      <c r="AM92" s="200"/>
      <c r="AN92" s="201" t="s">
        <v>64</v>
      </c>
      <c r="AO92" s="200"/>
      <c r="AP92" s="203"/>
      <c r="AQ92" s="60" t="s">
        <v>65</v>
      </c>
      <c r="AR92" s="32"/>
      <c r="AS92" s="61" t="s">
        <v>66</v>
      </c>
      <c r="AT92" s="62" t="s">
        <v>67</v>
      </c>
      <c r="AU92" s="62" t="s">
        <v>68</v>
      </c>
      <c r="AV92" s="62" t="s">
        <v>69</v>
      </c>
      <c r="AW92" s="62" t="s">
        <v>70</v>
      </c>
      <c r="AX92" s="62" t="s">
        <v>71</v>
      </c>
      <c r="AY92" s="62" t="s">
        <v>72</v>
      </c>
      <c r="AZ92" s="62" t="s">
        <v>73</v>
      </c>
      <c r="BA92" s="62" t="s">
        <v>74</v>
      </c>
      <c r="BB92" s="62" t="s">
        <v>75</v>
      </c>
      <c r="BC92" s="62" t="s">
        <v>76</v>
      </c>
      <c r="BD92" s="63" t="s">
        <v>77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7">
        <f>ROUND(SUM(AG95:AG96),2)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71" t="s">
        <v>1</v>
      </c>
      <c r="AR94" s="67"/>
      <c r="AS94" s="72">
        <f>ROUND(SUM(AS95:AS96),2)</f>
        <v>0</v>
      </c>
      <c r="AT94" s="73">
        <f>ROUND(SUM(AV94:AW94),2)</f>
        <v>0</v>
      </c>
      <c r="AU94" s="74">
        <f>ROUND(SUM(AU95:AU96),5)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ROUND(SUM(AZ95:AZ96),2)</f>
        <v>0</v>
      </c>
      <c r="BA94" s="73">
        <f>ROUND(SUM(BA95:BA96),2)</f>
        <v>0</v>
      </c>
      <c r="BB94" s="73">
        <f>ROUND(SUM(BB95:BB96),2)</f>
        <v>0</v>
      </c>
      <c r="BC94" s="73">
        <f>ROUND(SUM(BC95:BC96),2)</f>
        <v>0</v>
      </c>
      <c r="BD94" s="75">
        <f>ROUND(SUM(BD95:BD96),2)</f>
        <v>0</v>
      </c>
      <c r="BS94" s="76" t="s">
        <v>79</v>
      </c>
      <c r="BT94" s="76" t="s">
        <v>80</v>
      </c>
      <c r="BU94" s="77" t="s">
        <v>81</v>
      </c>
      <c r="BV94" s="76" t="s">
        <v>82</v>
      </c>
      <c r="BW94" s="76" t="s">
        <v>4</v>
      </c>
      <c r="BX94" s="76" t="s">
        <v>83</v>
      </c>
      <c r="CL94" s="76" t="s">
        <v>19</v>
      </c>
    </row>
    <row r="95" spans="1:91" s="7" customFormat="1" ht="16.5" customHeight="1">
      <c r="A95" s="78" t="s">
        <v>84</v>
      </c>
      <c r="B95" s="79"/>
      <c r="C95" s="80"/>
      <c r="D95" s="196" t="s">
        <v>85</v>
      </c>
      <c r="E95" s="196"/>
      <c r="F95" s="196"/>
      <c r="G95" s="196"/>
      <c r="H95" s="196"/>
      <c r="I95" s="81"/>
      <c r="J95" s="196" t="s">
        <v>86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'Lávka - Rekonstrukce lávky'!J30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82" t="s">
        <v>87</v>
      </c>
      <c r="AR95" s="79"/>
      <c r="AS95" s="83">
        <v>0</v>
      </c>
      <c r="AT95" s="84">
        <f>ROUND(SUM(AV95:AW95),2)</f>
        <v>0</v>
      </c>
      <c r="AU95" s="85">
        <f>'Lávka - Rekonstrukce lávky'!P129</f>
        <v>0</v>
      </c>
      <c r="AV95" s="84">
        <f>'Lávka - Rekonstrukce lávky'!J33</f>
        <v>0</v>
      </c>
      <c r="AW95" s="84">
        <f>'Lávka - Rekonstrukce lávky'!J34</f>
        <v>0</v>
      </c>
      <c r="AX95" s="84">
        <f>'Lávka - Rekonstrukce lávky'!J35</f>
        <v>0</v>
      </c>
      <c r="AY95" s="84">
        <f>'Lávka - Rekonstrukce lávky'!J36</f>
        <v>0</v>
      </c>
      <c r="AZ95" s="84">
        <f>'Lávka - Rekonstrukce lávky'!F33</f>
        <v>0</v>
      </c>
      <c r="BA95" s="84">
        <f>'Lávka - Rekonstrukce lávky'!F34</f>
        <v>0</v>
      </c>
      <c r="BB95" s="84">
        <f>'Lávka - Rekonstrukce lávky'!F35</f>
        <v>0</v>
      </c>
      <c r="BC95" s="84">
        <f>'Lávka - Rekonstrukce lávky'!F36</f>
        <v>0</v>
      </c>
      <c r="BD95" s="86">
        <f>'Lávka - Rekonstrukce lávky'!F37</f>
        <v>0</v>
      </c>
      <c r="BT95" s="87" t="s">
        <v>88</v>
      </c>
      <c r="BV95" s="87" t="s">
        <v>82</v>
      </c>
      <c r="BW95" s="87" t="s">
        <v>89</v>
      </c>
      <c r="BX95" s="87" t="s">
        <v>4</v>
      </c>
      <c r="CL95" s="87" t="s">
        <v>19</v>
      </c>
      <c r="CM95" s="87" t="s">
        <v>90</v>
      </c>
    </row>
    <row r="96" spans="1:91" s="7" customFormat="1" ht="16.5" customHeight="1">
      <c r="A96" s="78" t="s">
        <v>84</v>
      </c>
      <c r="B96" s="79"/>
      <c r="C96" s="80"/>
      <c r="D96" s="196" t="s">
        <v>91</v>
      </c>
      <c r="E96" s="196"/>
      <c r="F96" s="196"/>
      <c r="G96" s="196"/>
      <c r="H96" s="196"/>
      <c r="I96" s="81"/>
      <c r="J96" s="196" t="s">
        <v>92</v>
      </c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4">
        <f>'VON - Vedlejší a ostatní ...'!J30</f>
        <v>0</v>
      </c>
      <c r="AH96" s="195"/>
      <c r="AI96" s="195"/>
      <c r="AJ96" s="195"/>
      <c r="AK96" s="195"/>
      <c r="AL96" s="195"/>
      <c r="AM96" s="195"/>
      <c r="AN96" s="194">
        <f>SUM(AG96,AT96)</f>
        <v>0</v>
      </c>
      <c r="AO96" s="195"/>
      <c r="AP96" s="195"/>
      <c r="AQ96" s="82" t="s">
        <v>91</v>
      </c>
      <c r="AR96" s="79"/>
      <c r="AS96" s="88">
        <v>0</v>
      </c>
      <c r="AT96" s="89">
        <f>ROUND(SUM(AV96:AW96),2)</f>
        <v>0</v>
      </c>
      <c r="AU96" s="90">
        <f>'VON - Vedlejší a ostatní ...'!P122</f>
        <v>0</v>
      </c>
      <c r="AV96" s="89">
        <f>'VON - Vedlejší a ostatní ...'!J33</f>
        <v>0</v>
      </c>
      <c r="AW96" s="89">
        <f>'VON - Vedlejší a ostatní ...'!J34</f>
        <v>0</v>
      </c>
      <c r="AX96" s="89">
        <f>'VON - Vedlejší a ostatní ...'!J35</f>
        <v>0</v>
      </c>
      <c r="AY96" s="89">
        <f>'VON - Vedlejší a ostatní ...'!J36</f>
        <v>0</v>
      </c>
      <c r="AZ96" s="89">
        <f>'VON - Vedlejší a ostatní ...'!F33</f>
        <v>0</v>
      </c>
      <c r="BA96" s="89">
        <f>'VON - Vedlejší a ostatní ...'!F34</f>
        <v>0</v>
      </c>
      <c r="BB96" s="89">
        <f>'VON - Vedlejší a ostatní ...'!F35</f>
        <v>0</v>
      </c>
      <c r="BC96" s="89">
        <f>'VON - Vedlejší a ostatní ...'!F36</f>
        <v>0</v>
      </c>
      <c r="BD96" s="91">
        <f>'VON - Vedlejší a ostatní ...'!F37</f>
        <v>0</v>
      </c>
      <c r="BT96" s="87" t="s">
        <v>88</v>
      </c>
      <c r="BV96" s="87" t="s">
        <v>82</v>
      </c>
      <c r="BW96" s="87" t="s">
        <v>93</v>
      </c>
      <c r="BX96" s="87" t="s">
        <v>4</v>
      </c>
      <c r="CL96" s="87" t="s">
        <v>19</v>
      </c>
      <c r="CM96" s="87" t="s">
        <v>90</v>
      </c>
    </row>
    <row r="97" spans="1:57" s="2" customFormat="1" ht="30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s="2" customFormat="1" ht="6.95" customHeight="1">
      <c r="A98" s="31"/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Lávka - Rekonstrukce lávky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s="1" customFormat="1" ht="24.95" customHeight="1">
      <c r="B4" s="19"/>
      <c r="D4" s="20" t="s">
        <v>94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2" t="str">
        <f>'Rekapitulace stavby'!K6</f>
        <v>VD Rozkoš, rekonstrukce lávky k objektu tabulových uzávěrů</v>
      </c>
      <c r="F7" s="233"/>
      <c r="G7" s="233"/>
      <c r="H7" s="233"/>
      <c r="L7" s="19"/>
    </row>
    <row r="8" spans="1:31" s="2" customFormat="1" ht="12" customHeight="1">
      <c r="A8" s="31"/>
      <c r="B8" s="32"/>
      <c r="C8" s="31"/>
      <c r="D8" s="26" t="s">
        <v>95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04" t="s">
        <v>96</v>
      </c>
      <c r="F9" s="231"/>
      <c r="G9" s="231"/>
      <c r="H9" s="231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19</v>
      </c>
      <c r="G11" s="31"/>
      <c r="H11" s="31"/>
      <c r="I11" s="26" t="s">
        <v>20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22</v>
      </c>
      <c r="E12" s="31"/>
      <c r="F12" s="24" t="s">
        <v>23</v>
      </c>
      <c r="G12" s="31"/>
      <c r="H12" s="31"/>
      <c r="I12" s="26" t="s">
        <v>24</v>
      </c>
      <c r="J12" s="54" t="str">
        <f>'Rekapitulace stavby'!AN8</f>
        <v>18. 11. 2020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26</v>
      </c>
      <c r="E14" s="31"/>
      <c r="F14" s="31"/>
      <c r="G14" s="31"/>
      <c r="H14" s="31"/>
      <c r="I14" s="26" t="s">
        <v>27</v>
      </c>
      <c r="J14" s="24" t="s">
        <v>28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29</v>
      </c>
      <c r="F15" s="31"/>
      <c r="G15" s="31"/>
      <c r="H15" s="31"/>
      <c r="I15" s="26" t="s">
        <v>30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31</v>
      </c>
      <c r="E17" s="31"/>
      <c r="F17" s="31"/>
      <c r="G17" s="31"/>
      <c r="H17" s="31"/>
      <c r="I17" s="26" t="s">
        <v>27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4" t="str">
        <f>'Rekapitulace stavby'!E14</f>
        <v>Vyplň údaj</v>
      </c>
      <c r="F18" s="223"/>
      <c r="G18" s="223"/>
      <c r="H18" s="223"/>
      <c r="I18" s="26" t="s">
        <v>30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33</v>
      </c>
      <c r="E20" s="31"/>
      <c r="F20" s="31"/>
      <c r="G20" s="31"/>
      <c r="H20" s="31"/>
      <c r="I20" s="26" t="s">
        <v>27</v>
      </c>
      <c r="J20" s="24" t="s">
        <v>34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35</v>
      </c>
      <c r="F21" s="31"/>
      <c r="G21" s="31"/>
      <c r="H21" s="31"/>
      <c r="I21" s="26" t="s">
        <v>30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26" t="s">
        <v>27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38</v>
      </c>
      <c r="F24" s="31"/>
      <c r="G24" s="31"/>
      <c r="H24" s="31"/>
      <c r="I24" s="26" t="s">
        <v>30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39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27" t="s">
        <v>1</v>
      </c>
      <c r="F27" s="227"/>
      <c r="G27" s="227"/>
      <c r="H27" s="22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40</v>
      </c>
      <c r="E30" s="31"/>
      <c r="F30" s="31"/>
      <c r="G30" s="31"/>
      <c r="H30" s="31"/>
      <c r="I30" s="31"/>
      <c r="J30" s="70">
        <f>ROUND(J129,2)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42</v>
      </c>
      <c r="G32" s="31"/>
      <c r="H32" s="31"/>
      <c r="I32" s="35" t="s">
        <v>41</v>
      </c>
      <c r="J32" s="35" t="s">
        <v>43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44</v>
      </c>
      <c r="E33" s="26" t="s">
        <v>45</v>
      </c>
      <c r="F33" s="98">
        <f>ROUND((SUM(BE129:BE345)),2)</f>
        <v>0</v>
      </c>
      <c r="G33" s="31"/>
      <c r="H33" s="31"/>
      <c r="I33" s="99">
        <v>0.21</v>
      </c>
      <c r="J33" s="98">
        <f>ROUND(((SUM(BE129:BE345))*I33),2)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46</v>
      </c>
      <c r="F34" s="98">
        <f>ROUND((SUM(BF129:BF345)),2)</f>
        <v>0</v>
      </c>
      <c r="G34" s="31"/>
      <c r="H34" s="31"/>
      <c r="I34" s="99">
        <v>0.15</v>
      </c>
      <c r="J34" s="98">
        <f>ROUND(((SUM(BF129:BF345))*I34),2)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47</v>
      </c>
      <c r="F35" s="98">
        <f>ROUND((SUM(BG129:BG345)),2)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48</v>
      </c>
      <c r="F36" s="98">
        <f>ROUND((SUM(BH129:BH345)),2)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49</v>
      </c>
      <c r="F37" s="98">
        <f>ROUND((SUM(BI129:BI345)),2)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50</v>
      </c>
      <c r="E39" s="59"/>
      <c r="F39" s="59"/>
      <c r="G39" s="102" t="s">
        <v>51</v>
      </c>
      <c r="H39" s="103" t="s">
        <v>52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53</v>
      </c>
      <c r="E50" s="43"/>
      <c r="F50" s="43"/>
      <c r="G50" s="42" t="s">
        <v>54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55</v>
      </c>
      <c r="E61" s="34"/>
      <c r="F61" s="106" t="s">
        <v>56</v>
      </c>
      <c r="G61" s="44" t="s">
        <v>55</v>
      </c>
      <c r="H61" s="34"/>
      <c r="I61" s="34"/>
      <c r="J61" s="107" t="s">
        <v>56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57</v>
      </c>
      <c r="E65" s="45"/>
      <c r="F65" s="45"/>
      <c r="G65" s="42" t="s">
        <v>58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55</v>
      </c>
      <c r="E76" s="34"/>
      <c r="F76" s="106" t="s">
        <v>56</v>
      </c>
      <c r="G76" s="44" t="s">
        <v>55</v>
      </c>
      <c r="H76" s="34"/>
      <c r="I76" s="34"/>
      <c r="J76" s="107" t="s">
        <v>56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97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2" t="str">
        <f>E7</f>
        <v>VD Rozkoš, rekonstrukce lávky k objektu tabulových uzávěrů</v>
      </c>
      <c r="F85" s="233"/>
      <c r="G85" s="233"/>
      <c r="H85" s="233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95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04" t="str">
        <f>E9</f>
        <v>Lávka - Rekonstrukce lávky</v>
      </c>
      <c r="F87" s="231"/>
      <c r="G87" s="231"/>
      <c r="H87" s="231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22</v>
      </c>
      <c r="D89" s="31"/>
      <c r="E89" s="31"/>
      <c r="F89" s="24" t="str">
        <f>F12</f>
        <v>VD Rozkoš</v>
      </c>
      <c r="G89" s="31"/>
      <c r="H89" s="31"/>
      <c r="I89" s="26" t="s">
        <v>24</v>
      </c>
      <c r="J89" s="54" t="str">
        <f>IF(J12="","",J12)</f>
        <v>18. 11. 2020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26</v>
      </c>
      <c r="D91" s="31"/>
      <c r="E91" s="31"/>
      <c r="F91" s="24" t="str">
        <f>E15</f>
        <v>Povodí Labe, s.p.</v>
      </c>
      <c r="G91" s="31"/>
      <c r="H91" s="31"/>
      <c r="I91" s="26" t="s">
        <v>33</v>
      </c>
      <c r="J91" s="29" t="str">
        <f>E21</f>
        <v>AW-DAD,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31</v>
      </c>
      <c r="D92" s="31"/>
      <c r="E92" s="31"/>
      <c r="F92" s="24" t="str">
        <f>IF(E18="","",E18)</f>
        <v>Vyplň údaj</v>
      </c>
      <c r="G92" s="31"/>
      <c r="H92" s="31"/>
      <c r="I92" s="26" t="s">
        <v>37</v>
      </c>
      <c r="J92" s="29" t="str">
        <f>E24</f>
        <v>Dadejík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98</v>
      </c>
      <c r="D94" s="100"/>
      <c r="E94" s="100"/>
      <c r="F94" s="100"/>
      <c r="G94" s="100"/>
      <c r="H94" s="100"/>
      <c r="I94" s="100"/>
      <c r="J94" s="109" t="s">
        <v>99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100</v>
      </c>
      <c r="D96" s="31"/>
      <c r="E96" s="31"/>
      <c r="F96" s="31"/>
      <c r="G96" s="31"/>
      <c r="H96" s="31"/>
      <c r="I96" s="31"/>
      <c r="J96" s="70">
        <f>J129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101</v>
      </c>
    </row>
    <row r="97" spans="2:12" s="9" customFormat="1" ht="24.95" customHeight="1">
      <c r="B97" s="111"/>
      <c r="D97" s="112" t="s">
        <v>102</v>
      </c>
      <c r="E97" s="113"/>
      <c r="F97" s="113"/>
      <c r="G97" s="113"/>
      <c r="H97" s="113"/>
      <c r="I97" s="113"/>
      <c r="J97" s="114">
        <f>J130</f>
        <v>0</v>
      </c>
      <c r="L97" s="111"/>
    </row>
    <row r="98" spans="2:12" s="10" customFormat="1" ht="19.9" customHeight="1">
      <c r="B98" s="115"/>
      <c r="D98" s="116" t="s">
        <v>103</v>
      </c>
      <c r="E98" s="117"/>
      <c r="F98" s="117"/>
      <c r="G98" s="117"/>
      <c r="H98" s="117"/>
      <c r="I98" s="117"/>
      <c r="J98" s="118">
        <f>J131</f>
        <v>0</v>
      </c>
      <c r="L98" s="115"/>
    </row>
    <row r="99" spans="2:12" s="10" customFormat="1" ht="19.9" customHeight="1">
      <c r="B99" s="115"/>
      <c r="D99" s="116" t="s">
        <v>104</v>
      </c>
      <c r="E99" s="117"/>
      <c r="F99" s="117"/>
      <c r="G99" s="117"/>
      <c r="H99" s="117"/>
      <c r="I99" s="117"/>
      <c r="J99" s="118">
        <f>J141</f>
        <v>0</v>
      </c>
      <c r="L99" s="115"/>
    </row>
    <row r="100" spans="2:12" s="10" customFormat="1" ht="19.9" customHeight="1">
      <c r="B100" s="115"/>
      <c r="D100" s="116" t="s">
        <v>105</v>
      </c>
      <c r="E100" s="117"/>
      <c r="F100" s="117"/>
      <c r="G100" s="117"/>
      <c r="H100" s="117"/>
      <c r="I100" s="117"/>
      <c r="J100" s="118">
        <f>J145</f>
        <v>0</v>
      </c>
      <c r="L100" s="115"/>
    </row>
    <row r="101" spans="2:12" s="10" customFormat="1" ht="19.9" customHeight="1">
      <c r="B101" s="115"/>
      <c r="D101" s="116" t="s">
        <v>106</v>
      </c>
      <c r="E101" s="117"/>
      <c r="F101" s="117"/>
      <c r="G101" s="117"/>
      <c r="H101" s="117"/>
      <c r="I101" s="117"/>
      <c r="J101" s="118">
        <f>J182</f>
        <v>0</v>
      </c>
      <c r="L101" s="115"/>
    </row>
    <row r="102" spans="2:12" s="10" customFormat="1" ht="19.9" customHeight="1">
      <c r="B102" s="115"/>
      <c r="D102" s="116" t="s">
        <v>107</v>
      </c>
      <c r="E102" s="117"/>
      <c r="F102" s="117"/>
      <c r="G102" s="117"/>
      <c r="H102" s="117"/>
      <c r="I102" s="117"/>
      <c r="J102" s="118">
        <f>J210</f>
        <v>0</v>
      </c>
      <c r="L102" s="115"/>
    </row>
    <row r="103" spans="2:12" s="10" customFormat="1" ht="19.9" customHeight="1">
      <c r="B103" s="115"/>
      <c r="D103" s="116" t="s">
        <v>108</v>
      </c>
      <c r="E103" s="117"/>
      <c r="F103" s="117"/>
      <c r="G103" s="117"/>
      <c r="H103" s="117"/>
      <c r="I103" s="117"/>
      <c r="J103" s="118">
        <f>J214</f>
        <v>0</v>
      </c>
      <c r="L103" s="115"/>
    </row>
    <row r="104" spans="2:12" s="10" customFormat="1" ht="19.9" customHeight="1">
      <c r="B104" s="115"/>
      <c r="D104" s="116" t="s">
        <v>109</v>
      </c>
      <c r="E104" s="117"/>
      <c r="F104" s="117"/>
      <c r="G104" s="117"/>
      <c r="H104" s="117"/>
      <c r="I104" s="117"/>
      <c r="J104" s="118">
        <f>J260</f>
        <v>0</v>
      </c>
      <c r="L104" s="115"/>
    </row>
    <row r="105" spans="2:12" s="10" customFormat="1" ht="19.9" customHeight="1">
      <c r="B105" s="115"/>
      <c r="D105" s="116" t="s">
        <v>110</v>
      </c>
      <c r="E105" s="117"/>
      <c r="F105" s="117"/>
      <c r="G105" s="117"/>
      <c r="H105" s="117"/>
      <c r="I105" s="117"/>
      <c r="J105" s="118">
        <f>J268</f>
        <v>0</v>
      </c>
      <c r="L105" s="115"/>
    </row>
    <row r="106" spans="2:12" s="9" customFormat="1" ht="24.95" customHeight="1">
      <c r="B106" s="111"/>
      <c r="D106" s="112" t="s">
        <v>111</v>
      </c>
      <c r="E106" s="113"/>
      <c r="F106" s="113"/>
      <c r="G106" s="113"/>
      <c r="H106" s="113"/>
      <c r="I106" s="113"/>
      <c r="J106" s="114">
        <f>J272</f>
        <v>0</v>
      </c>
      <c r="L106" s="111"/>
    </row>
    <row r="107" spans="2:12" s="10" customFormat="1" ht="19.9" customHeight="1">
      <c r="B107" s="115"/>
      <c r="D107" s="116" t="s">
        <v>112</v>
      </c>
      <c r="E107" s="117"/>
      <c r="F107" s="117"/>
      <c r="G107" s="117"/>
      <c r="H107" s="117"/>
      <c r="I107" s="117"/>
      <c r="J107" s="118">
        <f>J273</f>
        <v>0</v>
      </c>
      <c r="L107" s="115"/>
    </row>
    <row r="108" spans="2:12" s="10" customFormat="1" ht="19.9" customHeight="1">
      <c r="B108" s="115"/>
      <c r="D108" s="116" t="s">
        <v>113</v>
      </c>
      <c r="E108" s="117"/>
      <c r="F108" s="117"/>
      <c r="G108" s="117"/>
      <c r="H108" s="117"/>
      <c r="I108" s="117"/>
      <c r="J108" s="118">
        <f>J310</f>
        <v>0</v>
      </c>
      <c r="L108" s="115"/>
    </row>
    <row r="109" spans="2:12" s="10" customFormat="1" ht="19.9" customHeight="1">
      <c r="B109" s="115"/>
      <c r="D109" s="116" t="s">
        <v>114</v>
      </c>
      <c r="E109" s="117"/>
      <c r="F109" s="117"/>
      <c r="G109" s="117"/>
      <c r="H109" s="117"/>
      <c r="I109" s="117"/>
      <c r="J109" s="118">
        <f>J319</f>
        <v>0</v>
      </c>
      <c r="L109" s="115"/>
    </row>
    <row r="110" spans="1:31" s="2" customFormat="1" ht="21.7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115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16</v>
      </c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1"/>
      <c r="D119" s="31"/>
      <c r="E119" s="232" t="str">
        <f>E7</f>
        <v>VD Rozkoš, rekonstrukce lávky k objektu tabulových uzávěrů</v>
      </c>
      <c r="F119" s="233"/>
      <c r="G119" s="233"/>
      <c r="H119" s="233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95</v>
      </c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04" t="str">
        <f>E9</f>
        <v>Lávka - Rekonstrukce lávky</v>
      </c>
      <c r="F121" s="231"/>
      <c r="G121" s="231"/>
      <c r="H121" s="2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22</v>
      </c>
      <c r="D123" s="31"/>
      <c r="E123" s="31"/>
      <c r="F123" s="24" t="str">
        <f>F12</f>
        <v>VD Rozkoš</v>
      </c>
      <c r="G123" s="31"/>
      <c r="H123" s="31"/>
      <c r="I123" s="26" t="s">
        <v>24</v>
      </c>
      <c r="J123" s="54" t="str">
        <f>IF(J12="","",J12)</f>
        <v>18. 11. 2020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26</v>
      </c>
      <c r="D125" s="31"/>
      <c r="E125" s="31"/>
      <c r="F125" s="24" t="str">
        <f>E15</f>
        <v>Povodí Labe, s.p.</v>
      </c>
      <c r="G125" s="31"/>
      <c r="H125" s="31"/>
      <c r="I125" s="26" t="s">
        <v>33</v>
      </c>
      <c r="J125" s="29" t="str">
        <f>E21</f>
        <v>AW-DAD, s.r.o.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31</v>
      </c>
      <c r="D126" s="31"/>
      <c r="E126" s="31"/>
      <c r="F126" s="24" t="str">
        <f>IF(E18="","",E18)</f>
        <v>Vyplň údaj</v>
      </c>
      <c r="G126" s="31"/>
      <c r="H126" s="31"/>
      <c r="I126" s="26" t="s">
        <v>37</v>
      </c>
      <c r="J126" s="29" t="str">
        <f>E24</f>
        <v>Dadejík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19"/>
      <c r="B128" s="120"/>
      <c r="C128" s="121" t="s">
        <v>116</v>
      </c>
      <c r="D128" s="122" t="s">
        <v>65</v>
      </c>
      <c r="E128" s="122" t="s">
        <v>61</v>
      </c>
      <c r="F128" s="122" t="s">
        <v>62</v>
      </c>
      <c r="G128" s="122" t="s">
        <v>117</v>
      </c>
      <c r="H128" s="122" t="s">
        <v>118</v>
      </c>
      <c r="I128" s="122" t="s">
        <v>119</v>
      </c>
      <c r="J128" s="122" t="s">
        <v>99</v>
      </c>
      <c r="K128" s="123" t="s">
        <v>120</v>
      </c>
      <c r="L128" s="124"/>
      <c r="M128" s="61" t="s">
        <v>1</v>
      </c>
      <c r="N128" s="62" t="s">
        <v>44</v>
      </c>
      <c r="O128" s="62" t="s">
        <v>121</v>
      </c>
      <c r="P128" s="62" t="s">
        <v>122</v>
      </c>
      <c r="Q128" s="62" t="s">
        <v>123</v>
      </c>
      <c r="R128" s="62" t="s">
        <v>124</v>
      </c>
      <c r="S128" s="62" t="s">
        <v>125</v>
      </c>
      <c r="T128" s="63" t="s">
        <v>126</v>
      </c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</row>
    <row r="129" spans="1:63" s="2" customFormat="1" ht="22.9" customHeight="1">
      <c r="A129" s="31"/>
      <c r="B129" s="32"/>
      <c r="C129" s="68" t="s">
        <v>127</v>
      </c>
      <c r="D129" s="31"/>
      <c r="E129" s="31"/>
      <c r="F129" s="31"/>
      <c r="G129" s="31"/>
      <c r="H129" s="31"/>
      <c r="I129" s="31"/>
      <c r="J129" s="125">
        <f>BK129</f>
        <v>0</v>
      </c>
      <c r="K129" s="31"/>
      <c r="L129" s="32"/>
      <c r="M129" s="64"/>
      <c r="N129" s="55"/>
      <c r="O129" s="65"/>
      <c r="P129" s="126">
        <f>P130+P272</f>
        <v>0</v>
      </c>
      <c r="Q129" s="65"/>
      <c r="R129" s="126">
        <f>R130+R272</f>
        <v>15.760352759999996</v>
      </c>
      <c r="S129" s="65"/>
      <c r="T129" s="127">
        <f>T130+T272</f>
        <v>32.0214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79</v>
      </c>
      <c r="AU129" s="16" t="s">
        <v>101</v>
      </c>
      <c r="BK129" s="128">
        <f>BK130+BK272</f>
        <v>0</v>
      </c>
    </row>
    <row r="130" spans="2:63" s="12" customFormat="1" ht="25.9" customHeight="1">
      <c r="B130" s="129"/>
      <c r="D130" s="130" t="s">
        <v>79</v>
      </c>
      <c r="E130" s="131" t="s">
        <v>128</v>
      </c>
      <c r="F130" s="131" t="s">
        <v>129</v>
      </c>
      <c r="I130" s="132"/>
      <c r="J130" s="133">
        <f>BK130</f>
        <v>0</v>
      </c>
      <c r="L130" s="129"/>
      <c r="M130" s="134"/>
      <c r="N130" s="135"/>
      <c r="O130" s="135"/>
      <c r="P130" s="136">
        <f>P131+P141+P145+P182+P210+P214+P260+P268</f>
        <v>0</v>
      </c>
      <c r="Q130" s="135"/>
      <c r="R130" s="136">
        <f>R131+R141+R145+R182+R210+R214+R260+R268</f>
        <v>11.619681009999997</v>
      </c>
      <c r="S130" s="135"/>
      <c r="T130" s="137">
        <f>T131+T141+T145+T182+T210+T214+T260+T268</f>
        <v>29.7134</v>
      </c>
      <c r="AR130" s="130" t="s">
        <v>88</v>
      </c>
      <c r="AT130" s="138" t="s">
        <v>79</v>
      </c>
      <c r="AU130" s="138" t="s">
        <v>80</v>
      </c>
      <c r="AY130" s="130" t="s">
        <v>130</v>
      </c>
      <c r="BK130" s="139">
        <f>BK131+BK141+BK145+BK182+BK210+BK214+BK260+BK268</f>
        <v>0</v>
      </c>
    </row>
    <row r="131" spans="2:63" s="12" customFormat="1" ht="22.9" customHeight="1">
      <c r="B131" s="129"/>
      <c r="D131" s="130" t="s">
        <v>79</v>
      </c>
      <c r="E131" s="140" t="s">
        <v>88</v>
      </c>
      <c r="F131" s="140" t="s">
        <v>131</v>
      </c>
      <c r="I131" s="132"/>
      <c r="J131" s="141">
        <f>BK131</f>
        <v>0</v>
      </c>
      <c r="L131" s="129"/>
      <c r="M131" s="134"/>
      <c r="N131" s="135"/>
      <c r="O131" s="135"/>
      <c r="P131" s="136">
        <f>SUM(P132:P140)</f>
        <v>0</v>
      </c>
      <c r="Q131" s="135"/>
      <c r="R131" s="136">
        <f>SUM(R132:R140)</f>
        <v>1.51325</v>
      </c>
      <c r="S131" s="135"/>
      <c r="T131" s="137">
        <f>SUM(T132:T140)</f>
        <v>0</v>
      </c>
      <c r="AR131" s="130" t="s">
        <v>88</v>
      </c>
      <c r="AT131" s="138" t="s">
        <v>79</v>
      </c>
      <c r="AU131" s="138" t="s">
        <v>88</v>
      </c>
      <c r="AY131" s="130" t="s">
        <v>130</v>
      </c>
      <c r="BK131" s="139">
        <f>SUM(BK132:BK140)</f>
        <v>0</v>
      </c>
    </row>
    <row r="132" spans="1:65" s="2" customFormat="1" ht="24.2" customHeight="1">
      <c r="A132" s="31"/>
      <c r="B132" s="142"/>
      <c r="C132" s="143" t="s">
        <v>88</v>
      </c>
      <c r="D132" s="143" t="s">
        <v>132</v>
      </c>
      <c r="E132" s="144" t="s">
        <v>133</v>
      </c>
      <c r="F132" s="145" t="s">
        <v>134</v>
      </c>
      <c r="G132" s="146" t="s">
        <v>135</v>
      </c>
      <c r="H132" s="147">
        <v>25</v>
      </c>
      <c r="I132" s="148"/>
      <c r="J132" s="149">
        <f>ROUND(I132*H132,2)</f>
        <v>0</v>
      </c>
      <c r="K132" s="145" t="s">
        <v>136</v>
      </c>
      <c r="L132" s="32"/>
      <c r="M132" s="150" t="s">
        <v>1</v>
      </c>
      <c r="N132" s="151" t="s">
        <v>45</v>
      </c>
      <c r="O132" s="57"/>
      <c r="P132" s="152">
        <f>O132*H132</f>
        <v>0</v>
      </c>
      <c r="Q132" s="152">
        <v>0.06053</v>
      </c>
      <c r="R132" s="152">
        <f>Q132*H132</f>
        <v>1.51325</v>
      </c>
      <c r="S132" s="152">
        <v>0</v>
      </c>
      <c r="T132" s="153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4" t="s">
        <v>137</v>
      </c>
      <c r="AT132" s="154" t="s">
        <v>132</v>
      </c>
      <c r="AU132" s="154" t="s">
        <v>90</v>
      </c>
      <c r="AY132" s="16" t="s">
        <v>130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16" t="s">
        <v>88</v>
      </c>
      <c r="BK132" s="155">
        <f>ROUND(I132*H132,2)</f>
        <v>0</v>
      </c>
      <c r="BL132" s="16" t="s">
        <v>137</v>
      </c>
      <c r="BM132" s="154" t="s">
        <v>138</v>
      </c>
    </row>
    <row r="133" spans="1:47" s="2" customFormat="1" ht="58.5">
      <c r="A133" s="31"/>
      <c r="B133" s="32"/>
      <c r="C133" s="31"/>
      <c r="D133" s="156" t="s">
        <v>139</v>
      </c>
      <c r="E133" s="31"/>
      <c r="F133" s="157" t="s">
        <v>140</v>
      </c>
      <c r="G133" s="31"/>
      <c r="H133" s="31"/>
      <c r="I133" s="158"/>
      <c r="J133" s="31"/>
      <c r="K133" s="31"/>
      <c r="L133" s="32"/>
      <c r="M133" s="159"/>
      <c r="N133" s="160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139</v>
      </c>
      <c r="AU133" s="16" t="s">
        <v>90</v>
      </c>
    </row>
    <row r="134" spans="1:47" s="2" customFormat="1" ht="68.25">
      <c r="A134" s="31"/>
      <c r="B134" s="32"/>
      <c r="C134" s="31"/>
      <c r="D134" s="156" t="s">
        <v>141</v>
      </c>
      <c r="E134" s="31"/>
      <c r="F134" s="161" t="s">
        <v>142</v>
      </c>
      <c r="G134" s="31"/>
      <c r="H134" s="31"/>
      <c r="I134" s="158"/>
      <c r="J134" s="31"/>
      <c r="K134" s="31"/>
      <c r="L134" s="32"/>
      <c r="M134" s="159"/>
      <c r="N134" s="160"/>
      <c r="O134" s="57"/>
      <c r="P134" s="57"/>
      <c r="Q134" s="57"/>
      <c r="R134" s="57"/>
      <c r="S134" s="57"/>
      <c r="T134" s="58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141</v>
      </c>
      <c r="AU134" s="16" t="s">
        <v>90</v>
      </c>
    </row>
    <row r="135" spans="1:65" s="2" customFormat="1" ht="24.2" customHeight="1">
      <c r="A135" s="31"/>
      <c r="B135" s="142"/>
      <c r="C135" s="143" t="s">
        <v>90</v>
      </c>
      <c r="D135" s="143" t="s">
        <v>132</v>
      </c>
      <c r="E135" s="144" t="s">
        <v>143</v>
      </c>
      <c r="F135" s="145" t="s">
        <v>144</v>
      </c>
      <c r="G135" s="146" t="s">
        <v>145</v>
      </c>
      <c r="H135" s="147">
        <v>25</v>
      </c>
      <c r="I135" s="148"/>
      <c r="J135" s="149">
        <f>ROUND(I135*H135,2)</f>
        <v>0</v>
      </c>
      <c r="K135" s="145" t="s">
        <v>136</v>
      </c>
      <c r="L135" s="32"/>
      <c r="M135" s="150" t="s">
        <v>1</v>
      </c>
      <c r="N135" s="151" t="s">
        <v>45</v>
      </c>
      <c r="O135" s="57"/>
      <c r="P135" s="152">
        <f>O135*H135</f>
        <v>0</v>
      </c>
      <c r="Q135" s="152">
        <v>0</v>
      </c>
      <c r="R135" s="152">
        <f>Q135*H135</f>
        <v>0</v>
      </c>
      <c r="S135" s="152">
        <v>0</v>
      </c>
      <c r="T135" s="153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4" t="s">
        <v>146</v>
      </c>
      <c r="AT135" s="154" t="s">
        <v>132</v>
      </c>
      <c r="AU135" s="154" t="s">
        <v>90</v>
      </c>
      <c r="AY135" s="16" t="s">
        <v>130</v>
      </c>
      <c r="BE135" s="155">
        <f>IF(N135="základní",J135,0)</f>
        <v>0</v>
      </c>
      <c r="BF135" s="155">
        <f>IF(N135="snížená",J135,0)</f>
        <v>0</v>
      </c>
      <c r="BG135" s="155">
        <f>IF(N135="zákl. přenesená",J135,0)</f>
        <v>0</v>
      </c>
      <c r="BH135" s="155">
        <f>IF(N135="sníž. přenesená",J135,0)</f>
        <v>0</v>
      </c>
      <c r="BI135" s="155">
        <f>IF(N135="nulová",J135,0)</f>
        <v>0</v>
      </c>
      <c r="BJ135" s="16" t="s">
        <v>88</v>
      </c>
      <c r="BK135" s="155">
        <f>ROUND(I135*H135,2)</f>
        <v>0</v>
      </c>
      <c r="BL135" s="16" t="s">
        <v>146</v>
      </c>
      <c r="BM135" s="154" t="s">
        <v>147</v>
      </c>
    </row>
    <row r="136" spans="1:47" s="2" customFormat="1" ht="29.25">
      <c r="A136" s="31"/>
      <c r="B136" s="32"/>
      <c r="C136" s="31"/>
      <c r="D136" s="156" t="s">
        <v>139</v>
      </c>
      <c r="E136" s="31"/>
      <c r="F136" s="157" t="s">
        <v>148</v>
      </c>
      <c r="G136" s="31"/>
      <c r="H136" s="31"/>
      <c r="I136" s="158"/>
      <c r="J136" s="31"/>
      <c r="K136" s="31"/>
      <c r="L136" s="32"/>
      <c r="M136" s="159"/>
      <c r="N136" s="160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139</v>
      </c>
      <c r="AU136" s="16" t="s">
        <v>90</v>
      </c>
    </row>
    <row r="137" spans="1:47" s="2" customFormat="1" ht="39">
      <c r="A137" s="31"/>
      <c r="B137" s="32"/>
      <c r="C137" s="31"/>
      <c r="D137" s="156" t="s">
        <v>141</v>
      </c>
      <c r="E137" s="31"/>
      <c r="F137" s="161" t="s">
        <v>149</v>
      </c>
      <c r="G137" s="31"/>
      <c r="H137" s="31"/>
      <c r="I137" s="158"/>
      <c r="J137" s="31"/>
      <c r="K137" s="31"/>
      <c r="L137" s="32"/>
      <c r="M137" s="159"/>
      <c r="N137" s="160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141</v>
      </c>
      <c r="AU137" s="16" t="s">
        <v>90</v>
      </c>
    </row>
    <row r="138" spans="1:65" s="2" customFormat="1" ht="37.9" customHeight="1">
      <c r="A138" s="31"/>
      <c r="B138" s="142"/>
      <c r="C138" s="143" t="s">
        <v>150</v>
      </c>
      <c r="D138" s="143" t="s">
        <v>132</v>
      </c>
      <c r="E138" s="144" t="s">
        <v>151</v>
      </c>
      <c r="F138" s="145" t="s">
        <v>152</v>
      </c>
      <c r="G138" s="146" t="s">
        <v>145</v>
      </c>
      <c r="H138" s="147">
        <v>2</v>
      </c>
      <c r="I138" s="148"/>
      <c r="J138" s="149">
        <f>ROUND(I138*H138,2)</f>
        <v>0</v>
      </c>
      <c r="K138" s="145" t="s">
        <v>136</v>
      </c>
      <c r="L138" s="32"/>
      <c r="M138" s="150" t="s">
        <v>1</v>
      </c>
      <c r="N138" s="151" t="s">
        <v>45</v>
      </c>
      <c r="O138" s="57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54" t="s">
        <v>137</v>
      </c>
      <c r="AT138" s="154" t="s">
        <v>132</v>
      </c>
      <c r="AU138" s="154" t="s">
        <v>90</v>
      </c>
      <c r="AY138" s="16" t="s">
        <v>130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6" t="s">
        <v>88</v>
      </c>
      <c r="BK138" s="155">
        <f>ROUND(I138*H138,2)</f>
        <v>0</v>
      </c>
      <c r="BL138" s="16" t="s">
        <v>137</v>
      </c>
      <c r="BM138" s="154" t="s">
        <v>153</v>
      </c>
    </row>
    <row r="139" spans="1:47" s="2" customFormat="1" ht="29.25">
      <c r="A139" s="31"/>
      <c r="B139" s="32"/>
      <c r="C139" s="31"/>
      <c r="D139" s="156" t="s">
        <v>139</v>
      </c>
      <c r="E139" s="31"/>
      <c r="F139" s="157" t="s">
        <v>154</v>
      </c>
      <c r="G139" s="31"/>
      <c r="H139" s="31"/>
      <c r="I139" s="158"/>
      <c r="J139" s="31"/>
      <c r="K139" s="31"/>
      <c r="L139" s="32"/>
      <c r="M139" s="159"/>
      <c r="N139" s="160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139</v>
      </c>
      <c r="AU139" s="16" t="s">
        <v>90</v>
      </c>
    </row>
    <row r="140" spans="1:47" s="2" customFormat="1" ht="39">
      <c r="A140" s="31"/>
      <c r="B140" s="32"/>
      <c r="C140" s="31"/>
      <c r="D140" s="156" t="s">
        <v>141</v>
      </c>
      <c r="E140" s="31"/>
      <c r="F140" s="161" t="s">
        <v>149</v>
      </c>
      <c r="G140" s="31"/>
      <c r="H140" s="31"/>
      <c r="I140" s="158"/>
      <c r="J140" s="31"/>
      <c r="K140" s="31"/>
      <c r="L140" s="32"/>
      <c r="M140" s="159"/>
      <c r="N140" s="160"/>
      <c r="O140" s="57"/>
      <c r="P140" s="57"/>
      <c r="Q140" s="57"/>
      <c r="R140" s="57"/>
      <c r="S140" s="57"/>
      <c r="T140" s="58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141</v>
      </c>
      <c r="AU140" s="16" t="s">
        <v>90</v>
      </c>
    </row>
    <row r="141" spans="2:63" s="12" customFormat="1" ht="22.9" customHeight="1">
      <c r="B141" s="129"/>
      <c r="D141" s="130" t="s">
        <v>79</v>
      </c>
      <c r="E141" s="140" t="s">
        <v>90</v>
      </c>
      <c r="F141" s="140" t="s">
        <v>155</v>
      </c>
      <c r="I141" s="132"/>
      <c r="J141" s="141">
        <f>BK141</f>
        <v>0</v>
      </c>
      <c r="L141" s="129"/>
      <c r="M141" s="134"/>
      <c r="N141" s="135"/>
      <c r="O141" s="135"/>
      <c r="P141" s="136">
        <f>SUM(P142:P144)</f>
        <v>0</v>
      </c>
      <c r="Q141" s="135"/>
      <c r="R141" s="136">
        <f>SUM(R142:R144)</f>
        <v>0.000425</v>
      </c>
      <c r="S141" s="135"/>
      <c r="T141" s="137">
        <f>SUM(T142:T144)</f>
        <v>0</v>
      </c>
      <c r="AR141" s="130" t="s">
        <v>88</v>
      </c>
      <c r="AT141" s="138" t="s">
        <v>79</v>
      </c>
      <c r="AU141" s="138" t="s">
        <v>88</v>
      </c>
      <c r="AY141" s="130" t="s">
        <v>130</v>
      </c>
      <c r="BK141" s="139">
        <f>SUM(BK142:BK144)</f>
        <v>0</v>
      </c>
    </row>
    <row r="142" spans="1:65" s="2" customFormat="1" ht="24.2" customHeight="1">
      <c r="A142" s="31"/>
      <c r="B142" s="142"/>
      <c r="C142" s="143" t="s">
        <v>137</v>
      </c>
      <c r="D142" s="143" t="s">
        <v>132</v>
      </c>
      <c r="E142" s="144" t="s">
        <v>156</v>
      </c>
      <c r="F142" s="145" t="s">
        <v>157</v>
      </c>
      <c r="G142" s="146" t="s">
        <v>135</v>
      </c>
      <c r="H142" s="147">
        <v>0.85</v>
      </c>
      <c r="I142" s="148"/>
      <c r="J142" s="149">
        <f>ROUND(I142*H142,2)</f>
        <v>0</v>
      </c>
      <c r="K142" s="145" t="s">
        <v>136</v>
      </c>
      <c r="L142" s="32"/>
      <c r="M142" s="150" t="s">
        <v>1</v>
      </c>
      <c r="N142" s="151" t="s">
        <v>45</v>
      </c>
      <c r="O142" s="57"/>
      <c r="P142" s="152">
        <f>O142*H142</f>
        <v>0</v>
      </c>
      <c r="Q142" s="152">
        <v>0.0005</v>
      </c>
      <c r="R142" s="152">
        <f>Q142*H142</f>
        <v>0.000425</v>
      </c>
      <c r="S142" s="152">
        <v>0</v>
      </c>
      <c r="T142" s="15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4" t="s">
        <v>137</v>
      </c>
      <c r="AT142" s="154" t="s">
        <v>132</v>
      </c>
      <c r="AU142" s="154" t="s">
        <v>90</v>
      </c>
      <c r="AY142" s="16" t="s">
        <v>130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6" t="s">
        <v>88</v>
      </c>
      <c r="BK142" s="155">
        <f>ROUND(I142*H142,2)</f>
        <v>0</v>
      </c>
      <c r="BL142" s="16" t="s">
        <v>137</v>
      </c>
      <c r="BM142" s="154" t="s">
        <v>158</v>
      </c>
    </row>
    <row r="143" spans="1:47" s="2" customFormat="1" ht="19.5">
      <c r="A143" s="31"/>
      <c r="B143" s="32"/>
      <c r="C143" s="31"/>
      <c r="D143" s="156" t="s">
        <v>139</v>
      </c>
      <c r="E143" s="31"/>
      <c r="F143" s="157" t="s">
        <v>159</v>
      </c>
      <c r="G143" s="31"/>
      <c r="H143" s="31"/>
      <c r="I143" s="158"/>
      <c r="J143" s="31"/>
      <c r="K143" s="31"/>
      <c r="L143" s="32"/>
      <c r="M143" s="159"/>
      <c r="N143" s="160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139</v>
      </c>
      <c r="AU143" s="16" t="s">
        <v>90</v>
      </c>
    </row>
    <row r="144" spans="2:51" s="13" customFormat="1" ht="12">
      <c r="B144" s="162"/>
      <c r="D144" s="156" t="s">
        <v>160</v>
      </c>
      <c r="E144" s="163" t="s">
        <v>1</v>
      </c>
      <c r="F144" s="164" t="s">
        <v>161</v>
      </c>
      <c r="H144" s="165">
        <v>0.85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160</v>
      </c>
      <c r="AU144" s="163" t="s">
        <v>90</v>
      </c>
      <c r="AV144" s="13" t="s">
        <v>90</v>
      </c>
      <c r="AW144" s="13" t="s">
        <v>36</v>
      </c>
      <c r="AX144" s="13" t="s">
        <v>88</v>
      </c>
      <c r="AY144" s="163" t="s">
        <v>130</v>
      </c>
    </row>
    <row r="145" spans="2:63" s="12" customFormat="1" ht="22.9" customHeight="1">
      <c r="B145" s="129"/>
      <c r="D145" s="130" t="s">
        <v>79</v>
      </c>
      <c r="E145" s="140" t="s">
        <v>150</v>
      </c>
      <c r="F145" s="140" t="s">
        <v>162</v>
      </c>
      <c r="I145" s="132"/>
      <c r="J145" s="141">
        <f>BK145</f>
        <v>0</v>
      </c>
      <c r="L145" s="129"/>
      <c r="M145" s="134"/>
      <c r="N145" s="135"/>
      <c r="O145" s="135"/>
      <c r="P145" s="136">
        <f>SUM(P146:P181)</f>
        <v>0</v>
      </c>
      <c r="Q145" s="135"/>
      <c r="R145" s="136">
        <f>SUM(R146:R181)</f>
        <v>1.4553717199999998</v>
      </c>
      <c r="S145" s="135"/>
      <c r="T145" s="137">
        <f>SUM(T146:T181)</f>
        <v>0</v>
      </c>
      <c r="AR145" s="130" t="s">
        <v>88</v>
      </c>
      <c r="AT145" s="138" t="s">
        <v>79</v>
      </c>
      <c r="AU145" s="138" t="s">
        <v>88</v>
      </c>
      <c r="AY145" s="130" t="s">
        <v>130</v>
      </c>
      <c r="BK145" s="139">
        <f>SUM(BK146:BK181)</f>
        <v>0</v>
      </c>
    </row>
    <row r="146" spans="1:65" s="2" customFormat="1" ht="14.45" customHeight="1">
      <c r="A146" s="31"/>
      <c r="B146" s="142"/>
      <c r="C146" s="143" t="s">
        <v>163</v>
      </c>
      <c r="D146" s="143" t="s">
        <v>132</v>
      </c>
      <c r="E146" s="144" t="s">
        <v>164</v>
      </c>
      <c r="F146" s="145" t="s">
        <v>165</v>
      </c>
      <c r="G146" s="146" t="s">
        <v>166</v>
      </c>
      <c r="H146" s="147">
        <v>0.564</v>
      </c>
      <c r="I146" s="148"/>
      <c r="J146" s="149">
        <f>ROUND(I146*H146,2)</f>
        <v>0</v>
      </c>
      <c r="K146" s="145" t="s">
        <v>136</v>
      </c>
      <c r="L146" s="32"/>
      <c r="M146" s="150" t="s">
        <v>1</v>
      </c>
      <c r="N146" s="151" t="s">
        <v>45</v>
      </c>
      <c r="O146" s="57"/>
      <c r="P146" s="152">
        <f>O146*H146</f>
        <v>0</v>
      </c>
      <c r="Q146" s="152">
        <v>2.4778</v>
      </c>
      <c r="R146" s="152">
        <f>Q146*H146</f>
        <v>1.3974791999999998</v>
      </c>
      <c r="S146" s="152">
        <v>0</v>
      </c>
      <c r="T146" s="15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4" t="s">
        <v>137</v>
      </c>
      <c r="AT146" s="154" t="s">
        <v>132</v>
      </c>
      <c r="AU146" s="154" t="s">
        <v>90</v>
      </c>
      <c r="AY146" s="16" t="s">
        <v>130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6" t="s">
        <v>88</v>
      </c>
      <c r="BK146" s="155">
        <f>ROUND(I146*H146,2)</f>
        <v>0</v>
      </c>
      <c r="BL146" s="16" t="s">
        <v>137</v>
      </c>
      <c r="BM146" s="154" t="s">
        <v>167</v>
      </c>
    </row>
    <row r="147" spans="1:47" s="2" customFormat="1" ht="12">
      <c r="A147" s="31"/>
      <c r="B147" s="32"/>
      <c r="C147" s="31"/>
      <c r="D147" s="156" t="s">
        <v>139</v>
      </c>
      <c r="E147" s="31"/>
      <c r="F147" s="157" t="s">
        <v>168</v>
      </c>
      <c r="G147" s="31"/>
      <c r="H147" s="31"/>
      <c r="I147" s="158"/>
      <c r="J147" s="31"/>
      <c r="K147" s="31"/>
      <c r="L147" s="32"/>
      <c r="M147" s="159"/>
      <c r="N147" s="160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139</v>
      </c>
      <c r="AU147" s="16" t="s">
        <v>90</v>
      </c>
    </row>
    <row r="148" spans="1:47" s="2" customFormat="1" ht="195">
      <c r="A148" s="31"/>
      <c r="B148" s="32"/>
      <c r="C148" s="31"/>
      <c r="D148" s="156" t="s">
        <v>141</v>
      </c>
      <c r="E148" s="31"/>
      <c r="F148" s="161" t="s">
        <v>169</v>
      </c>
      <c r="G148" s="31"/>
      <c r="H148" s="31"/>
      <c r="I148" s="158"/>
      <c r="J148" s="31"/>
      <c r="K148" s="31"/>
      <c r="L148" s="32"/>
      <c r="M148" s="159"/>
      <c r="N148" s="160"/>
      <c r="O148" s="57"/>
      <c r="P148" s="57"/>
      <c r="Q148" s="57"/>
      <c r="R148" s="57"/>
      <c r="S148" s="57"/>
      <c r="T148" s="58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141</v>
      </c>
      <c r="AU148" s="16" t="s">
        <v>90</v>
      </c>
    </row>
    <row r="149" spans="1:47" s="2" customFormat="1" ht="48.75">
      <c r="A149" s="31"/>
      <c r="B149" s="32"/>
      <c r="C149" s="31"/>
      <c r="D149" s="156" t="s">
        <v>170</v>
      </c>
      <c r="E149" s="31"/>
      <c r="F149" s="161" t="s">
        <v>171</v>
      </c>
      <c r="G149" s="31"/>
      <c r="H149" s="31"/>
      <c r="I149" s="158"/>
      <c r="J149" s="31"/>
      <c r="K149" s="31"/>
      <c r="L149" s="32"/>
      <c r="M149" s="159"/>
      <c r="N149" s="160"/>
      <c r="O149" s="57"/>
      <c r="P149" s="57"/>
      <c r="Q149" s="57"/>
      <c r="R149" s="57"/>
      <c r="S149" s="57"/>
      <c r="T149" s="58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6" t="s">
        <v>170</v>
      </c>
      <c r="AU149" s="16" t="s">
        <v>90</v>
      </c>
    </row>
    <row r="150" spans="2:51" s="13" customFormat="1" ht="12">
      <c r="B150" s="162"/>
      <c r="D150" s="156" t="s">
        <v>160</v>
      </c>
      <c r="E150" s="163" t="s">
        <v>1</v>
      </c>
      <c r="F150" s="164" t="s">
        <v>172</v>
      </c>
      <c r="H150" s="165">
        <v>0.163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160</v>
      </c>
      <c r="AU150" s="163" t="s">
        <v>90</v>
      </c>
      <c r="AV150" s="13" t="s">
        <v>90</v>
      </c>
      <c r="AW150" s="13" t="s">
        <v>36</v>
      </c>
      <c r="AX150" s="13" t="s">
        <v>80</v>
      </c>
      <c r="AY150" s="163" t="s">
        <v>130</v>
      </c>
    </row>
    <row r="151" spans="2:51" s="13" customFormat="1" ht="12">
      <c r="B151" s="162"/>
      <c r="D151" s="156" t="s">
        <v>160</v>
      </c>
      <c r="E151" s="163" t="s">
        <v>1</v>
      </c>
      <c r="F151" s="164" t="s">
        <v>173</v>
      </c>
      <c r="H151" s="165">
        <v>0.25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160</v>
      </c>
      <c r="AU151" s="163" t="s">
        <v>90</v>
      </c>
      <c r="AV151" s="13" t="s">
        <v>90</v>
      </c>
      <c r="AW151" s="13" t="s">
        <v>36</v>
      </c>
      <c r="AX151" s="13" t="s">
        <v>80</v>
      </c>
      <c r="AY151" s="163" t="s">
        <v>130</v>
      </c>
    </row>
    <row r="152" spans="2:51" s="13" customFormat="1" ht="12">
      <c r="B152" s="162"/>
      <c r="D152" s="156" t="s">
        <v>160</v>
      </c>
      <c r="E152" s="163" t="s">
        <v>1</v>
      </c>
      <c r="F152" s="164" t="s">
        <v>174</v>
      </c>
      <c r="H152" s="165">
        <v>0.151</v>
      </c>
      <c r="I152" s="166"/>
      <c r="L152" s="162"/>
      <c r="M152" s="167"/>
      <c r="N152" s="168"/>
      <c r="O152" s="168"/>
      <c r="P152" s="168"/>
      <c r="Q152" s="168"/>
      <c r="R152" s="168"/>
      <c r="S152" s="168"/>
      <c r="T152" s="169"/>
      <c r="AT152" s="163" t="s">
        <v>160</v>
      </c>
      <c r="AU152" s="163" t="s">
        <v>90</v>
      </c>
      <c r="AV152" s="13" t="s">
        <v>90</v>
      </c>
      <c r="AW152" s="13" t="s">
        <v>36</v>
      </c>
      <c r="AX152" s="13" t="s">
        <v>80</v>
      </c>
      <c r="AY152" s="163" t="s">
        <v>130</v>
      </c>
    </row>
    <row r="153" spans="2:51" s="14" customFormat="1" ht="12">
      <c r="B153" s="170"/>
      <c r="D153" s="156" t="s">
        <v>160</v>
      </c>
      <c r="E153" s="171" t="s">
        <v>1</v>
      </c>
      <c r="F153" s="172" t="s">
        <v>175</v>
      </c>
      <c r="H153" s="173">
        <v>0.5640000000000001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1" t="s">
        <v>160</v>
      </c>
      <c r="AU153" s="171" t="s">
        <v>90</v>
      </c>
      <c r="AV153" s="14" t="s">
        <v>137</v>
      </c>
      <c r="AW153" s="14" t="s">
        <v>36</v>
      </c>
      <c r="AX153" s="14" t="s">
        <v>88</v>
      </c>
      <c r="AY153" s="171" t="s">
        <v>130</v>
      </c>
    </row>
    <row r="154" spans="1:65" s="2" customFormat="1" ht="24.2" customHeight="1">
      <c r="A154" s="31"/>
      <c r="B154" s="142"/>
      <c r="C154" s="143" t="s">
        <v>176</v>
      </c>
      <c r="D154" s="143" t="s">
        <v>132</v>
      </c>
      <c r="E154" s="144" t="s">
        <v>177</v>
      </c>
      <c r="F154" s="145" t="s">
        <v>178</v>
      </c>
      <c r="G154" s="146" t="s">
        <v>166</v>
      </c>
      <c r="H154" s="147">
        <v>0.564</v>
      </c>
      <c r="I154" s="148"/>
      <c r="J154" s="149">
        <f>ROUND(I154*H154,2)</f>
        <v>0</v>
      </c>
      <c r="K154" s="145" t="s">
        <v>136</v>
      </c>
      <c r="L154" s="32"/>
      <c r="M154" s="150" t="s">
        <v>1</v>
      </c>
      <c r="N154" s="151" t="s">
        <v>45</v>
      </c>
      <c r="O154" s="57"/>
      <c r="P154" s="152">
        <f>O154*H154</f>
        <v>0</v>
      </c>
      <c r="Q154" s="152">
        <v>0.04858</v>
      </c>
      <c r="R154" s="152">
        <f>Q154*H154</f>
        <v>0.027399119999999996</v>
      </c>
      <c r="S154" s="152">
        <v>0</v>
      </c>
      <c r="T154" s="153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4" t="s">
        <v>137</v>
      </c>
      <c r="AT154" s="154" t="s">
        <v>132</v>
      </c>
      <c r="AU154" s="154" t="s">
        <v>90</v>
      </c>
      <c r="AY154" s="16" t="s">
        <v>130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6" t="s">
        <v>88</v>
      </c>
      <c r="BK154" s="155">
        <f>ROUND(I154*H154,2)</f>
        <v>0</v>
      </c>
      <c r="BL154" s="16" t="s">
        <v>137</v>
      </c>
      <c r="BM154" s="154" t="s">
        <v>179</v>
      </c>
    </row>
    <row r="155" spans="1:47" s="2" customFormat="1" ht="19.5">
      <c r="A155" s="31"/>
      <c r="B155" s="32"/>
      <c r="C155" s="31"/>
      <c r="D155" s="156" t="s">
        <v>139</v>
      </c>
      <c r="E155" s="31"/>
      <c r="F155" s="157" t="s">
        <v>180</v>
      </c>
      <c r="G155" s="31"/>
      <c r="H155" s="31"/>
      <c r="I155" s="158"/>
      <c r="J155" s="31"/>
      <c r="K155" s="31"/>
      <c r="L155" s="32"/>
      <c r="M155" s="159"/>
      <c r="N155" s="160"/>
      <c r="O155" s="57"/>
      <c r="P155" s="57"/>
      <c r="Q155" s="57"/>
      <c r="R155" s="57"/>
      <c r="S155" s="57"/>
      <c r="T155" s="58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6" t="s">
        <v>139</v>
      </c>
      <c r="AU155" s="16" t="s">
        <v>90</v>
      </c>
    </row>
    <row r="156" spans="1:47" s="2" customFormat="1" ht="195">
      <c r="A156" s="31"/>
      <c r="B156" s="32"/>
      <c r="C156" s="31"/>
      <c r="D156" s="156" t="s">
        <v>141</v>
      </c>
      <c r="E156" s="31"/>
      <c r="F156" s="161" t="s">
        <v>169</v>
      </c>
      <c r="G156" s="31"/>
      <c r="H156" s="31"/>
      <c r="I156" s="158"/>
      <c r="J156" s="31"/>
      <c r="K156" s="31"/>
      <c r="L156" s="32"/>
      <c r="M156" s="159"/>
      <c r="N156" s="160"/>
      <c r="O156" s="57"/>
      <c r="P156" s="57"/>
      <c r="Q156" s="57"/>
      <c r="R156" s="57"/>
      <c r="S156" s="57"/>
      <c r="T156" s="58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6" t="s">
        <v>141</v>
      </c>
      <c r="AU156" s="16" t="s">
        <v>90</v>
      </c>
    </row>
    <row r="157" spans="1:65" s="2" customFormat="1" ht="24.2" customHeight="1">
      <c r="A157" s="31"/>
      <c r="B157" s="142"/>
      <c r="C157" s="143" t="s">
        <v>181</v>
      </c>
      <c r="D157" s="143" t="s">
        <v>132</v>
      </c>
      <c r="E157" s="144" t="s">
        <v>182</v>
      </c>
      <c r="F157" s="145" t="s">
        <v>183</v>
      </c>
      <c r="G157" s="146" t="s">
        <v>184</v>
      </c>
      <c r="H157" s="147">
        <v>2.94</v>
      </c>
      <c r="I157" s="148"/>
      <c r="J157" s="149">
        <f>ROUND(I157*H157,2)</f>
        <v>0</v>
      </c>
      <c r="K157" s="145" t="s">
        <v>136</v>
      </c>
      <c r="L157" s="32"/>
      <c r="M157" s="150" t="s">
        <v>1</v>
      </c>
      <c r="N157" s="151" t="s">
        <v>45</v>
      </c>
      <c r="O157" s="57"/>
      <c r="P157" s="152">
        <f>O157*H157</f>
        <v>0</v>
      </c>
      <c r="Q157" s="152">
        <v>0.00182</v>
      </c>
      <c r="R157" s="152">
        <f>Q157*H157</f>
        <v>0.0053508</v>
      </c>
      <c r="S157" s="152">
        <v>0</v>
      </c>
      <c r="T157" s="153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4" t="s">
        <v>137</v>
      </c>
      <c r="AT157" s="154" t="s">
        <v>132</v>
      </c>
      <c r="AU157" s="154" t="s">
        <v>90</v>
      </c>
      <c r="AY157" s="16" t="s">
        <v>130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6" t="s">
        <v>88</v>
      </c>
      <c r="BK157" s="155">
        <f>ROUND(I157*H157,2)</f>
        <v>0</v>
      </c>
      <c r="BL157" s="16" t="s">
        <v>137</v>
      </c>
      <c r="BM157" s="154" t="s">
        <v>185</v>
      </c>
    </row>
    <row r="158" spans="1:47" s="2" customFormat="1" ht="19.5">
      <c r="A158" s="31"/>
      <c r="B158" s="32"/>
      <c r="C158" s="31"/>
      <c r="D158" s="156" t="s">
        <v>139</v>
      </c>
      <c r="E158" s="31"/>
      <c r="F158" s="157" t="s">
        <v>186</v>
      </c>
      <c r="G158" s="31"/>
      <c r="H158" s="31"/>
      <c r="I158" s="158"/>
      <c r="J158" s="31"/>
      <c r="K158" s="31"/>
      <c r="L158" s="32"/>
      <c r="M158" s="159"/>
      <c r="N158" s="160"/>
      <c r="O158" s="57"/>
      <c r="P158" s="57"/>
      <c r="Q158" s="57"/>
      <c r="R158" s="57"/>
      <c r="S158" s="57"/>
      <c r="T158" s="58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139</v>
      </c>
      <c r="AU158" s="16" t="s">
        <v>90</v>
      </c>
    </row>
    <row r="159" spans="1:47" s="2" customFormat="1" ht="292.5">
      <c r="A159" s="31"/>
      <c r="B159" s="32"/>
      <c r="C159" s="31"/>
      <c r="D159" s="156" t="s">
        <v>141</v>
      </c>
      <c r="E159" s="31"/>
      <c r="F159" s="161" t="s">
        <v>187</v>
      </c>
      <c r="G159" s="31"/>
      <c r="H159" s="31"/>
      <c r="I159" s="158"/>
      <c r="J159" s="31"/>
      <c r="K159" s="31"/>
      <c r="L159" s="32"/>
      <c r="M159" s="159"/>
      <c r="N159" s="160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141</v>
      </c>
      <c r="AU159" s="16" t="s">
        <v>90</v>
      </c>
    </row>
    <row r="160" spans="2:51" s="13" customFormat="1" ht="12">
      <c r="B160" s="162"/>
      <c r="D160" s="156" t="s">
        <v>160</v>
      </c>
      <c r="E160" s="163" t="s">
        <v>1</v>
      </c>
      <c r="F160" s="164" t="s">
        <v>188</v>
      </c>
      <c r="H160" s="165">
        <v>0.84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160</v>
      </c>
      <c r="AU160" s="163" t="s">
        <v>90</v>
      </c>
      <c r="AV160" s="13" t="s">
        <v>90</v>
      </c>
      <c r="AW160" s="13" t="s">
        <v>36</v>
      </c>
      <c r="AX160" s="13" t="s">
        <v>80</v>
      </c>
      <c r="AY160" s="163" t="s">
        <v>130</v>
      </c>
    </row>
    <row r="161" spans="2:51" s="13" customFormat="1" ht="12">
      <c r="B161" s="162"/>
      <c r="D161" s="156" t="s">
        <v>160</v>
      </c>
      <c r="E161" s="163" t="s">
        <v>1</v>
      </c>
      <c r="F161" s="164" t="s">
        <v>189</v>
      </c>
      <c r="H161" s="165">
        <v>1.36</v>
      </c>
      <c r="I161" s="166"/>
      <c r="L161" s="162"/>
      <c r="M161" s="167"/>
      <c r="N161" s="168"/>
      <c r="O161" s="168"/>
      <c r="P161" s="168"/>
      <c r="Q161" s="168"/>
      <c r="R161" s="168"/>
      <c r="S161" s="168"/>
      <c r="T161" s="169"/>
      <c r="AT161" s="163" t="s">
        <v>160</v>
      </c>
      <c r="AU161" s="163" t="s">
        <v>90</v>
      </c>
      <c r="AV161" s="13" t="s">
        <v>90</v>
      </c>
      <c r="AW161" s="13" t="s">
        <v>36</v>
      </c>
      <c r="AX161" s="13" t="s">
        <v>80</v>
      </c>
      <c r="AY161" s="163" t="s">
        <v>130</v>
      </c>
    </row>
    <row r="162" spans="2:51" s="13" customFormat="1" ht="12">
      <c r="B162" s="162"/>
      <c r="D162" s="156" t="s">
        <v>160</v>
      </c>
      <c r="E162" s="163" t="s">
        <v>1</v>
      </c>
      <c r="F162" s="164" t="s">
        <v>190</v>
      </c>
      <c r="H162" s="165">
        <v>0.74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160</v>
      </c>
      <c r="AU162" s="163" t="s">
        <v>90</v>
      </c>
      <c r="AV162" s="13" t="s">
        <v>90</v>
      </c>
      <c r="AW162" s="13" t="s">
        <v>36</v>
      </c>
      <c r="AX162" s="13" t="s">
        <v>80</v>
      </c>
      <c r="AY162" s="163" t="s">
        <v>130</v>
      </c>
    </row>
    <row r="163" spans="2:51" s="14" customFormat="1" ht="12">
      <c r="B163" s="170"/>
      <c r="D163" s="156" t="s">
        <v>160</v>
      </c>
      <c r="E163" s="171" t="s">
        <v>1</v>
      </c>
      <c r="F163" s="172" t="s">
        <v>175</v>
      </c>
      <c r="H163" s="173">
        <v>2.9400000000000004</v>
      </c>
      <c r="I163" s="174"/>
      <c r="L163" s="170"/>
      <c r="M163" s="175"/>
      <c r="N163" s="176"/>
      <c r="O163" s="176"/>
      <c r="P163" s="176"/>
      <c r="Q163" s="176"/>
      <c r="R163" s="176"/>
      <c r="S163" s="176"/>
      <c r="T163" s="177"/>
      <c r="AT163" s="171" t="s">
        <v>160</v>
      </c>
      <c r="AU163" s="171" t="s">
        <v>90</v>
      </c>
      <c r="AV163" s="14" t="s">
        <v>137</v>
      </c>
      <c r="AW163" s="14" t="s">
        <v>36</v>
      </c>
      <c r="AX163" s="14" t="s">
        <v>88</v>
      </c>
      <c r="AY163" s="171" t="s">
        <v>130</v>
      </c>
    </row>
    <row r="164" spans="1:65" s="2" customFormat="1" ht="24.2" customHeight="1">
      <c r="A164" s="31"/>
      <c r="B164" s="142"/>
      <c r="C164" s="143" t="s">
        <v>191</v>
      </c>
      <c r="D164" s="143" t="s">
        <v>132</v>
      </c>
      <c r="E164" s="144" t="s">
        <v>192</v>
      </c>
      <c r="F164" s="145" t="s">
        <v>193</v>
      </c>
      <c r="G164" s="146" t="s">
        <v>184</v>
      </c>
      <c r="H164" s="147">
        <v>2.94</v>
      </c>
      <c r="I164" s="148"/>
      <c r="J164" s="149">
        <f>ROUND(I164*H164,2)</f>
        <v>0</v>
      </c>
      <c r="K164" s="145" t="s">
        <v>136</v>
      </c>
      <c r="L164" s="32"/>
      <c r="M164" s="150" t="s">
        <v>1</v>
      </c>
      <c r="N164" s="151" t="s">
        <v>45</v>
      </c>
      <c r="O164" s="57"/>
      <c r="P164" s="152">
        <f>O164*H164</f>
        <v>0</v>
      </c>
      <c r="Q164" s="152">
        <v>4E-05</v>
      </c>
      <c r="R164" s="152">
        <f>Q164*H164</f>
        <v>0.00011760000000000001</v>
      </c>
      <c r="S164" s="152">
        <v>0</v>
      </c>
      <c r="T164" s="15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54" t="s">
        <v>137</v>
      </c>
      <c r="AT164" s="154" t="s">
        <v>132</v>
      </c>
      <c r="AU164" s="154" t="s">
        <v>90</v>
      </c>
      <c r="AY164" s="16" t="s">
        <v>130</v>
      </c>
      <c r="BE164" s="155">
        <f>IF(N164="základní",J164,0)</f>
        <v>0</v>
      </c>
      <c r="BF164" s="155">
        <f>IF(N164="snížená",J164,0)</f>
        <v>0</v>
      </c>
      <c r="BG164" s="155">
        <f>IF(N164="zákl. přenesená",J164,0)</f>
        <v>0</v>
      </c>
      <c r="BH164" s="155">
        <f>IF(N164="sníž. přenesená",J164,0)</f>
        <v>0</v>
      </c>
      <c r="BI164" s="155">
        <f>IF(N164="nulová",J164,0)</f>
        <v>0</v>
      </c>
      <c r="BJ164" s="16" t="s">
        <v>88</v>
      </c>
      <c r="BK164" s="155">
        <f>ROUND(I164*H164,2)</f>
        <v>0</v>
      </c>
      <c r="BL164" s="16" t="s">
        <v>137</v>
      </c>
      <c r="BM164" s="154" t="s">
        <v>194</v>
      </c>
    </row>
    <row r="165" spans="1:47" s="2" customFormat="1" ht="19.5">
      <c r="A165" s="31"/>
      <c r="B165" s="32"/>
      <c r="C165" s="31"/>
      <c r="D165" s="156" t="s">
        <v>139</v>
      </c>
      <c r="E165" s="31"/>
      <c r="F165" s="157" t="s">
        <v>195</v>
      </c>
      <c r="G165" s="31"/>
      <c r="H165" s="31"/>
      <c r="I165" s="158"/>
      <c r="J165" s="31"/>
      <c r="K165" s="31"/>
      <c r="L165" s="32"/>
      <c r="M165" s="159"/>
      <c r="N165" s="160"/>
      <c r="O165" s="57"/>
      <c r="P165" s="57"/>
      <c r="Q165" s="57"/>
      <c r="R165" s="57"/>
      <c r="S165" s="57"/>
      <c r="T165" s="58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6" t="s">
        <v>139</v>
      </c>
      <c r="AU165" s="16" t="s">
        <v>90</v>
      </c>
    </row>
    <row r="166" spans="1:47" s="2" customFormat="1" ht="292.5">
      <c r="A166" s="31"/>
      <c r="B166" s="32"/>
      <c r="C166" s="31"/>
      <c r="D166" s="156" t="s">
        <v>141</v>
      </c>
      <c r="E166" s="31"/>
      <c r="F166" s="161" t="s">
        <v>187</v>
      </c>
      <c r="G166" s="31"/>
      <c r="H166" s="31"/>
      <c r="I166" s="158"/>
      <c r="J166" s="31"/>
      <c r="K166" s="31"/>
      <c r="L166" s="32"/>
      <c r="M166" s="159"/>
      <c r="N166" s="160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141</v>
      </c>
      <c r="AU166" s="16" t="s">
        <v>90</v>
      </c>
    </row>
    <row r="167" spans="1:65" s="2" customFormat="1" ht="14.45" customHeight="1">
      <c r="A167" s="31"/>
      <c r="B167" s="142"/>
      <c r="C167" s="143" t="s">
        <v>196</v>
      </c>
      <c r="D167" s="143" t="s">
        <v>132</v>
      </c>
      <c r="E167" s="144" t="s">
        <v>197</v>
      </c>
      <c r="F167" s="145" t="s">
        <v>198</v>
      </c>
      <c r="G167" s="146" t="s">
        <v>135</v>
      </c>
      <c r="H167" s="147">
        <v>27.5</v>
      </c>
      <c r="I167" s="148"/>
      <c r="J167" s="149">
        <f>ROUND(I167*H167,2)</f>
        <v>0</v>
      </c>
      <c r="K167" s="145" t="s">
        <v>136</v>
      </c>
      <c r="L167" s="32"/>
      <c r="M167" s="150" t="s">
        <v>1</v>
      </c>
      <c r="N167" s="151" t="s">
        <v>45</v>
      </c>
      <c r="O167" s="57"/>
      <c r="P167" s="152">
        <f>O167*H167</f>
        <v>0</v>
      </c>
      <c r="Q167" s="152">
        <v>0.00091</v>
      </c>
      <c r="R167" s="152">
        <f>Q167*H167</f>
        <v>0.025025</v>
      </c>
      <c r="S167" s="152">
        <v>0</v>
      </c>
      <c r="T167" s="153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4" t="s">
        <v>137</v>
      </c>
      <c r="AT167" s="154" t="s">
        <v>132</v>
      </c>
      <c r="AU167" s="154" t="s">
        <v>90</v>
      </c>
      <c r="AY167" s="16" t="s">
        <v>130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6" t="s">
        <v>88</v>
      </c>
      <c r="BK167" s="155">
        <f>ROUND(I167*H167,2)</f>
        <v>0</v>
      </c>
      <c r="BL167" s="16" t="s">
        <v>137</v>
      </c>
      <c r="BM167" s="154" t="s">
        <v>199</v>
      </c>
    </row>
    <row r="168" spans="1:47" s="2" customFormat="1" ht="12">
      <c r="A168" s="31"/>
      <c r="B168" s="32"/>
      <c r="C168" s="31"/>
      <c r="D168" s="156" t="s">
        <v>139</v>
      </c>
      <c r="E168" s="31"/>
      <c r="F168" s="157" t="s">
        <v>200</v>
      </c>
      <c r="G168" s="31"/>
      <c r="H168" s="31"/>
      <c r="I168" s="158"/>
      <c r="J168" s="31"/>
      <c r="K168" s="31"/>
      <c r="L168" s="32"/>
      <c r="M168" s="159"/>
      <c r="N168" s="160"/>
      <c r="O168" s="57"/>
      <c r="P168" s="57"/>
      <c r="Q168" s="57"/>
      <c r="R168" s="57"/>
      <c r="S168" s="57"/>
      <c r="T168" s="58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139</v>
      </c>
      <c r="AU168" s="16" t="s">
        <v>90</v>
      </c>
    </row>
    <row r="169" spans="1:47" s="2" customFormat="1" ht="156">
      <c r="A169" s="31"/>
      <c r="B169" s="32"/>
      <c r="C169" s="31"/>
      <c r="D169" s="156" t="s">
        <v>141</v>
      </c>
      <c r="E169" s="31"/>
      <c r="F169" s="161" t="s">
        <v>201</v>
      </c>
      <c r="G169" s="31"/>
      <c r="H169" s="31"/>
      <c r="I169" s="158"/>
      <c r="J169" s="31"/>
      <c r="K169" s="31"/>
      <c r="L169" s="32"/>
      <c r="M169" s="159"/>
      <c r="N169" s="160"/>
      <c r="O169" s="57"/>
      <c r="P169" s="57"/>
      <c r="Q169" s="57"/>
      <c r="R169" s="57"/>
      <c r="S169" s="57"/>
      <c r="T169" s="58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6" t="s">
        <v>141</v>
      </c>
      <c r="AU169" s="16" t="s">
        <v>90</v>
      </c>
    </row>
    <row r="170" spans="2:51" s="13" customFormat="1" ht="12">
      <c r="B170" s="162"/>
      <c r="D170" s="156" t="s">
        <v>160</v>
      </c>
      <c r="E170" s="163" t="s">
        <v>1</v>
      </c>
      <c r="F170" s="164" t="s">
        <v>202</v>
      </c>
      <c r="H170" s="165">
        <v>1.5</v>
      </c>
      <c r="I170" s="166"/>
      <c r="L170" s="162"/>
      <c r="M170" s="167"/>
      <c r="N170" s="168"/>
      <c r="O170" s="168"/>
      <c r="P170" s="168"/>
      <c r="Q170" s="168"/>
      <c r="R170" s="168"/>
      <c r="S170" s="168"/>
      <c r="T170" s="169"/>
      <c r="AT170" s="163" t="s">
        <v>160</v>
      </c>
      <c r="AU170" s="163" t="s">
        <v>90</v>
      </c>
      <c r="AV170" s="13" t="s">
        <v>90</v>
      </c>
      <c r="AW170" s="13" t="s">
        <v>36</v>
      </c>
      <c r="AX170" s="13" t="s">
        <v>80</v>
      </c>
      <c r="AY170" s="163" t="s">
        <v>130</v>
      </c>
    </row>
    <row r="171" spans="2:51" s="13" customFormat="1" ht="12">
      <c r="B171" s="162"/>
      <c r="D171" s="156" t="s">
        <v>160</v>
      </c>
      <c r="E171" s="163" t="s">
        <v>1</v>
      </c>
      <c r="F171" s="164" t="s">
        <v>203</v>
      </c>
      <c r="H171" s="165">
        <v>1</v>
      </c>
      <c r="I171" s="166"/>
      <c r="L171" s="162"/>
      <c r="M171" s="167"/>
      <c r="N171" s="168"/>
      <c r="O171" s="168"/>
      <c r="P171" s="168"/>
      <c r="Q171" s="168"/>
      <c r="R171" s="168"/>
      <c r="S171" s="168"/>
      <c r="T171" s="169"/>
      <c r="AT171" s="163" t="s">
        <v>160</v>
      </c>
      <c r="AU171" s="163" t="s">
        <v>90</v>
      </c>
      <c r="AV171" s="13" t="s">
        <v>90</v>
      </c>
      <c r="AW171" s="13" t="s">
        <v>36</v>
      </c>
      <c r="AX171" s="13" t="s">
        <v>80</v>
      </c>
      <c r="AY171" s="163" t="s">
        <v>130</v>
      </c>
    </row>
    <row r="172" spans="2:51" s="13" customFormat="1" ht="12">
      <c r="B172" s="162"/>
      <c r="D172" s="156" t="s">
        <v>160</v>
      </c>
      <c r="E172" s="163" t="s">
        <v>1</v>
      </c>
      <c r="F172" s="164" t="s">
        <v>204</v>
      </c>
      <c r="H172" s="165">
        <v>25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160</v>
      </c>
      <c r="AU172" s="163" t="s">
        <v>90</v>
      </c>
      <c r="AV172" s="13" t="s">
        <v>90</v>
      </c>
      <c r="AW172" s="13" t="s">
        <v>36</v>
      </c>
      <c r="AX172" s="13" t="s">
        <v>80</v>
      </c>
      <c r="AY172" s="163" t="s">
        <v>130</v>
      </c>
    </row>
    <row r="173" spans="2:51" s="14" customFormat="1" ht="12">
      <c r="B173" s="170"/>
      <c r="D173" s="156" t="s">
        <v>160</v>
      </c>
      <c r="E173" s="171" t="s">
        <v>1</v>
      </c>
      <c r="F173" s="172" t="s">
        <v>175</v>
      </c>
      <c r="H173" s="173">
        <v>27.5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1" t="s">
        <v>160</v>
      </c>
      <c r="AU173" s="171" t="s">
        <v>90</v>
      </c>
      <c r="AV173" s="14" t="s">
        <v>137</v>
      </c>
      <c r="AW173" s="14" t="s">
        <v>36</v>
      </c>
      <c r="AX173" s="14" t="s">
        <v>88</v>
      </c>
      <c r="AY173" s="171" t="s">
        <v>130</v>
      </c>
    </row>
    <row r="174" spans="1:65" s="2" customFormat="1" ht="24.2" customHeight="1">
      <c r="A174" s="31"/>
      <c r="B174" s="142"/>
      <c r="C174" s="178" t="s">
        <v>205</v>
      </c>
      <c r="D174" s="178" t="s">
        <v>206</v>
      </c>
      <c r="E174" s="179" t="s">
        <v>207</v>
      </c>
      <c r="F174" s="180" t="s">
        <v>208</v>
      </c>
      <c r="G174" s="181" t="s">
        <v>135</v>
      </c>
      <c r="H174" s="182">
        <v>1.5</v>
      </c>
      <c r="I174" s="183"/>
      <c r="J174" s="184">
        <f>ROUND(I174*H174,2)</f>
        <v>0</v>
      </c>
      <c r="K174" s="180" t="s">
        <v>1</v>
      </c>
      <c r="L174" s="185"/>
      <c r="M174" s="186" t="s">
        <v>1</v>
      </c>
      <c r="N174" s="187" t="s">
        <v>45</v>
      </c>
      <c r="O174" s="57"/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4" t="s">
        <v>191</v>
      </c>
      <c r="AT174" s="154" t="s">
        <v>206</v>
      </c>
      <c r="AU174" s="154" t="s">
        <v>90</v>
      </c>
      <c r="AY174" s="16" t="s">
        <v>130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6" t="s">
        <v>88</v>
      </c>
      <c r="BK174" s="155">
        <f>ROUND(I174*H174,2)</f>
        <v>0</v>
      </c>
      <c r="BL174" s="16" t="s">
        <v>137</v>
      </c>
      <c r="BM174" s="154" t="s">
        <v>209</v>
      </c>
    </row>
    <row r="175" spans="1:47" s="2" customFormat="1" ht="12">
      <c r="A175" s="31"/>
      <c r="B175" s="32"/>
      <c r="C175" s="31"/>
      <c r="D175" s="156" t="s">
        <v>139</v>
      </c>
      <c r="E175" s="31"/>
      <c r="F175" s="157" t="s">
        <v>208</v>
      </c>
      <c r="G175" s="31"/>
      <c r="H175" s="31"/>
      <c r="I175" s="158"/>
      <c r="J175" s="31"/>
      <c r="K175" s="31"/>
      <c r="L175" s="32"/>
      <c r="M175" s="159"/>
      <c r="N175" s="160"/>
      <c r="O175" s="57"/>
      <c r="P175" s="57"/>
      <c r="Q175" s="57"/>
      <c r="R175" s="57"/>
      <c r="S175" s="57"/>
      <c r="T175" s="58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139</v>
      </c>
      <c r="AU175" s="16" t="s">
        <v>90</v>
      </c>
    </row>
    <row r="176" spans="1:47" s="2" customFormat="1" ht="19.5">
      <c r="A176" s="31"/>
      <c r="B176" s="32"/>
      <c r="C176" s="31"/>
      <c r="D176" s="156" t="s">
        <v>170</v>
      </c>
      <c r="E176" s="31"/>
      <c r="F176" s="161" t="s">
        <v>210</v>
      </c>
      <c r="G176" s="31"/>
      <c r="H176" s="31"/>
      <c r="I176" s="158"/>
      <c r="J176" s="31"/>
      <c r="K176" s="31"/>
      <c r="L176" s="32"/>
      <c r="M176" s="159"/>
      <c r="N176" s="160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170</v>
      </c>
      <c r="AU176" s="16" t="s">
        <v>90</v>
      </c>
    </row>
    <row r="177" spans="1:65" s="2" customFormat="1" ht="14.45" customHeight="1">
      <c r="A177" s="31"/>
      <c r="B177" s="142"/>
      <c r="C177" s="178" t="s">
        <v>211</v>
      </c>
      <c r="D177" s="178" t="s">
        <v>206</v>
      </c>
      <c r="E177" s="179" t="s">
        <v>212</v>
      </c>
      <c r="F177" s="180" t="s">
        <v>213</v>
      </c>
      <c r="G177" s="181" t="s">
        <v>135</v>
      </c>
      <c r="H177" s="182">
        <v>1</v>
      </c>
      <c r="I177" s="183"/>
      <c r="J177" s="184">
        <f>ROUND(I177*H177,2)</f>
        <v>0</v>
      </c>
      <c r="K177" s="180" t="s">
        <v>1</v>
      </c>
      <c r="L177" s="185"/>
      <c r="M177" s="186" t="s">
        <v>1</v>
      </c>
      <c r="N177" s="187" t="s">
        <v>45</v>
      </c>
      <c r="O177" s="57"/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4" t="s">
        <v>191</v>
      </c>
      <c r="AT177" s="154" t="s">
        <v>206</v>
      </c>
      <c r="AU177" s="154" t="s">
        <v>90</v>
      </c>
      <c r="AY177" s="16" t="s">
        <v>130</v>
      </c>
      <c r="BE177" s="155">
        <f>IF(N177="základní",J177,0)</f>
        <v>0</v>
      </c>
      <c r="BF177" s="155">
        <f>IF(N177="snížená",J177,0)</f>
        <v>0</v>
      </c>
      <c r="BG177" s="155">
        <f>IF(N177="zákl. přenesená",J177,0)</f>
        <v>0</v>
      </c>
      <c r="BH177" s="155">
        <f>IF(N177="sníž. přenesená",J177,0)</f>
        <v>0</v>
      </c>
      <c r="BI177" s="155">
        <f>IF(N177="nulová",J177,0)</f>
        <v>0</v>
      </c>
      <c r="BJ177" s="16" t="s">
        <v>88</v>
      </c>
      <c r="BK177" s="155">
        <f>ROUND(I177*H177,2)</f>
        <v>0</v>
      </c>
      <c r="BL177" s="16" t="s">
        <v>137</v>
      </c>
      <c r="BM177" s="154" t="s">
        <v>214</v>
      </c>
    </row>
    <row r="178" spans="1:47" s="2" customFormat="1" ht="12">
      <c r="A178" s="31"/>
      <c r="B178" s="32"/>
      <c r="C178" s="31"/>
      <c r="D178" s="156" t="s">
        <v>139</v>
      </c>
      <c r="E178" s="31"/>
      <c r="F178" s="157" t="s">
        <v>213</v>
      </c>
      <c r="G178" s="31"/>
      <c r="H178" s="31"/>
      <c r="I178" s="158"/>
      <c r="J178" s="31"/>
      <c r="K178" s="31"/>
      <c r="L178" s="32"/>
      <c r="M178" s="159"/>
      <c r="N178" s="160"/>
      <c r="O178" s="57"/>
      <c r="P178" s="57"/>
      <c r="Q178" s="57"/>
      <c r="R178" s="57"/>
      <c r="S178" s="57"/>
      <c r="T178" s="58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139</v>
      </c>
      <c r="AU178" s="16" t="s">
        <v>90</v>
      </c>
    </row>
    <row r="179" spans="1:47" s="2" customFormat="1" ht="19.5">
      <c r="A179" s="31"/>
      <c r="B179" s="32"/>
      <c r="C179" s="31"/>
      <c r="D179" s="156" t="s">
        <v>170</v>
      </c>
      <c r="E179" s="31"/>
      <c r="F179" s="161" t="s">
        <v>215</v>
      </c>
      <c r="G179" s="31"/>
      <c r="H179" s="31"/>
      <c r="I179" s="158"/>
      <c r="J179" s="31"/>
      <c r="K179" s="31"/>
      <c r="L179" s="32"/>
      <c r="M179" s="159"/>
      <c r="N179" s="160"/>
      <c r="O179" s="57"/>
      <c r="P179" s="57"/>
      <c r="Q179" s="57"/>
      <c r="R179" s="57"/>
      <c r="S179" s="57"/>
      <c r="T179" s="58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170</v>
      </c>
      <c r="AU179" s="16" t="s">
        <v>90</v>
      </c>
    </row>
    <row r="180" spans="1:65" s="2" customFormat="1" ht="24.2" customHeight="1">
      <c r="A180" s="31"/>
      <c r="B180" s="142"/>
      <c r="C180" s="178" t="s">
        <v>216</v>
      </c>
      <c r="D180" s="178" t="s">
        <v>206</v>
      </c>
      <c r="E180" s="179" t="s">
        <v>217</v>
      </c>
      <c r="F180" s="180" t="s">
        <v>218</v>
      </c>
      <c r="G180" s="181" t="s">
        <v>135</v>
      </c>
      <c r="H180" s="182">
        <v>25</v>
      </c>
      <c r="I180" s="183"/>
      <c r="J180" s="184">
        <f>ROUND(I180*H180,2)</f>
        <v>0</v>
      </c>
      <c r="K180" s="180" t="s">
        <v>1</v>
      </c>
      <c r="L180" s="185"/>
      <c r="M180" s="186" t="s">
        <v>1</v>
      </c>
      <c r="N180" s="187" t="s">
        <v>45</v>
      </c>
      <c r="O180" s="57"/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54" t="s">
        <v>191</v>
      </c>
      <c r="AT180" s="154" t="s">
        <v>206</v>
      </c>
      <c r="AU180" s="154" t="s">
        <v>90</v>
      </c>
      <c r="AY180" s="16" t="s">
        <v>130</v>
      </c>
      <c r="BE180" s="155">
        <f>IF(N180="základní",J180,0)</f>
        <v>0</v>
      </c>
      <c r="BF180" s="155">
        <f>IF(N180="snížená",J180,0)</f>
        <v>0</v>
      </c>
      <c r="BG180" s="155">
        <f>IF(N180="zákl. přenesená",J180,0)</f>
        <v>0</v>
      </c>
      <c r="BH180" s="155">
        <f>IF(N180="sníž. přenesená",J180,0)</f>
        <v>0</v>
      </c>
      <c r="BI180" s="155">
        <f>IF(N180="nulová",J180,0)</f>
        <v>0</v>
      </c>
      <c r="BJ180" s="16" t="s">
        <v>88</v>
      </c>
      <c r="BK180" s="155">
        <f>ROUND(I180*H180,2)</f>
        <v>0</v>
      </c>
      <c r="BL180" s="16" t="s">
        <v>137</v>
      </c>
      <c r="BM180" s="154" t="s">
        <v>219</v>
      </c>
    </row>
    <row r="181" spans="1:47" s="2" customFormat="1" ht="19.5">
      <c r="A181" s="31"/>
      <c r="B181" s="32"/>
      <c r="C181" s="31"/>
      <c r="D181" s="156" t="s">
        <v>139</v>
      </c>
      <c r="E181" s="31"/>
      <c r="F181" s="157" t="s">
        <v>218</v>
      </c>
      <c r="G181" s="31"/>
      <c r="H181" s="31"/>
      <c r="I181" s="158"/>
      <c r="J181" s="31"/>
      <c r="K181" s="31"/>
      <c r="L181" s="32"/>
      <c r="M181" s="159"/>
      <c r="N181" s="160"/>
      <c r="O181" s="57"/>
      <c r="P181" s="57"/>
      <c r="Q181" s="57"/>
      <c r="R181" s="57"/>
      <c r="S181" s="57"/>
      <c r="T181" s="58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139</v>
      </c>
      <c r="AU181" s="16" t="s">
        <v>90</v>
      </c>
    </row>
    <row r="182" spans="2:63" s="12" customFormat="1" ht="22.9" customHeight="1">
      <c r="B182" s="129"/>
      <c r="D182" s="130" t="s">
        <v>79</v>
      </c>
      <c r="E182" s="140" t="s">
        <v>137</v>
      </c>
      <c r="F182" s="140" t="s">
        <v>220</v>
      </c>
      <c r="I182" s="132"/>
      <c r="J182" s="141">
        <f>BK182</f>
        <v>0</v>
      </c>
      <c r="L182" s="129"/>
      <c r="M182" s="134"/>
      <c r="N182" s="135"/>
      <c r="O182" s="135"/>
      <c r="P182" s="136">
        <f>SUM(P183:P209)</f>
        <v>0</v>
      </c>
      <c r="Q182" s="135"/>
      <c r="R182" s="136">
        <f>SUM(R183:R209)</f>
        <v>7.56289444</v>
      </c>
      <c r="S182" s="135"/>
      <c r="T182" s="137">
        <f>SUM(T183:T209)</f>
        <v>0</v>
      </c>
      <c r="AR182" s="130" t="s">
        <v>88</v>
      </c>
      <c r="AT182" s="138" t="s">
        <v>79</v>
      </c>
      <c r="AU182" s="138" t="s">
        <v>88</v>
      </c>
      <c r="AY182" s="130" t="s">
        <v>130</v>
      </c>
      <c r="BK182" s="139">
        <f>SUM(BK183:BK209)</f>
        <v>0</v>
      </c>
    </row>
    <row r="183" spans="1:65" s="2" customFormat="1" ht="24.2" customHeight="1">
      <c r="A183" s="31"/>
      <c r="B183" s="142"/>
      <c r="C183" s="143" t="s">
        <v>221</v>
      </c>
      <c r="D183" s="143" t="s">
        <v>132</v>
      </c>
      <c r="E183" s="144" t="s">
        <v>222</v>
      </c>
      <c r="F183" s="145" t="s">
        <v>223</v>
      </c>
      <c r="G183" s="146" t="s">
        <v>145</v>
      </c>
      <c r="H183" s="147">
        <v>16.636</v>
      </c>
      <c r="I183" s="148"/>
      <c r="J183" s="149">
        <f>ROUND(I183*H183,2)</f>
        <v>0</v>
      </c>
      <c r="K183" s="145" t="s">
        <v>136</v>
      </c>
      <c r="L183" s="32"/>
      <c r="M183" s="150" t="s">
        <v>1</v>
      </c>
      <c r="N183" s="151" t="s">
        <v>45</v>
      </c>
      <c r="O183" s="57"/>
      <c r="P183" s="152">
        <f>O183*H183</f>
        <v>0</v>
      </c>
      <c r="Q183" s="152">
        <v>0.05779</v>
      </c>
      <c r="R183" s="152">
        <f>Q183*H183</f>
        <v>0.96139444</v>
      </c>
      <c r="S183" s="152">
        <v>0</v>
      </c>
      <c r="T183" s="153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54" t="s">
        <v>137</v>
      </c>
      <c r="AT183" s="154" t="s">
        <v>132</v>
      </c>
      <c r="AU183" s="154" t="s">
        <v>90</v>
      </c>
      <c r="AY183" s="16" t="s">
        <v>130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6" t="s">
        <v>88</v>
      </c>
      <c r="BK183" s="155">
        <f>ROUND(I183*H183,2)</f>
        <v>0</v>
      </c>
      <c r="BL183" s="16" t="s">
        <v>137</v>
      </c>
      <c r="BM183" s="154" t="s">
        <v>224</v>
      </c>
    </row>
    <row r="184" spans="1:47" s="2" customFormat="1" ht="19.5">
      <c r="A184" s="31"/>
      <c r="B184" s="32"/>
      <c r="C184" s="31"/>
      <c r="D184" s="156" t="s">
        <v>139</v>
      </c>
      <c r="E184" s="31"/>
      <c r="F184" s="157" t="s">
        <v>225</v>
      </c>
      <c r="G184" s="31"/>
      <c r="H184" s="31"/>
      <c r="I184" s="158"/>
      <c r="J184" s="31"/>
      <c r="K184" s="31"/>
      <c r="L184" s="32"/>
      <c r="M184" s="159"/>
      <c r="N184" s="160"/>
      <c r="O184" s="57"/>
      <c r="P184" s="57"/>
      <c r="Q184" s="57"/>
      <c r="R184" s="57"/>
      <c r="S184" s="57"/>
      <c r="T184" s="58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139</v>
      </c>
      <c r="AU184" s="16" t="s">
        <v>90</v>
      </c>
    </row>
    <row r="185" spans="2:51" s="13" customFormat="1" ht="12">
      <c r="B185" s="162"/>
      <c r="D185" s="156" t="s">
        <v>160</v>
      </c>
      <c r="E185" s="163" t="s">
        <v>1</v>
      </c>
      <c r="F185" s="164" t="s">
        <v>226</v>
      </c>
      <c r="H185" s="165">
        <v>8.4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160</v>
      </c>
      <c r="AU185" s="163" t="s">
        <v>90</v>
      </c>
      <c r="AV185" s="13" t="s">
        <v>90</v>
      </c>
      <c r="AW185" s="13" t="s">
        <v>36</v>
      </c>
      <c r="AX185" s="13" t="s">
        <v>80</v>
      </c>
      <c r="AY185" s="163" t="s">
        <v>130</v>
      </c>
    </row>
    <row r="186" spans="2:51" s="13" customFormat="1" ht="12">
      <c r="B186" s="162"/>
      <c r="D186" s="156" t="s">
        <v>160</v>
      </c>
      <c r="E186" s="163" t="s">
        <v>1</v>
      </c>
      <c r="F186" s="164" t="s">
        <v>227</v>
      </c>
      <c r="H186" s="165">
        <v>0.53</v>
      </c>
      <c r="I186" s="166"/>
      <c r="L186" s="162"/>
      <c r="M186" s="167"/>
      <c r="N186" s="168"/>
      <c r="O186" s="168"/>
      <c r="P186" s="168"/>
      <c r="Q186" s="168"/>
      <c r="R186" s="168"/>
      <c r="S186" s="168"/>
      <c r="T186" s="169"/>
      <c r="AT186" s="163" t="s">
        <v>160</v>
      </c>
      <c r="AU186" s="163" t="s">
        <v>90</v>
      </c>
      <c r="AV186" s="13" t="s">
        <v>90</v>
      </c>
      <c r="AW186" s="13" t="s">
        <v>36</v>
      </c>
      <c r="AX186" s="13" t="s">
        <v>80</v>
      </c>
      <c r="AY186" s="163" t="s">
        <v>130</v>
      </c>
    </row>
    <row r="187" spans="2:51" s="13" customFormat="1" ht="12">
      <c r="B187" s="162"/>
      <c r="D187" s="156" t="s">
        <v>160</v>
      </c>
      <c r="E187" s="163" t="s">
        <v>1</v>
      </c>
      <c r="F187" s="164" t="s">
        <v>228</v>
      </c>
      <c r="H187" s="165">
        <v>0.57</v>
      </c>
      <c r="I187" s="166"/>
      <c r="L187" s="162"/>
      <c r="M187" s="167"/>
      <c r="N187" s="168"/>
      <c r="O187" s="168"/>
      <c r="P187" s="168"/>
      <c r="Q187" s="168"/>
      <c r="R187" s="168"/>
      <c r="S187" s="168"/>
      <c r="T187" s="169"/>
      <c r="AT187" s="163" t="s">
        <v>160</v>
      </c>
      <c r="AU187" s="163" t="s">
        <v>90</v>
      </c>
      <c r="AV187" s="13" t="s">
        <v>90</v>
      </c>
      <c r="AW187" s="13" t="s">
        <v>36</v>
      </c>
      <c r="AX187" s="13" t="s">
        <v>80</v>
      </c>
      <c r="AY187" s="163" t="s">
        <v>130</v>
      </c>
    </row>
    <row r="188" spans="2:51" s="13" customFormat="1" ht="12">
      <c r="B188" s="162"/>
      <c r="D188" s="156" t="s">
        <v>160</v>
      </c>
      <c r="E188" s="163" t="s">
        <v>1</v>
      </c>
      <c r="F188" s="164" t="s">
        <v>229</v>
      </c>
      <c r="H188" s="165">
        <v>0.11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160</v>
      </c>
      <c r="AU188" s="163" t="s">
        <v>90</v>
      </c>
      <c r="AV188" s="13" t="s">
        <v>90</v>
      </c>
      <c r="AW188" s="13" t="s">
        <v>36</v>
      </c>
      <c r="AX188" s="13" t="s">
        <v>80</v>
      </c>
      <c r="AY188" s="163" t="s">
        <v>130</v>
      </c>
    </row>
    <row r="189" spans="2:51" s="13" customFormat="1" ht="12">
      <c r="B189" s="162"/>
      <c r="D189" s="156" t="s">
        <v>160</v>
      </c>
      <c r="E189" s="163" t="s">
        <v>1</v>
      </c>
      <c r="F189" s="164" t="s">
        <v>230</v>
      </c>
      <c r="H189" s="165">
        <v>0.23</v>
      </c>
      <c r="I189" s="166"/>
      <c r="L189" s="162"/>
      <c r="M189" s="167"/>
      <c r="N189" s="168"/>
      <c r="O189" s="168"/>
      <c r="P189" s="168"/>
      <c r="Q189" s="168"/>
      <c r="R189" s="168"/>
      <c r="S189" s="168"/>
      <c r="T189" s="169"/>
      <c r="AT189" s="163" t="s">
        <v>160</v>
      </c>
      <c r="AU189" s="163" t="s">
        <v>90</v>
      </c>
      <c r="AV189" s="13" t="s">
        <v>90</v>
      </c>
      <c r="AW189" s="13" t="s">
        <v>36</v>
      </c>
      <c r="AX189" s="13" t="s">
        <v>80</v>
      </c>
      <c r="AY189" s="163" t="s">
        <v>130</v>
      </c>
    </row>
    <row r="190" spans="2:51" s="13" customFormat="1" ht="12">
      <c r="B190" s="162"/>
      <c r="D190" s="156" t="s">
        <v>160</v>
      </c>
      <c r="E190" s="163" t="s">
        <v>1</v>
      </c>
      <c r="F190" s="164" t="s">
        <v>231</v>
      </c>
      <c r="H190" s="165">
        <v>0.229</v>
      </c>
      <c r="I190" s="166"/>
      <c r="L190" s="162"/>
      <c r="M190" s="167"/>
      <c r="N190" s="168"/>
      <c r="O190" s="168"/>
      <c r="P190" s="168"/>
      <c r="Q190" s="168"/>
      <c r="R190" s="168"/>
      <c r="S190" s="168"/>
      <c r="T190" s="169"/>
      <c r="AT190" s="163" t="s">
        <v>160</v>
      </c>
      <c r="AU190" s="163" t="s">
        <v>90</v>
      </c>
      <c r="AV190" s="13" t="s">
        <v>90</v>
      </c>
      <c r="AW190" s="13" t="s">
        <v>36</v>
      </c>
      <c r="AX190" s="13" t="s">
        <v>80</v>
      </c>
      <c r="AY190" s="163" t="s">
        <v>130</v>
      </c>
    </row>
    <row r="191" spans="2:51" s="13" customFormat="1" ht="12">
      <c r="B191" s="162"/>
      <c r="D191" s="156" t="s">
        <v>160</v>
      </c>
      <c r="E191" s="163" t="s">
        <v>1</v>
      </c>
      <c r="F191" s="164" t="s">
        <v>232</v>
      </c>
      <c r="H191" s="165">
        <v>0.008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160</v>
      </c>
      <c r="AU191" s="163" t="s">
        <v>90</v>
      </c>
      <c r="AV191" s="13" t="s">
        <v>90</v>
      </c>
      <c r="AW191" s="13" t="s">
        <v>36</v>
      </c>
      <c r="AX191" s="13" t="s">
        <v>80</v>
      </c>
      <c r="AY191" s="163" t="s">
        <v>130</v>
      </c>
    </row>
    <row r="192" spans="2:51" s="13" customFormat="1" ht="12">
      <c r="B192" s="162"/>
      <c r="D192" s="156" t="s">
        <v>160</v>
      </c>
      <c r="E192" s="163" t="s">
        <v>1</v>
      </c>
      <c r="F192" s="164" t="s">
        <v>233</v>
      </c>
      <c r="H192" s="165">
        <v>5.856</v>
      </c>
      <c r="I192" s="166"/>
      <c r="L192" s="162"/>
      <c r="M192" s="167"/>
      <c r="N192" s="168"/>
      <c r="O192" s="168"/>
      <c r="P192" s="168"/>
      <c r="Q192" s="168"/>
      <c r="R192" s="168"/>
      <c r="S192" s="168"/>
      <c r="T192" s="169"/>
      <c r="AT192" s="163" t="s">
        <v>160</v>
      </c>
      <c r="AU192" s="163" t="s">
        <v>90</v>
      </c>
      <c r="AV192" s="13" t="s">
        <v>90</v>
      </c>
      <c r="AW192" s="13" t="s">
        <v>36</v>
      </c>
      <c r="AX192" s="13" t="s">
        <v>80</v>
      </c>
      <c r="AY192" s="163" t="s">
        <v>130</v>
      </c>
    </row>
    <row r="193" spans="2:51" s="13" customFormat="1" ht="22.5">
      <c r="B193" s="162"/>
      <c r="D193" s="156" t="s">
        <v>160</v>
      </c>
      <c r="E193" s="163" t="s">
        <v>1</v>
      </c>
      <c r="F193" s="164" t="s">
        <v>234</v>
      </c>
      <c r="H193" s="165">
        <v>0.703</v>
      </c>
      <c r="I193" s="166"/>
      <c r="L193" s="162"/>
      <c r="M193" s="167"/>
      <c r="N193" s="168"/>
      <c r="O193" s="168"/>
      <c r="P193" s="168"/>
      <c r="Q193" s="168"/>
      <c r="R193" s="168"/>
      <c r="S193" s="168"/>
      <c r="T193" s="169"/>
      <c r="AT193" s="163" t="s">
        <v>160</v>
      </c>
      <c r="AU193" s="163" t="s">
        <v>90</v>
      </c>
      <c r="AV193" s="13" t="s">
        <v>90</v>
      </c>
      <c r="AW193" s="13" t="s">
        <v>36</v>
      </c>
      <c r="AX193" s="13" t="s">
        <v>80</v>
      </c>
      <c r="AY193" s="163" t="s">
        <v>130</v>
      </c>
    </row>
    <row r="194" spans="2:51" s="14" customFormat="1" ht="12">
      <c r="B194" s="170"/>
      <c r="D194" s="156" t="s">
        <v>160</v>
      </c>
      <c r="E194" s="171" t="s">
        <v>1</v>
      </c>
      <c r="F194" s="172" t="s">
        <v>175</v>
      </c>
      <c r="H194" s="173">
        <v>16.636</v>
      </c>
      <c r="I194" s="174"/>
      <c r="L194" s="170"/>
      <c r="M194" s="175"/>
      <c r="N194" s="176"/>
      <c r="O194" s="176"/>
      <c r="P194" s="176"/>
      <c r="Q194" s="176"/>
      <c r="R194" s="176"/>
      <c r="S194" s="176"/>
      <c r="T194" s="177"/>
      <c r="AT194" s="171" t="s">
        <v>160</v>
      </c>
      <c r="AU194" s="171" t="s">
        <v>90</v>
      </c>
      <c r="AV194" s="14" t="s">
        <v>137</v>
      </c>
      <c r="AW194" s="14" t="s">
        <v>36</v>
      </c>
      <c r="AX194" s="14" t="s">
        <v>88</v>
      </c>
      <c r="AY194" s="171" t="s">
        <v>130</v>
      </c>
    </row>
    <row r="195" spans="1:65" s="2" customFormat="1" ht="14.45" customHeight="1">
      <c r="A195" s="31"/>
      <c r="B195" s="142"/>
      <c r="C195" s="178" t="s">
        <v>235</v>
      </c>
      <c r="D195" s="178" t="s">
        <v>206</v>
      </c>
      <c r="E195" s="179" t="s">
        <v>236</v>
      </c>
      <c r="F195" s="180" t="s">
        <v>237</v>
      </c>
      <c r="G195" s="181" t="s">
        <v>238</v>
      </c>
      <c r="H195" s="182">
        <v>23</v>
      </c>
      <c r="I195" s="183"/>
      <c r="J195" s="184">
        <f>ROUND(I195*H195,2)</f>
        <v>0</v>
      </c>
      <c r="K195" s="180" t="s">
        <v>1</v>
      </c>
      <c r="L195" s="185"/>
      <c r="M195" s="186" t="s">
        <v>1</v>
      </c>
      <c r="N195" s="187" t="s">
        <v>45</v>
      </c>
      <c r="O195" s="57"/>
      <c r="P195" s="152">
        <f>O195*H195</f>
        <v>0</v>
      </c>
      <c r="Q195" s="152">
        <v>0.24</v>
      </c>
      <c r="R195" s="152">
        <f>Q195*H195</f>
        <v>5.52</v>
      </c>
      <c r="S195" s="152">
        <v>0</v>
      </c>
      <c r="T195" s="153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54" t="s">
        <v>191</v>
      </c>
      <c r="AT195" s="154" t="s">
        <v>206</v>
      </c>
      <c r="AU195" s="154" t="s">
        <v>90</v>
      </c>
      <c r="AY195" s="16" t="s">
        <v>130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6" t="s">
        <v>88</v>
      </c>
      <c r="BK195" s="155">
        <f>ROUND(I195*H195,2)</f>
        <v>0</v>
      </c>
      <c r="BL195" s="16" t="s">
        <v>137</v>
      </c>
      <c r="BM195" s="154" t="s">
        <v>239</v>
      </c>
    </row>
    <row r="196" spans="1:47" s="2" customFormat="1" ht="12">
      <c r="A196" s="31"/>
      <c r="B196" s="32"/>
      <c r="C196" s="31"/>
      <c r="D196" s="156" t="s">
        <v>139</v>
      </c>
      <c r="E196" s="31"/>
      <c r="F196" s="157" t="s">
        <v>237</v>
      </c>
      <c r="G196" s="31"/>
      <c r="H196" s="31"/>
      <c r="I196" s="158"/>
      <c r="J196" s="31"/>
      <c r="K196" s="31"/>
      <c r="L196" s="32"/>
      <c r="M196" s="159"/>
      <c r="N196" s="160"/>
      <c r="O196" s="57"/>
      <c r="P196" s="57"/>
      <c r="Q196" s="57"/>
      <c r="R196" s="57"/>
      <c r="S196" s="57"/>
      <c r="T196" s="58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139</v>
      </c>
      <c r="AU196" s="16" t="s">
        <v>90</v>
      </c>
    </row>
    <row r="197" spans="2:51" s="13" customFormat="1" ht="12">
      <c r="B197" s="162"/>
      <c r="D197" s="156" t="s">
        <v>160</v>
      </c>
      <c r="E197" s="163" t="s">
        <v>1</v>
      </c>
      <c r="F197" s="164" t="s">
        <v>240</v>
      </c>
      <c r="H197" s="165">
        <v>23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3" t="s">
        <v>160</v>
      </c>
      <c r="AU197" s="163" t="s">
        <v>90</v>
      </c>
      <c r="AV197" s="13" t="s">
        <v>90</v>
      </c>
      <c r="AW197" s="13" t="s">
        <v>36</v>
      </c>
      <c r="AX197" s="13" t="s">
        <v>88</v>
      </c>
      <c r="AY197" s="163" t="s">
        <v>130</v>
      </c>
    </row>
    <row r="198" spans="1:65" s="2" customFormat="1" ht="14.45" customHeight="1">
      <c r="A198" s="31"/>
      <c r="B198" s="142"/>
      <c r="C198" s="178" t="s">
        <v>8</v>
      </c>
      <c r="D198" s="178" t="s">
        <v>206</v>
      </c>
      <c r="E198" s="179" t="s">
        <v>241</v>
      </c>
      <c r="F198" s="180" t="s">
        <v>242</v>
      </c>
      <c r="G198" s="181" t="s">
        <v>238</v>
      </c>
      <c r="H198" s="182">
        <v>2</v>
      </c>
      <c r="I198" s="183"/>
      <c r="J198" s="184">
        <f>ROUND(I198*H198,2)</f>
        <v>0</v>
      </c>
      <c r="K198" s="180" t="s">
        <v>1</v>
      </c>
      <c r="L198" s="185"/>
      <c r="M198" s="186" t="s">
        <v>1</v>
      </c>
      <c r="N198" s="187" t="s">
        <v>45</v>
      </c>
      <c r="O198" s="57"/>
      <c r="P198" s="152">
        <f>O198*H198</f>
        <v>0</v>
      </c>
      <c r="Q198" s="152">
        <v>0.243</v>
      </c>
      <c r="R198" s="152">
        <f>Q198*H198</f>
        <v>0.486</v>
      </c>
      <c r="S198" s="152">
        <v>0</v>
      </c>
      <c r="T198" s="153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54" t="s">
        <v>191</v>
      </c>
      <c r="AT198" s="154" t="s">
        <v>206</v>
      </c>
      <c r="AU198" s="154" t="s">
        <v>90</v>
      </c>
      <c r="AY198" s="16" t="s">
        <v>130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6" t="s">
        <v>88</v>
      </c>
      <c r="BK198" s="155">
        <f>ROUND(I198*H198,2)</f>
        <v>0</v>
      </c>
      <c r="BL198" s="16" t="s">
        <v>137</v>
      </c>
      <c r="BM198" s="154" t="s">
        <v>243</v>
      </c>
    </row>
    <row r="199" spans="1:47" s="2" customFormat="1" ht="12">
      <c r="A199" s="31"/>
      <c r="B199" s="32"/>
      <c r="C199" s="31"/>
      <c r="D199" s="156" t="s">
        <v>139</v>
      </c>
      <c r="E199" s="31"/>
      <c r="F199" s="157" t="s">
        <v>242</v>
      </c>
      <c r="G199" s="31"/>
      <c r="H199" s="31"/>
      <c r="I199" s="158"/>
      <c r="J199" s="31"/>
      <c r="K199" s="31"/>
      <c r="L199" s="32"/>
      <c r="M199" s="159"/>
      <c r="N199" s="160"/>
      <c r="O199" s="57"/>
      <c r="P199" s="57"/>
      <c r="Q199" s="57"/>
      <c r="R199" s="57"/>
      <c r="S199" s="57"/>
      <c r="T199" s="58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6" t="s">
        <v>139</v>
      </c>
      <c r="AU199" s="16" t="s">
        <v>90</v>
      </c>
    </row>
    <row r="200" spans="1:65" s="2" customFormat="1" ht="14.45" customHeight="1">
      <c r="A200" s="31"/>
      <c r="B200" s="142"/>
      <c r="C200" s="178" t="s">
        <v>146</v>
      </c>
      <c r="D200" s="178" t="s">
        <v>206</v>
      </c>
      <c r="E200" s="179" t="s">
        <v>244</v>
      </c>
      <c r="F200" s="180" t="s">
        <v>245</v>
      </c>
      <c r="G200" s="181" t="s">
        <v>246</v>
      </c>
      <c r="H200" s="182">
        <v>595.5</v>
      </c>
      <c r="I200" s="183"/>
      <c r="J200" s="184">
        <f>ROUND(I200*H200,2)</f>
        <v>0</v>
      </c>
      <c r="K200" s="180" t="s">
        <v>1</v>
      </c>
      <c r="L200" s="185"/>
      <c r="M200" s="186" t="s">
        <v>1</v>
      </c>
      <c r="N200" s="187" t="s">
        <v>45</v>
      </c>
      <c r="O200" s="57"/>
      <c r="P200" s="152">
        <f>O200*H200</f>
        <v>0</v>
      </c>
      <c r="Q200" s="152">
        <v>0.001</v>
      </c>
      <c r="R200" s="152">
        <f>Q200*H200</f>
        <v>0.5955</v>
      </c>
      <c r="S200" s="152">
        <v>0</v>
      </c>
      <c r="T200" s="153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4" t="s">
        <v>191</v>
      </c>
      <c r="AT200" s="154" t="s">
        <v>206</v>
      </c>
      <c r="AU200" s="154" t="s">
        <v>90</v>
      </c>
      <c r="AY200" s="16" t="s">
        <v>130</v>
      </c>
      <c r="BE200" s="155">
        <f>IF(N200="základní",J200,0)</f>
        <v>0</v>
      </c>
      <c r="BF200" s="155">
        <f>IF(N200="snížená",J200,0)</f>
        <v>0</v>
      </c>
      <c r="BG200" s="155">
        <f>IF(N200="zákl. přenesená",J200,0)</f>
        <v>0</v>
      </c>
      <c r="BH200" s="155">
        <f>IF(N200="sníž. přenesená",J200,0)</f>
        <v>0</v>
      </c>
      <c r="BI200" s="155">
        <f>IF(N200="nulová",J200,0)</f>
        <v>0</v>
      </c>
      <c r="BJ200" s="16" t="s">
        <v>88</v>
      </c>
      <c r="BK200" s="155">
        <f>ROUND(I200*H200,2)</f>
        <v>0</v>
      </c>
      <c r="BL200" s="16" t="s">
        <v>137</v>
      </c>
      <c r="BM200" s="154" t="s">
        <v>247</v>
      </c>
    </row>
    <row r="201" spans="1:47" s="2" customFormat="1" ht="12">
      <c r="A201" s="31"/>
      <c r="B201" s="32"/>
      <c r="C201" s="31"/>
      <c r="D201" s="156" t="s">
        <v>139</v>
      </c>
      <c r="E201" s="31"/>
      <c r="F201" s="157" t="s">
        <v>245</v>
      </c>
      <c r="G201" s="31"/>
      <c r="H201" s="31"/>
      <c r="I201" s="158"/>
      <c r="J201" s="31"/>
      <c r="K201" s="31"/>
      <c r="L201" s="32"/>
      <c r="M201" s="159"/>
      <c r="N201" s="160"/>
      <c r="O201" s="57"/>
      <c r="P201" s="57"/>
      <c r="Q201" s="57"/>
      <c r="R201" s="57"/>
      <c r="S201" s="57"/>
      <c r="T201" s="58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139</v>
      </c>
      <c r="AU201" s="16" t="s">
        <v>90</v>
      </c>
    </row>
    <row r="202" spans="2:51" s="13" customFormat="1" ht="12">
      <c r="B202" s="162"/>
      <c r="D202" s="156" t="s">
        <v>160</v>
      </c>
      <c r="E202" s="163" t="s">
        <v>1</v>
      </c>
      <c r="F202" s="164" t="s">
        <v>248</v>
      </c>
      <c r="H202" s="165">
        <v>299.4</v>
      </c>
      <c r="I202" s="166"/>
      <c r="L202" s="162"/>
      <c r="M202" s="167"/>
      <c r="N202" s="168"/>
      <c r="O202" s="168"/>
      <c r="P202" s="168"/>
      <c r="Q202" s="168"/>
      <c r="R202" s="168"/>
      <c r="S202" s="168"/>
      <c r="T202" s="169"/>
      <c r="AT202" s="163" t="s">
        <v>160</v>
      </c>
      <c r="AU202" s="163" t="s">
        <v>90</v>
      </c>
      <c r="AV202" s="13" t="s">
        <v>90</v>
      </c>
      <c r="AW202" s="13" t="s">
        <v>36</v>
      </c>
      <c r="AX202" s="13" t="s">
        <v>80</v>
      </c>
      <c r="AY202" s="163" t="s">
        <v>130</v>
      </c>
    </row>
    <row r="203" spans="2:51" s="13" customFormat="1" ht="12">
      <c r="B203" s="162"/>
      <c r="D203" s="156" t="s">
        <v>160</v>
      </c>
      <c r="E203" s="163" t="s">
        <v>1</v>
      </c>
      <c r="F203" s="164" t="s">
        <v>249</v>
      </c>
      <c r="H203" s="165">
        <v>296.1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160</v>
      </c>
      <c r="AU203" s="163" t="s">
        <v>90</v>
      </c>
      <c r="AV203" s="13" t="s">
        <v>90</v>
      </c>
      <c r="AW203" s="13" t="s">
        <v>36</v>
      </c>
      <c r="AX203" s="13" t="s">
        <v>80</v>
      </c>
      <c r="AY203" s="163" t="s">
        <v>130</v>
      </c>
    </row>
    <row r="204" spans="2:51" s="14" customFormat="1" ht="12">
      <c r="B204" s="170"/>
      <c r="D204" s="156" t="s">
        <v>160</v>
      </c>
      <c r="E204" s="171" t="s">
        <v>1</v>
      </c>
      <c r="F204" s="172" t="s">
        <v>175</v>
      </c>
      <c r="H204" s="173">
        <v>595.5</v>
      </c>
      <c r="I204" s="174"/>
      <c r="L204" s="170"/>
      <c r="M204" s="175"/>
      <c r="N204" s="176"/>
      <c r="O204" s="176"/>
      <c r="P204" s="176"/>
      <c r="Q204" s="176"/>
      <c r="R204" s="176"/>
      <c r="S204" s="176"/>
      <c r="T204" s="177"/>
      <c r="AT204" s="171" t="s">
        <v>160</v>
      </c>
      <c r="AU204" s="171" t="s">
        <v>90</v>
      </c>
      <c r="AV204" s="14" t="s">
        <v>137</v>
      </c>
      <c r="AW204" s="14" t="s">
        <v>36</v>
      </c>
      <c r="AX204" s="14" t="s">
        <v>88</v>
      </c>
      <c r="AY204" s="171" t="s">
        <v>130</v>
      </c>
    </row>
    <row r="205" spans="1:65" s="2" customFormat="1" ht="14.45" customHeight="1">
      <c r="A205" s="31"/>
      <c r="B205" s="142"/>
      <c r="C205" s="178" t="s">
        <v>250</v>
      </c>
      <c r="D205" s="178" t="s">
        <v>206</v>
      </c>
      <c r="E205" s="179" t="s">
        <v>251</v>
      </c>
      <c r="F205" s="180" t="s">
        <v>252</v>
      </c>
      <c r="G205" s="181" t="s">
        <v>238</v>
      </c>
      <c r="H205" s="182">
        <v>196</v>
      </c>
      <c r="I205" s="183"/>
      <c r="J205" s="184">
        <f>ROUND(I205*H205,2)</f>
        <v>0</v>
      </c>
      <c r="K205" s="180" t="s">
        <v>1</v>
      </c>
      <c r="L205" s="185"/>
      <c r="M205" s="186" t="s">
        <v>1</v>
      </c>
      <c r="N205" s="187" t="s">
        <v>45</v>
      </c>
      <c r="O205" s="57"/>
      <c r="P205" s="152">
        <f>O205*H205</f>
        <v>0</v>
      </c>
      <c r="Q205" s="152">
        <v>0</v>
      </c>
      <c r="R205" s="152">
        <f>Q205*H205</f>
        <v>0</v>
      </c>
      <c r="S205" s="152">
        <v>0</v>
      </c>
      <c r="T205" s="153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4" t="s">
        <v>191</v>
      </c>
      <c r="AT205" s="154" t="s">
        <v>206</v>
      </c>
      <c r="AU205" s="154" t="s">
        <v>90</v>
      </c>
      <c r="AY205" s="16" t="s">
        <v>130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6" t="s">
        <v>88</v>
      </c>
      <c r="BK205" s="155">
        <f>ROUND(I205*H205,2)</f>
        <v>0</v>
      </c>
      <c r="BL205" s="16" t="s">
        <v>137</v>
      </c>
      <c r="BM205" s="154" t="s">
        <v>253</v>
      </c>
    </row>
    <row r="206" spans="1:47" s="2" customFormat="1" ht="12">
      <c r="A206" s="31"/>
      <c r="B206" s="32"/>
      <c r="C206" s="31"/>
      <c r="D206" s="156" t="s">
        <v>139</v>
      </c>
      <c r="E206" s="31"/>
      <c r="F206" s="157" t="s">
        <v>252</v>
      </c>
      <c r="G206" s="31"/>
      <c r="H206" s="31"/>
      <c r="I206" s="158"/>
      <c r="J206" s="31"/>
      <c r="K206" s="31"/>
      <c r="L206" s="32"/>
      <c r="M206" s="159"/>
      <c r="N206" s="160"/>
      <c r="O206" s="57"/>
      <c r="P206" s="57"/>
      <c r="Q206" s="57"/>
      <c r="R206" s="57"/>
      <c r="S206" s="57"/>
      <c r="T206" s="58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139</v>
      </c>
      <c r="AU206" s="16" t="s">
        <v>90</v>
      </c>
    </row>
    <row r="207" spans="2:51" s="13" customFormat="1" ht="12">
      <c r="B207" s="162"/>
      <c r="D207" s="156" t="s">
        <v>160</v>
      </c>
      <c r="E207" s="163" t="s">
        <v>1</v>
      </c>
      <c r="F207" s="164" t="s">
        <v>254</v>
      </c>
      <c r="H207" s="165">
        <v>196</v>
      </c>
      <c r="I207" s="166"/>
      <c r="L207" s="162"/>
      <c r="M207" s="167"/>
      <c r="N207" s="168"/>
      <c r="O207" s="168"/>
      <c r="P207" s="168"/>
      <c r="Q207" s="168"/>
      <c r="R207" s="168"/>
      <c r="S207" s="168"/>
      <c r="T207" s="169"/>
      <c r="AT207" s="163" t="s">
        <v>160</v>
      </c>
      <c r="AU207" s="163" t="s">
        <v>90</v>
      </c>
      <c r="AV207" s="13" t="s">
        <v>90</v>
      </c>
      <c r="AW207" s="13" t="s">
        <v>36</v>
      </c>
      <c r="AX207" s="13" t="s">
        <v>88</v>
      </c>
      <c r="AY207" s="163" t="s">
        <v>130</v>
      </c>
    </row>
    <row r="208" spans="1:65" s="2" customFormat="1" ht="14.45" customHeight="1">
      <c r="A208" s="31"/>
      <c r="B208" s="142"/>
      <c r="C208" s="178" t="s">
        <v>255</v>
      </c>
      <c r="D208" s="178" t="s">
        <v>206</v>
      </c>
      <c r="E208" s="179" t="s">
        <v>256</v>
      </c>
      <c r="F208" s="180" t="s">
        <v>257</v>
      </c>
      <c r="G208" s="181" t="s">
        <v>258</v>
      </c>
      <c r="H208" s="182">
        <v>1</v>
      </c>
      <c r="I208" s="183"/>
      <c r="J208" s="184">
        <f>ROUND(I208*H208,2)</f>
        <v>0</v>
      </c>
      <c r="K208" s="180" t="s">
        <v>1</v>
      </c>
      <c r="L208" s="185"/>
      <c r="M208" s="186" t="s">
        <v>1</v>
      </c>
      <c r="N208" s="187" t="s">
        <v>45</v>
      </c>
      <c r="O208" s="57"/>
      <c r="P208" s="152">
        <f>O208*H208</f>
        <v>0</v>
      </c>
      <c r="Q208" s="152">
        <v>0</v>
      </c>
      <c r="R208" s="152">
        <f>Q208*H208</f>
        <v>0</v>
      </c>
      <c r="S208" s="152">
        <v>0</v>
      </c>
      <c r="T208" s="153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4" t="s">
        <v>191</v>
      </c>
      <c r="AT208" s="154" t="s">
        <v>206</v>
      </c>
      <c r="AU208" s="154" t="s">
        <v>90</v>
      </c>
      <c r="AY208" s="16" t="s">
        <v>130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6" t="s">
        <v>88</v>
      </c>
      <c r="BK208" s="155">
        <f>ROUND(I208*H208,2)</f>
        <v>0</v>
      </c>
      <c r="BL208" s="16" t="s">
        <v>137</v>
      </c>
      <c r="BM208" s="154" t="s">
        <v>259</v>
      </c>
    </row>
    <row r="209" spans="1:47" s="2" customFormat="1" ht="12">
      <c r="A209" s="31"/>
      <c r="B209" s="32"/>
      <c r="C209" s="31"/>
      <c r="D209" s="156" t="s">
        <v>139</v>
      </c>
      <c r="E209" s="31"/>
      <c r="F209" s="157" t="s">
        <v>257</v>
      </c>
      <c r="G209" s="31"/>
      <c r="H209" s="31"/>
      <c r="I209" s="158"/>
      <c r="J209" s="31"/>
      <c r="K209" s="31"/>
      <c r="L209" s="32"/>
      <c r="M209" s="159"/>
      <c r="N209" s="160"/>
      <c r="O209" s="57"/>
      <c r="P209" s="57"/>
      <c r="Q209" s="57"/>
      <c r="R209" s="57"/>
      <c r="S209" s="57"/>
      <c r="T209" s="58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6" t="s">
        <v>139</v>
      </c>
      <c r="AU209" s="16" t="s">
        <v>90</v>
      </c>
    </row>
    <row r="210" spans="2:63" s="12" customFormat="1" ht="22.9" customHeight="1">
      <c r="B210" s="129"/>
      <c r="D210" s="130" t="s">
        <v>79</v>
      </c>
      <c r="E210" s="140" t="s">
        <v>191</v>
      </c>
      <c r="F210" s="140" t="s">
        <v>260</v>
      </c>
      <c r="I210" s="132"/>
      <c r="J210" s="141">
        <f>BK210</f>
        <v>0</v>
      </c>
      <c r="L210" s="129"/>
      <c r="M210" s="134"/>
      <c r="N210" s="135"/>
      <c r="O210" s="135"/>
      <c r="P210" s="136">
        <f>SUM(P211:P213)</f>
        <v>0</v>
      </c>
      <c r="Q210" s="135"/>
      <c r="R210" s="136">
        <f>SUM(R211:R213)</f>
        <v>0.02639</v>
      </c>
      <c r="S210" s="135"/>
      <c r="T210" s="137">
        <f>SUM(T211:T213)</f>
        <v>0</v>
      </c>
      <c r="AR210" s="130" t="s">
        <v>88</v>
      </c>
      <c r="AT210" s="138" t="s">
        <v>79</v>
      </c>
      <c r="AU210" s="138" t="s">
        <v>88</v>
      </c>
      <c r="AY210" s="130" t="s">
        <v>130</v>
      </c>
      <c r="BK210" s="139">
        <f>SUM(BK211:BK213)</f>
        <v>0</v>
      </c>
    </row>
    <row r="211" spans="1:65" s="2" customFormat="1" ht="24.2" customHeight="1">
      <c r="A211" s="31"/>
      <c r="B211" s="142"/>
      <c r="C211" s="143" t="s">
        <v>261</v>
      </c>
      <c r="D211" s="143" t="s">
        <v>132</v>
      </c>
      <c r="E211" s="144" t="s">
        <v>262</v>
      </c>
      <c r="F211" s="145" t="s">
        <v>263</v>
      </c>
      <c r="G211" s="146" t="s">
        <v>264</v>
      </c>
      <c r="H211" s="147">
        <v>1</v>
      </c>
      <c r="I211" s="148"/>
      <c r="J211" s="149">
        <f>ROUND(I211*H211,2)</f>
        <v>0</v>
      </c>
      <c r="K211" s="145" t="s">
        <v>136</v>
      </c>
      <c r="L211" s="32"/>
      <c r="M211" s="150" t="s">
        <v>1</v>
      </c>
      <c r="N211" s="151" t="s">
        <v>45</v>
      </c>
      <c r="O211" s="57"/>
      <c r="P211" s="152">
        <f>O211*H211</f>
        <v>0</v>
      </c>
      <c r="Q211" s="152">
        <v>0.02639</v>
      </c>
      <c r="R211" s="152">
        <f>Q211*H211</f>
        <v>0.02639</v>
      </c>
      <c r="S211" s="152">
        <v>0</v>
      </c>
      <c r="T211" s="153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4" t="s">
        <v>137</v>
      </c>
      <c r="AT211" s="154" t="s">
        <v>132</v>
      </c>
      <c r="AU211" s="154" t="s">
        <v>90</v>
      </c>
      <c r="AY211" s="16" t="s">
        <v>130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6" t="s">
        <v>88</v>
      </c>
      <c r="BK211" s="155">
        <f>ROUND(I211*H211,2)</f>
        <v>0</v>
      </c>
      <c r="BL211" s="16" t="s">
        <v>137</v>
      </c>
      <c r="BM211" s="154" t="s">
        <v>265</v>
      </c>
    </row>
    <row r="212" spans="1:47" s="2" customFormat="1" ht="29.25">
      <c r="A212" s="31"/>
      <c r="B212" s="32"/>
      <c r="C212" s="31"/>
      <c r="D212" s="156" t="s">
        <v>139</v>
      </c>
      <c r="E212" s="31"/>
      <c r="F212" s="157" t="s">
        <v>266</v>
      </c>
      <c r="G212" s="31"/>
      <c r="H212" s="31"/>
      <c r="I212" s="158"/>
      <c r="J212" s="31"/>
      <c r="K212" s="31"/>
      <c r="L212" s="32"/>
      <c r="M212" s="159"/>
      <c r="N212" s="160"/>
      <c r="O212" s="57"/>
      <c r="P212" s="57"/>
      <c r="Q212" s="57"/>
      <c r="R212" s="57"/>
      <c r="S212" s="57"/>
      <c r="T212" s="58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139</v>
      </c>
      <c r="AU212" s="16" t="s">
        <v>90</v>
      </c>
    </row>
    <row r="213" spans="1:47" s="2" customFormat="1" ht="68.25">
      <c r="A213" s="31"/>
      <c r="B213" s="32"/>
      <c r="C213" s="31"/>
      <c r="D213" s="156" t="s">
        <v>141</v>
      </c>
      <c r="E213" s="31"/>
      <c r="F213" s="161" t="s">
        <v>267</v>
      </c>
      <c r="G213" s="31"/>
      <c r="H213" s="31"/>
      <c r="I213" s="158"/>
      <c r="J213" s="31"/>
      <c r="K213" s="31"/>
      <c r="L213" s="32"/>
      <c r="M213" s="159"/>
      <c r="N213" s="160"/>
      <c r="O213" s="57"/>
      <c r="P213" s="57"/>
      <c r="Q213" s="57"/>
      <c r="R213" s="57"/>
      <c r="S213" s="57"/>
      <c r="T213" s="58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6" t="s">
        <v>141</v>
      </c>
      <c r="AU213" s="16" t="s">
        <v>90</v>
      </c>
    </row>
    <row r="214" spans="2:63" s="12" customFormat="1" ht="22.9" customHeight="1">
      <c r="B214" s="129"/>
      <c r="D214" s="130" t="s">
        <v>79</v>
      </c>
      <c r="E214" s="140" t="s">
        <v>196</v>
      </c>
      <c r="F214" s="140" t="s">
        <v>268</v>
      </c>
      <c r="I214" s="132"/>
      <c r="J214" s="141">
        <f>BK214</f>
        <v>0</v>
      </c>
      <c r="L214" s="129"/>
      <c r="M214" s="134"/>
      <c r="N214" s="135"/>
      <c r="O214" s="135"/>
      <c r="P214" s="136">
        <f>SUM(P215:P259)</f>
        <v>0</v>
      </c>
      <c r="Q214" s="135"/>
      <c r="R214" s="136">
        <f>SUM(R215:R259)</f>
        <v>1.0613498499999998</v>
      </c>
      <c r="S214" s="135"/>
      <c r="T214" s="137">
        <f>SUM(T215:T259)</f>
        <v>29.7134</v>
      </c>
      <c r="AR214" s="130" t="s">
        <v>88</v>
      </c>
      <c r="AT214" s="138" t="s">
        <v>79</v>
      </c>
      <c r="AU214" s="138" t="s">
        <v>88</v>
      </c>
      <c r="AY214" s="130" t="s">
        <v>130</v>
      </c>
      <c r="BK214" s="139">
        <f>SUM(BK215:BK259)</f>
        <v>0</v>
      </c>
    </row>
    <row r="215" spans="1:65" s="2" customFormat="1" ht="24.2" customHeight="1">
      <c r="A215" s="31"/>
      <c r="B215" s="142"/>
      <c r="C215" s="143" t="s">
        <v>269</v>
      </c>
      <c r="D215" s="143" t="s">
        <v>132</v>
      </c>
      <c r="E215" s="144" t="s">
        <v>270</v>
      </c>
      <c r="F215" s="145" t="s">
        <v>271</v>
      </c>
      <c r="G215" s="146" t="s">
        <v>264</v>
      </c>
      <c r="H215" s="147">
        <v>16</v>
      </c>
      <c r="I215" s="148"/>
      <c r="J215" s="149">
        <f>ROUND(I215*H215,2)</f>
        <v>0</v>
      </c>
      <c r="K215" s="145" t="s">
        <v>136</v>
      </c>
      <c r="L215" s="32"/>
      <c r="M215" s="150" t="s">
        <v>1</v>
      </c>
      <c r="N215" s="151" t="s">
        <v>45</v>
      </c>
      <c r="O215" s="57"/>
      <c r="P215" s="152">
        <f>O215*H215</f>
        <v>0</v>
      </c>
      <c r="Q215" s="152">
        <v>0.00023</v>
      </c>
      <c r="R215" s="152">
        <f>Q215*H215</f>
        <v>0.00368</v>
      </c>
      <c r="S215" s="152">
        <v>0</v>
      </c>
      <c r="T215" s="153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4" t="s">
        <v>137</v>
      </c>
      <c r="AT215" s="154" t="s">
        <v>132</v>
      </c>
      <c r="AU215" s="154" t="s">
        <v>90</v>
      </c>
      <c r="AY215" s="16" t="s">
        <v>130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6" t="s">
        <v>88</v>
      </c>
      <c r="BK215" s="155">
        <f>ROUND(I215*H215,2)</f>
        <v>0</v>
      </c>
      <c r="BL215" s="16" t="s">
        <v>137</v>
      </c>
      <c r="BM215" s="154" t="s">
        <v>272</v>
      </c>
    </row>
    <row r="216" spans="1:47" s="2" customFormat="1" ht="19.5">
      <c r="A216" s="31"/>
      <c r="B216" s="32"/>
      <c r="C216" s="31"/>
      <c r="D216" s="156" t="s">
        <v>139</v>
      </c>
      <c r="E216" s="31"/>
      <c r="F216" s="157" t="s">
        <v>273</v>
      </c>
      <c r="G216" s="31"/>
      <c r="H216" s="31"/>
      <c r="I216" s="158"/>
      <c r="J216" s="31"/>
      <c r="K216" s="31"/>
      <c r="L216" s="32"/>
      <c r="M216" s="159"/>
      <c r="N216" s="160"/>
      <c r="O216" s="57"/>
      <c r="P216" s="57"/>
      <c r="Q216" s="57"/>
      <c r="R216" s="57"/>
      <c r="S216" s="57"/>
      <c r="T216" s="58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139</v>
      </c>
      <c r="AU216" s="16" t="s">
        <v>90</v>
      </c>
    </row>
    <row r="217" spans="1:47" s="2" customFormat="1" ht="126.75">
      <c r="A217" s="31"/>
      <c r="B217" s="32"/>
      <c r="C217" s="31"/>
      <c r="D217" s="156" t="s">
        <v>141</v>
      </c>
      <c r="E217" s="31"/>
      <c r="F217" s="161" t="s">
        <v>274</v>
      </c>
      <c r="G217" s="31"/>
      <c r="H217" s="31"/>
      <c r="I217" s="158"/>
      <c r="J217" s="31"/>
      <c r="K217" s="31"/>
      <c r="L217" s="32"/>
      <c r="M217" s="159"/>
      <c r="N217" s="160"/>
      <c r="O217" s="57"/>
      <c r="P217" s="57"/>
      <c r="Q217" s="57"/>
      <c r="R217" s="57"/>
      <c r="S217" s="57"/>
      <c r="T217" s="58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6" t="s">
        <v>141</v>
      </c>
      <c r="AU217" s="16" t="s">
        <v>90</v>
      </c>
    </row>
    <row r="218" spans="1:65" s="2" customFormat="1" ht="14.45" customHeight="1">
      <c r="A218" s="31"/>
      <c r="B218" s="142"/>
      <c r="C218" s="178" t="s">
        <v>7</v>
      </c>
      <c r="D218" s="178" t="s">
        <v>206</v>
      </c>
      <c r="E218" s="179" t="s">
        <v>275</v>
      </c>
      <c r="F218" s="180" t="s">
        <v>276</v>
      </c>
      <c r="G218" s="181" t="s">
        <v>238</v>
      </c>
      <c r="H218" s="182">
        <v>16</v>
      </c>
      <c r="I218" s="183"/>
      <c r="J218" s="184">
        <f>ROUND(I218*H218,2)</f>
        <v>0</v>
      </c>
      <c r="K218" s="180" t="s">
        <v>1</v>
      </c>
      <c r="L218" s="185"/>
      <c r="M218" s="186" t="s">
        <v>1</v>
      </c>
      <c r="N218" s="187" t="s">
        <v>45</v>
      </c>
      <c r="O218" s="57"/>
      <c r="P218" s="152">
        <f>O218*H218</f>
        <v>0</v>
      </c>
      <c r="Q218" s="152">
        <v>0</v>
      </c>
      <c r="R218" s="152">
        <f>Q218*H218</f>
        <v>0</v>
      </c>
      <c r="S218" s="152">
        <v>0</v>
      </c>
      <c r="T218" s="153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54" t="s">
        <v>191</v>
      </c>
      <c r="AT218" s="154" t="s">
        <v>206</v>
      </c>
      <c r="AU218" s="154" t="s">
        <v>90</v>
      </c>
      <c r="AY218" s="16" t="s">
        <v>130</v>
      </c>
      <c r="BE218" s="155">
        <f>IF(N218="základní",J218,0)</f>
        <v>0</v>
      </c>
      <c r="BF218" s="155">
        <f>IF(N218="snížená",J218,0)</f>
        <v>0</v>
      </c>
      <c r="BG218" s="155">
        <f>IF(N218="zákl. přenesená",J218,0)</f>
        <v>0</v>
      </c>
      <c r="BH218" s="155">
        <f>IF(N218="sníž. přenesená",J218,0)</f>
        <v>0</v>
      </c>
      <c r="BI218" s="155">
        <f>IF(N218="nulová",J218,0)</f>
        <v>0</v>
      </c>
      <c r="BJ218" s="16" t="s">
        <v>88</v>
      </c>
      <c r="BK218" s="155">
        <f>ROUND(I218*H218,2)</f>
        <v>0</v>
      </c>
      <c r="BL218" s="16" t="s">
        <v>137</v>
      </c>
      <c r="BM218" s="154" t="s">
        <v>277</v>
      </c>
    </row>
    <row r="219" spans="1:47" s="2" customFormat="1" ht="12">
      <c r="A219" s="31"/>
      <c r="B219" s="32"/>
      <c r="C219" s="31"/>
      <c r="D219" s="156" t="s">
        <v>139</v>
      </c>
      <c r="E219" s="31"/>
      <c r="F219" s="157" t="s">
        <v>276</v>
      </c>
      <c r="G219" s="31"/>
      <c r="H219" s="31"/>
      <c r="I219" s="158"/>
      <c r="J219" s="31"/>
      <c r="K219" s="31"/>
      <c r="L219" s="32"/>
      <c r="M219" s="159"/>
      <c r="N219" s="160"/>
      <c r="O219" s="57"/>
      <c r="P219" s="57"/>
      <c r="Q219" s="57"/>
      <c r="R219" s="57"/>
      <c r="S219" s="57"/>
      <c r="T219" s="58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139</v>
      </c>
      <c r="AU219" s="16" t="s">
        <v>90</v>
      </c>
    </row>
    <row r="220" spans="1:65" s="2" customFormat="1" ht="24.2" customHeight="1">
      <c r="A220" s="31"/>
      <c r="B220" s="142"/>
      <c r="C220" s="143" t="s">
        <v>278</v>
      </c>
      <c r="D220" s="143" t="s">
        <v>132</v>
      </c>
      <c r="E220" s="144" t="s">
        <v>279</v>
      </c>
      <c r="F220" s="145" t="s">
        <v>280</v>
      </c>
      <c r="G220" s="146" t="s">
        <v>264</v>
      </c>
      <c r="H220" s="147">
        <v>4</v>
      </c>
      <c r="I220" s="148"/>
      <c r="J220" s="149">
        <f>ROUND(I220*H220,2)</f>
        <v>0</v>
      </c>
      <c r="K220" s="145" t="s">
        <v>136</v>
      </c>
      <c r="L220" s="32"/>
      <c r="M220" s="150" t="s">
        <v>1</v>
      </c>
      <c r="N220" s="151" t="s">
        <v>45</v>
      </c>
      <c r="O220" s="57"/>
      <c r="P220" s="152">
        <f>O220*H220</f>
        <v>0</v>
      </c>
      <c r="Q220" s="152">
        <v>0.00023</v>
      </c>
      <c r="R220" s="152">
        <f>Q220*H220</f>
        <v>0.00092</v>
      </c>
      <c r="S220" s="152">
        <v>0</v>
      </c>
      <c r="T220" s="153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54" t="s">
        <v>137</v>
      </c>
      <c r="AT220" s="154" t="s">
        <v>132</v>
      </c>
      <c r="AU220" s="154" t="s">
        <v>90</v>
      </c>
      <c r="AY220" s="16" t="s">
        <v>130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6" t="s">
        <v>88</v>
      </c>
      <c r="BK220" s="155">
        <f>ROUND(I220*H220,2)</f>
        <v>0</v>
      </c>
      <c r="BL220" s="16" t="s">
        <v>137</v>
      </c>
      <c r="BM220" s="154" t="s">
        <v>281</v>
      </c>
    </row>
    <row r="221" spans="1:47" s="2" customFormat="1" ht="19.5">
      <c r="A221" s="31"/>
      <c r="B221" s="32"/>
      <c r="C221" s="31"/>
      <c r="D221" s="156" t="s">
        <v>139</v>
      </c>
      <c r="E221" s="31"/>
      <c r="F221" s="157" t="s">
        <v>282</v>
      </c>
      <c r="G221" s="31"/>
      <c r="H221" s="31"/>
      <c r="I221" s="158"/>
      <c r="J221" s="31"/>
      <c r="K221" s="31"/>
      <c r="L221" s="32"/>
      <c r="M221" s="159"/>
      <c r="N221" s="160"/>
      <c r="O221" s="57"/>
      <c r="P221" s="57"/>
      <c r="Q221" s="57"/>
      <c r="R221" s="57"/>
      <c r="S221" s="57"/>
      <c r="T221" s="58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T221" s="16" t="s">
        <v>139</v>
      </c>
      <c r="AU221" s="16" t="s">
        <v>90</v>
      </c>
    </row>
    <row r="222" spans="1:47" s="2" customFormat="1" ht="126.75">
      <c r="A222" s="31"/>
      <c r="B222" s="32"/>
      <c r="C222" s="31"/>
      <c r="D222" s="156" t="s">
        <v>141</v>
      </c>
      <c r="E222" s="31"/>
      <c r="F222" s="161" t="s">
        <v>274</v>
      </c>
      <c r="G222" s="31"/>
      <c r="H222" s="31"/>
      <c r="I222" s="158"/>
      <c r="J222" s="31"/>
      <c r="K222" s="31"/>
      <c r="L222" s="32"/>
      <c r="M222" s="159"/>
      <c r="N222" s="160"/>
      <c r="O222" s="57"/>
      <c r="P222" s="57"/>
      <c r="Q222" s="57"/>
      <c r="R222" s="57"/>
      <c r="S222" s="57"/>
      <c r="T222" s="58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6" t="s">
        <v>141</v>
      </c>
      <c r="AU222" s="16" t="s">
        <v>90</v>
      </c>
    </row>
    <row r="223" spans="1:47" s="2" customFormat="1" ht="19.5">
      <c r="A223" s="31"/>
      <c r="B223" s="32"/>
      <c r="C223" s="31"/>
      <c r="D223" s="156" t="s">
        <v>170</v>
      </c>
      <c r="E223" s="31"/>
      <c r="F223" s="161" t="s">
        <v>283</v>
      </c>
      <c r="G223" s="31"/>
      <c r="H223" s="31"/>
      <c r="I223" s="158"/>
      <c r="J223" s="31"/>
      <c r="K223" s="31"/>
      <c r="L223" s="32"/>
      <c r="M223" s="159"/>
      <c r="N223" s="160"/>
      <c r="O223" s="57"/>
      <c r="P223" s="57"/>
      <c r="Q223" s="57"/>
      <c r="R223" s="57"/>
      <c r="S223" s="57"/>
      <c r="T223" s="58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T223" s="16" t="s">
        <v>170</v>
      </c>
      <c r="AU223" s="16" t="s">
        <v>90</v>
      </c>
    </row>
    <row r="224" spans="1:65" s="2" customFormat="1" ht="14.45" customHeight="1">
      <c r="A224" s="31"/>
      <c r="B224" s="142"/>
      <c r="C224" s="178" t="s">
        <v>284</v>
      </c>
      <c r="D224" s="178" t="s">
        <v>206</v>
      </c>
      <c r="E224" s="179" t="s">
        <v>285</v>
      </c>
      <c r="F224" s="180" t="s">
        <v>286</v>
      </c>
      <c r="G224" s="181" t="s">
        <v>238</v>
      </c>
      <c r="H224" s="182">
        <v>4</v>
      </c>
      <c r="I224" s="183"/>
      <c r="J224" s="184">
        <f>ROUND(I224*H224,2)</f>
        <v>0</v>
      </c>
      <c r="K224" s="180" t="s">
        <v>1</v>
      </c>
      <c r="L224" s="185"/>
      <c r="M224" s="186" t="s">
        <v>1</v>
      </c>
      <c r="N224" s="187" t="s">
        <v>45</v>
      </c>
      <c r="O224" s="57"/>
      <c r="P224" s="152">
        <f>O224*H224</f>
        <v>0</v>
      </c>
      <c r="Q224" s="152">
        <v>0</v>
      </c>
      <c r="R224" s="152">
        <f>Q224*H224</f>
        <v>0</v>
      </c>
      <c r="S224" s="152">
        <v>0</v>
      </c>
      <c r="T224" s="153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54" t="s">
        <v>191</v>
      </c>
      <c r="AT224" s="154" t="s">
        <v>206</v>
      </c>
      <c r="AU224" s="154" t="s">
        <v>90</v>
      </c>
      <c r="AY224" s="16" t="s">
        <v>130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6" t="s">
        <v>88</v>
      </c>
      <c r="BK224" s="155">
        <f>ROUND(I224*H224,2)</f>
        <v>0</v>
      </c>
      <c r="BL224" s="16" t="s">
        <v>137</v>
      </c>
      <c r="BM224" s="154" t="s">
        <v>287</v>
      </c>
    </row>
    <row r="225" spans="1:47" s="2" customFormat="1" ht="12">
      <c r="A225" s="31"/>
      <c r="B225" s="32"/>
      <c r="C225" s="31"/>
      <c r="D225" s="156" t="s">
        <v>139</v>
      </c>
      <c r="E225" s="31"/>
      <c r="F225" s="157" t="s">
        <v>286</v>
      </c>
      <c r="G225" s="31"/>
      <c r="H225" s="31"/>
      <c r="I225" s="158"/>
      <c r="J225" s="31"/>
      <c r="K225" s="31"/>
      <c r="L225" s="32"/>
      <c r="M225" s="159"/>
      <c r="N225" s="160"/>
      <c r="O225" s="57"/>
      <c r="P225" s="57"/>
      <c r="Q225" s="57"/>
      <c r="R225" s="57"/>
      <c r="S225" s="57"/>
      <c r="T225" s="58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6" t="s">
        <v>139</v>
      </c>
      <c r="AU225" s="16" t="s">
        <v>90</v>
      </c>
    </row>
    <row r="226" spans="1:65" s="2" customFormat="1" ht="14.45" customHeight="1">
      <c r="A226" s="31"/>
      <c r="B226" s="142"/>
      <c r="C226" s="178" t="s">
        <v>288</v>
      </c>
      <c r="D226" s="178" t="s">
        <v>206</v>
      </c>
      <c r="E226" s="179" t="s">
        <v>289</v>
      </c>
      <c r="F226" s="180" t="s">
        <v>290</v>
      </c>
      <c r="G226" s="181" t="s">
        <v>258</v>
      </c>
      <c r="H226" s="182">
        <v>1</v>
      </c>
      <c r="I226" s="183"/>
      <c r="J226" s="184">
        <f>ROUND(I226*H226,2)</f>
        <v>0</v>
      </c>
      <c r="K226" s="180" t="s">
        <v>1</v>
      </c>
      <c r="L226" s="185"/>
      <c r="M226" s="186" t="s">
        <v>1</v>
      </c>
      <c r="N226" s="187" t="s">
        <v>45</v>
      </c>
      <c r="O226" s="57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4" t="s">
        <v>191</v>
      </c>
      <c r="AT226" s="154" t="s">
        <v>206</v>
      </c>
      <c r="AU226" s="154" t="s">
        <v>90</v>
      </c>
      <c r="AY226" s="16" t="s">
        <v>130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6" t="s">
        <v>88</v>
      </c>
      <c r="BK226" s="155">
        <f>ROUND(I226*H226,2)</f>
        <v>0</v>
      </c>
      <c r="BL226" s="16" t="s">
        <v>137</v>
      </c>
      <c r="BM226" s="154" t="s">
        <v>291</v>
      </c>
    </row>
    <row r="227" spans="1:47" s="2" customFormat="1" ht="12">
      <c r="A227" s="31"/>
      <c r="B227" s="32"/>
      <c r="C227" s="31"/>
      <c r="D227" s="156" t="s">
        <v>139</v>
      </c>
      <c r="E227" s="31"/>
      <c r="F227" s="157" t="s">
        <v>290</v>
      </c>
      <c r="G227" s="31"/>
      <c r="H227" s="31"/>
      <c r="I227" s="158"/>
      <c r="J227" s="31"/>
      <c r="K227" s="31"/>
      <c r="L227" s="32"/>
      <c r="M227" s="159"/>
      <c r="N227" s="160"/>
      <c r="O227" s="57"/>
      <c r="P227" s="57"/>
      <c r="Q227" s="57"/>
      <c r="R227" s="57"/>
      <c r="S227" s="57"/>
      <c r="T227" s="58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T227" s="16" t="s">
        <v>139</v>
      </c>
      <c r="AU227" s="16" t="s">
        <v>90</v>
      </c>
    </row>
    <row r="228" spans="1:65" s="2" customFormat="1" ht="14.45" customHeight="1">
      <c r="A228" s="31"/>
      <c r="B228" s="142"/>
      <c r="C228" s="143" t="s">
        <v>292</v>
      </c>
      <c r="D228" s="143" t="s">
        <v>132</v>
      </c>
      <c r="E228" s="144" t="s">
        <v>293</v>
      </c>
      <c r="F228" s="145" t="s">
        <v>294</v>
      </c>
      <c r="G228" s="146" t="s">
        <v>166</v>
      </c>
      <c r="H228" s="147">
        <v>8.635</v>
      </c>
      <c r="I228" s="148"/>
      <c r="J228" s="149">
        <f>ROUND(I228*H228,2)</f>
        <v>0</v>
      </c>
      <c r="K228" s="145" t="s">
        <v>136</v>
      </c>
      <c r="L228" s="32"/>
      <c r="M228" s="150" t="s">
        <v>1</v>
      </c>
      <c r="N228" s="151" t="s">
        <v>45</v>
      </c>
      <c r="O228" s="57"/>
      <c r="P228" s="152">
        <f>O228*H228</f>
        <v>0</v>
      </c>
      <c r="Q228" s="152">
        <v>0.12171</v>
      </c>
      <c r="R228" s="152">
        <f>Q228*H228</f>
        <v>1.0509658499999999</v>
      </c>
      <c r="S228" s="152">
        <v>2.4</v>
      </c>
      <c r="T228" s="153">
        <f>S228*H228</f>
        <v>20.724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54" t="s">
        <v>137</v>
      </c>
      <c r="AT228" s="154" t="s">
        <v>132</v>
      </c>
      <c r="AU228" s="154" t="s">
        <v>90</v>
      </c>
      <c r="AY228" s="16" t="s">
        <v>130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6" t="s">
        <v>88</v>
      </c>
      <c r="BK228" s="155">
        <f>ROUND(I228*H228,2)</f>
        <v>0</v>
      </c>
      <c r="BL228" s="16" t="s">
        <v>137</v>
      </c>
      <c r="BM228" s="154" t="s">
        <v>295</v>
      </c>
    </row>
    <row r="229" spans="1:47" s="2" customFormat="1" ht="19.5">
      <c r="A229" s="31"/>
      <c r="B229" s="32"/>
      <c r="C229" s="31"/>
      <c r="D229" s="156" t="s">
        <v>139</v>
      </c>
      <c r="E229" s="31"/>
      <c r="F229" s="157" t="s">
        <v>296</v>
      </c>
      <c r="G229" s="31"/>
      <c r="H229" s="31"/>
      <c r="I229" s="158"/>
      <c r="J229" s="31"/>
      <c r="K229" s="31"/>
      <c r="L229" s="32"/>
      <c r="M229" s="159"/>
      <c r="N229" s="160"/>
      <c r="O229" s="57"/>
      <c r="P229" s="57"/>
      <c r="Q229" s="57"/>
      <c r="R229" s="57"/>
      <c r="S229" s="57"/>
      <c r="T229" s="58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6" t="s">
        <v>139</v>
      </c>
      <c r="AU229" s="16" t="s">
        <v>90</v>
      </c>
    </row>
    <row r="230" spans="1:47" s="2" customFormat="1" ht="175.5">
      <c r="A230" s="31"/>
      <c r="B230" s="32"/>
      <c r="C230" s="31"/>
      <c r="D230" s="156" t="s">
        <v>141</v>
      </c>
      <c r="E230" s="31"/>
      <c r="F230" s="161" t="s">
        <v>297</v>
      </c>
      <c r="G230" s="31"/>
      <c r="H230" s="31"/>
      <c r="I230" s="158"/>
      <c r="J230" s="31"/>
      <c r="K230" s="31"/>
      <c r="L230" s="32"/>
      <c r="M230" s="159"/>
      <c r="N230" s="160"/>
      <c r="O230" s="57"/>
      <c r="P230" s="57"/>
      <c r="Q230" s="57"/>
      <c r="R230" s="57"/>
      <c r="S230" s="57"/>
      <c r="T230" s="58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6" t="s">
        <v>141</v>
      </c>
      <c r="AU230" s="16" t="s">
        <v>90</v>
      </c>
    </row>
    <row r="231" spans="2:51" s="13" customFormat="1" ht="12">
      <c r="B231" s="162"/>
      <c r="D231" s="156" t="s">
        <v>160</v>
      </c>
      <c r="E231" s="163" t="s">
        <v>1</v>
      </c>
      <c r="F231" s="164" t="s">
        <v>298</v>
      </c>
      <c r="H231" s="165">
        <v>8.171</v>
      </c>
      <c r="I231" s="166"/>
      <c r="L231" s="162"/>
      <c r="M231" s="167"/>
      <c r="N231" s="168"/>
      <c r="O231" s="168"/>
      <c r="P231" s="168"/>
      <c r="Q231" s="168"/>
      <c r="R231" s="168"/>
      <c r="S231" s="168"/>
      <c r="T231" s="169"/>
      <c r="AT231" s="163" t="s">
        <v>160</v>
      </c>
      <c r="AU231" s="163" t="s">
        <v>90</v>
      </c>
      <c r="AV231" s="13" t="s">
        <v>90</v>
      </c>
      <c r="AW231" s="13" t="s">
        <v>36</v>
      </c>
      <c r="AX231" s="13" t="s">
        <v>80</v>
      </c>
      <c r="AY231" s="163" t="s">
        <v>130</v>
      </c>
    </row>
    <row r="232" spans="2:51" s="13" customFormat="1" ht="12">
      <c r="B232" s="162"/>
      <c r="D232" s="156" t="s">
        <v>160</v>
      </c>
      <c r="E232" s="163" t="s">
        <v>1</v>
      </c>
      <c r="F232" s="164" t="s">
        <v>299</v>
      </c>
      <c r="H232" s="165">
        <v>0.074</v>
      </c>
      <c r="I232" s="166"/>
      <c r="L232" s="162"/>
      <c r="M232" s="167"/>
      <c r="N232" s="168"/>
      <c r="O232" s="168"/>
      <c r="P232" s="168"/>
      <c r="Q232" s="168"/>
      <c r="R232" s="168"/>
      <c r="S232" s="168"/>
      <c r="T232" s="169"/>
      <c r="AT232" s="163" t="s">
        <v>160</v>
      </c>
      <c r="AU232" s="163" t="s">
        <v>90</v>
      </c>
      <c r="AV232" s="13" t="s">
        <v>90</v>
      </c>
      <c r="AW232" s="13" t="s">
        <v>36</v>
      </c>
      <c r="AX232" s="13" t="s">
        <v>80</v>
      </c>
      <c r="AY232" s="163" t="s">
        <v>130</v>
      </c>
    </row>
    <row r="233" spans="2:51" s="13" customFormat="1" ht="12">
      <c r="B233" s="162"/>
      <c r="D233" s="156" t="s">
        <v>160</v>
      </c>
      <c r="E233" s="163" t="s">
        <v>1</v>
      </c>
      <c r="F233" s="164" t="s">
        <v>300</v>
      </c>
      <c r="H233" s="165">
        <v>0.39</v>
      </c>
      <c r="I233" s="166"/>
      <c r="L233" s="162"/>
      <c r="M233" s="167"/>
      <c r="N233" s="168"/>
      <c r="O233" s="168"/>
      <c r="P233" s="168"/>
      <c r="Q233" s="168"/>
      <c r="R233" s="168"/>
      <c r="S233" s="168"/>
      <c r="T233" s="169"/>
      <c r="AT233" s="163" t="s">
        <v>160</v>
      </c>
      <c r="AU233" s="163" t="s">
        <v>90</v>
      </c>
      <c r="AV233" s="13" t="s">
        <v>90</v>
      </c>
      <c r="AW233" s="13" t="s">
        <v>36</v>
      </c>
      <c r="AX233" s="13" t="s">
        <v>80</v>
      </c>
      <c r="AY233" s="163" t="s">
        <v>130</v>
      </c>
    </row>
    <row r="234" spans="2:51" s="14" customFormat="1" ht="12">
      <c r="B234" s="170"/>
      <c r="D234" s="156" t="s">
        <v>160</v>
      </c>
      <c r="E234" s="171" t="s">
        <v>1</v>
      </c>
      <c r="F234" s="172" t="s">
        <v>175</v>
      </c>
      <c r="H234" s="173">
        <v>8.635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1" t="s">
        <v>160</v>
      </c>
      <c r="AU234" s="171" t="s">
        <v>90</v>
      </c>
      <c r="AV234" s="14" t="s">
        <v>137</v>
      </c>
      <c r="AW234" s="14" t="s">
        <v>36</v>
      </c>
      <c r="AX234" s="14" t="s">
        <v>88</v>
      </c>
      <c r="AY234" s="171" t="s">
        <v>130</v>
      </c>
    </row>
    <row r="235" spans="1:65" s="2" customFormat="1" ht="24.2" customHeight="1">
      <c r="A235" s="31"/>
      <c r="B235" s="142"/>
      <c r="C235" s="143" t="s">
        <v>301</v>
      </c>
      <c r="D235" s="143" t="s">
        <v>132</v>
      </c>
      <c r="E235" s="144" t="s">
        <v>302</v>
      </c>
      <c r="F235" s="145" t="s">
        <v>303</v>
      </c>
      <c r="G235" s="146" t="s">
        <v>246</v>
      </c>
      <c r="H235" s="147">
        <v>8120</v>
      </c>
      <c r="I235" s="148"/>
      <c r="J235" s="149">
        <f>ROUND(I235*H235,2)</f>
        <v>0</v>
      </c>
      <c r="K235" s="145" t="s">
        <v>136</v>
      </c>
      <c r="L235" s="32"/>
      <c r="M235" s="150" t="s">
        <v>1</v>
      </c>
      <c r="N235" s="151" t="s">
        <v>45</v>
      </c>
      <c r="O235" s="57"/>
      <c r="P235" s="152">
        <f>O235*H235</f>
        <v>0</v>
      </c>
      <c r="Q235" s="152">
        <v>0</v>
      </c>
      <c r="R235" s="152">
        <f>Q235*H235</f>
        <v>0</v>
      </c>
      <c r="S235" s="152">
        <v>0.001</v>
      </c>
      <c r="T235" s="153">
        <f>S235*H235</f>
        <v>8.120000000000001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4" t="s">
        <v>137</v>
      </c>
      <c r="AT235" s="154" t="s">
        <v>132</v>
      </c>
      <c r="AU235" s="154" t="s">
        <v>90</v>
      </c>
      <c r="AY235" s="16" t="s">
        <v>130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6" t="s">
        <v>88</v>
      </c>
      <c r="BK235" s="155">
        <f>ROUND(I235*H235,2)</f>
        <v>0</v>
      </c>
      <c r="BL235" s="16" t="s">
        <v>137</v>
      </c>
      <c r="BM235" s="154" t="s">
        <v>304</v>
      </c>
    </row>
    <row r="236" spans="1:47" s="2" customFormat="1" ht="48.75">
      <c r="A236" s="31"/>
      <c r="B236" s="32"/>
      <c r="C236" s="31"/>
      <c r="D236" s="156" t="s">
        <v>139</v>
      </c>
      <c r="E236" s="31"/>
      <c r="F236" s="157" t="s">
        <v>305</v>
      </c>
      <c r="G236" s="31"/>
      <c r="H236" s="31"/>
      <c r="I236" s="158"/>
      <c r="J236" s="31"/>
      <c r="K236" s="31"/>
      <c r="L236" s="32"/>
      <c r="M236" s="159"/>
      <c r="N236" s="160"/>
      <c r="O236" s="57"/>
      <c r="P236" s="57"/>
      <c r="Q236" s="57"/>
      <c r="R236" s="57"/>
      <c r="S236" s="57"/>
      <c r="T236" s="58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139</v>
      </c>
      <c r="AU236" s="16" t="s">
        <v>90</v>
      </c>
    </row>
    <row r="237" spans="1:47" s="2" customFormat="1" ht="19.5">
      <c r="A237" s="31"/>
      <c r="B237" s="32"/>
      <c r="C237" s="31"/>
      <c r="D237" s="156" t="s">
        <v>170</v>
      </c>
      <c r="E237" s="31"/>
      <c r="F237" s="161" t="s">
        <v>306</v>
      </c>
      <c r="G237" s="31"/>
      <c r="H237" s="31"/>
      <c r="I237" s="158"/>
      <c r="J237" s="31"/>
      <c r="K237" s="31"/>
      <c r="L237" s="32"/>
      <c r="M237" s="159"/>
      <c r="N237" s="160"/>
      <c r="O237" s="57"/>
      <c r="P237" s="57"/>
      <c r="Q237" s="57"/>
      <c r="R237" s="57"/>
      <c r="S237" s="57"/>
      <c r="T237" s="58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6" t="s">
        <v>170</v>
      </c>
      <c r="AU237" s="16" t="s">
        <v>90</v>
      </c>
    </row>
    <row r="238" spans="2:51" s="13" customFormat="1" ht="12">
      <c r="B238" s="162"/>
      <c r="D238" s="156" t="s">
        <v>160</v>
      </c>
      <c r="E238" s="163" t="s">
        <v>1</v>
      </c>
      <c r="F238" s="164" t="s">
        <v>307</v>
      </c>
      <c r="H238" s="165">
        <v>8120</v>
      </c>
      <c r="I238" s="166"/>
      <c r="L238" s="162"/>
      <c r="M238" s="167"/>
      <c r="N238" s="168"/>
      <c r="O238" s="168"/>
      <c r="P238" s="168"/>
      <c r="Q238" s="168"/>
      <c r="R238" s="168"/>
      <c r="S238" s="168"/>
      <c r="T238" s="169"/>
      <c r="AT238" s="163" t="s">
        <v>160</v>
      </c>
      <c r="AU238" s="163" t="s">
        <v>90</v>
      </c>
      <c r="AV238" s="13" t="s">
        <v>90</v>
      </c>
      <c r="AW238" s="13" t="s">
        <v>36</v>
      </c>
      <c r="AX238" s="13" t="s">
        <v>88</v>
      </c>
      <c r="AY238" s="163" t="s">
        <v>130</v>
      </c>
    </row>
    <row r="239" spans="1:65" s="2" customFormat="1" ht="14.45" customHeight="1">
      <c r="A239" s="31"/>
      <c r="B239" s="142"/>
      <c r="C239" s="143" t="s">
        <v>308</v>
      </c>
      <c r="D239" s="143" t="s">
        <v>132</v>
      </c>
      <c r="E239" s="144" t="s">
        <v>309</v>
      </c>
      <c r="F239" s="145" t="s">
        <v>310</v>
      </c>
      <c r="G239" s="146" t="s">
        <v>135</v>
      </c>
      <c r="H239" s="147">
        <v>48.3</v>
      </c>
      <c r="I239" s="148"/>
      <c r="J239" s="149">
        <f>ROUND(I239*H239,2)</f>
        <v>0</v>
      </c>
      <c r="K239" s="145" t="s">
        <v>136</v>
      </c>
      <c r="L239" s="32"/>
      <c r="M239" s="150" t="s">
        <v>1</v>
      </c>
      <c r="N239" s="151" t="s">
        <v>45</v>
      </c>
      <c r="O239" s="57"/>
      <c r="P239" s="152">
        <f>O239*H239</f>
        <v>0</v>
      </c>
      <c r="Q239" s="152">
        <v>8E-05</v>
      </c>
      <c r="R239" s="152">
        <f>Q239*H239</f>
        <v>0.0038640000000000002</v>
      </c>
      <c r="S239" s="152">
        <v>0.018</v>
      </c>
      <c r="T239" s="153">
        <f>S239*H239</f>
        <v>0.8693999999999998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54" t="s">
        <v>137</v>
      </c>
      <c r="AT239" s="154" t="s">
        <v>132</v>
      </c>
      <c r="AU239" s="154" t="s">
        <v>90</v>
      </c>
      <c r="AY239" s="16" t="s">
        <v>130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6" t="s">
        <v>88</v>
      </c>
      <c r="BK239" s="155">
        <f>ROUND(I239*H239,2)</f>
        <v>0</v>
      </c>
      <c r="BL239" s="16" t="s">
        <v>137</v>
      </c>
      <c r="BM239" s="154" t="s">
        <v>311</v>
      </c>
    </row>
    <row r="240" spans="1:47" s="2" customFormat="1" ht="19.5">
      <c r="A240" s="31"/>
      <c r="B240" s="32"/>
      <c r="C240" s="31"/>
      <c r="D240" s="156" t="s">
        <v>139</v>
      </c>
      <c r="E240" s="31"/>
      <c r="F240" s="157" t="s">
        <v>312</v>
      </c>
      <c r="G240" s="31"/>
      <c r="H240" s="31"/>
      <c r="I240" s="158"/>
      <c r="J240" s="31"/>
      <c r="K240" s="31"/>
      <c r="L240" s="32"/>
      <c r="M240" s="159"/>
      <c r="N240" s="160"/>
      <c r="O240" s="57"/>
      <c r="P240" s="57"/>
      <c r="Q240" s="57"/>
      <c r="R240" s="57"/>
      <c r="S240" s="57"/>
      <c r="T240" s="58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139</v>
      </c>
      <c r="AU240" s="16" t="s">
        <v>90</v>
      </c>
    </row>
    <row r="241" spans="2:51" s="13" customFormat="1" ht="12">
      <c r="B241" s="162"/>
      <c r="D241" s="156" t="s">
        <v>160</v>
      </c>
      <c r="E241" s="163" t="s">
        <v>1</v>
      </c>
      <c r="F241" s="164" t="s">
        <v>313</v>
      </c>
      <c r="H241" s="165">
        <v>48.3</v>
      </c>
      <c r="I241" s="166"/>
      <c r="L241" s="162"/>
      <c r="M241" s="167"/>
      <c r="N241" s="168"/>
      <c r="O241" s="168"/>
      <c r="P241" s="168"/>
      <c r="Q241" s="168"/>
      <c r="R241" s="168"/>
      <c r="S241" s="168"/>
      <c r="T241" s="169"/>
      <c r="AT241" s="163" t="s">
        <v>160</v>
      </c>
      <c r="AU241" s="163" t="s">
        <v>90</v>
      </c>
      <c r="AV241" s="13" t="s">
        <v>90</v>
      </c>
      <c r="AW241" s="13" t="s">
        <v>36</v>
      </c>
      <c r="AX241" s="13" t="s">
        <v>88</v>
      </c>
      <c r="AY241" s="163" t="s">
        <v>130</v>
      </c>
    </row>
    <row r="242" spans="1:65" s="2" customFormat="1" ht="24.2" customHeight="1">
      <c r="A242" s="31"/>
      <c r="B242" s="142"/>
      <c r="C242" s="143" t="s">
        <v>314</v>
      </c>
      <c r="D242" s="143" t="s">
        <v>132</v>
      </c>
      <c r="E242" s="144" t="s">
        <v>315</v>
      </c>
      <c r="F242" s="145" t="s">
        <v>316</v>
      </c>
      <c r="G242" s="146" t="s">
        <v>264</v>
      </c>
      <c r="H242" s="147">
        <v>64</v>
      </c>
      <c r="I242" s="148"/>
      <c r="J242" s="149">
        <f>ROUND(I242*H242,2)</f>
        <v>0</v>
      </c>
      <c r="K242" s="145" t="s">
        <v>136</v>
      </c>
      <c r="L242" s="32"/>
      <c r="M242" s="150" t="s">
        <v>1</v>
      </c>
      <c r="N242" s="151" t="s">
        <v>45</v>
      </c>
      <c r="O242" s="57"/>
      <c r="P242" s="152">
        <f>O242*H242</f>
        <v>0</v>
      </c>
      <c r="Q242" s="152">
        <v>3E-05</v>
      </c>
      <c r="R242" s="152">
        <f>Q242*H242</f>
        <v>0.00192</v>
      </c>
      <c r="S242" s="152">
        <v>0</v>
      </c>
      <c r="T242" s="153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4" t="s">
        <v>137</v>
      </c>
      <c r="AT242" s="154" t="s">
        <v>132</v>
      </c>
      <c r="AU242" s="154" t="s">
        <v>90</v>
      </c>
      <c r="AY242" s="16" t="s">
        <v>130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6" t="s">
        <v>88</v>
      </c>
      <c r="BK242" s="155">
        <f>ROUND(I242*H242,2)</f>
        <v>0</v>
      </c>
      <c r="BL242" s="16" t="s">
        <v>137</v>
      </c>
      <c r="BM242" s="154" t="s">
        <v>317</v>
      </c>
    </row>
    <row r="243" spans="1:47" s="2" customFormat="1" ht="19.5">
      <c r="A243" s="31"/>
      <c r="B243" s="32"/>
      <c r="C243" s="31"/>
      <c r="D243" s="156" t="s">
        <v>139</v>
      </c>
      <c r="E243" s="31"/>
      <c r="F243" s="157" t="s">
        <v>318</v>
      </c>
      <c r="G243" s="31"/>
      <c r="H243" s="31"/>
      <c r="I243" s="158"/>
      <c r="J243" s="31"/>
      <c r="K243" s="31"/>
      <c r="L243" s="32"/>
      <c r="M243" s="159"/>
      <c r="N243" s="160"/>
      <c r="O243" s="57"/>
      <c r="P243" s="57"/>
      <c r="Q243" s="57"/>
      <c r="R243" s="57"/>
      <c r="S243" s="57"/>
      <c r="T243" s="58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6" t="s">
        <v>139</v>
      </c>
      <c r="AU243" s="16" t="s">
        <v>90</v>
      </c>
    </row>
    <row r="244" spans="1:47" s="2" customFormat="1" ht="58.5">
      <c r="A244" s="31"/>
      <c r="B244" s="32"/>
      <c r="C244" s="31"/>
      <c r="D244" s="156" t="s">
        <v>141</v>
      </c>
      <c r="E244" s="31"/>
      <c r="F244" s="161" t="s">
        <v>319</v>
      </c>
      <c r="G244" s="31"/>
      <c r="H244" s="31"/>
      <c r="I244" s="158"/>
      <c r="J244" s="31"/>
      <c r="K244" s="31"/>
      <c r="L244" s="32"/>
      <c r="M244" s="159"/>
      <c r="N244" s="160"/>
      <c r="O244" s="57"/>
      <c r="P244" s="57"/>
      <c r="Q244" s="57"/>
      <c r="R244" s="57"/>
      <c r="S244" s="57"/>
      <c r="T244" s="58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T244" s="16" t="s">
        <v>141</v>
      </c>
      <c r="AU244" s="16" t="s">
        <v>90</v>
      </c>
    </row>
    <row r="245" spans="1:47" s="2" customFormat="1" ht="19.5">
      <c r="A245" s="31"/>
      <c r="B245" s="32"/>
      <c r="C245" s="31"/>
      <c r="D245" s="156" t="s">
        <v>170</v>
      </c>
      <c r="E245" s="31"/>
      <c r="F245" s="161" t="s">
        <v>320</v>
      </c>
      <c r="G245" s="31"/>
      <c r="H245" s="31"/>
      <c r="I245" s="158"/>
      <c r="J245" s="31"/>
      <c r="K245" s="31"/>
      <c r="L245" s="32"/>
      <c r="M245" s="159"/>
      <c r="N245" s="160"/>
      <c r="O245" s="57"/>
      <c r="P245" s="57"/>
      <c r="Q245" s="57"/>
      <c r="R245" s="57"/>
      <c r="S245" s="57"/>
      <c r="T245" s="58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6" t="s">
        <v>170</v>
      </c>
      <c r="AU245" s="16" t="s">
        <v>90</v>
      </c>
    </row>
    <row r="246" spans="1:65" s="2" customFormat="1" ht="14.45" customHeight="1">
      <c r="A246" s="31"/>
      <c r="B246" s="142"/>
      <c r="C246" s="178" t="s">
        <v>321</v>
      </c>
      <c r="D246" s="178" t="s">
        <v>206</v>
      </c>
      <c r="E246" s="179" t="s">
        <v>322</v>
      </c>
      <c r="F246" s="180" t="s">
        <v>323</v>
      </c>
      <c r="G246" s="181" t="s">
        <v>238</v>
      </c>
      <c r="H246" s="182">
        <v>64</v>
      </c>
      <c r="I246" s="183"/>
      <c r="J246" s="184">
        <f>ROUND(I246*H246,2)</f>
        <v>0</v>
      </c>
      <c r="K246" s="180" t="s">
        <v>1</v>
      </c>
      <c r="L246" s="185"/>
      <c r="M246" s="186" t="s">
        <v>1</v>
      </c>
      <c r="N246" s="187" t="s">
        <v>45</v>
      </c>
      <c r="O246" s="57"/>
      <c r="P246" s="152">
        <f>O246*H246</f>
        <v>0</v>
      </c>
      <c r="Q246" s="152">
        <v>0</v>
      </c>
      <c r="R246" s="152">
        <f>Q246*H246</f>
        <v>0</v>
      </c>
      <c r="S246" s="152">
        <v>0</v>
      </c>
      <c r="T246" s="153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54" t="s">
        <v>191</v>
      </c>
      <c r="AT246" s="154" t="s">
        <v>206</v>
      </c>
      <c r="AU246" s="154" t="s">
        <v>90</v>
      </c>
      <c r="AY246" s="16" t="s">
        <v>130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6" t="s">
        <v>88</v>
      </c>
      <c r="BK246" s="155">
        <f>ROUND(I246*H246,2)</f>
        <v>0</v>
      </c>
      <c r="BL246" s="16" t="s">
        <v>137</v>
      </c>
      <c r="BM246" s="154" t="s">
        <v>324</v>
      </c>
    </row>
    <row r="247" spans="1:47" s="2" customFormat="1" ht="12">
      <c r="A247" s="31"/>
      <c r="B247" s="32"/>
      <c r="C247" s="31"/>
      <c r="D247" s="156" t="s">
        <v>139</v>
      </c>
      <c r="E247" s="31"/>
      <c r="F247" s="157" t="s">
        <v>325</v>
      </c>
      <c r="G247" s="31"/>
      <c r="H247" s="31"/>
      <c r="I247" s="158"/>
      <c r="J247" s="31"/>
      <c r="K247" s="31"/>
      <c r="L247" s="32"/>
      <c r="M247" s="159"/>
      <c r="N247" s="160"/>
      <c r="O247" s="57"/>
      <c r="P247" s="57"/>
      <c r="Q247" s="57"/>
      <c r="R247" s="57"/>
      <c r="S247" s="57"/>
      <c r="T247" s="58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6" t="s">
        <v>139</v>
      </c>
      <c r="AU247" s="16" t="s">
        <v>90</v>
      </c>
    </row>
    <row r="248" spans="1:65" s="2" customFormat="1" ht="24.2" customHeight="1">
      <c r="A248" s="31"/>
      <c r="B248" s="142"/>
      <c r="C248" s="143" t="s">
        <v>326</v>
      </c>
      <c r="D248" s="143" t="s">
        <v>132</v>
      </c>
      <c r="E248" s="144" t="s">
        <v>327</v>
      </c>
      <c r="F248" s="145" t="s">
        <v>328</v>
      </c>
      <c r="G248" s="146" t="s">
        <v>258</v>
      </c>
      <c r="H248" s="147">
        <v>1</v>
      </c>
      <c r="I248" s="148"/>
      <c r="J248" s="149">
        <f>ROUND(I248*H248,2)</f>
        <v>0</v>
      </c>
      <c r="K248" s="145" t="s">
        <v>1</v>
      </c>
      <c r="L248" s="32"/>
      <c r="M248" s="150" t="s">
        <v>1</v>
      </c>
      <c r="N248" s="151" t="s">
        <v>45</v>
      </c>
      <c r="O248" s="57"/>
      <c r="P248" s="152">
        <f>O248*H248</f>
        <v>0</v>
      </c>
      <c r="Q248" s="152">
        <v>0</v>
      </c>
      <c r="R248" s="152">
        <f>Q248*H248</f>
        <v>0</v>
      </c>
      <c r="S248" s="152">
        <v>0</v>
      </c>
      <c r="T248" s="153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54" t="s">
        <v>137</v>
      </c>
      <c r="AT248" s="154" t="s">
        <v>132</v>
      </c>
      <c r="AU248" s="154" t="s">
        <v>90</v>
      </c>
      <c r="AY248" s="16" t="s">
        <v>130</v>
      </c>
      <c r="BE248" s="155">
        <f>IF(N248="základní",J248,0)</f>
        <v>0</v>
      </c>
      <c r="BF248" s="155">
        <f>IF(N248="snížená",J248,0)</f>
        <v>0</v>
      </c>
      <c r="BG248" s="155">
        <f>IF(N248="zákl. přenesená",J248,0)</f>
        <v>0</v>
      </c>
      <c r="BH248" s="155">
        <f>IF(N248="sníž. přenesená",J248,0)</f>
        <v>0</v>
      </c>
      <c r="BI248" s="155">
        <f>IF(N248="nulová",J248,0)</f>
        <v>0</v>
      </c>
      <c r="BJ248" s="16" t="s">
        <v>88</v>
      </c>
      <c r="BK248" s="155">
        <f>ROUND(I248*H248,2)</f>
        <v>0</v>
      </c>
      <c r="BL248" s="16" t="s">
        <v>137</v>
      </c>
      <c r="BM248" s="154" t="s">
        <v>329</v>
      </c>
    </row>
    <row r="249" spans="1:47" s="2" customFormat="1" ht="12">
      <c r="A249" s="31"/>
      <c r="B249" s="32"/>
      <c r="C249" s="31"/>
      <c r="D249" s="156" t="s">
        <v>139</v>
      </c>
      <c r="E249" s="31"/>
      <c r="F249" s="157" t="s">
        <v>328</v>
      </c>
      <c r="G249" s="31"/>
      <c r="H249" s="31"/>
      <c r="I249" s="158"/>
      <c r="J249" s="31"/>
      <c r="K249" s="31"/>
      <c r="L249" s="32"/>
      <c r="M249" s="159"/>
      <c r="N249" s="160"/>
      <c r="O249" s="57"/>
      <c r="P249" s="57"/>
      <c r="Q249" s="57"/>
      <c r="R249" s="57"/>
      <c r="S249" s="57"/>
      <c r="T249" s="58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6" t="s">
        <v>139</v>
      </c>
      <c r="AU249" s="16" t="s">
        <v>90</v>
      </c>
    </row>
    <row r="250" spans="1:47" s="2" customFormat="1" ht="58.5">
      <c r="A250" s="31"/>
      <c r="B250" s="32"/>
      <c r="C250" s="31"/>
      <c r="D250" s="156" t="s">
        <v>170</v>
      </c>
      <c r="E250" s="31"/>
      <c r="F250" s="161" t="s">
        <v>330</v>
      </c>
      <c r="G250" s="31"/>
      <c r="H250" s="31"/>
      <c r="I250" s="158"/>
      <c r="J250" s="31"/>
      <c r="K250" s="31"/>
      <c r="L250" s="32"/>
      <c r="M250" s="159"/>
      <c r="N250" s="160"/>
      <c r="O250" s="57"/>
      <c r="P250" s="57"/>
      <c r="Q250" s="57"/>
      <c r="R250" s="57"/>
      <c r="S250" s="57"/>
      <c r="T250" s="58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6" t="s">
        <v>170</v>
      </c>
      <c r="AU250" s="16" t="s">
        <v>90</v>
      </c>
    </row>
    <row r="251" spans="1:65" s="2" customFormat="1" ht="14.45" customHeight="1">
      <c r="A251" s="31"/>
      <c r="B251" s="142"/>
      <c r="C251" s="143" t="s">
        <v>331</v>
      </c>
      <c r="D251" s="143" t="s">
        <v>132</v>
      </c>
      <c r="E251" s="144" t="s">
        <v>332</v>
      </c>
      <c r="F251" s="145" t="s">
        <v>333</v>
      </c>
      <c r="G251" s="146" t="s">
        <v>258</v>
      </c>
      <c r="H251" s="147">
        <v>1</v>
      </c>
      <c r="I251" s="148"/>
      <c r="J251" s="149">
        <f>ROUND(I251*H251,2)</f>
        <v>0</v>
      </c>
      <c r="K251" s="145" t="s">
        <v>1</v>
      </c>
      <c r="L251" s="32"/>
      <c r="M251" s="150" t="s">
        <v>1</v>
      </c>
      <c r="N251" s="151" t="s">
        <v>45</v>
      </c>
      <c r="O251" s="57"/>
      <c r="P251" s="152">
        <f>O251*H251</f>
        <v>0</v>
      </c>
      <c r="Q251" s="152">
        <v>0</v>
      </c>
      <c r="R251" s="152">
        <f>Q251*H251</f>
        <v>0</v>
      </c>
      <c r="S251" s="152">
        <v>0</v>
      </c>
      <c r="T251" s="153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54" t="s">
        <v>137</v>
      </c>
      <c r="AT251" s="154" t="s">
        <v>132</v>
      </c>
      <c r="AU251" s="154" t="s">
        <v>90</v>
      </c>
      <c r="AY251" s="16" t="s">
        <v>130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6" t="s">
        <v>88</v>
      </c>
      <c r="BK251" s="155">
        <f>ROUND(I251*H251,2)</f>
        <v>0</v>
      </c>
      <c r="BL251" s="16" t="s">
        <v>137</v>
      </c>
      <c r="BM251" s="154" t="s">
        <v>334</v>
      </c>
    </row>
    <row r="252" spans="1:47" s="2" customFormat="1" ht="12">
      <c r="A252" s="31"/>
      <c r="B252" s="32"/>
      <c r="C252" s="31"/>
      <c r="D252" s="156" t="s">
        <v>139</v>
      </c>
      <c r="E252" s="31"/>
      <c r="F252" s="157" t="s">
        <v>333</v>
      </c>
      <c r="G252" s="31"/>
      <c r="H252" s="31"/>
      <c r="I252" s="158"/>
      <c r="J252" s="31"/>
      <c r="K252" s="31"/>
      <c r="L252" s="32"/>
      <c r="M252" s="159"/>
      <c r="N252" s="160"/>
      <c r="O252" s="57"/>
      <c r="P252" s="57"/>
      <c r="Q252" s="57"/>
      <c r="R252" s="57"/>
      <c r="S252" s="57"/>
      <c r="T252" s="58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T252" s="16" t="s">
        <v>139</v>
      </c>
      <c r="AU252" s="16" t="s">
        <v>90</v>
      </c>
    </row>
    <row r="253" spans="1:47" s="2" customFormat="1" ht="58.5">
      <c r="A253" s="31"/>
      <c r="B253" s="32"/>
      <c r="C253" s="31"/>
      <c r="D253" s="156" t="s">
        <v>170</v>
      </c>
      <c r="E253" s="31"/>
      <c r="F253" s="161" t="s">
        <v>335</v>
      </c>
      <c r="G253" s="31"/>
      <c r="H253" s="31"/>
      <c r="I253" s="158"/>
      <c r="J253" s="31"/>
      <c r="K253" s="31"/>
      <c r="L253" s="32"/>
      <c r="M253" s="159"/>
      <c r="N253" s="160"/>
      <c r="O253" s="57"/>
      <c r="P253" s="57"/>
      <c r="Q253" s="57"/>
      <c r="R253" s="57"/>
      <c r="S253" s="57"/>
      <c r="T253" s="58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T253" s="16" t="s">
        <v>170</v>
      </c>
      <c r="AU253" s="16" t="s">
        <v>90</v>
      </c>
    </row>
    <row r="254" spans="1:65" s="2" customFormat="1" ht="14.45" customHeight="1">
      <c r="A254" s="31"/>
      <c r="B254" s="142"/>
      <c r="C254" s="143" t="s">
        <v>336</v>
      </c>
      <c r="D254" s="143" t="s">
        <v>132</v>
      </c>
      <c r="E254" s="144" t="s">
        <v>337</v>
      </c>
      <c r="F254" s="145" t="s">
        <v>338</v>
      </c>
      <c r="G254" s="146" t="s">
        <v>258</v>
      </c>
      <c r="H254" s="147">
        <v>1</v>
      </c>
      <c r="I254" s="148"/>
      <c r="J254" s="149">
        <f>ROUND(I254*H254,2)</f>
        <v>0</v>
      </c>
      <c r="K254" s="145" t="s">
        <v>1</v>
      </c>
      <c r="L254" s="32"/>
      <c r="M254" s="150" t="s">
        <v>1</v>
      </c>
      <c r="N254" s="151" t="s">
        <v>45</v>
      </c>
      <c r="O254" s="57"/>
      <c r="P254" s="152">
        <f>O254*H254</f>
        <v>0</v>
      </c>
      <c r="Q254" s="152">
        <v>0</v>
      </c>
      <c r="R254" s="152">
        <f>Q254*H254</f>
        <v>0</v>
      </c>
      <c r="S254" s="152">
        <v>0</v>
      </c>
      <c r="T254" s="153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54" t="s">
        <v>137</v>
      </c>
      <c r="AT254" s="154" t="s">
        <v>132</v>
      </c>
      <c r="AU254" s="154" t="s">
        <v>90</v>
      </c>
      <c r="AY254" s="16" t="s">
        <v>130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6" t="s">
        <v>88</v>
      </c>
      <c r="BK254" s="155">
        <f>ROUND(I254*H254,2)</f>
        <v>0</v>
      </c>
      <c r="BL254" s="16" t="s">
        <v>137</v>
      </c>
      <c r="BM254" s="154" t="s">
        <v>339</v>
      </c>
    </row>
    <row r="255" spans="1:47" s="2" customFormat="1" ht="12">
      <c r="A255" s="31"/>
      <c r="B255" s="32"/>
      <c r="C255" s="31"/>
      <c r="D255" s="156" t="s">
        <v>139</v>
      </c>
      <c r="E255" s="31"/>
      <c r="F255" s="157" t="s">
        <v>338</v>
      </c>
      <c r="G255" s="31"/>
      <c r="H255" s="31"/>
      <c r="I255" s="158"/>
      <c r="J255" s="31"/>
      <c r="K255" s="31"/>
      <c r="L255" s="32"/>
      <c r="M255" s="159"/>
      <c r="N255" s="160"/>
      <c r="O255" s="57"/>
      <c r="P255" s="57"/>
      <c r="Q255" s="57"/>
      <c r="R255" s="57"/>
      <c r="S255" s="57"/>
      <c r="T255" s="58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T255" s="16" t="s">
        <v>139</v>
      </c>
      <c r="AU255" s="16" t="s">
        <v>90</v>
      </c>
    </row>
    <row r="256" spans="1:47" s="2" customFormat="1" ht="87.75">
      <c r="A256" s="31"/>
      <c r="B256" s="32"/>
      <c r="C256" s="31"/>
      <c r="D256" s="156" t="s">
        <v>170</v>
      </c>
      <c r="E256" s="31"/>
      <c r="F256" s="161" t="s">
        <v>340</v>
      </c>
      <c r="G256" s="31"/>
      <c r="H256" s="31"/>
      <c r="I256" s="158"/>
      <c r="J256" s="31"/>
      <c r="K256" s="31"/>
      <c r="L256" s="32"/>
      <c r="M256" s="159"/>
      <c r="N256" s="160"/>
      <c r="O256" s="57"/>
      <c r="P256" s="57"/>
      <c r="Q256" s="57"/>
      <c r="R256" s="57"/>
      <c r="S256" s="57"/>
      <c r="T256" s="58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T256" s="16" t="s">
        <v>170</v>
      </c>
      <c r="AU256" s="16" t="s">
        <v>90</v>
      </c>
    </row>
    <row r="257" spans="1:65" s="2" customFormat="1" ht="24.2" customHeight="1">
      <c r="A257" s="31"/>
      <c r="B257" s="142"/>
      <c r="C257" s="143" t="s">
        <v>341</v>
      </c>
      <c r="D257" s="143" t="s">
        <v>132</v>
      </c>
      <c r="E257" s="144" t="s">
        <v>342</v>
      </c>
      <c r="F257" s="145" t="s">
        <v>343</v>
      </c>
      <c r="G257" s="146" t="s">
        <v>135</v>
      </c>
      <c r="H257" s="147">
        <v>27.5</v>
      </c>
      <c r="I257" s="148"/>
      <c r="J257" s="149">
        <f>ROUND(I257*H257,2)</f>
        <v>0</v>
      </c>
      <c r="K257" s="145" t="s">
        <v>1</v>
      </c>
      <c r="L257" s="32"/>
      <c r="M257" s="150" t="s">
        <v>1</v>
      </c>
      <c r="N257" s="151" t="s">
        <v>45</v>
      </c>
      <c r="O257" s="57"/>
      <c r="P257" s="152">
        <f>O257*H257</f>
        <v>0</v>
      </c>
      <c r="Q257" s="152">
        <v>0</v>
      </c>
      <c r="R257" s="152">
        <f>Q257*H257</f>
        <v>0</v>
      </c>
      <c r="S257" s="152">
        <v>0</v>
      </c>
      <c r="T257" s="153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54" t="s">
        <v>137</v>
      </c>
      <c r="AT257" s="154" t="s">
        <v>132</v>
      </c>
      <c r="AU257" s="154" t="s">
        <v>90</v>
      </c>
      <c r="AY257" s="16" t="s">
        <v>130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6" t="s">
        <v>88</v>
      </c>
      <c r="BK257" s="155">
        <f>ROUND(I257*H257,2)</f>
        <v>0</v>
      </c>
      <c r="BL257" s="16" t="s">
        <v>137</v>
      </c>
      <c r="BM257" s="154" t="s">
        <v>344</v>
      </c>
    </row>
    <row r="258" spans="1:47" s="2" customFormat="1" ht="12">
      <c r="A258" s="31"/>
      <c r="B258" s="32"/>
      <c r="C258" s="31"/>
      <c r="D258" s="156" t="s">
        <v>139</v>
      </c>
      <c r="E258" s="31"/>
      <c r="F258" s="157" t="s">
        <v>343</v>
      </c>
      <c r="G258" s="31"/>
      <c r="H258" s="31"/>
      <c r="I258" s="158"/>
      <c r="J258" s="31"/>
      <c r="K258" s="31"/>
      <c r="L258" s="32"/>
      <c r="M258" s="159"/>
      <c r="N258" s="160"/>
      <c r="O258" s="57"/>
      <c r="P258" s="57"/>
      <c r="Q258" s="57"/>
      <c r="R258" s="57"/>
      <c r="S258" s="57"/>
      <c r="T258" s="58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6" t="s">
        <v>139</v>
      </c>
      <c r="AU258" s="16" t="s">
        <v>90</v>
      </c>
    </row>
    <row r="259" spans="1:47" s="2" customFormat="1" ht="39">
      <c r="A259" s="31"/>
      <c r="B259" s="32"/>
      <c r="C259" s="31"/>
      <c r="D259" s="156" t="s">
        <v>170</v>
      </c>
      <c r="E259" s="31"/>
      <c r="F259" s="161" t="s">
        <v>345</v>
      </c>
      <c r="G259" s="31"/>
      <c r="H259" s="31"/>
      <c r="I259" s="158"/>
      <c r="J259" s="31"/>
      <c r="K259" s="31"/>
      <c r="L259" s="32"/>
      <c r="M259" s="159"/>
      <c r="N259" s="160"/>
      <c r="O259" s="57"/>
      <c r="P259" s="57"/>
      <c r="Q259" s="57"/>
      <c r="R259" s="57"/>
      <c r="S259" s="57"/>
      <c r="T259" s="58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6" t="s">
        <v>170</v>
      </c>
      <c r="AU259" s="16" t="s">
        <v>90</v>
      </c>
    </row>
    <row r="260" spans="2:63" s="12" customFormat="1" ht="22.9" customHeight="1">
      <c r="B260" s="129"/>
      <c r="D260" s="130" t="s">
        <v>79</v>
      </c>
      <c r="E260" s="140" t="s">
        <v>346</v>
      </c>
      <c r="F260" s="140" t="s">
        <v>347</v>
      </c>
      <c r="I260" s="132"/>
      <c r="J260" s="141">
        <f>BK260</f>
        <v>0</v>
      </c>
      <c r="L260" s="129"/>
      <c r="M260" s="134"/>
      <c r="N260" s="135"/>
      <c r="O260" s="135"/>
      <c r="P260" s="136">
        <f>SUM(P261:P267)</f>
        <v>0</v>
      </c>
      <c r="Q260" s="135"/>
      <c r="R260" s="136">
        <f>SUM(R261:R267)</f>
        <v>0</v>
      </c>
      <c r="S260" s="135"/>
      <c r="T260" s="137">
        <f>SUM(T261:T267)</f>
        <v>0</v>
      </c>
      <c r="AR260" s="130" t="s">
        <v>88</v>
      </c>
      <c r="AT260" s="138" t="s">
        <v>79</v>
      </c>
      <c r="AU260" s="138" t="s">
        <v>88</v>
      </c>
      <c r="AY260" s="130" t="s">
        <v>130</v>
      </c>
      <c r="BK260" s="139">
        <f>SUM(BK261:BK267)</f>
        <v>0</v>
      </c>
    </row>
    <row r="261" spans="1:65" s="2" customFormat="1" ht="24.2" customHeight="1">
      <c r="A261" s="31"/>
      <c r="B261" s="142"/>
      <c r="C261" s="143" t="s">
        <v>348</v>
      </c>
      <c r="D261" s="143" t="s">
        <v>132</v>
      </c>
      <c r="E261" s="144" t="s">
        <v>349</v>
      </c>
      <c r="F261" s="145" t="s">
        <v>350</v>
      </c>
      <c r="G261" s="146" t="s">
        <v>145</v>
      </c>
      <c r="H261" s="147">
        <v>32.021</v>
      </c>
      <c r="I261" s="148"/>
      <c r="J261" s="149">
        <f>ROUND(I261*H261,2)</f>
        <v>0</v>
      </c>
      <c r="K261" s="145" t="s">
        <v>136</v>
      </c>
      <c r="L261" s="32"/>
      <c r="M261" s="150" t="s">
        <v>1</v>
      </c>
      <c r="N261" s="151" t="s">
        <v>45</v>
      </c>
      <c r="O261" s="57"/>
      <c r="P261" s="152">
        <f>O261*H261</f>
        <v>0</v>
      </c>
      <c r="Q261" s="152">
        <v>0</v>
      </c>
      <c r="R261" s="152">
        <f>Q261*H261</f>
        <v>0</v>
      </c>
      <c r="S261" s="152">
        <v>0</v>
      </c>
      <c r="T261" s="153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54" t="s">
        <v>137</v>
      </c>
      <c r="AT261" s="154" t="s">
        <v>132</v>
      </c>
      <c r="AU261" s="154" t="s">
        <v>90</v>
      </c>
      <c r="AY261" s="16" t="s">
        <v>130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6" t="s">
        <v>88</v>
      </c>
      <c r="BK261" s="155">
        <f>ROUND(I261*H261,2)</f>
        <v>0</v>
      </c>
      <c r="BL261" s="16" t="s">
        <v>137</v>
      </c>
      <c r="BM261" s="154" t="s">
        <v>351</v>
      </c>
    </row>
    <row r="262" spans="1:47" s="2" customFormat="1" ht="19.5">
      <c r="A262" s="31"/>
      <c r="B262" s="32"/>
      <c r="C262" s="31"/>
      <c r="D262" s="156" t="s">
        <v>139</v>
      </c>
      <c r="E262" s="31"/>
      <c r="F262" s="157" t="s">
        <v>352</v>
      </c>
      <c r="G262" s="31"/>
      <c r="H262" s="31"/>
      <c r="I262" s="158"/>
      <c r="J262" s="31"/>
      <c r="K262" s="31"/>
      <c r="L262" s="32"/>
      <c r="M262" s="159"/>
      <c r="N262" s="160"/>
      <c r="O262" s="57"/>
      <c r="P262" s="57"/>
      <c r="Q262" s="57"/>
      <c r="R262" s="57"/>
      <c r="S262" s="57"/>
      <c r="T262" s="58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6" t="s">
        <v>139</v>
      </c>
      <c r="AU262" s="16" t="s">
        <v>90</v>
      </c>
    </row>
    <row r="263" spans="1:47" s="2" customFormat="1" ht="58.5">
      <c r="A263" s="31"/>
      <c r="B263" s="32"/>
      <c r="C263" s="31"/>
      <c r="D263" s="156" t="s">
        <v>141</v>
      </c>
      <c r="E263" s="31"/>
      <c r="F263" s="161" t="s">
        <v>353</v>
      </c>
      <c r="G263" s="31"/>
      <c r="H263" s="31"/>
      <c r="I263" s="158"/>
      <c r="J263" s="31"/>
      <c r="K263" s="31"/>
      <c r="L263" s="32"/>
      <c r="M263" s="159"/>
      <c r="N263" s="160"/>
      <c r="O263" s="57"/>
      <c r="P263" s="57"/>
      <c r="Q263" s="57"/>
      <c r="R263" s="57"/>
      <c r="S263" s="57"/>
      <c r="T263" s="58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6" t="s">
        <v>141</v>
      </c>
      <c r="AU263" s="16" t="s">
        <v>90</v>
      </c>
    </row>
    <row r="264" spans="1:65" s="2" customFormat="1" ht="14.45" customHeight="1">
      <c r="A264" s="31"/>
      <c r="B264" s="142"/>
      <c r="C264" s="143" t="s">
        <v>354</v>
      </c>
      <c r="D264" s="143" t="s">
        <v>132</v>
      </c>
      <c r="E264" s="144" t="s">
        <v>355</v>
      </c>
      <c r="F264" s="145" t="s">
        <v>356</v>
      </c>
      <c r="G264" s="146" t="s">
        <v>145</v>
      </c>
      <c r="H264" s="147">
        <v>608.399</v>
      </c>
      <c r="I264" s="148"/>
      <c r="J264" s="149">
        <f>ROUND(I264*H264,2)</f>
        <v>0</v>
      </c>
      <c r="K264" s="145" t="s">
        <v>136</v>
      </c>
      <c r="L264" s="32"/>
      <c r="M264" s="150" t="s">
        <v>1</v>
      </c>
      <c r="N264" s="151" t="s">
        <v>45</v>
      </c>
      <c r="O264" s="57"/>
      <c r="P264" s="152">
        <f>O264*H264</f>
        <v>0</v>
      </c>
      <c r="Q264" s="152">
        <v>0</v>
      </c>
      <c r="R264" s="152">
        <f>Q264*H264</f>
        <v>0</v>
      </c>
      <c r="S264" s="152">
        <v>0</v>
      </c>
      <c r="T264" s="153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54" t="s">
        <v>137</v>
      </c>
      <c r="AT264" s="154" t="s">
        <v>132</v>
      </c>
      <c r="AU264" s="154" t="s">
        <v>90</v>
      </c>
      <c r="AY264" s="16" t="s">
        <v>130</v>
      </c>
      <c r="BE264" s="155">
        <f>IF(N264="základní",J264,0)</f>
        <v>0</v>
      </c>
      <c r="BF264" s="155">
        <f>IF(N264="snížená",J264,0)</f>
        <v>0</v>
      </c>
      <c r="BG264" s="155">
        <f>IF(N264="zákl. přenesená",J264,0)</f>
        <v>0</v>
      </c>
      <c r="BH264" s="155">
        <f>IF(N264="sníž. přenesená",J264,0)</f>
        <v>0</v>
      </c>
      <c r="BI264" s="155">
        <f>IF(N264="nulová",J264,0)</f>
        <v>0</v>
      </c>
      <c r="BJ264" s="16" t="s">
        <v>88</v>
      </c>
      <c r="BK264" s="155">
        <f>ROUND(I264*H264,2)</f>
        <v>0</v>
      </c>
      <c r="BL264" s="16" t="s">
        <v>137</v>
      </c>
      <c r="BM264" s="154" t="s">
        <v>357</v>
      </c>
    </row>
    <row r="265" spans="1:47" s="2" customFormat="1" ht="29.25">
      <c r="A265" s="31"/>
      <c r="B265" s="32"/>
      <c r="C265" s="31"/>
      <c r="D265" s="156" t="s">
        <v>139</v>
      </c>
      <c r="E265" s="31"/>
      <c r="F265" s="157" t="s">
        <v>358</v>
      </c>
      <c r="G265" s="31"/>
      <c r="H265" s="31"/>
      <c r="I265" s="158"/>
      <c r="J265" s="31"/>
      <c r="K265" s="31"/>
      <c r="L265" s="32"/>
      <c r="M265" s="159"/>
      <c r="N265" s="160"/>
      <c r="O265" s="57"/>
      <c r="P265" s="57"/>
      <c r="Q265" s="57"/>
      <c r="R265" s="57"/>
      <c r="S265" s="57"/>
      <c r="T265" s="58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T265" s="16" t="s">
        <v>139</v>
      </c>
      <c r="AU265" s="16" t="s">
        <v>90</v>
      </c>
    </row>
    <row r="266" spans="1:47" s="2" customFormat="1" ht="58.5">
      <c r="A266" s="31"/>
      <c r="B266" s="32"/>
      <c r="C266" s="31"/>
      <c r="D266" s="156" t="s">
        <v>141</v>
      </c>
      <c r="E266" s="31"/>
      <c r="F266" s="161" t="s">
        <v>353</v>
      </c>
      <c r="G266" s="31"/>
      <c r="H266" s="31"/>
      <c r="I266" s="158"/>
      <c r="J266" s="31"/>
      <c r="K266" s="31"/>
      <c r="L266" s="32"/>
      <c r="M266" s="159"/>
      <c r="N266" s="160"/>
      <c r="O266" s="57"/>
      <c r="P266" s="57"/>
      <c r="Q266" s="57"/>
      <c r="R266" s="57"/>
      <c r="S266" s="57"/>
      <c r="T266" s="58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T266" s="16" t="s">
        <v>141</v>
      </c>
      <c r="AU266" s="16" t="s">
        <v>90</v>
      </c>
    </row>
    <row r="267" spans="2:51" s="13" customFormat="1" ht="12">
      <c r="B267" s="162"/>
      <c r="D267" s="156" t="s">
        <v>160</v>
      </c>
      <c r="F267" s="164" t="s">
        <v>359</v>
      </c>
      <c r="H267" s="165">
        <v>608.399</v>
      </c>
      <c r="I267" s="166"/>
      <c r="L267" s="162"/>
      <c r="M267" s="167"/>
      <c r="N267" s="168"/>
      <c r="O267" s="168"/>
      <c r="P267" s="168"/>
      <c r="Q267" s="168"/>
      <c r="R267" s="168"/>
      <c r="S267" s="168"/>
      <c r="T267" s="169"/>
      <c r="AT267" s="163" t="s">
        <v>160</v>
      </c>
      <c r="AU267" s="163" t="s">
        <v>90</v>
      </c>
      <c r="AV267" s="13" t="s">
        <v>90</v>
      </c>
      <c r="AW267" s="13" t="s">
        <v>3</v>
      </c>
      <c r="AX267" s="13" t="s">
        <v>88</v>
      </c>
      <c r="AY267" s="163" t="s">
        <v>130</v>
      </c>
    </row>
    <row r="268" spans="2:63" s="12" customFormat="1" ht="22.9" customHeight="1">
      <c r="B268" s="129"/>
      <c r="D268" s="130" t="s">
        <v>79</v>
      </c>
      <c r="E268" s="140" t="s">
        <v>360</v>
      </c>
      <c r="F268" s="140" t="s">
        <v>361</v>
      </c>
      <c r="I268" s="132"/>
      <c r="J268" s="141">
        <f>BK268</f>
        <v>0</v>
      </c>
      <c r="L268" s="129"/>
      <c r="M268" s="134"/>
      <c r="N268" s="135"/>
      <c r="O268" s="135"/>
      <c r="P268" s="136">
        <f>SUM(P269:P271)</f>
        <v>0</v>
      </c>
      <c r="Q268" s="135"/>
      <c r="R268" s="136">
        <f>SUM(R269:R271)</f>
        <v>0</v>
      </c>
      <c r="S268" s="135"/>
      <c r="T268" s="137">
        <f>SUM(T269:T271)</f>
        <v>0</v>
      </c>
      <c r="AR268" s="130" t="s">
        <v>88</v>
      </c>
      <c r="AT268" s="138" t="s">
        <v>79</v>
      </c>
      <c r="AU268" s="138" t="s">
        <v>88</v>
      </c>
      <c r="AY268" s="130" t="s">
        <v>130</v>
      </c>
      <c r="BK268" s="139">
        <f>SUM(BK269:BK271)</f>
        <v>0</v>
      </c>
    </row>
    <row r="269" spans="1:65" s="2" customFormat="1" ht="24.2" customHeight="1">
      <c r="A269" s="31"/>
      <c r="B269" s="142"/>
      <c r="C269" s="143" t="s">
        <v>362</v>
      </c>
      <c r="D269" s="143" t="s">
        <v>132</v>
      </c>
      <c r="E269" s="144" t="s">
        <v>363</v>
      </c>
      <c r="F269" s="145" t="s">
        <v>364</v>
      </c>
      <c r="G269" s="146" t="s">
        <v>145</v>
      </c>
      <c r="H269" s="147">
        <v>13.477</v>
      </c>
      <c r="I269" s="148"/>
      <c r="J269" s="149">
        <f>ROUND(I269*H269,2)</f>
        <v>0</v>
      </c>
      <c r="K269" s="145" t="s">
        <v>136</v>
      </c>
      <c r="L269" s="32"/>
      <c r="M269" s="150" t="s">
        <v>1</v>
      </c>
      <c r="N269" s="151" t="s">
        <v>45</v>
      </c>
      <c r="O269" s="57"/>
      <c r="P269" s="152">
        <f>O269*H269</f>
        <v>0</v>
      </c>
      <c r="Q269" s="152">
        <v>0</v>
      </c>
      <c r="R269" s="152">
        <f>Q269*H269</f>
        <v>0</v>
      </c>
      <c r="S269" s="152">
        <v>0</v>
      </c>
      <c r="T269" s="153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54" t="s">
        <v>137</v>
      </c>
      <c r="AT269" s="154" t="s">
        <v>132</v>
      </c>
      <c r="AU269" s="154" t="s">
        <v>90</v>
      </c>
      <c r="AY269" s="16" t="s">
        <v>130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6" t="s">
        <v>88</v>
      </c>
      <c r="BK269" s="155">
        <f>ROUND(I269*H269,2)</f>
        <v>0</v>
      </c>
      <c r="BL269" s="16" t="s">
        <v>137</v>
      </c>
      <c r="BM269" s="154" t="s">
        <v>365</v>
      </c>
    </row>
    <row r="270" spans="1:47" s="2" customFormat="1" ht="29.25">
      <c r="A270" s="31"/>
      <c r="B270" s="32"/>
      <c r="C270" s="31"/>
      <c r="D270" s="156" t="s">
        <v>139</v>
      </c>
      <c r="E270" s="31"/>
      <c r="F270" s="157" t="s">
        <v>366</v>
      </c>
      <c r="G270" s="31"/>
      <c r="H270" s="31"/>
      <c r="I270" s="158"/>
      <c r="J270" s="31"/>
      <c r="K270" s="31"/>
      <c r="L270" s="32"/>
      <c r="M270" s="159"/>
      <c r="N270" s="160"/>
      <c r="O270" s="57"/>
      <c r="P270" s="57"/>
      <c r="Q270" s="57"/>
      <c r="R270" s="57"/>
      <c r="S270" s="57"/>
      <c r="T270" s="58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6" t="s">
        <v>139</v>
      </c>
      <c r="AU270" s="16" t="s">
        <v>90</v>
      </c>
    </row>
    <row r="271" spans="1:47" s="2" customFormat="1" ht="78">
      <c r="A271" s="31"/>
      <c r="B271" s="32"/>
      <c r="C271" s="31"/>
      <c r="D271" s="156" t="s">
        <v>141</v>
      </c>
      <c r="E271" s="31"/>
      <c r="F271" s="161" t="s">
        <v>367</v>
      </c>
      <c r="G271" s="31"/>
      <c r="H271" s="31"/>
      <c r="I271" s="158"/>
      <c r="J271" s="31"/>
      <c r="K271" s="31"/>
      <c r="L271" s="32"/>
      <c r="M271" s="159"/>
      <c r="N271" s="160"/>
      <c r="O271" s="57"/>
      <c r="P271" s="57"/>
      <c r="Q271" s="57"/>
      <c r="R271" s="57"/>
      <c r="S271" s="57"/>
      <c r="T271" s="58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T271" s="16" t="s">
        <v>141</v>
      </c>
      <c r="AU271" s="16" t="s">
        <v>90</v>
      </c>
    </row>
    <row r="272" spans="2:63" s="12" customFormat="1" ht="25.9" customHeight="1">
      <c r="B272" s="129"/>
      <c r="D272" s="130" t="s">
        <v>79</v>
      </c>
      <c r="E272" s="131" t="s">
        <v>368</v>
      </c>
      <c r="F272" s="131" t="s">
        <v>369</v>
      </c>
      <c r="I272" s="132"/>
      <c r="J272" s="133">
        <f>BK272</f>
        <v>0</v>
      </c>
      <c r="L272" s="129"/>
      <c r="M272" s="134"/>
      <c r="N272" s="135"/>
      <c r="O272" s="135"/>
      <c r="P272" s="136">
        <f>P273+P310+P319</f>
        <v>0</v>
      </c>
      <c r="Q272" s="135"/>
      <c r="R272" s="136">
        <f>R273+R310+R319</f>
        <v>4.140671749999999</v>
      </c>
      <c r="S272" s="135"/>
      <c r="T272" s="137">
        <f>T273+T310+T319</f>
        <v>2.308</v>
      </c>
      <c r="AR272" s="130" t="s">
        <v>90</v>
      </c>
      <c r="AT272" s="138" t="s">
        <v>79</v>
      </c>
      <c r="AU272" s="138" t="s">
        <v>80</v>
      </c>
      <c r="AY272" s="130" t="s">
        <v>130</v>
      </c>
      <c r="BK272" s="139">
        <f>BK273+BK310+BK319</f>
        <v>0</v>
      </c>
    </row>
    <row r="273" spans="2:63" s="12" customFormat="1" ht="22.9" customHeight="1">
      <c r="B273" s="129"/>
      <c r="D273" s="130" t="s">
        <v>79</v>
      </c>
      <c r="E273" s="140" t="s">
        <v>370</v>
      </c>
      <c r="F273" s="140" t="s">
        <v>371</v>
      </c>
      <c r="I273" s="132"/>
      <c r="J273" s="141">
        <f>BK273</f>
        <v>0</v>
      </c>
      <c r="L273" s="129"/>
      <c r="M273" s="134"/>
      <c r="N273" s="135"/>
      <c r="O273" s="135"/>
      <c r="P273" s="136">
        <f>SUM(P274:P309)</f>
        <v>0</v>
      </c>
      <c r="Q273" s="135"/>
      <c r="R273" s="136">
        <f>SUM(R274:R309)</f>
        <v>1.8634200000000003</v>
      </c>
      <c r="S273" s="135"/>
      <c r="T273" s="137">
        <f>SUM(T274:T309)</f>
        <v>0.15</v>
      </c>
      <c r="AR273" s="130" t="s">
        <v>90</v>
      </c>
      <c r="AT273" s="138" t="s">
        <v>79</v>
      </c>
      <c r="AU273" s="138" t="s">
        <v>88</v>
      </c>
      <c r="AY273" s="130" t="s">
        <v>130</v>
      </c>
      <c r="BK273" s="139">
        <f>SUM(BK274:BK309)</f>
        <v>0</v>
      </c>
    </row>
    <row r="274" spans="1:65" s="2" customFormat="1" ht="24.2" customHeight="1">
      <c r="A274" s="31"/>
      <c r="B274" s="142"/>
      <c r="C274" s="143" t="s">
        <v>372</v>
      </c>
      <c r="D274" s="143" t="s">
        <v>132</v>
      </c>
      <c r="E274" s="144" t="s">
        <v>373</v>
      </c>
      <c r="F274" s="145" t="s">
        <v>374</v>
      </c>
      <c r="G274" s="146" t="s">
        <v>246</v>
      </c>
      <c r="H274" s="147">
        <v>120</v>
      </c>
      <c r="I274" s="148"/>
      <c r="J274" s="149">
        <f>ROUND(I274*H274,2)</f>
        <v>0</v>
      </c>
      <c r="K274" s="145" t="s">
        <v>136</v>
      </c>
      <c r="L274" s="32"/>
      <c r="M274" s="150" t="s">
        <v>1</v>
      </c>
      <c r="N274" s="151" t="s">
        <v>45</v>
      </c>
      <c r="O274" s="57"/>
      <c r="P274" s="152">
        <f>O274*H274</f>
        <v>0</v>
      </c>
      <c r="Q274" s="152">
        <v>5E-05</v>
      </c>
      <c r="R274" s="152">
        <f>Q274*H274</f>
        <v>0.006</v>
      </c>
      <c r="S274" s="152">
        <v>0</v>
      </c>
      <c r="T274" s="153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54" t="s">
        <v>146</v>
      </c>
      <c r="AT274" s="154" t="s">
        <v>132</v>
      </c>
      <c r="AU274" s="154" t="s">
        <v>90</v>
      </c>
      <c r="AY274" s="16" t="s">
        <v>130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6" t="s">
        <v>88</v>
      </c>
      <c r="BK274" s="155">
        <f>ROUND(I274*H274,2)</f>
        <v>0</v>
      </c>
      <c r="BL274" s="16" t="s">
        <v>146</v>
      </c>
      <c r="BM274" s="154" t="s">
        <v>375</v>
      </c>
    </row>
    <row r="275" spans="1:47" s="2" customFormat="1" ht="19.5">
      <c r="A275" s="31"/>
      <c r="B275" s="32"/>
      <c r="C275" s="31"/>
      <c r="D275" s="156" t="s">
        <v>139</v>
      </c>
      <c r="E275" s="31"/>
      <c r="F275" s="157" t="s">
        <v>376</v>
      </c>
      <c r="G275" s="31"/>
      <c r="H275" s="31"/>
      <c r="I275" s="158"/>
      <c r="J275" s="31"/>
      <c r="K275" s="31"/>
      <c r="L275" s="32"/>
      <c r="M275" s="159"/>
      <c r="N275" s="160"/>
      <c r="O275" s="57"/>
      <c r="P275" s="57"/>
      <c r="Q275" s="57"/>
      <c r="R275" s="57"/>
      <c r="S275" s="57"/>
      <c r="T275" s="58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T275" s="16" t="s">
        <v>139</v>
      </c>
      <c r="AU275" s="16" t="s">
        <v>90</v>
      </c>
    </row>
    <row r="276" spans="1:47" s="2" customFormat="1" ht="29.25">
      <c r="A276" s="31"/>
      <c r="B276" s="32"/>
      <c r="C276" s="31"/>
      <c r="D276" s="156" t="s">
        <v>141</v>
      </c>
      <c r="E276" s="31"/>
      <c r="F276" s="161" t="s">
        <v>377</v>
      </c>
      <c r="G276" s="31"/>
      <c r="H276" s="31"/>
      <c r="I276" s="158"/>
      <c r="J276" s="31"/>
      <c r="K276" s="31"/>
      <c r="L276" s="32"/>
      <c r="M276" s="159"/>
      <c r="N276" s="160"/>
      <c r="O276" s="57"/>
      <c r="P276" s="57"/>
      <c r="Q276" s="57"/>
      <c r="R276" s="57"/>
      <c r="S276" s="57"/>
      <c r="T276" s="58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6" t="s">
        <v>141</v>
      </c>
      <c r="AU276" s="16" t="s">
        <v>90</v>
      </c>
    </row>
    <row r="277" spans="1:47" s="2" customFormat="1" ht="29.25">
      <c r="A277" s="31"/>
      <c r="B277" s="32"/>
      <c r="C277" s="31"/>
      <c r="D277" s="156" t="s">
        <v>170</v>
      </c>
      <c r="E277" s="31"/>
      <c r="F277" s="161" t="s">
        <v>378</v>
      </c>
      <c r="G277" s="31"/>
      <c r="H277" s="31"/>
      <c r="I277" s="158"/>
      <c r="J277" s="31"/>
      <c r="K277" s="31"/>
      <c r="L277" s="32"/>
      <c r="M277" s="159"/>
      <c r="N277" s="160"/>
      <c r="O277" s="57"/>
      <c r="P277" s="57"/>
      <c r="Q277" s="57"/>
      <c r="R277" s="57"/>
      <c r="S277" s="57"/>
      <c r="T277" s="58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T277" s="16" t="s">
        <v>170</v>
      </c>
      <c r="AU277" s="16" t="s">
        <v>90</v>
      </c>
    </row>
    <row r="278" spans="1:65" s="2" customFormat="1" ht="24.2" customHeight="1">
      <c r="A278" s="31"/>
      <c r="B278" s="142"/>
      <c r="C278" s="143" t="s">
        <v>379</v>
      </c>
      <c r="D278" s="143" t="s">
        <v>132</v>
      </c>
      <c r="E278" s="144" t="s">
        <v>380</v>
      </c>
      <c r="F278" s="145" t="s">
        <v>381</v>
      </c>
      <c r="G278" s="146" t="s">
        <v>246</v>
      </c>
      <c r="H278" s="147">
        <v>150</v>
      </c>
      <c r="I278" s="148"/>
      <c r="J278" s="149">
        <f>ROUND(I278*H278,2)</f>
        <v>0</v>
      </c>
      <c r="K278" s="145" t="s">
        <v>136</v>
      </c>
      <c r="L278" s="32"/>
      <c r="M278" s="150" t="s">
        <v>1</v>
      </c>
      <c r="N278" s="151" t="s">
        <v>45</v>
      </c>
      <c r="O278" s="57"/>
      <c r="P278" s="152">
        <f>O278*H278</f>
        <v>0</v>
      </c>
      <c r="Q278" s="152">
        <v>0</v>
      </c>
      <c r="R278" s="152">
        <f>Q278*H278</f>
        <v>0</v>
      </c>
      <c r="S278" s="152">
        <v>0.001</v>
      </c>
      <c r="T278" s="153">
        <f>S278*H278</f>
        <v>0.15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54" t="s">
        <v>146</v>
      </c>
      <c r="AT278" s="154" t="s">
        <v>132</v>
      </c>
      <c r="AU278" s="154" t="s">
        <v>90</v>
      </c>
      <c r="AY278" s="16" t="s">
        <v>130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6" t="s">
        <v>88</v>
      </c>
      <c r="BK278" s="155">
        <f>ROUND(I278*H278,2)</f>
        <v>0</v>
      </c>
      <c r="BL278" s="16" t="s">
        <v>146</v>
      </c>
      <c r="BM278" s="154" t="s">
        <v>382</v>
      </c>
    </row>
    <row r="279" spans="1:47" s="2" customFormat="1" ht="19.5">
      <c r="A279" s="31"/>
      <c r="B279" s="32"/>
      <c r="C279" s="31"/>
      <c r="D279" s="156" t="s">
        <v>139</v>
      </c>
      <c r="E279" s="31"/>
      <c r="F279" s="157" t="s">
        <v>383</v>
      </c>
      <c r="G279" s="31"/>
      <c r="H279" s="31"/>
      <c r="I279" s="158"/>
      <c r="J279" s="31"/>
      <c r="K279" s="31"/>
      <c r="L279" s="32"/>
      <c r="M279" s="159"/>
      <c r="N279" s="160"/>
      <c r="O279" s="57"/>
      <c r="P279" s="57"/>
      <c r="Q279" s="57"/>
      <c r="R279" s="57"/>
      <c r="S279" s="57"/>
      <c r="T279" s="58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T279" s="16" t="s">
        <v>139</v>
      </c>
      <c r="AU279" s="16" t="s">
        <v>90</v>
      </c>
    </row>
    <row r="280" spans="1:47" s="2" customFormat="1" ht="58.5">
      <c r="A280" s="31"/>
      <c r="B280" s="32"/>
      <c r="C280" s="31"/>
      <c r="D280" s="156" t="s">
        <v>141</v>
      </c>
      <c r="E280" s="31"/>
      <c r="F280" s="161" t="s">
        <v>384</v>
      </c>
      <c r="G280" s="31"/>
      <c r="H280" s="31"/>
      <c r="I280" s="158"/>
      <c r="J280" s="31"/>
      <c r="K280" s="31"/>
      <c r="L280" s="32"/>
      <c r="M280" s="159"/>
      <c r="N280" s="160"/>
      <c r="O280" s="57"/>
      <c r="P280" s="57"/>
      <c r="Q280" s="57"/>
      <c r="R280" s="57"/>
      <c r="S280" s="57"/>
      <c r="T280" s="58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6" t="s">
        <v>141</v>
      </c>
      <c r="AU280" s="16" t="s">
        <v>90</v>
      </c>
    </row>
    <row r="281" spans="1:47" s="2" customFormat="1" ht="19.5">
      <c r="A281" s="31"/>
      <c r="B281" s="32"/>
      <c r="C281" s="31"/>
      <c r="D281" s="156" t="s">
        <v>170</v>
      </c>
      <c r="E281" s="31"/>
      <c r="F281" s="161" t="s">
        <v>385</v>
      </c>
      <c r="G281" s="31"/>
      <c r="H281" s="31"/>
      <c r="I281" s="158"/>
      <c r="J281" s="31"/>
      <c r="K281" s="31"/>
      <c r="L281" s="32"/>
      <c r="M281" s="159"/>
      <c r="N281" s="160"/>
      <c r="O281" s="57"/>
      <c r="P281" s="57"/>
      <c r="Q281" s="57"/>
      <c r="R281" s="57"/>
      <c r="S281" s="57"/>
      <c r="T281" s="58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T281" s="16" t="s">
        <v>170</v>
      </c>
      <c r="AU281" s="16" t="s">
        <v>90</v>
      </c>
    </row>
    <row r="282" spans="1:65" s="2" customFormat="1" ht="14.45" customHeight="1">
      <c r="A282" s="31"/>
      <c r="B282" s="142"/>
      <c r="C282" s="143" t="s">
        <v>386</v>
      </c>
      <c r="D282" s="143" t="s">
        <v>132</v>
      </c>
      <c r="E282" s="144" t="s">
        <v>387</v>
      </c>
      <c r="F282" s="145" t="s">
        <v>388</v>
      </c>
      <c r="G282" s="146" t="s">
        <v>389</v>
      </c>
      <c r="H282" s="147">
        <v>428</v>
      </c>
      <c r="I282" s="148"/>
      <c r="J282" s="149">
        <f>ROUND(I282*H282,2)</f>
        <v>0</v>
      </c>
      <c r="K282" s="145" t="s">
        <v>1</v>
      </c>
      <c r="L282" s="32"/>
      <c r="M282" s="150" t="s">
        <v>1</v>
      </c>
      <c r="N282" s="151" t="s">
        <v>45</v>
      </c>
      <c r="O282" s="57"/>
      <c r="P282" s="152">
        <f>O282*H282</f>
        <v>0</v>
      </c>
      <c r="Q282" s="152">
        <v>0</v>
      </c>
      <c r="R282" s="152">
        <f>Q282*H282</f>
        <v>0</v>
      </c>
      <c r="S282" s="152">
        <v>0</v>
      </c>
      <c r="T282" s="153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54" t="s">
        <v>146</v>
      </c>
      <c r="AT282" s="154" t="s">
        <v>132</v>
      </c>
      <c r="AU282" s="154" t="s">
        <v>90</v>
      </c>
      <c r="AY282" s="16" t="s">
        <v>130</v>
      </c>
      <c r="BE282" s="155">
        <f>IF(N282="základní",J282,0)</f>
        <v>0</v>
      </c>
      <c r="BF282" s="155">
        <f>IF(N282="snížená",J282,0)</f>
        <v>0</v>
      </c>
      <c r="BG282" s="155">
        <f>IF(N282="zákl. přenesená",J282,0)</f>
        <v>0</v>
      </c>
      <c r="BH282" s="155">
        <f>IF(N282="sníž. přenesená",J282,0)</f>
        <v>0</v>
      </c>
      <c r="BI282" s="155">
        <f>IF(N282="nulová",J282,0)</f>
        <v>0</v>
      </c>
      <c r="BJ282" s="16" t="s">
        <v>88</v>
      </c>
      <c r="BK282" s="155">
        <f>ROUND(I282*H282,2)</f>
        <v>0</v>
      </c>
      <c r="BL282" s="16" t="s">
        <v>146</v>
      </c>
      <c r="BM282" s="154" t="s">
        <v>390</v>
      </c>
    </row>
    <row r="283" spans="1:47" s="2" customFormat="1" ht="12">
      <c r="A283" s="31"/>
      <c r="B283" s="32"/>
      <c r="C283" s="31"/>
      <c r="D283" s="156" t="s">
        <v>139</v>
      </c>
      <c r="E283" s="31"/>
      <c r="F283" s="157" t="s">
        <v>391</v>
      </c>
      <c r="G283" s="31"/>
      <c r="H283" s="31"/>
      <c r="I283" s="158"/>
      <c r="J283" s="31"/>
      <c r="K283" s="31"/>
      <c r="L283" s="32"/>
      <c r="M283" s="159"/>
      <c r="N283" s="160"/>
      <c r="O283" s="57"/>
      <c r="P283" s="57"/>
      <c r="Q283" s="57"/>
      <c r="R283" s="57"/>
      <c r="S283" s="57"/>
      <c r="T283" s="58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T283" s="16" t="s">
        <v>139</v>
      </c>
      <c r="AU283" s="16" t="s">
        <v>90</v>
      </c>
    </row>
    <row r="284" spans="2:51" s="13" customFormat="1" ht="12">
      <c r="B284" s="162"/>
      <c r="D284" s="156" t="s">
        <v>160</v>
      </c>
      <c r="E284" s="163" t="s">
        <v>1</v>
      </c>
      <c r="F284" s="164" t="s">
        <v>392</v>
      </c>
      <c r="H284" s="165">
        <v>96</v>
      </c>
      <c r="I284" s="166"/>
      <c r="L284" s="162"/>
      <c r="M284" s="167"/>
      <c r="N284" s="168"/>
      <c r="O284" s="168"/>
      <c r="P284" s="168"/>
      <c r="Q284" s="168"/>
      <c r="R284" s="168"/>
      <c r="S284" s="168"/>
      <c r="T284" s="169"/>
      <c r="AT284" s="163" t="s">
        <v>160</v>
      </c>
      <c r="AU284" s="163" t="s">
        <v>90</v>
      </c>
      <c r="AV284" s="13" t="s">
        <v>90</v>
      </c>
      <c r="AW284" s="13" t="s">
        <v>36</v>
      </c>
      <c r="AX284" s="13" t="s">
        <v>80</v>
      </c>
      <c r="AY284" s="163" t="s">
        <v>130</v>
      </c>
    </row>
    <row r="285" spans="2:51" s="13" customFormat="1" ht="12">
      <c r="B285" s="162"/>
      <c r="D285" s="156" t="s">
        <v>160</v>
      </c>
      <c r="E285" s="163" t="s">
        <v>1</v>
      </c>
      <c r="F285" s="164" t="s">
        <v>393</v>
      </c>
      <c r="H285" s="165">
        <v>16</v>
      </c>
      <c r="I285" s="166"/>
      <c r="L285" s="162"/>
      <c r="M285" s="167"/>
      <c r="N285" s="168"/>
      <c r="O285" s="168"/>
      <c r="P285" s="168"/>
      <c r="Q285" s="168"/>
      <c r="R285" s="168"/>
      <c r="S285" s="168"/>
      <c r="T285" s="169"/>
      <c r="AT285" s="163" t="s">
        <v>160</v>
      </c>
      <c r="AU285" s="163" t="s">
        <v>90</v>
      </c>
      <c r="AV285" s="13" t="s">
        <v>90</v>
      </c>
      <c r="AW285" s="13" t="s">
        <v>36</v>
      </c>
      <c r="AX285" s="13" t="s">
        <v>80</v>
      </c>
      <c r="AY285" s="163" t="s">
        <v>130</v>
      </c>
    </row>
    <row r="286" spans="2:51" s="13" customFormat="1" ht="12">
      <c r="B286" s="162"/>
      <c r="D286" s="156" t="s">
        <v>160</v>
      </c>
      <c r="E286" s="163" t="s">
        <v>1</v>
      </c>
      <c r="F286" s="164" t="s">
        <v>394</v>
      </c>
      <c r="H286" s="165">
        <v>68</v>
      </c>
      <c r="I286" s="166"/>
      <c r="L286" s="162"/>
      <c r="M286" s="167"/>
      <c r="N286" s="168"/>
      <c r="O286" s="168"/>
      <c r="P286" s="168"/>
      <c r="Q286" s="168"/>
      <c r="R286" s="168"/>
      <c r="S286" s="168"/>
      <c r="T286" s="169"/>
      <c r="AT286" s="163" t="s">
        <v>160</v>
      </c>
      <c r="AU286" s="163" t="s">
        <v>90</v>
      </c>
      <c r="AV286" s="13" t="s">
        <v>90</v>
      </c>
      <c r="AW286" s="13" t="s">
        <v>36</v>
      </c>
      <c r="AX286" s="13" t="s">
        <v>80</v>
      </c>
      <c r="AY286" s="163" t="s">
        <v>130</v>
      </c>
    </row>
    <row r="287" spans="2:51" s="13" customFormat="1" ht="12">
      <c r="B287" s="162"/>
      <c r="D287" s="156" t="s">
        <v>160</v>
      </c>
      <c r="E287" s="163" t="s">
        <v>1</v>
      </c>
      <c r="F287" s="164" t="s">
        <v>395</v>
      </c>
      <c r="H287" s="165">
        <v>96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160</v>
      </c>
      <c r="AU287" s="163" t="s">
        <v>90</v>
      </c>
      <c r="AV287" s="13" t="s">
        <v>90</v>
      </c>
      <c r="AW287" s="13" t="s">
        <v>36</v>
      </c>
      <c r="AX287" s="13" t="s">
        <v>80</v>
      </c>
      <c r="AY287" s="163" t="s">
        <v>130</v>
      </c>
    </row>
    <row r="288" spans="2:51" s="13" customFormat="1" ht="12">
      <c r="B288" s="162"/>
      <c r="D288" s="156" t="s">
        <v>160</v>
      </c>
      <c r="E288" s="163" t="s">
        <v>1</v>
      </c>
      <c r="F288" s="164" t="s">
        <v>396</v>
      </c>
      <c r="H288" s="165">
        <v>40</v>
      </c>
      <c r="I288" s="166"/>
      <c r="L288" s="162"/>
      <c r="M288" s="167"/>
      <c r="N288" s="168"/>
      <c r="O288" s="168"/>
      <c r="P288" s="168"/>
      <c r="Q288" s="168"/>
      <c r="R288" s="168"/>
      <c r="S288" s="168"/>
      <c r="T288" s="169"/>
      <c r="AT288" s="163" t="s">
        <v>160</v>
      </c>
      <c r="AU288" s="163" t="s">
        <v>90</v>
      </c>
      <c r="AV288" s="13" t="s">
        <v>90</v>
      </c>
      <c r="AW288" s="13" t="s">
        <v>36</v>
      </c>
      <c r="AX288" s="13" t="s">
        <v>80</v>
      </c>
      <c r="AY288" s="163" t="s">
        <v>130</v>
      </c>
    </row>
    <row r="289" spans="2:51" s="13" customFormat="1" ht="12">
      <c r="B289" s="162"/>
      <c r="D289" s="156" t="s">
        <v>160</v>
      </c>
      <c r="E289" s="163" t="s">
        <v>1</v>
      </c>
      <c r="F289" s="164" t="s">
        <v>397</v>
      </c>
      <c r="H289" s="165">
        <v>80</v>
      </c>
      <c r="I289" s="166"/>
      <c r="L289" s="162"/>
      <c r="M289" s="167"/>
      <c r="N289" s="168"/>
      <c r="O289" s="168"/>
      <c r="P289" s="168"/>
      <c r="Q289" s="168"/>
      <c r="R289" s="168"/>
      <c r="S289" s="168"/>
      <c r="T289" s="169"/>
      <c r="AT289" s="163" t="s">
        <v>160</v>
      </c>
      <c r="AU289" s="163" t="s">
        <v>90</v>
      </c>
      <c r="AV289" s="13" t="s">
        <v>90</v>
      </c>
      <c r="AW289" s="13" t="s">
        <v>36</v>
      </c>
      <c r="AX289" s="13" t="s">
        <v>80</v>
      </c>
      <c r="AY289" s="163" t="s">
        <v>130</v>
      </c>
    </row>
    <row r="290" spans="2:51" s="13" customFormat="1" ht="12">
      <c r="B290" s="162"/>
      <c r="D290" s="156" t="s">
        <v>160</v>
      </c>
      <c r="E290" s="163" t="s">
        <v>1</v>
      </c>
      <c r="F290" s="164" t="s">
        <v>398</v>
      </c>
      <c r="H290" s="165">
        <v>32</v>
      </c>
      <c r="I290" s="166"/>
      <c r="L290" s="162"/>
      <c r="M290" s="167"/>
      <c r="N290" s="168"/>
      <c r="O290" s="168"/>
      <c r="P290" s="168"/>
      <c r="Q290" s="168"/>
      <c r="R290" s="168"/>
      <c r="S290" s="168"/>
      <c r="T290" s="169"/>
      <c r="AT290" s="163" t="s">
        <v>160</v>
      </c>
      <c r="AU290" s="163" t="s">
        <v>90</v>
      </c>
      <c r="AV290" s="13" t="s">
        <v>90</v>
      </c>
      <c r="AW290" s="13" t="s">
        <v>36</v>
      </c>
      <c r="AX290" s="13" t="s">
        <v>80</v>
      </c>
      <c r="AY290" s="163" t="s">
        <v>130</v>
      </c>
    </row>
    <row r="291" spans="2:51" s="14" customFormat="1" ht="12">
      <c r="B291" s="170"/>
      <c r="D291" s="156" t="s">
        <v>160</v>
      </c>
      <c r="E291" s="171" t="s">
        <v>1</v>
      </c>
      <c r="F291" s="172" t="s">
        <v>175</v>
      </c>
      <c r="H291" s="173">
        <v>428</v>
      </c>
      <c r="I291" s="174"/>
      <c r="L291" s="170"/>
      <c r="M291" s="175"/>
      <c r="N291" s="176"/>
      <c r="O291" s="176"/>
      <c r="P291" s="176"/>
      <c r="Q291" s="176"/>
      <c r="R291" s="176"/>
      <c r="S291" s="176"/>
      <c r="T291" s="177"/>
      <c r="AT291" s="171" t="s">
        <v>160</v>
      </c>
      <c r="AU291" s="171" t="s">
        <v>90</v>
      </c>
      <c r="AV291" s="14" t="s">
        <v>137</v>
      </c>
      <c r="AW291" s="14" t="s">
        <v>36</v>
      </c>
      <c r="AX291" s="14" t="s">
        <v>88</v>
      </c>
      <c r="AY291" s="171" t="s">
        <v>130</v>
      </c>
    </row>
    <row r="292" spans="1:65" s="2" customFormat="1" ht="14.45" customHeight="1">
      <c r="A292" s="31"/>
      <c r="B292" s="142"/>
      <c r="C292" s="178" t="s">
        <v>399</v>
      </c>
      <c r="D292" s="178" t="s">
        <v>206</v>
      </c>
      <c r="E292" s="179" t="s">
        <v>400</v>
      </c>
      <c r="F292" s="180" t="s">
        <v>401</v>
      </c>
      <c r="G292" s="181" t="s">
        <v>246</v>
      </c>
      <c r="H292" s="182">
        <v>1180.7</v>
      </c>
      <c r="I292" s="183"/>
      <c r="J292" s="184">
        <f>ROUND(I292*H292,2)</f>
        <v>0</v>
      </c>
      <c r="K292" s="180" t="s">
        <v>1</v>
      </c>
      <c r="L292" s="185"/>
      <c r="M292" s="186" t="s">
        <v>1</v>
      </c>
      <c r="N292" s="187" t="s">
        <v>45</v>
      </c>
      <c r="O292" s="57"/>
      <c r="P292" s="152">
        <f>O292*H292</f>
        <v>0</v>
      </c>
      <c r="Q292" s="152">
        <v>0.001</v>
      </c>
      <c r="R292" s="152">
        <f>Q292*H292</f>
        <v>1.1807</v>
      </c>
      <c r="S292" s="152">
        <v>0</v>
      </c>
      <c r="T292" s="153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54" t="s">
        <v>191</v>
      </c>
      <c r="AT292" s="154" t="s">
        <v>206</v>
      </c>
      <c r="AU292" s="154" t="s">
        <v>90</v>
      </c>
      <c r="AY292" s="16" t="s">
        <v>130</v>
      </c>
      <c r="BE292" s="155">
        <f>IF(N292="základní",J292,0)</f>
        <v>0</v>
      </c>
      <c r="BF292" s="155">
        <f>IF(N292="snížená",J292,0)</f>
        <v>0</v>
      </c>
      <c r="BG292" s="155">
        <f>IF(N292="zákl. přenesená",J292,0)</f>
        <v>0</v>
      </c>
      <c r="BH292" s="155">
        <f>IF(N292="sníž. přenesená",J292,0)</f>
        <v>0</v>
      </c>
      <c r="BI292" s="155">
        <f>IF(N292="nulová",J292,0)</f>
        <v>0</v>
      </c>
      <c r="BJ292" s="16" t="s">
        <v>88</v>
      </c>
      <c r="BK292" s="155">
        <f>ROUND(I292*H292,2)</f>
        <v>0</v>
      </c>
      <c r="BL292" s="16" t="s">
        <v>137</v>
      </c>
      <c r="BM292" s="154" t="s">
        <v>402</v>
      </c>
    </row>
    <row r="293" spans="1:47" s="2" customFormat="1" ht="12">
      <c r="A293" s="31"/>
      <c r="B293" s="32"/>
      <c r="C293" s="31"/>
      <c r="D293" s="156" t="s">
        <v>139</v>
      </c>
      <c r="E293" s="31"/>
      <c r="F293" s="157" t="s">
        <v>401</v>
      </c>
      <c r="G293" s="31"/>
      <c r="H293" s="31"/>
      <c r="I293" s="158"/>
      <c r="J293" s="31"/>
      <c r="K293" s="31"/>
      <c r="L293" s="32"/>
      <c r="M293" s="159"/>
      <c r="N293" s="160"/>
      <c r="O293" s="57"/>
      <c r="P293" s="57"/>
      <c r="Q293" s="57"/>
      <c r="R293" s="57"/>
      <c r="S293" s="57"/>
      <c r="T293" s="58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6" t="s">
        <v>139</v>
      </c>
      <c r="AU293" s="16" t="s">
        <v>90</v>
      </c>
    </row>
    <row r="294" spans="2:51" s="13" customFormat="1" ht="12">
      <c r="B294" s="162"/>
      <c r="D294" s="156" t="s">
        <v>160</v>
      </c>
      <c r="E294" s="163" t="s">
        <v>1</v>
      </c>
      <c r="F294" s="164" t="s">
        <v>403</v>
      </c>
      <c r="H294" s="165">
        <v>75.6</v>
      </c>
      <c r="I294" s="166"/>
      <c r="L294" s="162"/>
      <c r="M294" s="167"/>
      <c r="N294" s="168"/>
      <c r="O294" s="168"/>
      <c r="P294" s="168"/>
      <c r="Q294" s="168"/>
      <c r="R294" s="168"/>
      <c r="S294" s="168"/>
      <c r="T294" s="169"/>
      <c r="AT294" s="163" t="s">
        <v>160</v>
      </c>
      <c r="AU294" s="163" t="s">
        <v>90</v>
      </c>
      <c r="AV294" s="13" t="s">
        <v>90</v>
      </c>
      <c r="AW294" s="13" t="s">
        <v>36</v>
      </c>
      <c r="AX294" s="13" t="s">
        <v>80</v>
      </c>
      <c r="AY294" s="163" t="s">
        <v>130</v>
      </c>
    </row>
    <row r="295" spans="2:51" s="13" customFormat="1" ht="12">
      <c r="B295" s="162"/>
      <c r="D295" s="156" t="s">
        <v>160</v>
      </c>
      <c r="E295" s="163" t="s">
        <v>1</v>
      </c>
      <c r="F295" s="164" t="s">
        <v>404</v>
      </c>
      <c r="H295" s="165">
        <v>525.8</v>
      </c>
      <c r="I295" s="166"/>
      <c r="L295" s="162"/>
      <c r="M295" s="167"/>
      <c r="N295" s="168"/>
      <c r="O295" s="168"/>
      <c r="P295" s="168"/>
      <c r="Q295" s="168"/>
      <c r="R295" s="168"/>
      <c r="S295" s="168"/>
      <c r="T295" s="169"/>
      <c r="AT295" s="163" t="s">
        <v>160</v>
      </c>
      <c r="AU295" s="163" t="s">
        <v>90</v>
      </c>
      <c r="AV295" s="13" t="s">
        <v>90</v>
      </c>
      <c r="AW295" s="13" t="s">
        <v>36</v>
      </c>
      <c r="AX295" s="13" t="s">
        <v>80</v>
      </c>
      <c r="AY295" s="163" t="s">
        <v>130</v>
      </c>
    </row>
    <row r="296" spans="2:51" s="13" customFormat="1" ht="12">
      <c r="B296" s="162"/>
      <c r="D296" s="156" t="s">
        <v>160</v>
      </c>
      <c r="E296" s="163" t="s">
        <v>1</v>
      </c>
      <c r="F296" s="164" t="s">
        <v>405</v>
      </c>
      <c r="H296" s="165">
        <v>570.5</v>
      </c>
      <c r="I296" s="166"/>
      <c r="L296" s="162"/>
      <c r="M296" s="167"/>
      <c r="N296" s="168"/>
      <c r="O296" s="168"/>
      <c r="P296" s="168"/>
      <c r="Q296" s="168"/>
      <c r="R296" s="168"/>
      <c r="S296" s="168"/>
      <c r="T296" s="169"/>
      <c r="AT296" s="163" t="s">
        <v>160</v>
      </c>
      <c r="AU296" s="163" t="s">
        <v>90</v>
      </c>
      <c r="AV296" s="13" t="s">
        <v>90</v>
      </c>
      <c r="AW296" s="13" t="s">
        <v>36</v>
      </c>
      <c r="AX296" s="13" t="s">
        <v>80</v>
      </c>
      <c r="AY296" s="163" t="s">
        <v>130</v>
      </c>
    </row>
    <row r="297" spans="2:51" s="13" customFormat="1" ht="12">
      <c r="B297" s="162"/>
      <c r="D297" s="156" t="s">
        <v>160</v>
      </c>
      <c r="E297" s="163" t="s">
        <v>1</v>
      </c>
      <c r="F297" s="164" t="s">
        <v>406</v>
      </c>
      <c r="H297" s="165">
        <v>8.8</v>
      </c>
      <c r="I297" s="166"/>
      <c r="L297" s="162"/>
      <c r="M297" s="167"/>
      <c r="N297" s="168"/>
      <c r="O297" s="168"/>
      <c r="P297" s="168"/>
      <c r="Q297" s="168"/>
      <c r="R297" s="168"/>
      <c r="S297" s="168"/>
      <c r="T297" s="169"/>
      <c r="AT297" s="163" t="s">
        <v>160</v>
      </c>
      <c r="AU297" s="163" t="s">
        <v>90</v>
      </c>
      <c r="AV297" s="13" t="s">
        <v>90</v>
      </c>
      <c r="AW297" s="13" t="s">
        <v>36</v>
      </c>
      <c r="AX297" s="13" t="s">
        <v>80</v>
      </c>
      <c r="AY297" s="163" t="s">
        <v>130</v>
      </c>
    </row>
    <row r="298" spans="2:51" s="14" customFormat="1" ht="12">
      <c r="B298" s="170"/>
      <c r="D298" s="156" t="s">
        <v>160</v>
      </c>
      <c r="E298" s="171" t="s">
        <v>1</v>
      </c>
      <c r="F298" s="172" t="s">
        <v>175</v>
      </c>
      <c r="H298" s="173">
        <v>1180.7</v>
      </c>
      <c r="I298" s="174"/>
      <c r="L298" s="170"/>
      <c r="M298" s="175"/>
      <c r="N298" s="176"/>
      <c r="O298" s="176"/>
      <c r="P298" s="176"/>
      <c r="Q298" s="176"/>
      <c r="R298" s="176"/>
      <c r="S298" s="176"/>
      <c r="T298" s="177"/>
      <c r="AT298" s="171" t="s">
        <v>160</v>
      </c>
      <c r="AU298" s="171" t="s">
        <v>90</v>
      </c>
      <c r="AV298" s="14" t="s">
        <v>137</v>
      </c>
      <c r="AW298" s="14" t="s">
        <v>36</v>
      </c>
      <c r="AX298" s="14" t="s">
        <v>88</v>
      </c>
      <c r="AY298" s="171" t="s">
        <v>130</v>
      </c>
    </row>
    <row r="299" spans="1:65" s="2" customFormat="1" ht="14.45" customHeight="1">
      <c r="A299" s="31"/>
      <c r="B299" s="142"/>
      <c r="C299" s="178" t="s">
        <v>407</v>
      </c>
      <c r="D299" s="178" t="s">
        <v>206</v>
      </c>
      <c r="E299" s="179" t="s">
        <v>408</v>
      </c>
      <c r="F299" s="180" t="s">
        <v>409</v>
      </c>
      <c r="G299" s="181" t="s">
        <v>246</v>
      </c>
      <c r="H299" s="182">
        <v>448.1</v>
      </c>
      <c r="I299" s="183"/>
      <c r="J299" s="184">
        <f>ROUND(I299*H299,2)</f>
        <v>0</v>
      </c>
      <c r="K299" s="180" t="s">
        <v>1</v>
      </c>
      <c r="L299" s="185"/>
      <c r="M299" s="186" t="s">
        <v>1</v>
      </c>
      <c r="N299" s="187" t="s">
        <v>45</v>
      </c>
      <c r="O299" s="57"/>
      <c r="P299" s="152">
        <f>O299*H299</f>
        <v>0</v>
      </c>
      <c r="Q299" s="152">
        <v>0.001</v>
      </c>
      <c r="R299" s="152">
        <f>Q299*H299</f>
        <v>0.44810000000000005</v>
      </c>
      <c r="S299" s="152">
        <v>0</v>
      </c>
      <c r="T299" s="153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54" t="s">
        <v>191</v>
      </c>
      <c r="AT299" s="154" t="s">
        <v>206</v>
      </c>
      <c r="AU299" s="154" t="s">
        <v>90</v>
      </c>
      <c r="AY299" s="16" t="s">
        <v>130</v>
      </c>
      <c r="BE299" s="155">
        <f>IF(N299="základní",J299,0)</f>
        <v>0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6" t="s">
        <v>88</v>
      </c>
      <c r="BK299" s="155">
        <f>ROUND(I299*H299,2)</f>
        <v>0</v>
      </c>
      <c r="BL299" s="16" t="s">
        <v>137</v>
      </c>
      <c r="BM299" s="154" t="s">
        <v>410</v>
      </c>
    </row>
    <row r="300" spans="1:47" s="2" customFormat="1" ht="12">
      <c r="A300" s="31"/>
      <c r="B300" s="32"/>
      <c r="C300" s="31"/>
      <c r="D300" s="156" t="s">
        <v>139</v>
      </c>
      <c r="E300" s="31"/>
      <c r="F300" s="157" t="s">
        <v>409</v>
      </c>
      <c r="G300" s="31"/>
      <c r="H300" s="31"/>
      <c r="I300" s="158"/>
      <c r="J300" s="31"/>
      <c r="K300" s="31"/>
      <c r="L300" s="32"/>
      <c r="M300" s="159"/>
      <c r="N300" s="160"/>
      <c r="O300" s="57"/>
      <c r="P300" s="57"/>
      <c r="Q300" s="57"/>
      <c r="R300" s="57"/>
      <c r="S300" s="57"/>
      <c r="T300" s="58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6" t="s">
        <v>139</v>
      </c>
      <c r="AU300" s="16" t="s">
        <v>90</v>
      </c>
    </row>
    <row r="301" spans="2:51" s="13" customFormat="1" ht="12">
      <c r="B301" s="162"/>
      <c r="D301" s="156" t="s">
        <v>160</v>
      </c>
      <c r="E301" s="163" t="s">
        <v>1</v>
      </c>
      <c r="F301" s="164" t="s">
        <v>411</v>
      </c>
      <c r="H301" s="165">
        <v>110.4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3" t="s">
        <v>160</v>
      </c>
      <c r="AU301" s="163" t="s">
        <v>90</v>
      </c>
      <c r="AV301" s="13" t="s">
        <v>90</v>
      </c>
      <c r="AW301" s="13" t="s">
        <v>36</v>
      </c>
      <c r="AX301" s="13" t="s">
        <v>80</v>
      </c>
      <c r="AY301" s="163" t="s">
        <v>130</v>
      </c>
    </row>
    <row r="302" spans="2:51" s="13" customFormat="1" ht="12">
      <c r="B302" s="162"/>
      <c r="D302" s="156" t="s">
        <v>160</v>
      </c>
      <c r="E302" s="163" t="s">
        <v>1</v>
      </c>
      <c r="F302" s="164" t="s">
        <v>412</v>
      </c>
      <c r="H302" s="165">
        <v>230.8</v>
      </c>
      <c r="I302" s="166"/>
      <c r="L302" s="162"/>
      <c r="M302" s="167"/>
      <c r="N302" s="168"/>
      <c r="O302" s="168"/>
      <c r="P302" s="168"/>
      <c r="Q302" s="168"/>
      <c r="R302" s="168"/>
      <c r="S302" s="168"/>
      <c r="T302" s="169"/>
      <c r="AT302" s="163" t="s">
        <v>160</v>
      </c>
      <c r="AU302" s="163" t="s">
        <v>90</v>
      </c>
      <c r="AV302" s="13" t="s">
        <v>90</v>
      </c>
      <c r="AW302" s="13" t="s">
        <v>36</v>
      </c>
      <c r="AX302" s="13" t="s">
        <v>80</v>
      </c>
      <c r="AY302" s="163" t="s">
        <v>130</v>
      </c>
    </row>
    <row r="303" spans="2:51" s="13" customFormat="1" ht="12">
      <c r="B303" s="162"/>
      <c r="D303" s="156" t="s">
        <v>160</v>
      </c>
      <c r="E303" s="163" t="s">
        <v>1</v>
      </c>
      <c r="F303" s="164" t="s">
        <v>413</v>
      </c>
      <c r="H303" s="165">
        <v>106.9</v>
      </c>
      <c r="I303" s="166"/>
      <c r="L303" s="162"/>
      <c r="M303" s="167"/>
      <c r="N303" s="168"/>
      <c r="O303" s="168"/>
      <c r="P303" s="168"/>
      <c r="Q303" s="168"/>
      <c r="R303" s="168"/>
      <c r="S303" s="168"/>
      <c r="T303" s="169"/>
      <c r="AT303" s="163" t="s">
        <v>160</v>
      </c>
      <c r="AU303" s="163" t="s">
        <v>90</v>
      </c>
      <c r="AV303" s="13" t="s">
        <v>90</v>
      </c>
      <c r="AW303" s="13" t="s">
        <v>36</v>
      </c>
      <c r="AX303" s="13" t="s">
        <v>80</v>
      </c>
      <c r="AY303" s="163" t="s">
        <v>130</v>
      </c>
    </row>
    <row r="304" spans="2:51" s="14" customFormat="1" ht="12">
      <c r="B304" s="170"/>
      <c r="D304" s="156" t="s">
        <v>160</v>
      </c>
      <c r="E304" s="171" t="s">
        <v>1</v>
      </c>
      <c r="F304" s="172" t="s">
        <v>175</v>
      </c>
      <c r="H304" s="173">
        <v>448.1</v>
      </c>
      <c r="I304" s="174"/>
      <c r="L304" s="170"/>
      <c r="M304" s="175"/>
      <c r="N304" s="176"/>
      <c r="O304" s="176"/>
      <c r="P304" s="176"/>
      <c r="Q304" s="176"/>
      <c r="R304" s="176"/>
      <c r="S304" s="176"/>
      <c r="T304" s="177"/>
      <c r="AT304" s="171" t="s">
        <v>160</v>
      </c>
      <c r="AU304" s="171" t="s">
        <v>90</v>
      </c>
      <c r="AV304" s="14" t="s">
        <v>137</v>
      </c>
      <c r="AW304" s="14" t="s">
        <v>36</v>
      </c>
      <c r="AX304" s="14" t="s">
        <v>88</v>
      </c>
      <c r="AY304" s="171" t="s">
        <v>130</v>
      </c>
    </row>
    <row r="305" spans="1:65" s="2" customFormat="1" ht="14.45" customHeight="1">
      <c r="A305" s="31"/>
      <c r="B305" s="142"/>
      <c r="C305" s="178" t="s">
        <v>414</v>
      </c>
      <c r="D305" s="178" t="s">
        <v>206</v>
      </c>
      <c r="E305" s="179" t="s">
        <v>415</v>
      </c>
      <c r="F305" s="180" t="s">
        <v>416</v>
      </c>
      <c r="G305" s="181" t="s">
        <v>246</v>
      </c>
      <c r="H305" s="182">
        <v>228.62</v>
      </c>
      <c r="I305" s="183"/>
      <c r="J305" s="184">
        <f>ROUND(I305*H305,2)</f>
        <v>0</v>
      </c>
      <c r="K305" s="180" t="s">
        <v>1</v>
      </c>
      <c r="L305" s="185"/>
      <c r="M305" s="186" t="s">
        <v>1</v>
      </c>
      <c r="N305" s="187" t="s">
        <v>45</v>
      </c>
      <c r="O305" s="57"/>
      <c r="P305" s="152">
        <f>O305*H305</f>
        <v>0</v>
      </c>
      <c r="Q305" s="152">
        <v>0.001</v>
      </c>
      <c r="R305" s="152">
        <f>Q305*H305</f>
        <v>0.22862000000000002</v>
      </c>
      <c r="S305" s="152">
        <v>0</v>
      </c>
      <c r="T305" s="153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54" t="s">
        <v>191</v>
      </c>
      <c r="AT305" s="154" t="s">
        <v>206</v>
      </c>
      <c r="AU305" s="154" t="s">
        <v>90</v>
      </c>
      <c r="AY305" s="16" t="s">
        <v>130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6" t="s">
        <v>88</v>
      </c>
      <c r="BK305" s="155">
        <f>ROUND(I305*H305,2)</f>
        <v>0</v>
      </c>
      <c r="BL305" s="16" t="s">
        <v>137</v>
      </c>
      <c r="BM305" s="154" t="s">
        <v>417</v>
      </c>
    </row>
    <row r="306" spans="1:47" s="2" customFormat="1" ht="12">
      <c r="A306" s="31"/>
      <c r="B306" s="32"/>
      <c r="C306" s="31"/>
      <c r="D306" s="156" t="s">
        <v>139</v>
      </c>
      <c r="E306" s="31"/>
      <c r="F306" s="157" t="s">
        <v>416</v>
      </c>
      <c r="G306" s="31"/>
      <c r="H306" s="31"/>
      <c r="I306" s="158"/>
      <c r="J306" s="31"/>
      <c r="K306" s="31"/>
      <c r="L306" s="32"/>
      <c r="M306" s="159"/>
      <c r="N306" s="160"/>
      <c r="O306" s="57"/>
      <c r="P306" s="57"/>
      <c r="Q306" s="57"/>
      <c r="R306" s="57"/>
      <c r="S306" s="57"/>
      <c r="T306" s="58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T306" s="16" t="s">
        <v>139</v>
      </c>
      <c r="AU306" s="16" t="s">
        <v>90</v>
      </c>
    </row>
    <row r="307" spans="2:51" s="13" customFormat="1" ht="12">
      <c r="B307" s="162"/>
      <c r="D307" s="156" t="s">
        <v>160</v>
      </c>
      <c r="E307" s="163" t="s">
        <v>1</v>
      </c>
      <c r="F307" s="164" t="s">
        <v>418</v>
      </c>
      <c r="H307" s="165">
        <v>228.62</v>
      </c>
      <c r="I307" s="166"/>
      <c r="L307" s="162"/>
      <c r="M307" s="167"/>
      <c r="N307" s="168"/>
      <c r="O307" s="168"/>
      <c r="P307" s="168"/>
      <c r="Q307" s="168"/>
      <c r="R307" s="168"/>
      <c r="S307" s="168"/>
      <c r="T307" s="169"/>
      <c r="AT307" s="163" t="s">
        <v>160</v>
      </c>
      <c r="AU307" s="163" t="s">
        <v>90</v>
      </c>
      <c r="AV307" s="13" t="s">
        <v>90</v>
      </c>
      <c r="AW307" s="13" t="s">
        <v>36</v>
      </c>
      <c r="AX307" s="13" t="s">
        <v>88</v>
      </c>
      <c r="AY307" s="163" t="s">
        <v>130</v>
      </c>
    </row>
    <row r="308" spans="1:65" s="2" customFormat="1" ht="14.45" customHeight="1">
      <c r="A308" s="31"/>
      <c r="B308" s="142"/>
      <c r="C308" s="143" t="s">
        <v>419</v>
      </c>
      <c r="D308" s="143" t="s">
        <v>132</v>
      </c>
      <c r="E308" s="144" t="s">
        <v>420</v>
      </c>
      <c r="F308" s="145" t="s">
        <v>421</v>
      </c>
      <c r="G308" s="146" t="s">
        <v>389</v>
      </c>
      <c r="H308" s="147">
        <v>32</v>
      </c>
      <c r="I308" s="148"/>
      <c r="J308" s="149">
        <f>ROUND(I308*H308,2)</f>
        <v>0</v>
      </c>
      <c r="K308" s="145" t="s">
        <v>1</v>
      </c>
      <c r="L308" s="32"/>
      <c r="M308" s="150" t="s">
        <v>1</v>
      </c>
      <c r="N308" s="151" t="s">
        <v>45</v>
      </c>
      <c r="O308" s="57"/>
      <c r="P308" s="152">
        <f>O308*H308</f>
        <v>0</v>
      </c>
      <c r="Q308" s="152">
        <v>0</v>
      </c>
      <c r="R308" s="152">
        <f>Q308*H308</f>
        <v>0</v>
      </c>
      <c r="S308" s="152">
        <v>0</v>
      </c>
      <c r="T308" s="153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54" t="s">
        <v>146</v>
      </c>
      <c r="AT308" s="154" t="s">
        <v>132</v>
      </c>
      <c r="AU308" s="154" t="s">
        <v>90</v>
      </c>
      <c r="AY308" s="16" t="s">
        <v>130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6" t="s">
        <v>88</v>
      </c>
      <c r="BK308" s="155">
        <f>ROUND(I308*H308,2)</f>
        <v>0</v>
      </c>
      <c r="BL308" s="16" t="s">
        <v>146</v>
      </c>
      <c r="BM308" s="154" t="s">
        <v>422</v>
      </c>
    </row>
    <row r="309" spans="1:47" s="2" customFormat="1" ht="12">
      <c r="A309" s="31"/>
      <c r="B309" s="32"/>
      <c r="C309" s="31"/>
      <c r="D309" s="156" t="s">
        <v>139</v>
      </c>
      <c r="E309" s="31"/>
      <c r="F309" s="157" t="s">
        <v>421</v>
      </c>
      <c r="G309" s="31"/>
      <c r="H309" s="31"/>
      <c r="I309" s="158"/>
      <c r="J309" s="31"/>
      <c r="K309" s="31"/>
      <c r="L309" s="32"/>
      <c r="M309" s="159"/>
      <c r="N309" s="160"/>
      <c r="O309" s="57"/>
      <c r="P309" s="57"/>
      <c r="Q309" s="57"/>
      <c r="R309" s="57"/>
      <c r="S309" s="57"/>
      <c r="T309" s="58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T309" s="16" t="s">
        <v>139</v>
      </c>
      <c r="AU309" s="16" t="s">
        <v>90</v>
      </c>
    </row>
    <row r="310" spans="2:63" s="12" customFormat="1" ht="22.9" customHeight="1">
      <c r="B310" s="129"/>
      <c r="D310" s="130" t="s">
        <v>79</v>
      </c>
      <c r="E310" s="140" t="s">
        <v>423</v>
      </c>
      <c r="F310" s="140" t="s">
        <v>424</v>
      </c>
      <c r="I310" s="132"/>
      <c r="J310" s="141">
        <f>BK310</f>
        <v>0</v>
      </c>
      <c r="L310" s="129"/>
      <c r="M310" s="134"/>
      <c r="N310" s="135"/>
      <c r="O310" s="135"/>
      <c r="P310" s="136">
        <f>SUM(P311:P318)</f>
        <v>0</v>
      </c>
      <c r="Q310" s="135"/>
      <c r="R310" s="136">
        <f>SUM(R311:R318)</f>
        <v>0.00525175</v>
      </c>
      <c r="S310" s="135"/>
      <c r="T310" s="137">
        <f>SUM(T311:T318)</f>
        <v>0</v>
      </c>
      <c r="AR310" s="130" t="s">
        <v>90</v>
      </c>
      <c r="AT310" s="138" t="s">
        <v>79</v>
      </c>
      <c r="AU310" s="138" t="s">
        <v>88</v>
      </c>
      <c r="AY310" s="130" t="s">
        <v>130</v>
      </c>
      <c r="BK310" s="139">
        <f>SUM(BK311:BK318)</f>
        <v>0</v>
      </c>
    </row>
    <row r="311" spans="1:65" s="2" customFormat="1" ht="24.2" customHeight="1">
      <c r="A311" s="31"/>
      <c r="B311" s="142"/>
      <c r="C311" s="143" t="s">
        <v>425</v>
      </c>
      <c r="D311" s="143" t="s">
        <v>132</v>
      </c>
      <c r="E311" s="144" t="s">
        <v>426</v>
      </c>
      <c r="F311" s="145" t="s">
        <v>427</v>
      </c>
      <c r="G311" s="146" t="s">
        <v>184</v>
      </c>
      <c r="H311" s="147">
        <v>15.005</v>
      </c>
      <c r="I311" s="148"/>
      <c r="J311" s="149">
        <f>ROUND(I311*H311,2)</f>
        <v>0</v>
      </c>
      <c r="K311" s="145" t="s">
        <v>136</v>
      </c>
      <c r="L311" s="32"/>
      <c r="M311" s="150" t="s">
        <v>1</v>
      </c>
      <c r="N311" s="151" t="s">
        <v>45</v>
      </c>
      <c r="O311" s="57"/>
      <c r="P311" s="152">
        <f>O311*H311</f>
        <v>0</v>
      </c>
      <c r="Q311" s="152">
        <v>8E-05</v>
      </c>
      <c r="R311" s="152">
        <f>Q311*H311</f>
        <v>0.0012004000000000001</v>
      </c>
      <c r="S311" s="152">
        <v>0</v>
      </c>
      <c r="T311" s="153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54" t="s">
        <v>146</v>
      </c>
      <c r="AT311" s="154" t="s">
        <v>132</v>
      </c>
      <c r="AU311" s="154" t="s">
        <v>90</v>
      </c>
      <c r="AY311" s="16" t="s">
        <v>130</v>
      </c>
      <c r="BE311" s="155">
        <f>IF(N311="základní",J311,0)</f>
        <v>0</v>
      </c>
      <c r="BF311" s="155">
        <f>IF(N311="snížená",J311,0)</f>
        <v>0</v>
      </c>
      <c r="BG311" s="155">
        <f>IF(N311="zákl. přenesená",J311,0)</f>
        <v>0</v>
      </c>
      <c r="BH311" s="155">
        <f>IF(N311="sníž. přenesená",J311,0)</f>
        <v>0</v>
      </c>
      <c r="BI311" s="155">
        <f>IF(N311="nulová",J311,0)</f>
        <v>0</v>
      </c>
      <c r="BJ311" s="16" t="s">
        <v>88</v>
      </c>
      <c r="BK311" s="155">
        <f>ROUND(I311*H311,2)</f>
        <v>0</v>
      </c>
      <c r="BL311" s="16" t="s">
        <v>146</v>
      </c>
      <c r="BM311" s="154" t="s">
        <v>428</v>
      </c>
    </row>
    <row r="312" spans="1:47" s="2" customFormat="1" ht="12">
      <c r="A312" s="31"/>
      <c r="B312" s="32"/>
      <c r="C312" s="31"/>
      <c r="D312" s="156" t="s">
        <v>139</v>
      </c>
      <c r="E312" s="31"/>
      <c r="F312" s="157" t="s">
        <v>429</v>
      </c>
      <c r="G312" s="31"/>
      <c r="H312" s="31"/>
      <c r="I312" s="158"/>
      <c r="J312" s="31"/>
      <c r="K312" s="31"/>
      <c r="L312" s="32"/>
      <c r="M312" s="159"/>
      <c r="N312" s="160"/>
      <c r="O312" s="57"/>
      <c r="P312" s="57"/>
      <c r="Q312" s="57"/>
      <c r="R312" s="57"/>
      <c r="S312" s="57"/>
      <c r="T312" s="58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T312" s="16" t="s">
        <v>139</v>
      </c>
      <c r="AU312" s="16" t="s">
        <v>90</v>
      </c>
    </row>
    <row r="313" spans="2:51" s="13" customFormat="1" ht="12">
      <c r="B313" s="162"/>
      <c r="D313" s="156" t="s">
        <v>160</v>
      </c>
      <c r="E313" s="163" t="s">
        <v>1</v>
      </c>
      <c r="F313" s="164" t="s">
        <v>430</v>
      </c>
      <c r="H313" s="165">
        <v>4.08</v>
      </c>
      <c r="I313" s="166"/>
      <c r="L313" s="162"/>
      <c r="M313" s="167"/>
      <c r="N313" s="168"/>
      <c r="O313" s="168"/>
      <c r="P313" s="168"/>
      <c r="Q313" s="168"/>
      <c r="R313" s="168"/>
      <c r="S313" s="168"/>
      <c r="T313" s="169"/>
      <c r="AT313" s="163" t="s">
        <v>160</v>
      </c>
      <c r="AU313" s="163" t="s">
        <v>90</v>
      </c>
      <c r="AV313" s="13" t="s">
        <v>90</v>
      </c>
      <c r="AW313" s="13" t="s">
        <v>36</v>
      </c>
      <c r="AX313" s="13" t="s">
        <v>80</v>
      </c>
      <c r="AY313" s="163" t="s">
        <v>130</v>
      </c>
    </row>
    <row r="314" spans="2:51" s="13" customFormat="1" ht="12">
      <c r="B314" s="162"/>
      <c r="D314" s="156" t="s">
        <v>160</v>
      </c>
      <c r="E314" s="163" t="s">
        <v>1</v>
      </c>
      <c r="F314" s="164" t="s">
        <v>431</v>
      </c>
      <c r="H314" s="165">
        <v>6.88</v>
      </c>
      <c r="I314" s="166"/>
      <c r="L314" s="162"/>
      <c r="M314" s="167"/>
      <c r="N314" s="168"/>
      <c r="O314" s="168"/>
      <c r="P314" s="168"/>
      <c r="Q314" s="168"/>
      <c r="R314" s="168"/>
      <c r="S314" s="168"/>
      <c r="T314" s="169"/>
      <c r="AT314" s="163" t="s">
        <v>160</v>
      </c>
      <c r="AU314" s="163" t="s">
        <v>90</v>
      </c>
      <c r="AV314" s="13" t="s">
        <v>90</v>
      </c>
      <c r="AW314" s="13" t="s">
        <v>36</v>
      </c>
      <c r="AX314" s="13" t="s">
        <v>80</v>
      </c>
      <c r="AY314" s="163" t="s">
        <v>130</v>
      </c>
    </row>
    <row r="315" spans="2:51" s="13" customFormat="1" ht="12">
      <c r="B315" s="162"/>
      <c r="D315" s="156" t="s">
        <v>160</v>
      </c>
      <c r="E315" s="163" t="s">
        <v>1</v>
      </c>
      <c r="F315" s="164" t="s">
        <v>432</v>
      </c>
      <c r="H315" s="165">
        <v>4.045</v>
      </c>
      <c r="I315" s="166"/>
      <c r="L315" s="162"/>
      <c r="M315" s="167"/>
      <c r="N315" s="168"/>
      <c r="O315" s="168"/>
      <c r="P315" s="168"/>
      <c r="Q315" s="168"/>
      <c r="R315" s="168"/>
      <c r="S315" s="168"/>
      <c r="T315" s="169"/>
      <c r="AT315" s="163" t="s">
        <v>160</v>
      </c>
      <c r="AU315" s="163" t="s">
        <v>90</v>
      </c>
      <c r="AV315" s="13" t="s">
        <v>90</v>
      </c>
      <c r="AW315" s="13" t="s">
        <v>36</v>
      </c>
      <c r="AX315" s="13" t="s">
        <v>80</v>
      </c>
      <c r="AY315" s="163" t="s">
        <v>130</v>
      </c>
    </row>
    <row r="316" spans="2:51" s="14" customFormat="1" ht="12">
      <c r="B316" s="170"/>
      <c r="D316" s="156" t="s">
        <v>160</v>
      </c>
      <c r="E316" s="171" t="s">
        <v>1</v>
      </c>
      <c r="F316" s="172" t="s">
        <v>175</v>
      </c>
      <c r="H316" s="173">
        <v>15.005</v>
      </c>
      <c r="I316" s="174"/>
      <c r="L316" s="170"/>
      <c r="M316" s="175"/>
      <c r="N316" s="176"/>
      <c r="O316" s="176"/>
      <c r="P316" s="176"/>
      <c r="Q316" s="176"/>
      <c r="R316" s="176"/>
      <c r="S316" s="176"/>
      <c r="T316" s="177"/>
      <c r="AT316" s="171" t="s">
        <v>160</v>
      </c>
      <c r="AU316" s="171" t="s">
        <v>90</v>
      </c>
      <c r="AV316" s="14" t="s">
        <v>137</v>
      </c>
      <c r="AW316" s="14" t="s">
        <v>36</v>
      </c>
      <c r="AX316" s="14" t="s">
        <v>88</v>
      </c>
      <c r="AY316" s="171" t="s">
        <v>130</v>
      </c>
    </row>
    <row r="317" spans="1:65" s="2" customFormat="1" ht="24.2" customHeight="1">
      <c r="A317" s="31"/>
      <c r="B317" s="142"/>
      <c r="C317" s="143" t="s">
        <v>433</v>
      </c>
      <c r="D317" s="143" t="s">
        <v>132</v>
      </c>
      <c r="E317" s="144" t="s">
        <v>434</v>
      </c>
      <c r="F317" s="145" t="s">
        <v>435</v>
      </c>
      <c r="G317" s="146" t="s">
        <v>184</v>
      </c>
      <c r="H317" s="147">
        <v>15.005</v>
      </c>
      <c r="I317" s="148"/>
      <c r="J317" s="149">
        <f>ROUND(I317*H317,2)</f>
        <v>0</v>
      </c>
      <c r="K317" s="145" t="s">
        <v>136</v>
      </c>
      <c r="L317" s="32"/>
      <c r="M317" s="150" t="s">
        <v>1</v>
      </c>
      <c r="N317" s="151" t="s">
        <v>45</v>
      </c>
      <c r="O317" s="57"/>
      <c r="P317" s="152">
        <f>O317*H317</f>
        <v>0</v>
      </c>
      <c r="Q317" s="152">
        <v>0.00027</v>
      </c>
      <c r="R317" s="152">
        <f>Q317*H317</f>
        <v>0.0040513500000000004</v>
      </c>
      <c r="S317" s="152">
        <v>0</v>
      </c>
      <c r="T317" s="153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54" t="s">
        <v>146</v>
      </c>
      <c r="AT317" s="154" t="s">
        <v>132</v>
      </c>
      <c r="AU317" s="154" t="s">
        <v>90</v>
      </c>
      <c r="AY317" s="16" t="s">
        <v>130</v>
      </c>
      <c r="BE317" s="155">
        <f>IF(N317="základní",J317,0)</f>
        <v>0</v>
      </c>
      <c r="BF317" s="155">
        <f>IF(N317="snížená",J317,0)</f>
        <v>0</v>
      </c>
      <c r="BG317" s="155">
        <f>IF(N317="zákl. přenesená",J317,0)</f>
        <v>0</v>
      </c>
      <c r="BH317" s="155">
        <f>IF(N317="sníž. přenesená",J317,0)</f>
        <v>0</v>
      </c>
      <c r="BI317" s="155">
        <f>IF(N317="nulová",J317,0)</f>
        <v>0</v>
      </c>
      <c r="BJ317" s="16" t="s">
        <v>88</v>
      </c>
      <c r="BK317" s="155">
        <f>ROUND(I317*H317,2)</f>
        <v>0</v>
      </c>
      <c r="BL317" s="16" t="s">
        <v>146</v>
      </c>
      <c r="BM317" s="154" t="s">
        <v>436</v>
      </c>
    </row>
    <row r="318" spans="1:47" s="2" customFormat="1" ht="29.25">
      <c r="A318" s="31"/>
      <c r="B318" s="32"/>
      <c r="C318" s="31"/>
      <c r="D318" s="156" t="s">
        <v>139</v>
      </c>
      <c r="E318" s="31"/>
      <c r="F318" s="157" t="s">
        <v>437</v>
      </c>
      <c r="G318" s="31"/>
      <c r="H318" s="31"/>
      <c r="I318" s="158"/>
      <c r="J318" s="31"/>
      <c r="K318" s="31"/>
      <c r="L318" s="32"/>
      <c r="M318" s="159"/>
      <c r="N318" s="160"/>
      <c r="O318" s="57"/>
      <c r="P318" s="57"/>
      <c r="Q318" s="57"/>
      <c r="R318" s="57"/>
      <c r="S318" s="57"/>
      <c r="T318" s="58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T318" s="16" t="s">
        <v>139</v>
      </c>
      <c r="AU318" s="16" t="s">
        <v>90</v>
      </c>
    </row>
    <row r="319" spans="2:63" s="12" customFormat="1" ht="22.9" customHeight="1">
      <c r="B319" s="129"/>
      <c r="D319" s="130" t="s">
        <v>79</v>
      </c>
      <c r="E319" s="140" t="s">
        <v>438</v>
      </c>
      <c r="F319" s="140" t="s">
        <v>439</v>
      </c>
      <c r="I319" s="132"/>
      <c r="J319" s="141">
        <f>BK319</f>
        <v>0</v>
      </c>
      <c r="L319" s="129"/>
      <c r="M319" s="134"/>
      <c r="N319" s="135"/>
      <c r="O319" s="135"/>
      <c r="P319" s="136">
        <f>SUM(P320:P345)</f>
        <v>0</v>
      </c>
      <c r="Q319" s="135"/>
      <c r="R319" s="136">
        <f>SUM(R320:R345)</f>
        <v>2.2719999999999994</v>
      </c>
      <c r="S319" s="135"/>
      <c r="T319" s="137">
        <f>SUM(T320:T345)</f>
        <v>2.158</v>
      </c>
      <c r="AR319" s="130" t="s">
        <v>90</v>
      </c>
      <c r="AT319" s="138" t="s">
        <v>79</v>
      </c>
      <c r="AU319" s="138" t="s">
        <v>88</v>
      </c>
      <c r="AY319" s="130" t="s">
        <v>130</v>
      </c>
      <c r="BK319" s="139">
        <f>SUM(BK320:BK345)</f>
        <v>0</v>
      </c>
    </row>
    <row r="320" spans="1:65" s="2" customFormat="1" ht="24.2" customHeight="1">
      <c r="A320" s="31"/>
      <c r="B320" s="142"/>
      <c r="C320" s="143" t="s">
        <v>440</v>
      </c>
      <c r="D320" s="143" t="s">
        <v>132</v>
      </c>
      <c r="E320" s="144" t="s">
        <v>441</v>
      </c>
      <c r="F320" s="145" t="s">
        <v>442</v>
      </c>
      <c r="G320" s="146" t="s">
        <v>184</v>
      </c>
      <c r="H320" s="147">
        <v>13.1</v>
      </c>
      <c r="I320" s="148"/>
      <c r="J320" s="149">
        <f>ROUND(I320*H320,2)</f>
        <v>0</v>
      </c>
      <c r="K320" s="145" t="s">
        <v>136</v>
      </c>
      <c r="L320" s="32"/>
      <c r="M320" s="150" t="s">
        <v>1</v>
      </c>
      <c r="N320" s="151" t="s">
        <v>45</v>
      </c>
      <c r="O320" s="57"/>
      <c r="P320" s="152">
        <f>O320*H320</f>
        <v>0</v>
      </c>
      <c r="Q320" s="152">
        <v>0</v>
      </c>
      <c r="R320" s="152">
        <f>Q320*H320</f>
        <v>0</v>
      </c>
      <c r="S320" s="152">
        <v>0</v>
      </c>
      <c r="T320" s="153">
        <f>S320*H320</f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54" t="s">
        <v>146</v>
      </c>
      <c r="AT320" s="154" t="s">
        <v>132</v>
      </c>
      <c r="AU320" s="154" t="s">
        <v>90</v>
      </c>
      <c r="AY320" s="16" t="s">
        <v>130</v>
      </c>
      <c r="BE320" s="155">
        <f>IF(N320="základní",J320,0)</f>
        <v>0</v>
      </c>
      <c r="BF320" s="155">
        <f>IF(N320="snížená",J320,0)</f>
        <v>0</v>
      </c>
      <c r="BG320" s="155">
        <f>IF(N320="zákl. přenesená",J320,0)</f>
        <v>0</v>
      </c>
      <c r="BH320" s="155">
        <f>IF(N320="sníž. přenesená",J320,0)</f>
        <v>0</v>
      </c>
      <c r="BI320" s="155">
        <f>IF(N320="nulová",J320,0)</f>
        <v>0</v>
      </c>
      <c r="BJ320" s="16" t="s">
        <v>88</v>
      </c>
      <c r="BK320" s="155">
        <f>ROUND(I320*H320,2)</f>
        <v>0</v>
      </c>
      <c r="BL320" s="16" t="s">
        <v>146</v>
      </c>
      <c r="BM320" s="154" t="s">
        <v>443</v>
      </c>
    </row>
    <row r="321" spans="1:47" s="2" customFormat="1" ht="29.25">
      <c r="A321" s="31"/>
      <c r="B321" s="32"/>
      <c r="C321" s="31"/>
      <c r="D321" s="156" t="s">
        <v>139</v>
      </c>
      <c r="E321" s="31"/>
      <c r="F321" s="157" t="s">
        <v>444</v>
      </c>
      <c r="G321" s="31"/>
      <c r="H321" s="31"/>
      <c r="I321" s="158"/>
      <c r="J321" s="31"/>
      <c r="K321" s="31"/>
      <c r="L321" s="32"/>
      <c r="M321" s="159"/>
      <c r="N321" s="160"/>
      <c r="O321" s="57"/>
      <c r="P321" s="57"/>
      <c r="Q321" s="57"/>
      <c r="R321" s="57"/>
      <c r="S321" s="57"/>
      <c r="T321" s="58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T321" s="16" t="s">
        <v>139</v>
      </c>
      <c r="AU321" s="16" t="s">
        <v>90</v>
      </c>
    </row>
    <row r="322" spans="1:47" s="2" customFormat="1" ht="58.5">
      <c r="A322" s="31"/>
      <c r="B322" s="32"/>
      <c r="C322" s="31"/>
      <c r="D322" s="156" t="s">
        <v>141</v>
      </c>
      <c r="E322" s="31"/>
      <c r="F322" s="161" t="s">
        <v>445</v>
      </c>
      <c r="G322" s="31"/>
      <c r="H322" s="31"/>
      <c r="I322" s="158"/>
      <c r="J322" s="31"/>
      <c r="K322" s="31"/>
      <c r="L322" s="32"/>
      <c r="M322" s="159"/>
      <c r="N322" s="160"/>
      <c r="O322" s="57"/>
      <c r="P322" s="57"/>
      <c r="Q322" s="57"/>
      <c r="R322" s="57"/>
      <c r="S322" s="57"/>
      <c r="T322" s="58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T322" s="16" t="s">
        <v>141</v>
      </c>
      <c r="AU322" s="16" t="s">
        <v>90</v>
      </c>
    </row>
    <row r="323" spans="1:65" s="2" customFormat="1" ht="24.2" customHeight="1">
      <c r="A323" s="31"/>
      <c r="B323" s="142"/>
      <c r="C323" s="143" t="s">
        <v>446</v>
      </c>
      <c r="D323" s="143" t="s">
        <v>132</v>
      </c>
      <c r="E323" s="144" t="s">
        <v>447</v>
      </c>
      <c r="F323" s="145" t="s">
        <v>448</v>
      </c>
      <c r="G323" s="146" t="s">
        <v>184</v>
      </c>
      <c r="H323" s="147">
        <v>166</v>
      </c>
      <c r="I323" s="148"/>
      <c r="J323" s="149">
        <f>ROUND(I323*H323,2)</f>
        <v>0</v>
      </c>
      <c r="K323" s="145" t="s">
        <v>136</v>
      </c>
      <c r="L323" s="32"/>
      <c r="M323" s="150" t="s">
        <v>1</v>
      </c>
      <c r="N323" s="151" t="s">
        <v>45</v>
      </c>
      <c r="O323" s="57"/>
      <c r="P323" s="152">
        <f>O323*H323</f>
        <v>0</v>
      </c>
      <c r="Q323" s="152">
        <v>0.013</v>
      </c>
      <c r="R323" s="152">
        <f>Q323*H323</f>
        <v>2.158</v>
      </c>
      <c r="S323" s="152">
        <v>0.013</v>
      </c>
      <c r="T323" s="153">
        <f>S323*H323</f>
        <v>2.158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54" t="s">
        <v>146</v>
      </c>
      <c r="AT323" s="154" t="s">
        <v>132</v>
      </c>
      <c r="AU323" s="154" t="s">
        <v>90</v>
      </c>
      <c r="AY323" s="16" t="s">
        <v>130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6" t="s">
        <v>88</v>
      </c>
      <c r="BK323" s="155">
        <f>ROUND(I323*H323,2)</f>
        <v>0</v>
      </c>
      <c r="BL323" s="16" t="s">
        <v>146</v>
      </c>
      <c r="BM323" s="154" t="s">
        <v>449</v>
      </c>
    </row>
    <row r="324" spans="1:47" s="2" customFormat="1" ht="29.25">
      <c r="A324" s="31"/>
      <c r="B324" s="32"/>
      <c r="C324" s="31"/>
      <c r="D324" s="156" t="s">
        <v>139</v>
      </c>
      <c r="E324" s="31"/>
      <c r="F324" s="157" t="s">
        <v>450</v>
      </c>
      <c r="G324" s="31"/>
      <c r="H324" s="31"/>
      <c r="I324" s="158"/>
      <c r="J324" s="31"/>
      <c r="K324" s="31"/>
      <c r="L324" s="32"/>
      <c r="M324" s="159"/>
      <c r="N324" s="160"/>
      <c r="O324" s="57"/>
      <c r="P324" s="57"/>
      <c r="Q324" s="57"/>
      <c r="R324" s="57"/>
      <c r="S324" s="57"/>
      <c r="T324" s="58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T324" s="16" t="s">
        <v>139</v>
      </c>
      <c r="AU324" s="16" t="s">
        <v>90</v>
      </c>
    </row>
    <row r="325" spans="1:65" s="2" customFormat="1" ht="24.2" customHeight="1">
      <c r="A325" s="31"/>
      <c r="B325" s="142"/>
      <c r="C325" s="143" t="s">
        <v>451</v>
      </c>
      <c r="D325" s="143" t="s">
        <v>132</v>
      </c>
      <c r="E325" s="144" t="s">
        <v>452</v>
      </c>
      <c r="F325" s="145" t="s">
        <v>453</v>
      </c>
      <c r="G325" s="146" t="s">
        <v>184</v>
      </c>
      <c r="H325" s="147">
        <v>179.1</v>
      </c>
      <c r="I325" s="148"/>
      <c r="J325" s="149">
        <f>ROUND(I325*H325,2)</f>
        <v>0</v>
      </c>
      <c r="K325" s="145" t="s">
        <v>136</v>
      </c>
      <c r="L325" s="32"/>
      <c r="M325" s="150" t="s">
        <v>1</v>
      </c>
      <c r="N325" s="151" t="s">
        <v>45</v>
      </c>
      <c r="O325" s="57"/>
      <c r="P325" s="152">
        <f>O325*H325</f>
        <v>0</v>
      </c>
      <c r="Q325" s="152">
        <v>0</v>
      </c>
      <c r="R325" s="152">
        <f>Q325*H325</f>
        <v>0</v>
      </c>
      <c r="S325" s="152">
        <v>0</v>
      </c>
      <c r="T325" s="153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54" t="s">
        <v>146</v>
      </c>
      <c r="AT325" s="154" t="s">
        <v>132</v>
      </c>
      <c r="AU325" s="154" t="s">
        <v>90</v>
      </c>
      <c r="AY325" s="16" t="s">
        <v>130</v>
      </c>
      <c r="BE325" s="155">
        <f>IF(N325="základní",J325,0)</f>
        <v>0</v>
      </c>
      <c r="BF325" s="155">
        <f>IF(N325="snížená",J325,0)</f>
        <v>0</v>
      </c>
      <c r="BG325" s="155">
        <f>IF(N325="zákl. přenesená",J325,0)</f>
        <v>0</v>
      </c>
      <c r="BH325" s="155">
        <f>IF(N325="sníž. přenesená",J325,0)</f>
        <v>0</v>
      </c>
      <c r="BI325" s="155">
        <f>IF(N325="nulová",J325,0)</f>
        <v>0</v>
      </c>
      <c r="BJ325" s="16" t="s">
        <v>88</v>
      </c>
      <c r="BK325" s="155">
        <f>ROUND(I325*H325,2)</f>
        <v>0</v>
      </c>
      <c r="BL325" s="16" t="s">
        <v>146</v>
      </c>
      <c r="BM325" s="154" t="s">
        <v>454</v>
      </c>
    </row>
    <row r="326" spans="1:47" s="2" customFormat="1" ht="19.5">
      <c r="A326" s="31"/>
      <c r="B326" s="32"/>
      <c r="C326" s="31"/>
      <c r="D326" s="156" t="s">
        <v>139</v>
      </c>
      <c r="E326" s="31"/>
      <c r="F326" s="157" t="s">
        <v>455</v>
      </c>
      <c r="G326" s="31"/>
      <c r="H326" s="31"/>
      <c r="I326" s="158"/>
      <c r="J326" s="31"/>
      <c r="K326" s="31"/>
      <c r="L326" s="32"/>
      <c r="M326" s="159"/>
      <c r="N326" s="160"/>
      <c r="O326" s="57"/>
      <c r="P326" s="57"/>
      <c r="Q326" s="57"/>
      <c r="R326" s="57"/>
      <c r="S326" s="57"/>
      <c r="T326" s="58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T326" s="16" t="s">
        <v>139</v>
      </c>
      <c r="AU326" s="16" t="s">
        <v>90</v>
      </c>
    </row>
    <row r="327" spans="2:51" s="13" customFormat="1" ht="12">
      <c r="B327" s="162"/>
      <c r="D327" s="156" t="s">
        <v>160</v>
      </c>
      <c r="E327" s="163" t="s">
        <v>1</v>
      </c>
      <c r="F327" s="164" t="s">
        <v>456</v>
      </c>
      <c r="H327" s="165">
        <v>13.1</v>
      </c>
      <c r="I327" s="166"/>
      <c r="L327" s="162"/>
      <c r="M327" s="167"/>
      <c r="N327" s="168"/>
      <c r="O327" s="168"/>
      <c r="P327" s="168"/>
      <c r="Q327" s="168"/>
      <c r="R327" s="168"/>
      <c r="S327" s="168"/>
      <c r="T327" s="169"/>
      <c r="AT327" s="163" t="s">
        <v>160</v>
      </c>
      <c r="AU327" s="163" t="s">
        <v>90</v>
      </c>
      <c r="AV327" s="13" t="s">
        <v>90</v>
      </c>
      <c r="AW327" s="13" t="s">
        <v>36</v>
      </c>
      <c r="AX327" s="13" t="s">
        <v>80</v>
      </c>
      <c r="AY327" s="163" t="s">
        <v>130</v>
      </c>
    </row>
    <row r="328" spans="2:51" s="13" customFormat="1" ht="12">
      <c r="B328" s="162"/>
      <c r="D328" s="156" t="s">
        <v>160</v>
      </c>
      <c r="E328" s="163" t="s">
        <v>1</v>
      </c>
      <c r="F328" s="164" t="s">
        <v>457</v>
      </c>
      <c r="H328" s="165">
        <v>166</v>
      </c>
      <c r="I328" s="166"/>
      <c r="L328" s="162"/>
      <c r="M328" s="167"/>
      <c r="N328" s="168"/>
      <c r="O328" s="168"/>
      <c r="P328" s="168"/>
      <c r="Q328" s="168"/>
      <c r="R328" s="168"/>
      <c r="S328" s="168"/>
      <c r="T328" s="169"/>
      <c r="AT328" s="163" t="s">
        <v>160</v>
      </c>
      <c r="AU328" s="163" t="s">
        <v>90</v>
      </c>
      <c r="AV328" s="13" t="s">
        <v>90</v>
      </c>
      <c r="AW328" s="13" t="s">
        <v>36</v>
      </c>
      <c r="AX328" s="13" t="s">
        <v>80</v>
      </c>
      <c r="AY328" s="163" t="s">
        <v>130</v>
      </c>
    </row>
    <row r="329" spans="2:51" s="14" customFormat="1" ht="12">
      <c r="B329" s="170"/>
      <c r="D329" s="156" t="s">
        <v>160</v>
      </c>
      <c r="E329" s="171" t="s">
        <v>1</v>
      </c>
      <c r="F329" s="172" t="s">
        <v>175</v>
      </c>
      <c r="H329" s="173">
        <v>179.1</v>
      </c>
      <c r="I329" s="174"/>
      <c r="L329" s="170"/>
      <c r="M329" s="175"/>
      <c r="N329" s="176"/>
      <c r="O329" s="176"/>
      <c r="P329" s="176"/>
      <c r="Q329" s="176"/>
      <c r="R329" s="176"/>
      <c r="S329" s="176"/>
      <c r="T329" s="177"/>
      <c r="AT329" s="171" t="s">
        <v>160</v>
      </c>
      <c r="AU329" s="171" t="s">
        <v>90</v>
      </c>
      <c r="AV329" s="14" t="s">
        <v>137</v>
      </c>
      <c r="AW329" s="14" t="s">
        <v>36</v>
      </c>
      <c r="AX329" s="14" t="s">
        <v>88</v>
      </c>
      <c r="AY329" s="171" t="s">
        <v>130</v>
      </c>
    </row>
    <row r="330" spans="1:65" s="2" customFormat="1" ht="24.2" customHeight="1">
      <c r="A330" s="31"/>
      <c r="B330" s="142"/>
      <c r="C330" s="178" t="s">
        <v>458</v>
      </c>
      <c r="D330" s="178" t="s">
        <v>206</v>
      </c>
      <c r="E330" s="179" t="s">
        <v>459</v>
      </c>
      <c r="F330" s="180" t="s">
        <v>460</v>
      </c>
      <c r="G330" s="181" t="s">
        <v>246</v>
      </c>
      <c r="H330" s="182">
        <v>38</v>
      </c>
      <c r="I330" s="183"/>
      <c r="J330" s="184">
        <f>ROUND(I330*H330,2)</f>
        <v>0</v>
      </c>
      <c r="K330" s="180" t="s">
        <v>136</v>
      </c>
      <c r="L330" s="185"/>
      <c r="M330" s="186" t="s">
        <v>1</v>
      </c>
      <c r="N330" s="187" t="s">
        <v>45</v>
      </c>
      <c r="O330" s="57"/>
      <c r="P330" s="152">
        <f>O330*H330</f>
        <v>0</v>
      </c>
      <c r="Q330" s="152">
        <v>0.001</v>
      </c>
      <c r="R330" s="152">
        <f>Q330*H330</f>
        <v>0.038</v>
      </c>
      <c r="S330" s="152">
        <v>0</v>
      </c>
      <c r="T330" s="153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54" t="s">
        <v>336</v>
      </c>
      <c r="AT330" s="154" t="s">
        <v>206</v>
      </c>
      <c r="AU330" s="154" t="s">
        <v>90</v>
      </c>
      <c r="AY330" s="16" t="s">
        <v>130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6" t="s">
        <v>88</v>
      </c>
      <c r="BK330" s="155">
        <f>ROUND(I330*H330,2)</f>
        <v>0</v>
      </c>
      <c r="BL330" s="16" t="s">
        <v>146</v>
      </c>
      <c r="BM330" s="154" t="s">
        <v>461</v>
      </c>
    </row>
    <row r="331" spans="1:47" s="2" customFormat="1" ht="19.5">
      <c r="A331" s="31"/>
      <c r="B331" s="32"/>
      <c r="C331" s="31"/>
      <c r="D331" s="156" t="s">
        <v>139</v>
      </c>
      <c r="E331" s="31"/>
      <c r="F331" s="157" t="s">
        <v>462</v>
      </c>
      <c r="G331" s="31"/>
      <c r="H331" s="31"/>
      <c r="I331" s="158"/>
      <c r="J331" s="31"/>
      <c r="K331" s="31"/>
      <c r="L331" s="32"/>
      <c r="M331" s="159"/>
      <c r="N331" s="160"/>
      <c r="O331" s="57"/>
      <c r="P331" s="57"/>
      <c r="Q331" s="57"/>
      <c r="R331" s="57"/>
      <c r="S331" s="57"/>
      <c r="T331" s="58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T331" s="16" t="s">
        <v>139</v>
      </c>
      <c r="AU331" s="16" t="s">
        <v>90</v>
      </c>
    </row>
    <row r="332" spans="1:65" s="2" customFormat="1" ht="24.2" customHeight="1">
      <c r="A332" s="31"/>
      <c r="B332" s="142"/>
      <c r="C332" s="143" t="s">
        <v>463</v>
      </c>
      <c r="D332" s="143" t="s">
        <v>132</v>
      </c>
      <c r="E332" s="144" t="s">
        <v>464</v>
      </c>
      <c r="F332" s="145" t="s">
        <v>465</v>
      </c>
      <c r="G332" s="146" t="s">
        <v>184</v>
      </c>
      <c r="H332" s="147">
        <v>179.1</v>
      </c>
      <c r="I332" s="148"/>
      <c r="J332" s="149">
        <f>ROUND(I332*H332,2)</f>
        <v>0</v>
      </c>
      <c r="K332" s="145" t="s">
        <v>136</v>
      </c>
      <c r="L332" s="32"/>
      <c r="M332" s="150" t="s">
        <v>1</v>
      </c>
      <c r="N332" s="151" t="s">
        <v>45</v>
      </c>
      <c r="O332" s="57"/>
      <c r="P332" s="152">
        <f>O332*H332</f>
        <v>0</v>
      </c>
      <c r="Q332" s="152">
        <v>0</v>
      </c>
      <c r="R332" s="152">
        <f>Q332*H332</f>
        <v>0</v>
      </c>
      <c r="S332" s="152">
        <v>0</v>
      </c>
      <c r="T332" s="153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54" t="s">
        <v>146</v>
      </c>
      <c r="AT332" s="154" t="s">
        <v>132</v>
      </c>
      <c r="AU332" s="154" t="s">
        <v>90</v>
      </c>
      <c r="AY332" s="16" t="s">
        <v>130</v>
      </c>
      <c r="BE332" s="155">
        <f>IF(N332="základní",J332,0)</f>
        <v>0</v>
      </c>
      <c r="BF332" s="155">
        <f>IF(N332="snížená",J332,0)</f>
        <v>0</v>
      </c>
      <c r="BG332" s="155">
        <f>IF(N332="zákl. přenesená",J332,0)</f>
        <v>0</v>
      </c>
      <c r="BH332" s="155">
        <f>IF(N332="sníž. přenesená",J332,0)</f>
        <v>0</v>
      </c>
      <c r="BI332" s="155">
        <f>IF(N332="nulová",J332,0)</f>
        <v>0</v>
      </c>
      <c r="BJ332" s="16" t="s">
        <v>88</v>
      </c>
      <c r="BK332" s="155">
        <f>ROUND(I332*H332,2)</f>
        <v>0</v>
      </c>
      <c r="BL332" s="16" t="s">
        <v>146</v>
      </c>
      <c r="BM332" s="154" t="s">
        <v>466</v>
      </c>
    </row>
    <row r="333" spans="1:47" s="2" customFormat="1" ht="19.5">
      <c r="A333" s="31"/>
      <c r="B333" s="32"/>
      <c r="C333" s="31"/>
      <c r="D333" s="156" t="s">
        <v>139</v>
      </c>
      <c r="E333" s="31"/>
      <c r="F333" s="157" t="s">
        <v>467</v>
      </c>
      <c r="G333" s="31"/>
      <c r="H333" s="31"/>
      <c r="I333" s="158"/>
      <c r="J333" s="31"/>
      <c r="K333" s="31"/>
      <c r="L333" s="32"/>
      <c r="M333" s="159"/>
      <c r="N333" s="160"/>
      <c r="O333" s="57"/>
      <c r="P333" s="57"/>
      <c r="Q333" s="57"/>
      <c r="R333" s="57"/>
      <c r="S333" s="57"/>
      <c r="T333" s="58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T333" s="16" t="s">
        <v>139</v>
      </c>
      <c r="AU333" s="16" t="s">
        <v>90</v>
      </c>
    </row>
    <row r="334" spans="2:51" s="13" customFormat="1" ht="12">
      <c r="B334" s="162"/>
      <c r="D334" s="156" t="s">
        <v>160</v>
      </c>
      <c r="E334" s="163" t="s">
        <v>1</v>
      </c>
      <c r="F334" s="164" t="s">
        <v>456</v>
      </c>
      <c r="H334" s="165">
        <v>13.1</v>
      </c>
      <c r="I334" s="166"/>
      <c r="L334" s="162"/>
      <c r="M334" s="167"/>
      <c r="N334" s="168"/>
      <c r="O334" s="168"/>
      <c r="P334" s="168"/>
      <c r="Q334" s="168"/>
      <c r="R334" s="168"/>
      <c r="S334" s="168"/>
      <c r="T334" s="169"/>
      <c r="AT334" s="163" t="s">
        <v>160</v>
      </c>
      <c r="AU334" s="163" t="s">
        <v>90</v>
      </c>
      <c r="AV334" s="13" t="s">
        <v>90</v>
      </c>
      <c r="AW334" s="13" t="s">
        <v>36</v>
      </c>
      <c r="AX334" s="13" t="s">
        <v>80</v>
      </c>
      <c r="AY334" s="163" t="s">
        <v>130</v>
      </c>
    </row>
    <row r="335" spans="2:51" s="13" customFormat="1" ht="12">
      <c r="B335" s="162"/>
      <c r="D335" s="156" t="s">
        <v>160</v>
      </c>
      <c r="E335" s="163" t="s">
        <v>1</v>
      </c>
      <c r="F335" s="164" t="s">
        <v>457</v>
      </c>
      <c r="H335" s="165">
        <v>166</v>
      </c>
      <c r="I335" s="166"/>
      <c r="L335" s="162"/>
      <c r="M335" s="167"/>
      <c r="N335" s="168"/>
      <c r="O335" s="168"/>
      <c r="P335" s="168"/>
      <c r="Q335" s="168"/>
      <c r="R335" s="168"/>
      <c r="S335" s="168"/>
      <c r="T335" s="169"/>
      <c r="AT335" s="163" t="s">
        <v>160</v>
      </c>
      <c r="AU335" s="163" t="s">
        <v>90</v>
      </c>
      <c r="AV335" s="13" t="s">
        <v>90</v>
      </c>
      <c r="AW335" s="13" t="s">
        <v>36</v>
      </c>
      <c r="AX335" s="13" t="s">
        <v>80</v>
      </c>
      <c r="AY335" s="163" t="s">
        <v>130</v>
      </c>
    </row>
    <row r="336" spans="2:51" s="14" customFormat="1" ht="12">
      <c r="B336" s="170"/>
      <c r="D336" s="156" t="s">
        <v>160</v>
      </c>
      <c r="E336" s="171" t="s">
        <v>1</v>
      </c>
      <c r="F336" s="172" t="s">
        <v>175</v>
      </c>
      <c r="H336" s="173">
        <v>179.1</v>
      </c>
      <c r="I336" s="174"/>
      <c r="L336" s="170"/>
      <c r="M336" s="175"/>
      <c r="N336" s="176"/>
      <c r="O336" s="176"/>
      <c r="P336" s="176"/>
      <c r="Q336" s="176"/>
      <c r="R336" s="176"/>
      <c r="S336" s="176"/>
      <c r="T336" s="177"/>
      <c r="AT336" s="171" t="s">
        <v>160</v>
      </c>
      <c r="AU336" s="171" t="s">
        <v>90</v>
      </c>
      <c r="AV336" s="14" t="s">
        <v>137</v>
      </c>
      <c r="AW336" s="14" t="s">
        <v>36</v>
      </c>
      <c r="AX336" s="14" t="s">
        <v>88</v>
      </c>
      <c r="AY336" s="171" t="s">
        <v>130</v>
      </c>
    </row>
    <row r="337" spans="1:65" s="2" customFormat="1" ht="24.2" customHeight="1">
      <c r="A337" s="31"/>
      <c r="B337" s="142"/>
      <c r="C337" s="178" t="s">
        <v>468</v>
      </c>
      <c r="D337" s="178" t="s">
        <v>206</v>
      </c>
      <c r="E337" s="179" t="s">
        <v>469</v>
      </c>
      <c r="F337" s="180" t="s">
        <v>470</v>
      </c>
      <c r="G337" s="181" t="s">
        <v>246</v>
      </c>
      <c r="H337" s="182">
        <v>38</v>
      </c>
      <c r="I337" s="183"/>
      <c r="J337" s="184">
        <f>ROUND(I337*H337,2)</f>
        <v>0</v>
      </c>
      <c r="K337" s="180" t="s">
        <v>136</v>
      </c>
      <c r="L337" s="185"/>
      <c r="M337" s="186" t="s">
        <v>1</v>
      </c>
      <c r="N337" s="187" t="s">
        <v>45</v>
      </c>
      <c r="O337" s="57"/>
      <c r="P337" s="152">
        <f>O337*H337</f>
        <v>0</v>
      </c>
      <c r="Q337" s="152">
        <v>0.001</v>
      </c>
      <c r="R337" s="152">
        <f>Q337*H337</f>
        <v>0.038</v>
      </c>
      <c r="S337" s="152">
        <v>0</v>
      </c>
      <c r="T337" s="153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54" t="s">
        <v>336</v>
      </c>
      <c r="AT337" s="154" t="s">
        <v>206</v>
      </c>
      <c r="AU337" s="154" t="s">
        <v>90</v>
      </c>
      <c r="AY337" s="16" t="s">
        <v>130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6" t="s">
        <v>88</v>
      </c>
      <c r="BK337" s="155">
        <f>ROUND(I337*H337,2)</f>
        <v>0</v>
      </c>
      <c r="BL337" s="16" t="s">
        <v>146</v>
      </c>
      <c r="BM337" s="154" t="s">
        <v>471</v>
      </c>
    </row>
    <row r="338" spans="1:47" s="2" customFormat="1" ht="19.5">
      <c r="A338" s="31"/>
      <c r="B338" s="32"/>
      <c r="C338" s="31"/>
      <c r="D338" s="156" t="s">
        <v>139</v>
      </c>
      <c r="E338" s="31"/>
      <c r="F338" s="157" t="s">
        <v>470</v>
      </c>
      <c r="G338" s="31"/>
      <c r="H338" s="31"/>
      <c r="I338" s="158"/>
      <c r="J338" s="31"/>
      <c r="K338" s="31"/>
      <c r="L338" s="32"/>
      <c r="M338" s="159"/>
      <c r="N338" s="160"/>
      <c r="O338" s="57"/>
      <c r="P338" s="57"/>
      <c r="Q338" s="57"/>
      <c r="R338" s="57"/>
      <c r="S338" s="57"/>
      <c r="T338" s="58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T338" s="16" t="s">
        <v>139</v>
      </c>
      <c r="AU338" s="16" t="s">
        <v>90</v>
      </c>
    </row>
    <row r="339" spans="1:65" s="2" customFormat="1" ht="24.2" customHeight="1">
      <c r="A339" s="31"/>
      <c r="B339" s="142"/>
      <c r="C339" s="143" t="s">
        <v>472</v>
      </c>
      <c r="D339" s="143" t="s">
        <v>132</v>
      </c>
      <c r="E339" s="144" t="s">
        <v>473</v>
      </c>
      <c r="F339" s="145" t="s">
        <v>474</v>
      </c>
      <c r="G339" s="146" t="s">
        <v>184</v>
      </c>
      <c r="H339" s="147">
        <v>179.1</v>
      </c>
      <c r="I339" s="148"/>
      <c r="J339" s="149">
        <f>ROUND(I339*H339,2)</f>
        <v>0</v>
      </c>
      <c r="K339" s="145" t="s">
        <v>136</v>
      </c>
      <c r="L339" s="32"/>
      <c r="M339" s="150" t="s">
        <v>1</v>
      </c>
      <c r="N339" s="151" t="s">
        <v>45</v>
      </c>
      <c r="O339" s="57"/>
      <c r="P339" s="152">
        <f>O339*H339</f>
        <v>0</v>
      </c>
      <c r="Q339" s="152">
        <v>0</v>
      </c>
      <c r="R339" s="152">
        <f>Q339*H339</f>
        <v>0</v>
      </c>
      <c r="S339" s="152">
        <v>0</v>
      </c>
      <c r="T339" s="153">
        <f>S339*H339</f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54" t="s">
        <v>146</v>
      </c>
      <c r="AT339" s="154" t="s">
        <v>132</v>
      </c>
      <c r="AU339" s="154" t="s">
        <v>90</v>
      </c>
      <c r="AY339" s="16" t="s">
        <v>130</v>
      </c>
      <c r="BE339" s="155">
        <f>IF(N339="základní",J339,0)</f>
        <v>0</v>
      </c>
      <c r="BF339" s="155">
        <f>IF(N339="snížená",J339,0)</f>
        <v>0</v>
      </c>
      <c r="BG339" s="155">
        <f>IF(N339="zákl. přenesená",J339,0)</f>
        <v>0</v>
      </c>
      <c r="BH339" s="155">
        <f>IF(N339="sníž. přenesená",J339,0)</f>
        <v>0</v>
      </c>
      <c r="BI339" s="155">
        <f>IF(N339="nulová",J339,0)</f>
        <v>0</v>
      </c>
      <c r="BJ339" s="16" t="s">
        <v>88</v>
      </c>
      <c r="BK339" s="155">
        <f>ROUND(I339*H339,2)</f>
        <v>0</v>
      </c>
      <c r="BL339" s="16" t="s">
        <v>146</v>
      </c>
      <c r="BM339" s="154" t="s">
        <v>475</v>
      </c>
    </row>
    <row r="340" spans="1:47" s="2" customFormat="1" ht="19.5">
      <c r="A340" s="31"/>
      <c r="B340" s="32"/>
      <c r="C340" s="31"/>
      <c r="D340" s="156" t="s">
        <v>139</v>
      </c>
      <c r="E340" s="31"/>
      <c r="F340" s="157" t="s">
        <v>476</v>
      </c>
      <c r="G340" s="31"/>
      <c r="H340" s="31"/>
      <c r="I340" s="158"/>
      <c r="J340" s="31"/>
      <c r="K340" s="31"/>
      <c r="L340" s="32"/>
      <c r="M340" s="159"/>
      <c r="N340" s="160"/>
      <c r="O340" s="57"/>
      <c r="P340" s="57"/>
      <c r="Q340" s="57"/>
      <c r="R340" s="57"/>
      <c r="S340" s="57"/>
      <c r="T340" s="58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T340" s="16" t="s">
        <v>139</v>
      </c>
      <c r="AU340" s="16" t="s">
        <v>90</v>
      </c>
    </row>
    <row r="341" spans="2:51" s="13" customFormat="1" ht="12">
      <c r="B341" s="162"/>
      <c r="D341" s="156" t="s">
        <v>160</v>
      </c>
      <c r="E341" s="163" t="s">
        <v>1</v>
      </c>
      <c r="F341" s="164" t="s">
        <v>477</v>
      </c>
      <c r="H341" s="165">
        <v>179.1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160</v>
      </c>
      <c r="AU341" s="163" t="s">
        <v>90</v>
      </c>
      <c r="AV341" s="13" t="s">
        <v>90</v>
      </c>
      <c r="AW341" s="13" t="s">
        <v>36</v>
      </c>
      <c r="AX341" s="13" t="s">
        <v>88</v>
      </c>
      <c r="AY341" s="163" t="s">
        <v>130</v>
      </c>
    </row>
    <row r="342" spans="1:65" s="2" customFormat="1" ht="24.2" customHeight="1">
      <c r="A342" s="31"/>
      <c r="B342" s="142"/>
      <c r="C342" s="178" t="s">
        <v>478</v>
      </c>
      <c r="D342" s="178" t="s">
        <v>206</v>
      </c>
      <c r="E342" s="179" t="s">
        <v>479</v>
      </c>
      <c r="F342" s="180" t="s">
        <v>480</v>
      </c>
      <c r="G342" s="181" t="s">
        <v>246</v>
      </c>
      <c r="H342" s="182">
        <v>38</v>
      </c>
      <c r="I342" s="183"/>
      <c r="J342" s="184">
        <f>ROUND(I342*H342,2)</f>
        <v>0</v>
      </c>
      <c r="K342" s="180" t="s">
        <v>136</v>
      </c>
      <c r="L342" s="185"/>
      <c r="M342" s="186" t="s">
        <v>1</v>
      </c>
      <c r="N342" s="187" t="s">
        <v>45</v>
      </c>
      <c r="O342" s="57"/>
      <c r="P342" s="152">
        <f>O342*H342</f>
        <v>0</v>
      </c>
      <c r="Q342" s="152">
        <v>0.001</v>
      </c>
      <c r="R342" s="152">
        <f>Q342*H342</f>
        <v>0.038</v>
      </c>
      <c r="S342" s="152">
        <v>0</v>
      </c>
      <c r="T342" s="153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54" t="s">
        <v>336</v>
      </c>
      <c r="AT342" s="154" t="s">
        <v>206</v>
      </c>
      <c r="AU342" s="154" t="s">
        <v>90</v>
      </c>
      <c r="AY342" s="16" t="s">
        <v>130</v>
      </c>
      <c r="BE342" s="155">
        <f>IF(N342="základní",J342,0)</f>
        <v>0</v>
      </c>
      <c r="BF342" s="155">
        <f>IF(N342="snížená",J342,0)</f>
        <v>0</v>
      </c>
      <c r="BG342" s="155">
        <f>IF(N342="zákl. přenesená",J342,0)</f>
        <v>0</v>
      </c>
      <c r="BH342" s="155">
        <f>IF(N342="sníž. přenesená",J342,0)</f>
        <v>0</v>
      </c>
      <c r="BI342" s="155">
        <f>IF(N342="nulová",J342,0)</f>
        <v>0</v>
      </c>
      <c r="BJ342" s="16" t="s">
        <v>88</v>
      </c>
      <c r="BK342" s="155">
        <f>ROUND(I342*H342,2)</f>
        <v>0</v>
      </c>
      <c r="BL342" s="16" t="s">
        <v>146</v>
      </c>
      <c r="BM342" s="154" t="s">
        <v>481</v>
      </c>
    </row>
    <row r="343" spans="1:47" s="2" customFormat="1" ht="19.5">
      <c r="A343" s="31"/>
      <c r="B343" s="32"/>
      <c r="C343" s="31"/>
      <c r="D343" s="156" t="s">
        <v>139</v>
      </c>
      <c r="E343" s="31"/>
      <c r="F343" s="157" t="s">
        <v>482</v>
      </c>
      <c r="G343" s="31"/>
      <c r="H343" s="31"/>
      <c r="I343" s="158"/>
      <c r="J343" s="31"/>
      <c r="K343" s="31"/>
      <c r="L343" s="32"/>
      <c r="M343" s="159"/>
      <c r="N343" s="160"/>
      <c r="O343" s="57"/>
      <c r="P343" s="57"/>
      <c r="Q343" s="57"/>
      <c r="R343" s="57"/>
      <c r="S343" s="57"/>
      <c r="T343" s="58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T343" s="16" t="s">
        <v>139</v>
      </c>
      <c r="AU343" s="16" t="s">
        <v>90</v>
      </c>
    </row>
    <row r="344" spans="1:65" s="2" customFormat="1" ht="24.2" customHeight="1">
      <c r="A344" s="31"/>
      <c r="B344" s="142"/>
      <c r="C344" s="143" t="s">
        <v>483</v>
      </c>
      <c r="D344" s="143" t="s">
        <v>132</v>
      </c>
      <c r="E344" s="144" t="s">
        <v>484</v>
      </c>
      <c r="F344" s="145" t="s">
        <v>485</v>
      </c>
      <c r="G344" s="146" t="s">
        <v>246</v>
      </c>
      <c r="H344" s="147">
        <v>596.1</v>
      </c>
      <c r="I344" s="148"/>
      <c r="J344" s="149">
        <f>ROUND(I344*H344,2)</f>
        <v>0</v>
      </c>
      <c r="K344" s="145" t="s">
        <v>1</v>
      </c>
      <c r="L344" s="32"/>
      <c r="M344" s="150" t="s">
        <v>1</v>
      </c>
      <c r="N344" s="151" t="s">
        <v>45</v>
      </c>
      <c r="O344" s="57"/>
      <c r="P344" s="152">
        <f>O344*H344</f>
        <v>0</v>
      </c>
      <c r="Q344" s="152">
        <v>0</v>
      </c>
      <c r="R344" s="152">
        <f>Q344*H344</f>
        <v>0</v>
      </c>
      <c r="S344" s="152">
        <v>0</v>
      </c>
      <c r="T344" s="153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54" t="s">
        <v>146</v>
      </c>
      <c r="AT344" s="154" t="s">
        <v>132</v>
      </c>
      <c r="AU344" s="154" t="s">
        <v>90</v>
      </c>
      <c r="AY344" s="16" t="s">
        <v>130</v>
      </c>
      <c r="BE344" s="155">
        <f>IF(N344="základní",J344,0)</f>
        <v>0</v>
      </c>
      <c r="BF344" s="155">
        <f>IF(N344="snížená",J344,0)</f>
        <v>0</v>
      </c>
      <c r="BG344" s="155">
        <f>IF(N344="zákl. přenesená",J344,0)</f>
        <v>0</v>
      </c>
      <c r="BH344" s="155">
        <f>IF(N344="sníž. přenesená",J344,0)</f>
        <v>0</v>
      </c>
      <c r="BI344" s="155">
        <f>IF(N344="nulová",J344,0)</f>
        <v>0</v>
      </c>
      <c r="BJ344" s="16" t="s">
        <v>88</v>
      </c>
      <c r="BK344" s="155">
        <f>ROUND(I344*H344,2)</f>
        <v>0</v>
      </c>
      <c r="BL344" s="16" t="s">
        <v>146</v>
      </c>
      <c r="BM344" s="154" t="s">
        <v>486</v>
      </c>
    </row>
    <row r="345" spans="1:47" s="2" customFormat="1" ht="12">
      <c r="A345" s="31"/>
      <c r="B345" s="32"/>
      <c r="C345" s="31"/>
      <c r="D345" s="156" t="s">
        <v>139</v>
      </c>
      <c r="E345" s="31"/>
      <c r="F345" s="157" t="s">
        <v>485</v>
      </c>
      <c r="G345" s="31"/>
      <c r="H345" s="31"/>
      <c r="I345" s="158"/>
      <c r="J345" s="31"/>
      <c r="K345" s="31"/>
      <c r="L345" s="32"/>
      <c r="M345" s="188"/>
      <c r="N345" s="189"/>
      <c r="O345" s="190"/>
      <c r="P345" s="190"/>
      <c r="Q345" s="190"/>
      <c r="R345" s="190"/>
      <c r="S345" s="190"/>
      <c r="T345" s="19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T345" s="16" t="s">
        <v>139</v>
      </c>
      <c r="AU345" s="16" t="s">
        <v>90</v>
      </c>
    </row>
    <row r="346" spans="1:31" s="2" customFormat="1" ht="6.95" customHeight="1">
      <c r="A346" s="31"/>
      <c r="B346" s="46"/>
      <c r="C346" s="47"/>
      <c r="D346" s="47"/>
      <c r="E346" s="47"/>
      <c r="F346" s="47"/>
      <c r="G346" s="47"/>
      <c r="H346" s="47"/>
      <c r="I346" s="47"/>
      <c r="J346" s="47"/>
      <c r="K346" s="47"/>
      <c r="L346" s="32"/>
      <c r="M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</row>
  </sheetData>
  <autoFilter ref="C128:K345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tabSelected="1" workbookViewId="0" topLeftCell="A104">
      <selection activeCell="F141" sqref="F1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93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s="1" customFormat="1" ht="24.95" customHeight="1">
      <c r="B4" s="19"/>
      <c r="D4" s="20" t="s">
        <v>94</v>
      </c>
      <c r="L4" s="19"/>
      <c r="M4" s="92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6" t="s">
        <v>16</v>
      </c>
      <c r="L6" s="19"/>
    </row>
    <row r="7" spans="2:12" s="1" customFormat="1" ht="16.5" customHeight="1">
      <c r="B7" s="19"/>
      <c r="E7" s="232" t="str">
        <f>'Rekapitulace stavby'!K6</f>
        <v>VD Rozkoš, rekonstrukce lávky k objektu tabulových uzávěrů</v>
      </c>
      <c r="F7" s="233"/>
      <c r="G7" s="233"/>
      <c r="H7" s="233"/>
      <c r="L7" s="19"/>
    </row>
    <row r="8" spans="1:31" s="2" customFormat="1" ht="12" customHeight="1">
      <c r="A8" s="31"/>
      <c r="B8" s="32"/>
      <c r="C8" s="31"/>
      <c r="D8" s="26" t="s">
        <v>95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04" t="s">
        <v>487</v>
      </c>
      <c r="F9" s="231"/>
      <c r="G9" s="231"/>
      <c r="H9" s="231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19</v>
      </c>
      <c r="G11" s="31"/>
      <c r="H11" s="31"/>
      <c r="I11" s="26" t="s">
        <v>20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22</v>
      </c>
      <c r="E12" s="31"/>
      <c r="F12" s="24" t="s">
        <v>23</v>
      </c>
      <c r="G12" s="31"/>
      <c r="H12" s="31"/>
      <c r="I12" s="26" t="s">
        <v>24</v>
      </c>
      <c r="J12" s="54" t="str">
        <f>'Rekapitulace stavby'!AN8</f>
        <v>18. 11. 2020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26</v>
      </c>
      <c r="E14" s="31"/>
      <c r="F14" s="31"/>
      <c r="G14" s="31"/>
      <c r="H14" s="31"/>
      <c r="I14" s="26" t="s">
        <v>27</v>
      </c>
      <c r="J14" s="24" t="s">
        <v>28</v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">
        <v>29</v>
      </c>
      <c r="F15" s="31"/>
      <c r="G15" s="31"/>
      <c r="H15" s="31"/>
      <c r="I15" s="26" t="s">
        <v>30</v>
      </c>
      <c r="J15" s="24" t="s">
        <v>1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31</v>
      </c>
      <c r="E17" s="31"/>
      <c r="F17" s="31"/>
      <c r="G17" s="31"/>
      <c r="H17" s="31"/>
      <c r="I17" s="26" t="s">
        <v>27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34" t="str">
        <f>'Rekapitulace stavby'!E14</f>
        <v>Vyplň údaj</v>
      </c>
      <c r="F18" s="223"/>
      <c r="G18" s="223"/>
      <c r="H18" s="223"/>
      <c r="I18" s="26" t="s">
        <v>30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33</v>
      </c>
      <c r="E20" s="31"/>
      <c r="F20" s="31"/>
      <c r="G20" s="31"/>
      <c r="H20" s="31"/>
      <c r="I20" s="26" t="s">
        <v>27</v>
      </c>
      <c r="J20" s="24" t="s">
        <v>34</v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">
        <v>35</v>
      </c>
      <c r="F21" s="31"/>
      <c r="G21" s="31"/>
      <c r="H21" s="31"/>
      <c r="I21" s="26" t="s">
        <v>30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37</v>
      </c>
      <c r="E23" s="31"/>
      <c r="F23" s="31"/>
      <c r="G23" s="31"/>
      <c r="H23" s="31"/>
      <c r="I23" s="26" t="s">
        <v>27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38</v>
      </c>
      <c r="F24" s="31"/>
      <c r="G24" s="31"/>
      <c r="H24" s="31"/>
      <c r="I24" s="26" t="s">
        <v>30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39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27" t="s">
        <v>1</v>
      </c>
      <c r="F27" s="227"/>
      <c r="G27" s="227"/>
      <c r="H27" s="227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40</v>
      </c>
      <c r="E30" s="31"/>
      <c r="F30" s="31"/>
      <c r="G30" s="31"/>
      <c r="H30" s="31"/>
      <c r="I30" s="31"/>
      <c r="J30" s="70">
        <f>ROUND(J122,2)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42</v>
      </c>
      <c r="G32" s="31"/>
      <c r="H32" s="31"/>
      <c r="I32" s="35" t="s">
        <v>41</v>
      </c>
      <c r="J32" s="35" t="s">
        <v>43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97" t="s">
        <v>44</v>
      </c>
      <c r="E33" s="26" t="s">
        <v>45</v>
      </c>
      <c r="F33" s="98">
        <f>ROUND((SUM(BE122:BE154)),2)</f>
        <v>0</v>
      </c>
      <c r="G33" s="31"/>
      <c r="H33" s="31"/>
      <c r="I33" s="99">
        <v>0.21</v>
      </c>
      <c r="J33" s="98">
        <f>ROUND(((SUM(BE122:BE154))*I33),2)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46</v>
      </c>
      <c r="F34" s="98">
        <f>ROUND((SUM(BF122:BF154)),2)</f>
        <v>0</v>
      </c>
      <c r="G34" s="31"/>
      <c r="H34" s="31"/>
      <c r="I34" s="99">
        <v>0.15</v>
      </c>
      <c r="J34" s="98">
        <f>ROUND(((SUM(BF122:BF154))*I34),2)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47</v>
      </c>
      <c r="F35" s="98">
        <f>ROUND((SUM(BG122:BG154)),2)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48</v>
      </c>
      <c r="F36" s="98">
        <f>ROUND((SUM(BH122:BH154)),2)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49</v>
      </c>
      <c r="F37" s="98">
        <f>ROUND((SUM(BI122:BI154)),2)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50</v>
      </c>
      <c r="E39" s="59"/>
      <c r="F39" s="59"/>
      <c r="G39" s="102" t="s">
        <v>51</v>
      </c>
      <c r="H39" s="103" t="s">
        <v>52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1"/>
      <c r="D50" s="42" t="s">
        <v>53</v>
      </c>
      <c r="E50" s="43"/>
      <c r="F50" s="43"/>
      <c r="G50" s="42" t="s">
        <v>54</v>
      </c>
      <c r="H50" s="43"/>
      <c r="I50" s="43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55</v>
      </c>
      <c r="E61" s="34"/>
      <c r="F61" s="106" t="s">
        <v>56</v>
      </c>
      <c r="G61" s="44" t="s">
        <v>55</v>
      </c>
      <c r="H61" s="34"/>
      <c r="I61" s="34"/>
      <c r="J61" s="107" t="s">
        <v>56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57</v>
      </c>
      <c r="E65" s="45"/>
      <c r="F65" s="45"/>
      <c r="G65" s="42" t="s">
        <v>58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55</v>
      </c>
      <c r="E76" s="34"/>
      <c r="F76" s="106" t="s">
        <v>56</v>
      </c>
      <c r="G76" s="44" t="s">
        <v>55</v>
      </c>
      <c r="H76" s="34"/>
      <c r="I76" s="34"/>
      <c r="J76" s="107" t="s">
        <v>56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97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1"/>
      <c r="D85" s="31"/>
      <c r="E85" s="232" t="str">
        <f>E7</f>
        <v>VD Rozkoš, rekonstrukce lávky k objektu tabulových uzávěrů</v>
      </c>
      <c r="F85" s="233"/>
      <c r="G85" s="233"/>
      <c r="H85" s="233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95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1"/>
      <c r="D87" s="31"/>
      <c r="E87" s="204" t="str">
        <f>E9</f>
        <v>VON - Vedlejší a ostatní náklady</v>
      </c>
      <c r="F87" s="231"/>
      <c r="G87" s="231"/>
      <c r="H87" s="231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22</v>
      </c>
      <c r="D89" s="31"/>
      <c r="E89" s="31"/>
      <c r="F89" s="24" t="str">
        <f>F12</f>
        <v>VD Rozkoš</v>
      </c>
      <c r="G89" s="31"/>
      <c r="H89" s="31"/>
      <c r="I89" s="26" t="s">
        <v>24</v>
      </c>
      <c r="J89" s="54" t="str">
        <f>IF(J12="","",J12)</f>
        <v>18. 11. 2020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26</v>
      </c>
      <c r="D91" s="31"/>
      <c r="E91" s="31"/>
      <c r="F91" s="24" t="str">
        <f>E15</f>
        <v>Povodí Labe, s.p.</v>
      </c>
      <c r="G91" s="31"/>
      <c r="H91" s="31"/>
      <c r="I91" s="26" t="s">
        <v>33</v>
      </c>
      <c r="J91" s="29" t="str">
        <f>E21</f>
        <v>AW-DAD, s.r.o.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31</v>
      </c>
      <c r="D92" s="31"/>
      <c r="E92" s="31"/>
      <c r="F92" s="24" t="str">
        <f>IF(E18="","",E18)</f>
        <v>Vyplň údaj</v>
      </c>
      <c r="G92" s="31"/>
      <c r="H92" s="31"/>
      <c r="I92" s="26" t="s">
        <v>37</v>
      </c>
      <c r="J92" s="29" t="str">
        <f>E24</f>
        <v>Dadejík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08" t="s">
        <v>98</v>
      </c>
      <c r="D94" s="100"/>
      <c r="E94" s="100"/>
      <c r="F94" s="100"/>
      <c r="G94" s="100"/>
      <c r="H94" s="100"/>
      <c r="I94" s="100"/>
      <c r="J94" s="109" t="s">
        <v>99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0" t="s">
        <v>100</v>
      </c>
      <c r="D96" s="31"/>
      <c r="E96" s="31"/>
      <c r="F96" s="31"/>
      <c r="G96" s="31"/>
      <c r="H96" s="31"/>
      <c r="I96" s="31"/>
      <c r="J96" s="70">
        <f>J122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101</v>
      </c>
    </row>
    <row r="97" spans="2:12" s="9" customFormat="1" ht="24.95" customHeight="1">
      <c r="B97" s="111"/>
      <c r="D97" s="112" t="s">
        <v>488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2:12" s="10" customFormat="1" ht="19.9" customHeight="1">
      <c r="B98" s="115"/>
      <c r="D98" s="116" t="s">
        <v>489</v>
      </c>
      <c r="E98" s="117"/>
      <c r="F98" s="117"/>
      <c r="G98" s="117"/>
      <c r="H98" s="117"/>
      <c r="I98" s="117"/>
      <c r="J98" s="118">
        <f>J124</f>
        <v>0</v>
      </c>
      <c r="L98" s="115"/>
    </row>
    <row r="99" spans="2:12" s="10" customFormat="1" ht="19.9" customHeight="1">
      <c r="B99" s="115"/>
      <c r="D99" s="116" t="s">
        <v>490</v>
      </c>
      <c r="E99" s="117"/>
      <c r="F99" s="117"/>
      <c r="G99" s="117"/>
      <c r="H99" s="117"/>
      <c r="I99" s="117"/>
      <c r="J99" s="118">
        <f>J133</f>
        <v>0</v>
      </c>
      <c r="L99" s="115"/>
    </row>
    <row r="100" spans="2:12" s="10" customFormat="1" ht="19.9" customHeight="1">
      <c r="B100" s="115"/>
      <c r="D100" s="116" t="s">
        <v>491</v>
      </c>
      <c r="E100" s="117"/>
      <c r="F100" s="117"/>
      <c r="G100" s="117"/>
      <c r="H100" s="117"/>
      <c r="I100" s="117"/>
      <c r="J100" s="118">
        <f>J136</f>
        <v>0</v>
      </c>
      <c r="L100" s="115"/>
    </row>
    <row r="101" spans="2:12" s="10" customFormat="1" ht="19.9" customHeight="1">
      <c r="B101" s="115"/>
      <c r="D101" s="116" t="s">
        <v>492</v>
      </c>
      <c r="E101" s="117"/>
      <c r="F101" s="117"/>
      <c r="G101" s="117"/>
      <c r="H101" s="117"/>
      <c r="I101" s="117"/>
      <c r="J101" s="118">
        <f>J145</f>
        <v>0</v>
      </c>
      <c r="L101" s="115"/>
    </row>
    <row r="102" spans="2:12" s="10" customFormat="1" ht="19.9" customHeight="1">
      <c r="B102" s="115"/>
      <c r="D102" s="116" t="s">
        <v>493</v>
      </c>
      <c r="E102" s="117"/>
      <c r="F102" s="117"/>
      <c r="G102" s="117"/>
      <c r="H102" s="117"/>
      <c r="I102" s="117"/>
      <c r="J102" s="118">
        <f>J152</f>
        <v>0</v>
      </c>
      <c r="L102" s="115"/>
    </row>
    <row r="103" spans="1:31" s="2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115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32" t="str">
        <f>E7</f>
        <v>VD Rozkoš, rekonstrukce lávky k objektu tabulových uzávěrů</v>
      </c>
      <c r="F112" s="233"/>
      <c r="G112" s="233"/>
      <c r="H112" s="233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95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1"/>
      <c r="D114" s="31"/>
      <c r="E114" s="204" t="str">
        <f>E9</f>
        <v>VON - Vedlejší a ostatní náklady</v>
      </c>
      <c r="F114" s="231"/>
      <c r="G114" s="231"/>
      <c r="H114" s="2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22</v>
      </c>
      <c r="D116" s="31"/>
      <c r="E116" s="31"/>
      <c r="F116" s="24" t="str">
        <f>F12</f>
        <v>VD Rozkoš</v>
      </c>
      <c r="G116" s="31"/>
      <c r="H116" s="31"/>
      <c r="I116" s="26" t="s">
        <v>24</v>
      </c>
      <c r="J116" s="54" t="str">
        <f>IF(J12="","",J12)</f>
        <v>18. 11. 2020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26</v>
      </c>
      <c r="D118" s="31"/>
      <c r="E118" s="31"/>
      <c r="F118" s="24" t="str">
        <f>E15</f>
        <v>Povodí Labe, s.p.</v>
      </c>
      <c r="G118" s="31"/>
      <c r="H118" s="31"/>
      <c r="I118" s="26" t="s">
        <v>33</v>
      </c>
      <c r="J118" s="29" t="str">
        <f>E21</f>
        <v>AW-DAD, s.r.o.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31</v>
      </c>
      <c r="D119" s="31"/>
      <c r="E119" s="31"/>
      <c r="F119" s="24" t="str">
        <f>IF(E18="","",E18)</f>
        <v>Vyplň údaj</v>
      </c>
      <c r="G119" s="31"/>
      <c r="H119" s="31"/>
      <c r="I119" s="26" t="s">
        <v>37</v>
      </c>
      <c r="J119" s="29" t="str">
        <f>E24</f>
        <v>Dadejík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0.3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1" customFormat="1" ht="29.25" customHeight="1">
      <c r="A121" s="119"/>
      <c r="B121" s="120"/>
      <c r="C121" s="121" t="s">
        <v>116</v>
      </c>
      <c r="D121" s="122" t="s">
        <v>65</v>
      </c>
      <c r="E121" s="122" t="s">
        <v>61</v>
      </c>
      <c r="F121" s="122" t="s">
        <v>62</v>
      </c>
      <c r="G121" s="122" t="s">
        <v>117</v>
      </c>
      <c r="H121" s="122" t="s">
        <v>118</v>
      </c>
      <c r="I121" s="122" t="s">
        <v>119</v>
      </c>
      <c r="J121" s="122" t="s">
        <v>99</v>
      </c>
      <c r="K121" s="123" t="s">
        <v>120</v>
      </c>
      <c r="L121" s="124"/>
      <c r="M121" s="61" t="s">
        <v>1</v>
      </c>
      <c r="N121" s="62" t="s">
        <v>44</v>
      </c>
      <c r="O121" s="62" t="s">
        <v>121</v>
      </c>
      <c r="P121" s="62" t="s">
        <v>122</v>
      </c>
      <c r="Q121" s="62" t="s">
        <v>123</v>
      </c>
      <c r="R121" s="62" t="s">
        <v>124</v>
      </c>
      <c r="S121" s="62" t="s">
        <v>125</v>
      </c>
      <c r="T121" s="63" t="s">
        <v>126</v>
      </c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1:63" s="2" customFormat="1" ht="22.9" customHeight="1">
      <c r="A122" s="31"/>
      <c r="B122" s="32"/>
      <c r="C122" s="68" t="s">
        <v>127</v>
      </c>
      <c r="D122" s="31"/>
      <c r="E122" s="31"/>
      <c r="F122" s="31"/>
      <c r="G122" s="31"/>
      <c r="H122" s="31"/>
      <c r="I122" s="31"/>
      <c r="J122" s="125">
        <f>BK122</f>
        <v>0</v>
      </c>
      <c r="K122" s="31"/>
      <c r="L122" s="32"/>
      <c r="M122" s="64"/>
      <c r="N122" s="55"/>
      <c r="O122" s="65"/>
      <c r="P122" s="126">
        <f>P123</f>
        <v>0</v>
      </c>
      <c r="Q122" s="65"/>
      <c r="R122" s="126">
        <f>R123</f>
        <v>0</v>
      </c>
      <c r="S122" s="65"/>
      <c r="T122" s="127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79</v>
      </c>
      <c r="AU122" s="16" t="s">
        <v>101</v>
      </c>
      <c r="BK122" s="128">
        <f>BK123</f>
        <v>0</v>
      </c>
    </row>
    <row r="123" spans="2:63" s="12" customFormat="1" ht="25.9" customHeight="1">
      <c r="B123" s="129"/>
      <c r="D123" s="130" t="s">
        <v>79</v>
      </c>
      <c r="E123" s="131" t="s">
        <v>494</v>
      </c>
      <c r="F123" s="131" t="s">
        <v>495</v>
      </c>
      <c r="I123" s="132"/>
      <c r="J123" s="133">
        <f>BK123</f>
        <v>0</v>
      </c>
      <c r="L123" s="129"/>
      <c r="M123" s="134"/>
      <c r="N123" s="135"/>
      <c r="O123" s="135"/>
      <c r="P123" s="136">
        <f>P124+P133+P136+P145+P152</f>
        <v>0</v>
      </c>
      <c r="Q123" s="135"/>
      <c r="R123" s="136">
        <f>R124+R133+R136+R145+R152</f>
        <v>0</v>
      </c>
      <c r="S123" s="135"/>
      <c r="T123" s="137">
        <f>T124+T133+T136+T145+T152</f>
        <v>0</v>
      </c>
      <c r="AR123" s="130" t="s">
        <v>163</v>
      </c>
      <c r="AT123" s="138" t="s">
        <v>79</v>
      </c>
      <c r="AU123" s="138" t="s">
        <v>80</v>
      </c>
      <c r="AY123" s="130" t="s">
        <v>130</v>
      </c>
      <c r="BK123" s="139">
        <f>BK124+BK133+BK136+BK145+BK152</f>
        <v>0</v>
      </c>
    </row>
    <row r="124" spans="2:63" s="12" customFormat="1" ht="22.9" customHeight="1">
      <c r="B124" s="129"/>
      <c r="D124" s="130" t="s">
        <v>79</v>
      </c>
      <c r="E124" s="140" t="s">
        <v>496</v>
      </c>
      <c r="F124" s="140" t="s">
        <v>497</v>
      </c>
      <c r="I124" s="132"/>
      <c r="J124" s="141">
        <f>BK124</f>
        <v>0</v>
      </c>
      <c r="L124" s="129"/>
      <c r="M124" s="134"/>
      <c r="N124" s="135"/>
      <c r="O124" s="135"/>
      <c r="P124" s="136">
        <f>SUM(P125:P132)</f>
        <v>0</v>
      </c>
      <c r="Q124" s="135"/>
      <c r="R124" s="136">
        <f>SUM(R125:R132)</f>
        <v>0</v>
      </c>
      <c r="S124" s="135"/>
      <c r="T124" s="137">
        <f>SUM(T125:T132)</f>
        <v>0</v>
      </c>
      <c r="AR124" s="130" t="s">
        <v>163</v>
      </c>
      <c r="AT124" s="138" t="s">
        <v>79</v>
      </c>
      <c r="AU124" s="138" t="s">
        <v>88</v>
      </c>
      <c r="AY124" s="130" t="s">
        <v>130</v>
      </c>
      <c r="BK124" s="139">
        <f>SUM(BK125:BK132)</f>
        <v>0</v>
      </c>
    </row>
    <row r="125" spans="1:65" s="2" customFormat="1" ht="14.45" customHeight="1">
      <c r="A125" s="31"/>
      <c r="B125" s="142"/>
      <c r="C125" s="143" t="s">
        <v>88</v>
      </c>
      <c r="D125" s="143" t="s">
        <v>132</v>
      </c>
      <c r="E125" s="144" t="s">
        <v>498</v>
      </c>
      <c r="F125" s="145" t="s">
        <v>499</v>
      </c>
      <c r="G125" s="146" t="s">
        <v>258</v>
      </c>
      <c r="H125" s="147">
        <v>1</v>
      </c>
      <c r="I125" s="148"/>
      <c r="J125" s="149">
        <f>ROUND(I125*H125,2)</f>
        <v>0</v>
      </c>
      <c r="K125" s="145" t="s">
        <v>136</v>
      </c>
      <c r="L125" s="32"/>
      <c r="M125" s="150" t="s">
        <v>1</v>
      </c>
      <c r="N125" s="151" t="s">
        <v>45</v>
      </c>
      <c r="O125" s="57"/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4" t="s">
        <v>500</v>
      </c>
      <c r="AT125" s="154" t="s">
        <v>132</v>
      </c>
      <c r="AU125" s="154" t="s">
        <v>90</v>
      </c>
      <c r="AY125" s="16" t="s">
        <v>130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6" t="s">
        <v>88</v>
      </c>
      <c r="BK125" s="155">
        <f>ROUND(I125*H125,2)</f>
        <v>0</v>
      </c>
      <c r="BL125" s="16" t="s">
        <v>500</v>
      </c>
      <c r="BM125" s="154" t="s">
        <v>501</v>
      </c>
    </row>
    <row r="126" spans="1:47" s="2" customFormat="1" ht="12">
      <c r="A126" s="31"/>
      <c r="B126" s="32"/>
      <c r="C126" s="31"/>
      <c r="D126" s="156" t="s">
        <v>139</v>
      </c>
      <c r="E126" s="31"/>
      <c r="F126" s="157" t="s">
        <v>499</v>
      </c>
      <c r="G126" s="31"/>
      <c r="H126" s="31"/>
      <c r="I126" s="158"/>
      <c r="J126" s="31"/>
      <c r="K126" s="31"/>
      <c r="L126" s="32"/>
      <c r="M126" s="159"/>
      <c r="N126" s="160"/>
      <c r="O126" s="57"/>
      <c r="P126" s="57"/>
      <c r="Q126" s="57"/>
      <c r="R126" s="57"/>
      <c r="S126" s="57"/>
      <c r="T126" s="58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139</v>
      </c>
      <c r="AU126" s="16" t="s">
        <v>90</v>
      </c>
    </row>
    <row r="127" spans="1:65" s="2" customFormat="1" ht="14.45" customHeight="1">
      <c r="A127" s="31"/>
      <c r="B127" s="142"/>
      <c r="C127" s="143" t="s">
        <v>90</v>
      </c>
      <c r="D127" s="143" t="s">
        <v>132</v>
      </c>
      <c r="E127" s="144" t="s">
        <v>502</v>
      </c>
      <c r="F127" s="145" t="s">
        <v>543</v>
      </c>
      <c r="G127" s="146" t="s">
        <v>238</v>
      </c>
      <c r="H127" s="147">
        <v>1</v>
      </c>
      <c r="I127" s="148"/>
      <c r="J127" s="149">
        <f>ROUND(I127*H127,2)</f>
        <v>0</v>
      </c>
      <c r="K127" s="145" t="s">
        <v>136</v>
      </c>
      <c r="L127" s="32"/>
      <c r="M127" s="150" t="s">
        <v>1</v>
      </c>
      <c r="N127" s="151" t="s">
        <v>45</v>
      </c>
      <c r="O127" s="57"/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4" t="s">
        <v>500</v>
      </c>
      <c r="AT127" s="154" t="s">
        <v>132</v>
      </c>
      <c r="AU127" s="154" t="s">
        <v>90</v>
      </c>
      <c r="AY127" s="16" t="s">
        <v>130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6" t="s">
        <v>88</v>
      </c>
      <c r="BK127" s="155">
        <f>ROUND(I127*H127,2)</f>
        <v>0</v>
      </c>
      <c r="BL127" s="16" t="s">
        <v>500</v>
      </c>
      <c r="BM127" s="154" t="s">
        <v>504</v>
      </c>
    </row>
    <row r="128" spans="1:47" s="2" customFormat="1" ht="12">
      <c r="A128" s="31"/>
      <c r="B128" s="32"/>
      <c r="C128" s="31"/>
      <c r="D128" s="156" t="s">
        <v>139</v>
      </c>
      <c r="E128" s="31"/>
      <c r="F128" s="157" t="s">
        <v>503</v>
      </c>
      <c r="G128" s="31"/>
      <c r="H128" s="31"/>
      <c r="I128" s="158"/>
      <c r="J128" s="31"/>
      <c r="K128" s="31"/>
      <c r="L128" s="32"/>
      <c r="M128" s="159"/>
      <c r="N128" s="160"/>
      <c r="O128" s="57"/>
      <c r="P128" s="57"/>
      <c r="Q128" s="57"/>
      <c r="R128" s="57"/>
      <c r="S128" s="57"/>
      <c r="T128" s="58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139</v>
      </c>
      <c r="AU128" s="16" t="s">
        <v>90</v>
      </c>
    </row>
    <row r="129" spans="1:47" s="2" customFormat="1" ht="19.5">
      <c r="A129" s="31"/>
      <c r="B129" s="32"/>
      <c r="C129" s="31"/>
      <c r="D129" s="156" t="s">
        <v>170</v>
      </c>
      <c r="E129" s="31"/>
      <c r="F129" s="161" t="s">
        <v>505</v>
      </c>
      <c r="G129" s="31"/>
      <c r="H129" s="31"/>
      <c r="I129" s="158"/>
      <c r="J129" s="31"/>
      <c r="K129" s="31"/>
      <c r="L129" s="32"/>
      <c r="M129" s="159"/>
      <c r="N129" s="160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170</v>
      </c>
      <c r="AU129" s="16" t="s">
        <v>90</v>
      </c>
    </row>
    <row r="130" spans="1:65" s="2" customFormat="1" ht="14.45" customHeight="1">
      <c r="A130" s="31"/>
      <c r="B130" s="142"/>
      <c r="C130" s="143" t="s">
        <v>150</v>
      </c>
      <c r="D130" s="143" t="s">
        <v>132</v>
      </c>
      <c r="E130" s="144" t="s">
        <v>506</v>
      </c>
      <c r="F130" s="145" t="s">
        <v>507</v>
      </c>
      <c r="G130" s="146" t="s">
        <v>238</v>
      </c>
      <c r="H130" s="147">
        <v>1</v>
      </c>
      <c r="I130" s="148"/>
      <c r="J130" s="149">
        <f>ROUND(I130*H130,2)</f>
        <v>0</v>
      </c>
      <c r="K130" s="145" t="s">
        <v>136</v>
      </c>
      <c r="L130" s="32"/>
      <c r="M130" s="150" t="s">
        <v>1</v>
      </c>
      <c r="N130" s="151" t="s">
        <v>45</v>
      </c>
      <c r="O130" s="57"/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4" t="s">
        <v>500</v>
      </c>
      <c r="AT130" s="154" t="s">
        <v>132</v>
      </c>
      <c r="AU130" s="154" t="s">
        <v>90</v>
      </c>
      <c r="AY130" s="16" t="s">
        <v>130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6" t="s">
        <v>88</v>
      </c>
      <c r="BK130" s="155">
        <f>ROUND(I130*H130,2)</f>
        <v>0</v>
      </c>
      <c r="BL130" s="16" t="s">
        <v>500</v>
      </c>
      <c r="BM130" s="154" t="s">
        <v>508</v>
      </c>
    </row>
    <row r="131" spans="1:47" s="2" customFormat="1" ht="12">
      <c r="A131" s="31"/>
      <c r="B131" s="32"/>
      <c r="C131" s="31"/>
      <c r="D131" s="156" t="s">
        <v>139</v>
      </c>
      <c r="E131" s="31"/>
      <c r="F131" s="157" t="s">
        <v>507</v>
      </c>
      <c r="G131" s="31"/>
      <c r="H131" s="31"/>
      <c r="I131" s="158"/>
      <c r="J131" s="31"/>
      <c r="K131" s="31"/>
      <c r="L131" s="32"/>
      <c r="M131" s="159"/>
      <c r="N131" s="160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139</v>
      </c>
      <c r="AU131" s="16" t="s">
        <v>90</v>
      </c>
    </row>
    <row r="132" spans="1:47" s="2" customFormat="1" ht="58.5">
      <c r="A132" s="31"/>
      <c r="B132" s="32"/>
      <c r="C132" s="31"/>
      <c r="D132" s="156" t="s">
        <v>170</v>
      </c>
      <c r="E132" s="31"/>
      <c r="F132" s="161" t="s">
        <v>509</v>
      </c>
      <c r="G132" s="31"/>
      <c r="H132" s="31"/>
      <c r="I132" s="158"/>
      <c r="J132" s="31"/>
      <c r="K132" s="31"/>
      <c r="L132" s="32"/>
      <c r="M132" s="159"/>
      <c r="N132" s="160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170</v>
      </c>
      <c r="AU132" s="16" t="s">
        <v>90</v>
      </c>
    </row>
    <row r="133" spans="2:63" s="12" customFormat="1" ht="22.9" customHeight="1">
      <c r="B133" s="129"/>
      <c r="D133" s="130" t="s">
        <v>79</v>
      </c>
      <c r="E133" s="140" t="s">
        <v>510</v>
      </c>
      <c r="F133" s="140" t="s">
        <v>511</v>
      </c>
      <c r="I133" s="132"/>
      <c r="J133" s="141">
        <f>BK133</f>
        <v>0</v>
      </c>
      <c r="L133" s="129"/>
      <c r="M133" s="134"/>
      <c r="N133" s="135"/>
      <c r="O133" s="135"/>
      <c r="P133" s="136">
        <f>SUM(P134:P135)</f>
        <v>0</v>
      </c>
      <c r="Q133" s="135"/>
      <c r="R133" s="136">
        <f>SUM(R134:R135)</f>
        <v>0</v>
      </c>
      <c r="S133" s="135"/>
      <c r="T133" s="137">
        <f>SUM(T134:T135)</f>
        <v>0</v>
      </c>
      <c r="AR133" s="130" t="s">
        <v>163</v>
      </c>
      <c r="AT133" s="138" t="s">
        <v>79</v>
      </c>
      <c r="AU133" s="138" t="s">
        <v>88</v>
      </c>
      <c r="AY133" s="130" t="s">
        <v>130</v>
      </c>
      <c r="BK133" s="139">
        <f>SUM(BK134:BK135)</f>
        <v>0</v>
      </c>
    </row>
    <row r="134" spans="1:65" s="2" customFormat="1" ht="14.45" customHeight="1">
      <c r="A134" s="31"/>
      <c r="B134" s="142"/>
      <c r="C134" s="143" t="s">
        <v>137</v>
      </c>
      <c r="D134" s="143" t="s">
        <v>132</v>
      </c>
      <c r="E134" s="144" t="s">
        <v>512</v>
      </c>
      <c r="F134" s="145" t="s">
        <v>511</v>
      </c>
      <c r="G134" s="146" t="s">
        <v>258</v>
      </c>
      <c r="H134" s="147">
        <v>1</v>
      </c>
      <c r="I134" s="148"/>
      <c r="J134" s="149">
        <f>ROUND(I134*H134,2)</f>
        <v>0</v>
      </c>
      <c r="K134" s="145" t="s">
        <v>136</v>
      </c>
      <c r="L134" s="32"/>
      <c r="M134" s="150" t="s">
        <v>1</v>
      </c>
      <c r="N134" s="151" t="s">
        <v>45</v>
      </c>
      <c r="O134" s="57"/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4" t="s">
        <v>500</v>
      </c>
      <c r="AT134" s="154" t="s">
        <v>132</v>
      </c>
      <c r="AU134" s="154" t="s">
        <v>90</v>
      </c>
      <c r="AY134" s="16" t="s">
        <v>130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6" t="s">
        <v>88</v>
      </c>
      <c r="BK134" s="155">
        <f>ROUND(I134*H134,2)</f>
        <v>0</v>
      </c>
      <c r="BL134" s="16" t="s">
        <v>500</v>
      </c>
      <c r="BM134" s="154" t="s">
        <v>513</v>
      </c>
    </row>
    <row r="135" spans="1:47" s="2" customFormat="1" ht="12">
      <c r="A135" s="31"/>
      <c r="B135" s="32"/>
      <c r="C135" s="31"/>
      <c r="D135" s="156" t="s">
        <v>139</v>
      </c>
      <c r="E135" s="31"/>
      <c r="F135" s="157" t="s">
        <v>511</v>
      </c>
      <c r="G135" s="31"/>
      <c r="H135" s="31"/>
      <c r="I135" s="158"/>
      <c r="J135" s="31"/>
      <c r="K135" s="31"/>
      <c r="L135" s="32"/>
      <c r="M135" s="159"/>
      <c r="N135" s="160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139</v>
      </c>
      <c r="AU135" s="16" t="s">
        <v>90</v>
      </c>
    </row>
    <row r="136" spans="2:63" s="12" customFormat="1" ht="22.9" customHeight="1">
      <c r="B136" s="129"/>
      <c r="D136" s="130" t="s">
        <v>79</v>
      </c>
      <c r="E136" s="140" t="s">
        <v>514</v>
      </c>
      <c r="F136" s="140" t="s">
        <v>515</v>
      </c>
      <c r="I136" s="132"/>
      <c r="J136" s="141">
        <f>BK136</f>
        <v>0</v>
      </c>
      <c r="L136" s="129"/>
      <c r="M136" s="134"/>
      <c r="N136" s="135"/>
      <c r="O136" s="135"/>
      <c r="P136" s="136">
        <f>SUM(P137:P144)</f>
        <v>0</v>
      </c>
      <c r="Q136" s="135"/>
      <c r="R136" s="136">
        <f>SUM(R137:R144)</f>
        <v>0</v>
      </c>
      <c r="S136" s="135"/>
      <c r="T136" s="137">
        <f>SUM(T137:T144)</f>
        <v>0</v>
      </c>
      <c r="AR136" s="130" t="s">
        <v>163</v>
      </c>
      <c r="AT136" s="138" t="s">
        <v>79</v>
      </c>
      <c r="AU136" s="138" t="s">
        <v>88</v>
      </c>
      <c r="AY136" s="130" t="s">
        <v>130</v>
      </c>
      <c r="BK136" s="139">
        <f>SUM(BK137:BK144)</f>
        <v>0</v>
      </c>
    </row>
    <row r="137" spans="1:65" s="2" customFormat="1" ht="14.45" customHeight="1">
      <c r="A137" s="31"/>
      <c r="B137" s="142"/>
      <c r="C137" s="143" t="s">
        <v>163</v>
      </c>
      <c r="D137" s="143" t="s">
        <v>132</v>
      </c>
      <c r="E137" s="144" t="s">
        <v>516</v>
      </c>
      <c r="F137" s="145" t="s">
        <v>517</v>
      </c>
      <c r="G137" s="146" t="s">
        <v>238</v>
      </c>
      <c r="H137" s="147">
        <v>1</v>
      </c>
      <c r="I137" s="148"/>
      <c r="J137" s="149">
        <f>ROUND(I137*H137,2)</f>
        <v>0</v>
      </c>
      <c r="K137" s="145" t="s">
        <v>136</v>
      </c>
      <c r="L137" s="32"/>
      <c r="M137" s="150" t="s">
        <v>1</v>
      </c>
      <c r="N137" s="151" t="s">
        <v>45</v>
      </c>
      <c r="O137" s="57"/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4" t="s">
        <v>500</v>
      </c>
      <c r="AT137" s="154" t="s">
        <v>132</v>
      </c>
      <c r="AU137" s="154" t="s">
        <v>90</v>
      </c>
      <c r="AY137" s="16" t="s">
        <v>130</v>
      </c>
      <c r="BE137" s="155">
        <f>IF(N137="základní",J137,0)</f>
        <v>0</v>
      </c>
      <c r="BF137" s="155">
        <f>IF(N137="snížená",J137,0)</f>
        <v>0</v>
      </c>
      <c r="BG137" s="155">
        <f>IF(N137="zákl. přenesená",J137,0)</f>
        <v>0</v>
      </c>
      <c r="BH137" s="155">
        <f>IF(N137="sníž. přenesená",J137,0)</f>
        <v>0</v>
      </c>
      <c r="BI137" s="155">
        <f>IF(N137="nulová",J137,0)</f>
        <v>0</v>
      </c>
      <c r="BJ137" s="16" t="s">
        <v>88</v>
      </c>
      <c r="BK137" s="155">
        <f>ROUND(I137*H137,2)</f>
        <v>0</v>
      </c>
      <c r="BL137" s="16" t="s">
        <v>500</v>
      </c>
      <c r="BM137" s="154" t="s">
        <v>518</v>
      </c>
    </row>
    <row r="138" spans="1:47" s="2" customFormat="1" ht="12">
      <c r="A138" s="31"/>
      <c r="B138" s="32"/>
      <c r="C138" s="31"/>
      <c r="D138" s="156" t="s">
        <v>139</v>
      </c>
      <c r="E138" s="31"/>
      <c r="F138" s="157" t="s">
        <v>517</v>
      </c>
      <c r="G138" s="31"/>
      <c r="H138" s="31"/>
      <c r="I138" s="158"/>
      <c r="J138" s="31"/>
      <c r="K138" s="31"/>
      <c r="L138" s="32"/>
      <c r="M138" s="159"/>
      <c r="N138" s="160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139</v>
      </c>
      <c r="AU138" s="16" t="s">
        <v>90</v>
      </c>
    </row>
    <row r="139" spans="1:65" s="2" customFormat="1" ht="14.45" customHeight="1">
      <c r="A139" s="31"/>
      <c r="B139" s="142"/>
      <c r="C139" s="143" t="s">
        <v>176</v>
      </c>
      <c r="D139" s="143" t="s">
        <v>132</v>
      </c>
      <c r="E139" s="144" t="s">
        <v>519</v>
      </c>
      <c r="F139" s="145" t="s">
        <v>544</v>
      </c>
      <c r="G139" s="146" t="s">
        <v>258</v>
      </c>
      <c r="H139" s="147">
        <v>1</v>
      </c>
      <c r="I139" s="148"/>
      <c r="J139" s="149">
        <f>ROUND(I139*H139,2)</f>
        <v>0</v>
      </c>
      <c r="K139" s="145" t="s">
        <v>136</v>
      </c>
      <c r="L139" s="32"/>
      <c r="M139" s="150" t="s">
        <v>1</v>
      </c>
      <c r="N139" s="151" t="s">
        <v>45</v>
      </c>
      <c r="O139" s="57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4" t="s">
        <v>500</v>
      </c>
      <c r="AT139" s="154" t="s">
        <v>132</v>
      </c>
      <c r="AU139" s="154" t="s">
        <v>90</v>
      </c>
      <c r="AY139" s="16" t="s">
        <v>130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6" t="s">
        <v>88</v>
      </c>
      <c r="BK139" s="155">
        <f>ROUND(I139*H139,2)</f>
        <v>0</v>
      </c>
      <c r="BL139" s="16" t="s">
        <v>500</v>
      </c>
      <c r="BM139" s="154" t="s">
        <v>521</v>
      </c>
    </row>
    <row r="140" spans="1:47" s="2" customFormat="1" ht="12">
      <c r="A140" s="31"/>
      <c r="B140" s="32"/>
      <c r="C140" s="31"/>
      <c r="D140" s="156" t="s">
        <v>139</v>
      </c>
      <c r="E140" s="31"/>
      <c r="F140" s="157" t="s">
        <v>520</v>
      </c>
      <c r="G140" s="31"/>
      <c r="H140" s="31"/>
      <c r="I140" s="158"/>
      <c r="J140" s="31"/>
      <c r="K140" s="31"/>
      <c r="L140" s="32"/>
      <c r="M140" s="159"/>
      <c r="N140" s="160"/>
      <c r="O140" s="57"/>
      <c r="P140" s="57"/>
      <c r="Q140" s="57"/>
      <c r="R140" s="57"/>
      <c r="S140" s="57"/>
      <c r="T140" s="58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139</v>
      </c>
      <c r="AU140" s="16" t="s">
        <v>90</v>
      </c>
    </row>
    <row r="141" spans="1:47" s="2" customFormat="1" ht="39">
      <c r="A141" s="31"/>
      <c r="B141" s="32"/>
      <c r="C141" s="31"/>
      <c r="D141" s="156" t="s">
        <v>170</v>
      </c>
      <c r="E141" s="31"/>
      <c r="F141" s="161" t="s">
        <v>522</v>
      </c>
      <c r="G141" s="31"/>
      <c r="H141" s="31"/>
      <c r="I141" s="158"/>
      <c r="J141" s="31"/>
      <c r="K141" s="31"/>
      <c r="L141" s="32"/>
      <c r="M141" s="159"/>
      <c r="N141" s="160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170</v>
      </c>
      <c r="AU141" s="16" t="s">
        <v>90</v>
      </c>
    </row>
    <row r="142" spans="1:65" s="2" customFormat="1" ht="14.45" customHeight="1">
      <c r="A142" s="31"/>
      <c r="B142" s="142"/>
      <c r="C142" s="143" t="s">
        <v>181</v>
      </c>
      <c r="D142" s="143" t="s">
        <v>132</v>
      </c>
      <c r="E142" s="144" t="s">
        <v>523</v>
      </c>
      <c r="F142" s="145" t="s">
        <v>524</v>
      </c>
      <c r="G142" s="146" t="s">
        <v>258</v>
      </c>
      <c r="H142" s="147">
        <v>1</v>
      </c>
      <c r="I142" s="148"/>
      <c r="J142" s="149">
        <f>ROUND(I142*H142,2)</f>
        <v>0</v>
      </c>
      <c r="K142" s="145" t="s">
        <v>136</v>
      </c>
      <c r="L142" s="32"/>
      <c r="M142" s="150" t="s">
        <v>1</v>
      </c>
      <c r="N142" s="151" t="s">
        <v>45</v>
      </c>
      <c r="O142" s="57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4" t="s">
        <v>500</v>
      </c>
      <c r="AT142" s="154" t="s">
        <v>132</v>
      </c>
      <c r="AU142" s="154" t="s">
        <v>90</v>
      </c>
      <c r="AY142" s="16" t="s">
        <v>130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6" t="s">
        <v>88</v>
      </c>
      <c r="BK142" s="155">
        <f>ROUND(I142*H142,2)</f>
        <v>0</v>
      </c>
      <c r="BL142" s="16" t="s">
        <v>500</v>
      </c>
      <c r="BM142" s="154" t="s">
        <v>525</v>
      </c>
    </row>
    <row r="143" spans="1:47" s="2" customFormat="1" ht="12">
      <c r="A143" s="31"/>
      <c r="B143" s="32"/>
      <c r="C143" s="31"/>
      <c r="D143" s="156" t="s">
        <v>139</v>
      </c>
      <c r="E143" s="31"/>
      <c r="F143" s="157" t="s">
        <v>526</v>
      </c>
      <c r="G143" s="31"/>
      <c r="H143" s="31"/>
      <c r="I143" s="158"/>
      <c r="J143" s="31"/>
      <c r="K143" s="31"/>
      <c r="L143" s="32"/>
      <c r="M143" s="159"/>
      <c r="N143" s="160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139</v>
      </c>
      <c r="AU143" s="16" t="s">
        <v>90</v>
      </c>
    </row>
    <row r="144" spans="1:47" s="2" customFormat="1" ht="19.5">
      <c r="A144" s="31"/>
      <c r="B144" s="32"/>
      <c r="C144" s="31"/>
      <c r="D144" s="156" t="s">
        <v>170</v>
      </c>
      <c r="E144" s="31"/>
      <c r="F144" s="161" t="s">
        <v>527</v>
      </c>
      <c r="G144" s="31"/>
      <c r="H144" s="31"/>
      <c r="I144" s="158"/>
      <c r="J144" s="31"/>
      <c r="K144" s="31"/>
      <c r="L144" s="32"/>
      <c r="M144" s="159"/>
      <c r="N144" s="160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170</v>
      </c>
      <c r="AU144" s="16" t="s">
        <v>90</v>
      </c>
    </row>
    <row r="145" spans="2:63" s="12" customFormat="1" ht="22.9" customHeight="1">
      <c r="B145" s="129"/>
      <c r="D145" s="130" t="s">
        <v>79</v>
      </c>
      <c r="E145" s="140" t="s">
        <v>528</v>
      </c>
      <c r="F145" s="140" t="s">
        <v>529</v>
      </c>
      <c r="I145" s="132"/>
      <c r="J145" s="141">
        <f>BK145</f>
        <v>0</v>
      </c>
      <c r="L145" s="129"/>
      <c r="M145" s="134"/>
      <c r="N145" s="135"/>
      <c r="O145" s="135"/>
      <c r="P145" s="136">
        <f>SUM(P146:P151)</f>
        <v>0</v>
      </c>
      <c r="Q145" s="135"/>
      <c r="R145" s="136">
        <f>SUM(R146:R151)</f>
        <v>0</v>
      </c>
      <c r="S145" s="135"/>
      <c r="T145" s="137">
        <f>SUM(T146:T151)</f>
        <v>0</v>
      </c>
      <c r="AR145" s="130" t="s">
        <v>163</v>
      </c>
      <c r="AT145" s="138" t="s">
        <v>79</v>
      </c>
      <c r="AU145" s="138" t="s">
        <v>88</v>
      </c>
      <c r="AY145" s="130" t="s">
        <v>130</v>
      </c>
      <c r="BK145" s="139">
        <f>SUM(BK146:BK151)</f>
        <v>0</v>
      </c>
    </row>
    <row r="146" spans="1:65" s="2" customFormat="1" ht="14.45" customHeight="1">
      <c r="A146" s="31"/>
      <c r="B146" s="142"/>
      <c r="C146" s="143" t="s">
        <v>191</v>
      </c>
      <c r="D146" s="143" t="s">
        <v>132</v>
      </c>
      <c r="E146" s="144" t="s">
        <v>530</v>
      </c>
      <c r="F146" s="145" t="s">
        <v>531</v>
      </c>
      <c r="G146" s="146" t="s">
        <v>258</v>
      </c>
      <c r="H146" s="147">
        <v>1</v>
      </c>
      <c r="I146" s="148"/>
      <c r="J146" s="149">
        <f>ROUND(I146*H146,2)</f>
        <v>0</v>
      </c>
      <c r="K146" s="145" t="s">
        <v>136</v>
      </c>
      <c r="L146" s="32"/>
      <c r="M146" s="150" t="s">
        <v>1</v>
      </c>
      <c r="N146" s="151" t="s">
        <v>45</v>
      </c>
      <c r="O146" s="57"/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4" t="s">
        <v>500</v>
      </c>
      <c r="AT146" s="154" t="s">
        <v>132</v>
      </c>
      <c r="AU146" s="154" t="s">
        <v>90</v>
      </c>
      <c r="AY146" s="16" t="s">
        <v>130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6" t="s">
        <v>88</v>
      </c>
      <c r="BK146" s="155">
        <f>ROUND(I146*H146,2)</f>
        <v>0</v>
      </c>
      <c r="BL146" s="16" t="s">
        <v>500</v>
      </c>
      <c r="BM146" s="154" t="s">
        <v>532</v>
      </c>
    </row>
    <row r="147" spans="1:47" s="2" customFormat="1" ht="12">
      <c r="A147" s="31"/>
      <c r="B147" s="32"/>
      <c r="C147" s="31"/>
      <c r="D147" s="156" t="s">
        <v>139</v>
      </c>
      <c r="E147" s="31"/>
      <c r="F147" s="157" t="s">
        <v>531</v>
      </c>
      <c r="G147" s="31"/>
      <c r="H147" s="31"/>
      <c r="I147" s="158"/>
      <c r="J147" s="31"/>
      <c r="K147" s="31"/>
      <c r="L147" s="32"/>
      <c r="M147" s="159"/>
      <c r="N147" s="160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139</v>
      </c>
      <c r="AU147" s="16" t="s">
        <v>90</v>
      </c>
    </row>
    <row r="148" spans="1:47" s="2" customFormat="1" ht="39">
      <c r="A148" s="31"/>
      <c r="B148" s="32"/>
      <c r="C148" s="31"/>
      <c r="D148" s="156" t="s">
        <v>170</v>
      </c>
      <c r="E148" s="31"/>
      <c r="F148" s="161" t="s">
        <v>533</v>
      </c>
      <c r="G148" s="31"/>
      <c r="H148" s="31"/>
      <c r="I148" s="158"/>
      <c r="J148" s="31"/>
      <c r="K148" s="31"/>
      <c r="L148" s="32"/>
      <c r="M148" s="159"/>
      <c r="N148" s="160"/>
      <c r="O148" s="57"/>
      <c r="P148" s="57"/>
      <c r="Q148" s="57"/>
      <c r="R148" s="57"/>
      <c r="S148" s="57"/>
      <c r="T148" s="58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170</v>
      </c>
      <c r="AU148" s="16" t="s">
        <v>90</v>
      </c>
    </row>
    <row r="149" spans="1:65" s="2" customFormat="1" ht="14.45" customHeight="1">
      <c r="A149" s="31"/>
      <c r="B149" s="142"/>
      <c r="C149" s="143" t="s">
        <v>196</v>
      </c>
      <c r="D149" s="143" t="s">
        <v>132</v>
      </c>
      <c r="E149" s="144" t="s">
        <v>534</v>
      </c>
      <c r="F149" s="145" t="s">
        <v>535</v>
      </c>
      <c r="G149" s="146" t="s">
        <v>258</v>
      </c>
      <c r="H149" s="147">
        <v>1</v>
      </c>
      <c r="I149" s="148"/>
      <c r="J149" s="149">
        <f>ROUND(I149*H149,2)</f>
        <v>0</v>
      </c>
      <c r="K149" s="145" t="s">
        <v>136</v>
      </c>
      <c r="L149" s="32"/>
      <c r="M149" s="150" t="s">
        <v>1</v>
      </c>
      <c r="N149" s="151" t="s">
        <v>45</v>
      </c>
      <c r="O149" s="57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4" t="s">
        <v>500</v>
      </c>
      <c r="AT149" s="154" t="s">
        <v>132</v>
      </c>
      <c r="AU149" s="154" t="s">
        <v>90</v>
      </c>
      <c r="AY149" s="16" t="s">
        <v>130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6" t="s">
        <v>88</v>
      </c>
      <c r="BK149" s="155">
        <f>ROUND(I149*H149,2)</f>
        <v>0</v>
      </c>
      <c r="BL149" s="16" t="s">
        <v>500</v>
      </c>
      <c r="BM149" s="154" t="s">
        <v>536</v>
      </c>
    </row>
    <row r="150" spans="1:47" s="2" customFormat="1" ht="12">
      <c r="A150" s="31"/>
      <c r="B150" s="32"/>
      <c r="C150" s="31"/>
      <c r="D150" s="156" t="s">
        <v>139</v>
      </c>
      <c r="E150" s="31"/>
      <c r="F150" s="157" t="s">
        <v>535</v>
      </c>
      <c r="G150" s="31"/>
      <c r="H150" s="31"/>
      <c r="I150" s="158"/>
      <c r="J150" s="31"/>
      <c r="K150" s="31"/>
      <c r="L150" s="32"/>
      <c r="M150" s="159"/>
      <c r="N150" s="160"/>
      <c r="O150" s="57"/>
      <c r="P150" s="57"/>
      <c r="Q150" s="57"/>
      <c r="R150" s="57"/>
      <c r="S150" s="57"/>
      <c r="T150" s="58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6" t="s">
        <v>139</v>
      </c>
      <c r="AU150" s="16" t="s">
        <v>90</v>
      </c>
    </row>
    <row r="151" spans="1:47" s="2" customFormat="1" ht="58.5">
      <c r="A151" s="31"/>
      <c r="B151" s="32"/>
      <c r="C151" s="31"/>
      <c r="D151" s="156" t="s">
        <v>170</v>
      </c>
      <c r="E151" s="31"/>
      <c r="F151" s="161" t="s">
        <v>537</v>
      </c>
      <c r="G151" s="31"/>
      <c r="H151" s="31"/>
      <c r="I151" s="158"/>
      <c r="J151" s="31"/>
      <c r="K151" s="31"/>
      <c r="L151" s="32"/>
      <c r="M151" s="159"/>
      <c r="N151" s="160"/>
      <c r="O151" s="57"/>
      <c r="P151" s="57"/>
      <c r="Q151" s="57"/>
      <c r="R151" s="57"/>
      <c r="S151" s="57"/>
      <c r="T151" s="58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170</v>
      </c>
      <c r="AU151" s="16" t="s">
        <v>90</v>
      </c>
    </row>
    <row r="152" spans="2:63" s="12" customFormat="1" ht="22.9" customHeight="1">
      <c r="B152" s="129"/>
      <c r="D152" s="130" t="s">
        <v>79</v>
      </c>
      <c r="E152" s="140" t="s">
        <v>538</v>
      </c>
      <c r="F152" s="140" t="s">
        <v>539</v>
      </c>
      <c r="I152" s="132"/>
      <c r="J152" s="141">
        <f>BK152</f>
        <v>0</v>
      </c>
      <c r="L152" s="129"/>
      <c r="M152" s="134"/>
      <c r="N152" s="135"/>
      <c r="O152" s="135"/>
      <c r="P152" s="136">
        <f>SUM(P153:P154)</f>
        <v>0</v>
      </c>
      <c r="Q152" s="135"/>
      <c r="R152" s="136">
        <f>SUM(R153:R154)</f>
        <v>0</v>
      </c>
      <c r="S152" s="135"/>
      <c r="T152" s="137">
        <f>SUM(T153:T154)</f>
        <v>0</v>
      </c>
      <c r="AR152" s="130" t="s">
        <v>163</v>
      </c>
      <c r="AT152" s="138" t="s">
        <v>79</v>
      </c>
      <c r="AU152" s="138" t="s">
        <v>88</v>
      </c>
      <c r="AY152" s="130" t="s">
        <v>130</v>
      </c>
      <c r="BK152" s="139">
        <f>SUM(BK153:BK154)</f>
        <v>0</v>
      </c>
    </row>
    <row r="153" spans="1:65" s="2" customFormat="1" ht="14.45" customHeight="1">
      <c r="A153" s="31"/>
      <c r="B153" s="142"/>
      <c r="C153" s="143" t="s">
        <v>205</v>
      </c>
      <c r="D153" s="143" t="s">
        <v>132</v>
      </c>
      <c r="E153" s="144" t="s">
        <v>540</v>
      </c>
      <c r="F153" s="145" t="s">
        <v>541</v>
      </c>
      <c r="G153" s="146" t="s">
        <v>258</v>
      </c>
      <c r="H153" s="147">
        <v>1</v>
      </c>
      <c r="I153" s="148"/>
      <c r="J153" s="149">
        <f>ROUND(I153*H153,2)</f>
        <v>0</v>
      </c>
      <c r="K153" s="145" t="s">
        <v>136</v>
      </c>
      <c r="L153" s="32"/>
      <c r="M153" s="150" t="s">
        <v>1</v>
      </c>
      <c r="N153" s="151" t="s">
        <v>45</v>
      </c>
      <c r="O153" s="57"/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4" t="s">
        <v>500</v>
      </c>
      <c r="AT153" s="154" t="s">
        <v>132</v>
      </c>
      <c r="AU153" s="154" t="s">
        <v>90</v>
      </c>
      <c r="AY153" s="16" t="s">
        <v>130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6" t="s">
        <v>88</v>
      </c>
      <c r="BK153" s="155">
        <f>ROUND(I153*H153,2)</f>
        <v>0</v>
      </c>
      <c r="BL153" s="16" t="s">
        <v>500</v>
      </c>
      <c r="BM153" s="154" t="s">
        <v>542</v>
      </c>
    </row>
    <row r="154" spans="1:47" s="2" customFormat="1" ht="12">
      <c r="A154" s="31"/>
      <c r="B154" s="32"/>
      <c r="C154" s="31"/>
      <c r="D154" s="156" t="s">
        <v>139</v>
      </c>
      <c r="E154" s="31"/>
      <c r="F154" s="157" t="s">
        <v>541</v>
      </c>
      <c r="G154" s="31"/>
      <c r="H154" s="31"/>
      <c r="I154" s="158"/>
      <c r="J154" s="31"/>
      <c r="K154" s="31"/>
      <c r="L154" s="32"/>
      <c r="M154" s="188"/>
      <c r="N154" s="189"/>
      <c r="O154" s="190"/>
      <c r="P154" s="190"/>
      <c r="Q154" s="190"/>
      <c r="R154" s="190"/>
      <c r="S154" s="190"/>
      <c r="T154" s="19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139</v>
      </c>
      <c r="AU154" s="16" t="s">
        <v>90</v>
      </c>
    </row>
    <row r="155" spans="1:31" s="2" customFormat="1" ht="6.95" customHeight="1">
      <c r="A155" s="31"/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32"/>
      <c r="M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</sheetData>
  <autoFilter ref="C121:K15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Hana Pištová</cp:lastModifiedBy>
  <dcterms:created xsi:type="dcterms:W3CDTF">2020-11-25T11:58:06Z</dcterms:created>
  <dcterms:modified xsi:type="dcterms:W3CDTF">2020-12-01T06:40:44Z</dcterms:modified>
  <cp:category/>
  <cp:version/>
  <cp:contentType/>
  <cp:contentStatus/>
</cp:coreProperties>
</file>