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I:\"/>
    </mc:Choice>
  </mc:AlternateContent>
  <xr:revisionPtr revIDLastSave="0" documentId="11_BBAF4224E8EA1CE85D38458B7164BC2FD12C1E59" xr6:coauthVersionLast="46" xr6:coauthVersionMax="46" xr10:uidLastSave="{00000000-0000-0000-0000-000000000000}"/>
  <bookViews>
    <workbookView xWindow="0" yWindow="0" windowWidth="0" windowHeight="0" xr2:uid="{00000000-000D-0000-FFFF-FFFF00000000}"/>
  </bookViews>
  <sheets>
    <sheet name="Rekapitulace stavby" sheetId="1" r:id="rId1"/>
    <sheet name="kladil1 - SO-1 Příprava s..." sheetId="2" r:id="rId2"/>
    <sheet name="kladil2 - SO-2 Oprava jezu" sheetId="3" r:id="rId3"/>
    <sheet name="kladil3 - SO-3 VON" sheetId="4" r:id="rId4"/>
  </sheets>
  <definedNames>
    <definedName name="_xlnm._FilterDatabase" localSheetId="1" hidden="1">'kladil1 - SO-1 Příprava s...'!$C$133:$K$203</definedName>
    <definedName name="_xlnm._FilterDatabase" localSheetId="2" hidden="1">'kladil2 - SO-2 Oprava jezu'!$C$133:$K$249</definedName>
    <definedName name="_xlnm._FilterDatabase" localSheetId="3" hidden="1">'kladil3 - SO-3 VON'!$C$127:$K$153</definedName>
    <definedName name="_xlnm.Print_Titles" localSheetId="0">'Rekapitulace stavby'!$92:$92</definedName>
    <definedName name="_xlnm.Print_Titles" localSheetId="1">'kladil1 - SO-1 Příprava s...'!$133:$133</definedName>
    <definedName name="_xlnm.Print_Titles" localSheetId="2">'kladil2 - SO-2 Oprava jezu'!$133:$133</definedName>
    <definedName name="_xlnm.Print_Titles" localSheetId="3">'kladil3 - SO-3 VON'!$127:$127</definedName>
    <definedName name="_xlnm.Print_Area" localSheetId="0">'Rekapitulace stavby'!$D$4:$AO$76,'Rekapitulace stavby'!$C$82:$AQ$98</definedName>
    <definedName name="_xlnm.Print_Area" localSheetId="1">'kladil1 - SO-1 Příprava s...'!$C$4:$J$41,'kladil1 - SO-1 Příprava s...'!$C$50:$J$76,'kladil1 - SO-1 Příprava s...'!$C$82:$J$115,'kladil1 - SO-1 Příprava s...'!$C$121:$K$203</definedName>
    <definedName name="_xlnm.Print_Area" localSheetId="2">'kladil2 - SO-2 Oprava jezu'!$C$4:$J$41,'kladil2 - SO-2 Oprava jezu'!$C$50:$J$76,'kladil2 - SO-2 Oprava jezu'!$C$82:$J$115,'kladil2 - SO-2 Oprava jezu'!$C$121:$K$249</definedName>
    <definedName name="_xlnm.Print_Area" localSheetId="3">'kladil3 - SO-3 VON'!$C$4:$J$41,'kladil3 - SO-3 VON'!$C$50:$J$76,'kladil3 - SO-3 VON'!$C$82:$J$109,'kladil3 - SO-3 VON'!$C$115:$K$153</definedName>
  </definedName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4" l="1"/>
  <c r="J38" i="4"/>
  <c r="AY97" i="1"/>
  <c r="J37" i="4"/>
  <c r="AX97" i="1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J125" i="4"/>
  <c r="J124" i="4"/>
  <c r="F124" i="4"/>
  <c r="F122" i="4"/>
  <c r="E120" i="4"/>
  <c r="BI107" i="4"/>
  <c r="BH107" i="4"/>
  <c r="BG107" i="4"/>
  <c r="BF107" i="4"/>
  <c r="BI106" i="4"/>
  <c r="BH106" i="4"/>
  <c r="BG106" i="4"/>
  <c r="BF106" i="4"/>
  <c r="BE106" i="4"/>
  <c r="BI105" i="4"/>
  <c r="BH105" i="4"/>
  <c r="BG105" i="4"/>
  <c r="BF105" i="4"/>
  <c r="BE105" i="4"/>
  <c r="BI104" i="4"/>
  <c r="BH104" i="4"/>
  <c r="BG104" i="4"/>
  <c r="BF104" i="4"/>
  <c r="BE104" i="4"/>
  <c r="BI103" i="4"/>
  <c r="BH103" i="4"/>
  <c r="BG103" i="4"/>
  <c r="BF103" i="4"/>
  <c r="BE103" i="4"/>
  <c r="BI102" i="4"/>
  <c r="BH102" i="4"/>
  <c r="BG102" i="4"/>
  <c r="BF102" i="4"/>
  <c r="BE102" i="4"/>
  <c r="J92" i="4"/>
  <c r="J91" i="4"/>
  <c r="F91" i="4"/>
  <c r="F89" i="4"/>
  <c r="E87" i="4"/>
  <c r="J18" i="4"/>
  <c r="E18" i="4"/>
  <c r="F125" i="4"/>
  <c r="J17" i="4"/>
  <c r="J12" i="4"/>
  <c r="J122" i="4"/>
  <c r="E7" i="4"/>
  <c r="E118" i="4"/>
  <c r="J39" i="3"/>
  <c r="J38" i="3"/>
  <c r="AY96" i="1"/>
  <c r="J37" i="3"/>
  <c r="AX96" i="1"/>
  <c r="BI249" i="3"/>
  <c r="BH249" i="3"/>
  <c r="BG249" i="3"/>
  <c r="BF249" i="3"/>
  <c r="T249" i="3"/>
  <c r="T248" i="3"/>
  <c r="R249" i="3"/>
  <c r="R248" i="3"/>
  <c r="P249" i="3"/>
  <c r="P248" i="3"/>
  <c r="BI246" i="3"/>
  <c r="BH246" i="3"/>
  <c r="BG246" i="3"/>
  <c r="BF246" i="3"/>
  <c r="T246" i="3"/>
  <c r="R246" i="3"/>
  <c r="P246" i="3"/>
  <c r="BI244" i="3"/>
  <c r="BH244" i="3"/>
  <c r="BG244" i="3"/>
  <c r="BF244" i="3"/>
  <c r="T244" i="3"/>
  <c r="R244" i="3"/>
  <c r="P244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0" i="3"/>
  <c r="BH230" i="3"/>
  <c r="BG230" i="3"/>
  <c r="BF230" i="3"/>
  <c r="T230" i="3"/>
  <c r="T229" i="3"/>
  <c r="R230" i="3"/>
  <c r="R229" i="3"/>
  <c r="P230" i="3"/>
  <c r="P229" i="3"/>
  <c r="BI227" i="3"/>
  <c r="BH227" i="3"/>
  <c r="BG227" i="3"/>
  <c r="BF227" i="3"/>
  <c r="T227" i="3"/>
  <c r="R227" i="3"/>
  <c r="P227" i="3"/>
  <c r="BI225" i="3"/>
  <c r="BH225" i="3"/>
  <c r="BG225" i="3"/>
  <c r="BF225" i="3"/>
  <c r="T225" i="3"/>
  <c r="R225" i="3"/>
  <c r="P225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4" i="3"/>
  <c r="BH204" i="3"/>
  <c r="BG204" i="3"/>
  <c r="BF204" i="3"/>
  <c r="T204" i="3"/>
  <c r="R204" i="3"/>
  <c r="P204" i="3"/>
  <c r="BI198" i="3"/>
  <c r="BH198" i="3"/>
  <c r="BG198" i="3"/>
  <c r="BF198" i="3"/>
  <c r="T198" i="3"/>
  <c r="R198" i="3"/>
  <c r="P198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1" i="3"/>
  <c r="BH181" i="3"/>
  <c r="BG181" i="3"/>
  <c r="BF181" i="3"/>
  <c r="T181" i="3"/>
  <c r="R181" i="3"/>
  <c r="P181" i="3"/>
  <c r="BI177" i="3"/>
  <c r="BH177" i="3"/>
  <c r="BG177" i="3"/>
  <c r="BF177" i="3"/>
  <c r="T177" i="3"/>
  <c r="R177" i="3"/>
  <c r="P17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J131" i="3"/>
  <c r="J130" i="3"/>
  <c r="F130" i="3"/>
  <c r="F128" i="3"/>
  <c r="E126" i="3"/>
  <c r="BI113" i="3"/>
  <c r="BH113" i="3"/>
  <c r="BG113" i="3"/>
  <c r="BF113" i="3"/>
  <c r="BI112" i="3"/>
  <c r="BH112" i="3"/>
  <c r="BG112" i="3"/>
  <c r="BF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BI108" i="3"/>
  <c r="BH108" i="3"/>
  <c r="BG108" i="3"/>
  <c r="BF108" i="3"/>
  <c r="BE108" i="3"/>
  <c r="J92" i="3"/>
  <c r="J91" i="3"/>
  <c r="F91" i="3"/>
  <c r="F89" i="3"/>
  <c r="E87" i="3"/>
  <c r="J18" i="3"/>
  <c r="E18" i="3"/>
  <c r="F131" i="3"/>
  <c r="J17" i="3"/>
  <c r="J12" i="3"/>
  <c r="J128" i="3"/>
  <c r="E7" i="3"/>
  <c r="E124" i="3"/>
  <c r="J39" i="2"/>
  <c r="J38" i="2"/>
  <c r="AY95" i="1"/>
  <c r="J37" i="2"/>
  <c r="AX95" i="1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T182" i="2"/>
  <c r="R183" i="2"/>
  <c r="R182" i="2"/>
  <c r="P183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J131" i="2"/>
  <c r="J130" i="2"/>
  <c r="F130" i="2"/>
  <c r="F128" i="2"/>
  <c r="E126" i="2"/>
  <c r="BI113" i="2"/>
  <c r="BH113" i="2"/>
  <c r="BG113" i="2"/>
  <c r="BF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J92" i="2"/>
  <c r="J91" i="2"/>
  <c r="F91" i="2"/>
  <c r="F89" i="2"/>
  <c r="E87" i="2"/>
  <c r="J18" i="2"/>
  <c r="E18" i="2"/>
  <c r="F131" i="2"/>
  <c r="J17" i="2"/>
  <c r="J12" i="2"/>
  <c r="J128" i="2"/>
  <c r="E7" i="2"/>
  <c r="E85" i="2"/>
  <c r="L90" i="1"/>
  <c r="AM90" i="1"/>
  <c r="AM89" i="1"/>
  <c r="L89" i="1"/>
  <c r="AM87" i="1"/>
  <c r="L87" i="1"/>
  <c r="L85" i="1"/>
  <c r="L84" i="1"/>
  <c r="BK152" i="4"/>
  <c r="J152" i="4"/>
  <c r="J150" i="4"/>
  <c r="BK148" i="4"/>
  <c r="J148" i="4"/>
  <c r="BK146" i="4"/>
  <c r="J146" i="4"/>
  <c r="BK144" i="4"/>
  <c r="J144" i="4"/>
  <c r="BK142" i="4"/>
  <c r="J142" i="4"/>
  <c r="BK140" i="4"/>
  <c r="J140" i="4"/>
  <c r="BK138" i="4"/>
  <c r="J138" i="4"/>
  <c r="J136" i="4"/>
  <c r="BK135" i="4"/>
  <c r="BK133" i="4"/>
  <c r="J131" i="4"/>
  <c r="BK249" i="3"/>
  <c r="J246" i="3"/>
  <c r="BK244" i="3"/>
  <c r="BK240" i="3"/>
  <c r="BK237" i="3"/>
  <c r="J235" i="3"/>
  <c r="BK230" i="3"/>
  <c r="BK227" i="3"/>
  <c r="J225" i="3"/>
  <c r="BK223" i="3"/>
  <c r="J221" i="3"/>
  <c r="J219" i="3"/>
  <c r="J214" i="3"/>
  <c r="BK210" i="3"/>
  <c r="BK206" i="3"/>
  <c r="J206" i="3"/>
  <c r="J204" i="3"/>
  <c r="BK198" i="3"/>
  <c r="J198" i="3"/>
  <c r="BK192" i="3"/>
  <c r="J192" i="3"/>
  <c r="BK190" i="3"/>
  <c r="J190" i="3"/>
  <c r="BK187" i="3"/>
  <c r="J187" i="3"/>
  <c r="BK185" i="3"/>
  <c r="J185" i="3"/>
  <c r="BK181" i="3"/>
  <c r="BK177" i="3"/>
  <c r="J177" i="3"/>
  <c r="BK166" i="3"/>
  <c r="J166" i="3"/>
  <c r="J164" i="3"/>
  <c r="J160" i="3"/>
  <c r="J158" i="3"/>
  <c r="BK156" i="3"/>
  <c r="J154" i="3"/>
  <c r="BK152" i="3"/>
  <c r="BK148" i="3"/>
  <c r="J146" i="3"/>
  <c r="BK144" i="3"/>
  <c r="J139" i="3"/>
  <c r="J137" i="3"/>
  <c r="BK203" i="2"/>
  <c r="J201" i="2"/>
  <c r="J197" i="2"/>
  <c r="J194" i="2"/>
  <c r="J192" i="2"/>
  <c r="J188" i="2"/>
  <c r="J186" i="2"/>
  <c r="J183" i="2"/>
  <c r="J180" i="2"/>
  <c r="J178" i="2"/>
  <c r="BK176" i="2"/>
  <c r="J174" i="2"/>
  <c r="BK172" i="2"/>
  <c r="J170" i="2"/>
  <c r="BK168" i="2"/>
  <c r="J166" i="2"/>
  <c r="J164" i="2"/>
  <c r="J160" i="2"/>
  <c r="BK153" i="2"/>
  <c r="J149" i="2"/>
  <c r="BK147" i="2"/>
  <c r="J145" i="2"/>
  <c r="J143" i="2"/>
  <c r="J141" i="2"/>
  <c r="J137" i="2"/>
  <c r="BK150" i="4"/>
  <c r="BK136" i="4"/>
  <c r="J135" i="4"/>
  <c r="J133" i="4"/>
  <c r="BK131" i="4"/>
  <c r="J249" i="3"/>
  <c r="BK246" i="3"/>
  <c r="J244" i="3"/>
  <c r="J240" i="3"/>
  <c r="J237" i="3"/>
  <c r="BK235" i="3"/>
  <c r="J230" i="3"/>
  <c r="J227" i="3"/>
  <c r="BK225" i="3"/>
  <c r="J223" i="3"/>
  <c r="BK221" i="3"/>
  <c r="BK219" i="3"/>
  <c r="BK214" i="3"/>
  <c r="J210" i="3"/>
  <c r="BK204" i="3"/>
  <c r="J181" i="3"/>
  <c r="BK164" i="3"/>
  <c r="BK160" i="3"/>
  <c r="BK158" i="3"/>
  <c r="J156" i="3"/>
  <c r="BK154" i="3"/>
  <c r="J152" i="3"/>
  <c r="J148" i="3"/>
  <c r="BK146" i="3"/>
  <c r="J144" i="3"/>
  <c r="BK139" i="3"/>
  <c r="BK137" i="3"/>
  <c r="J203" i="2"/>
  <c r="BK201" i="2"/>
  <c r="BK199" i="2"/>
  <c r="J199" i="2"/>
  <c r="BK197" i="2"/>
  <c r="BK192" i="2"/>
  <c r="BK188" i="2"/>
  <c r="BK186" i="2"/>
  <c r="BK183" i="2"/>
  <c r="BK180" i="2"/>
  <c r="BK178" i="2"/>
  <c r="J176" i="2"/>
  <c r="BK174" i="2"/>
  <c r="J172" i="2"/>
  <c r="BK170" i="2"/>
  <c r="J168" i="2"/>
  <c r="BK166" i="2"/>
  <c r="BK164" i="2"/>
  <c r="BK160" i="2"/>
  <c r="BK158" i="2"/>
  <c r="J153" i="2"/>
  <c r="J151" i="2"/>
  <c r="BK149" i="2"/>
  <c r="J147" i="2"/>
  <c r="BK145" i="2"/>
  <c r="BK141" i="2"/>
  <c r="BK139" i="2"/>
  <c r="BK137" i="2"/>
  <c r="BK194" i="2"/>
  <c r="J158" i="2"/>
  <c r="BK151" i="2"/>
  <c r="BK143" i="2"/>
  <c r="J139" i="2"/>
  <c r="AS94" i="1"/>
  <c r="P136" i="2" l="1"/>
  <c r="T136" i="2"/>
  <c r="BK185" i="2"/>
  <c r="J185" i="2"/>
  <c r="J100" i="2"/>
  <c r="T185" i="2"/>
  <c r="BK191" i="2"/>
  <c r="J191" i="2"/>
  <c r="J102" i="2"/>
  <c r="R191" i="2"/>
  <c r="R190" i="2"/>
  <c r="BK196" i="2"/>
  <c r="J196" i="2"/>
  <c r="J104" i="2"/>
  <c r="R196" i="2"/>
  <c r="R195" i="2"/>
  <c r="P136" i="3"/>
  <c r="T136" i="3"/>
  <c r="P189" i="3"/>
  <c r="T189" i="3"/>
  <c r="P218" i="3"/>
  <c r="T218" i="3"/>
  <c r="P239" i="3"/>
  <c r="P234" i="3"/>
  <c r="R239" i="3"/>
  <c r="R234" i="3"/>
  <c r="BK136" i="2"/>
  <c r="J136" i="2"/>
  <c r="J98" i="2"/>
  <c r="R136" i="2"/>
  <c r="P185" i="2"/>
  <c r="R185" i="2"/>
  <c r="P191" i="2"/>
  <c r="P190" i="2"/>
  <c r="T191" i="2"/>
  <c r="T190" i="2"/>
  <c r="P196" i="2"/>
  <c r="P195" i="2"/>
  <c r="T196" i="2"/>
  <c r="T195" i="2"/>
  <c r="BK136" i="3"/>
  <c r="J136" i="3"/>
  <c r="J98" i="3"/>
  <c r="R136" i="3"/>
  <c r="BK189" i="3"/>
  <c r="J189" i="3"/>
  <c r="J99" i="3"/>
  <c r="R189" i="3"/>
  <c r="BK218" i="3"/>
  <c r="J218" i="3"/>
  <c r="J100" i="3"/>
  <c r="R218" i="3"/>
  <c r="BK239" i="3"/>
  <c r="J239" i="3"/>
  <c r="J103" i="3"/>
  <c r="T239" i="3"/>
  <c r="T234" i="3"/>
  <c r="BK130" i="4"/>
  <c r="J130" i="4"/>
  <c r="J98" i="4"/>
  <c r="P130" i="4"/>
  <c r="P129" i="4"/>
  <c r="P128" i="4"/>
  <c r="AU97" i="1"/>
  <c r="R130" i="4"/>
  <c r="R129" i="4"/>
  <c r="R128" i="4"/>
  <c r="T130" i="4"/>
  <c r="T129" i="4"/>
  <c r="T128" i="4"/>
  <c r="BE151" i="2"/>
  <c r="BE188" i="2"/>
  <c r="J89" i="2"/>
  <c r="E124" i="2"/>
  <c r="BE137" i="2"/>
  <c r="BE139" i="2"/>
  <c r="BE147" i="2"/>
  <c r="BE149" i="2"/>
  <c r="BE153" i="2"/>
  <c r="BE164" i="2"/>
  <c r="BE168" i="2"/>
  <c r="BE172" i="2"/>
  <c r="BE176" i="2"/>
  <c r="BE178" i="2"/>
  <c r="BE183" i="2"/>
  <c r="BE186" i="2"/>
  <c r="BE192" i="2"/>
  <c r="BE194" i="2"/>
  <c r="BE199" i="2"/>
  <c r="BE201" i="2"/>
  <c r="E85" i="3"/>
  <c r="J89" i="3"/>
  <c r="F92" i="3"/>
  <c r="BE144" i="3"/>
  <c r="BE152" i="3"/>
  <c r="BE154" i="3"/>
  <c r="BE156" i="3"/>
  <c r="BE158" i="3"/>
  <c r="BE160" i="3"/>
  <c r="BE166" i="3"/>
  <c r="BE204" i="3"/>
  <c r="BE210" i="3"/>
  <c r="BE214" i="3"/>
  <c r="BE219" i="3"/>
  <c r="BE223" i="3"/>
  <c r="BE225" i="3"/>
  <c r="BE230" i="3"/>
  <c r="BE237" i="3"/>
  <c r="BE244" i="3"/>
  <c r="BE249" i="3"/>
  <c r="J89" i="4"/>
  <c r="F92" i="4"/>
  <c r="BE131" i="4"/>
  <c r="BE135" i="4"/>
  <c r="BE136" i="4"/>
  <c r="F92" i="2"/>
  <c r="BE141" i="2"/>
  <c r="BE143" i="2"/>
  <c r="BE145" i="2"/>
  <c r="BE158" i="2"/>
  <c r="BE160" i="2"/>
  <c r="BE166" i="2"/>
  <c r="BE170" i="2"/>
  <c r="BE174" i="2"/>
  <c r="BE180" i="2"/>
  <c r="BE197" i="2"/>
  <c r="BE203" i="2"/>
  <c r="BK182" i="2"/>
  <c r="J182" i="2"/>
  <c r="J99" i="2"/>
  <c r="BE137" i="3"/>
  <c r="BE139" i="3"/>
  <c r="BE146" i="3"/>
  <c r="BE148" i="3"/>
  <c r="BE164" i="3"/>
  <c r="BE177" i="3"/>
  <c r="BE181" i="3"/>
  <c r="BE185" i="3"/>
  <c r="BE187" i="3"/>
  <c r="BE190" i="3"/>
  <c r="BE192" i="3"/>
  <c r="BE198" i="3"/>
  <c r="BE206" i="3"/>
  <c r="BE221" i="3"/>
  <c r="BE227" i="3"/>
  <c r="BE235" i="3"/>
  <c r="BE240" i="3"/>
  <c r="BE246" i="3"/>
  <c r="BK229" i="3"/>
  <c r="J229" i="3"/>
  <c r="J101" i="3"/>
  <c r="BK234" i="3"/>
  <c r="J234" i="3"/>
  <c r="J102" i="3"/>
  <c r="BK248" i="3"/>
  <c r="J248" i="3"/>
  <c r="J104" i="3"/>
  <c r="E85" i="4"/>
  <c r="BE133" i="4"/>
  <c r="BE138" i="4"/>
  <c r="BE140" i="4"/>
  <c r="BE142" i="4"/>
  <c r="BE144" i="4"/>
  <c r="BE146" i="4"/>
  <c r="BE148" i="4"/>
  <c r="BE150" i="4"/>
  <c r="BE152" i="4"/>
  <c r="F36" i="3"/>
  <c r="BA96" i="1"/>
  <c r="F37" i="2"/>
  <c r="BB95" i="1"/>
  <c r="F39" i="3"/>
  <c r="BD96" i="1"/>
  <c r="J36" i="4"/>
  <c r="AW97" i="1"/>
  <c r="F39" i="4"/>
  <c r="BD97" i="1"/>
  <c r="F37" i="3"/>
  <c r="BB96" i="1"/>
  <c r="F36" i="2"/>
  <c r="BA95" i="1"/>
  <c r="J36" i="3"/>
  <c r="AW96" i="1"/>
  <c r="F36" i="4"/>
  <c r="BA97" i="1"/>
  <c r="J36" i="2"/>
  <c r="AW95" i="1"/>
  <c r="F38" i="4"/>
  <c r="BC97" i="1"/>
  <c r="F38" i="2"/>
  <c r="BC95" i="1"/>
  <c r="F38" i="3"/>
  <c r="BC96" i="1"/>
  <c r="F39" i="2"/>
  <c r="BD95" i="1"/>
  <c r="F37" i="4"/>
  <c r="BB97" i="1"/>
  <c r="R135" i="3" l="1"/>
  <c r="R134" i="3"/>
  <c r="T135" i="3"/>
  <c r="T134" i="3"/>
  <c r="P135" i="3"/>
  <c r="P134" i="3"/>
  <c r="AU96" i="1"/>
  <c r="R135" i="2"/>
  <c r="R134" i="2"/>
  <c r="T135" i="2"/>
  <c r="T134" i="2"/>
  <c r="P135" i="2"/>
  <c r="P134" i="2"/>
  <c r="AU95" i="1"/>
  <c r="BK190" i="2"/>
  <c r="BK135" i="2" s="1"/>
  <c r="J135" i="2" s="1"/>
  <c r="J97" i="2" s="1"/>
  <c r="J190" i="2"/>
  <c r="J101" i="2"/>
  <c r="BK195" i="2"/>
  <c r="J195" i="2"/>
  <c r="J103" i="2"/>
  <c r="BK135" i="3"/>
  <c r="BK134" i="3"/>
  <c r="J134" i="3"/>
  <c r="J96" i="3"/>
  <c r="BK129" i="4"/>
  <c r="J129" i="4"/>
  <c r="J97" i="4"/>
  <c r="BB94" i="1"/>
  <c r="AX94" i="1"/>
  <c r="BC94" i="1"/>
  <c r="W32" i="1"/>
  <c r="BA94" i="1"/>
  <c r="W30" i="1"/>
  <c r="BD94" i="1"/>
  <c r="W33" i="1"/>
  <c r="BK134" i="2" l="1"/>
  <c r="J134" i="2"/>
  <c r="J96" i="2"/>
  <c r="J30" i="3"/>
  <c r="J135" i="3"/>
  <c r="J97" i="3"/>
  <c r="BK128" i="4"/>
  <c r="J128" i="4"/>
  <c r="J96" i="4"/>
  <c r="AU94" i="1"/>
  <c r="AW94" i="1"/>
  <c r="AK30" i="1"/>
  <c r="W31" i="1"/>
  <c r="AY94" i="1"/>
  <c r="J30" i="2" l="1"/>
  <c r="J30" i="4"/>
  <c r="J113" i="3"/>
  <c r="BE113" i="3"/>
  <c r="J35" i="3"/>
  <c r="AV96" i="1"/>
  <c r="AT96" i="1"/>
  <c r="J113" i="2" l="1"/>
  <c r="J107" i="2"/>
  <c r="J31" i="2"/>
  <c r="J32" i="2"/>
  <c r="AG95" i="1"/>
  <c r="J107" i="3"/>
  <c r="J31" i="3"/>
  <c r="J32" i="3"/>
  <c r="AG96" i="1"/>
  <c r="AN96" i="1"/>
  <c r="J107" i="4"/>
  <c r="J101" i="4"/>
  <c r="J31" i="4"/>
  <c r="J32" i="4"/>
  <c r="AG97" i="1"/>
  <c r="F35" i="3"/>
  <c r="AZ96" i="1"/>
  <c r="BE113" i="2" l="1"/>
  <c r="BE107" i="4"/>
  <c r="J41" i="3"/>
  <c r="F35" i="2"/>
  <c r="AZ95" i="1"/>
  <c r="J115" i="3"/>
  <c r="J109" i="4"/>
  <c r="J35" i="4"/>
  <c r="AV97" i="1"/>
  <c r="AT97" i="1"/>
  <c r="J115" i="2"/>
  <c r="AG94" i="1"/>
  <c r="AK26" i="1"/>
  <c r="J41" i="4" l="1"/>
  <c r="AN97" i="1"/>
  <c r="J35" i="2"/>
  <c r="AV95" i="1"/>
  <c r="AT95" i="1"/>
  <c r="F35" i="4"/>
  <c r="AZ97" i="1"/>
  <c r="AZ94" i="1"/>
  <c r="W29" i="1"/>
  <c r="J41" i="2" l="1"/>
  <c r="AN95" i="1"/>
  <c r="AV94" i="1"/>
  <c r="AK29" i="1"/>
  <c r="AK35" i="1"/>
  <c r="AT94" i="1" l="1"/>
  <c r="AN94" i="1"/>
</calcChain>
</file>

<file path=xl/sharedStrings.xml><?xml version="1.0" encoding="utf-8"?>
<sst xmlns="http://schemas.openxmlformats.org/spreadsheetml/2006/main" count="2814" uniqueCount="502">
  <si>
    <t>Export Komplet</t>
  </si>
  <si>
    <t/>
  </si>
  <si>
    <t>2.0</t>
  </si>
  <si>
    <t>False</t>
  </si>
  <si>
    <t>{318b3f08-1bb5-438a-a37b-3035dde5401c}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</si>
  <si>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</si>
  <si>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</si>
  <si>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</si>
  <si>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</si>
  <si>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</si>
  <si>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</si>
  <si>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</si>
  <si>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</si>
  <si>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</si>
  <si>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kladila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</si>
  <si>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</si>
  <si>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</si>
  <si>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Klabava, ř.km 2,292, oprava jezu Dílo</t>
  </si>
  <si>
    <t>KSO:</t>
  </si>
  <si>
    <t>832 14 52</t>
  </si>
  <si>
    <t>CC-CZ:</t>
  </si>
  <si>
    <t>24208</t>
  </si>
  <si>
    <t>Místo:</t>
  </si>
  <si>
    <t>Chrást,Smědčice</t>
  </si>
  <si>
    <t>Datum:</t>
  </si>
  <si>
    <t>27. 11. 2020</t>
  </si>
  <si>
    <t>CZ-CPV:</t>
  </si>
  <si>
    <t>45100000-8</t>
  </si>
  <si>
    <t>CZ-CPA:</t>
  </si>
  <si>
    <t>42.91.20</t>
  </si>
  <si>
    <t>Zadavatel:</t>
  </si>
  <si>
    <t>IČ:</t>
  </si>
  <si>
    <t>70889953</t>
  </si>
  <si>
    <t>Povodí Vltavy s.p.</t>
  </si>
  <si>
    <t>DIČ:</t>
  </si>
  <si>
    <t>CZ70889953</t>
  </si>
  <si>
    <t>Uchazeč:</t>
  </si>
  <si>
    <t>Vyplň údaj</t>
  </si>
  <si>
    <t>Projektant:</t>
  </si>
  <si>
    <t>44647146</t>
  </si>
  <si>
    <t>Ing.Milan Jícha</t>
  </si>
  <si>
    <t>CZ6002101369</t>
  </si>
  <si>
    <t>True</t>
  </si>
  <si>
    <t>Zpracovatel:</t>
  </si>
  <si>
    <t>Ing.MIlan Jícha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</si>
  <si>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</si>
  <si>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</si>
  <si>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</si>
  <si>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</si>
  <si>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</si>
  <si>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</si>
  <si>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</si>
  <si>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</si>
  <si>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</si>
  <si>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</si>
  <si>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</si>
  <si>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</si>
  <si>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</si>
  <si>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</si>
  <si>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</si>
  <si>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</si>
  <si>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</si>
  <si>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</si>
  <si>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</si>
  <si>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</si>
  <si>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</si>
  <si>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</si>
  <si>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</si>
  <si>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</si>
  <si>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</si>
  <si>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</si>
  <si>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</si>
  <si>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</si>
  <si>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</si>
  <si>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</si>
  <si>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</si>
  <si>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</si>
  <si>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</si>
  <si>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</si>
  <si>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</si>
  <si>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</si>
  <si>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</si>
  <si>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</si>
  <si>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</si>
  <si>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</si>
  <si>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</si>
  <si>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</si>
  <si>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</si>
  <si>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</si>
  <si>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</si>
  <si>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</si>
  <si>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kladil1</t>
  </si>
  <si>
    <t>SO-1 Příprava staveniště</t>
  </si>
  <si>
    <t>STA</t>
  </si>
  <si>
    <t>1</t>
  </si>
  <si>
    <t>{d8cb7a48-c9dd-4cc9-9c41-48d8a91da4ad}</t>
  </si>
  <si>
    <t>2</t>
  </si>
  <si>
    <t>kladil2</t>
  </si>
  <si>
    <t>SO-2 Oprava jezu</t>
  </si>
  <si>
    <t>{abc2b682-6611-4238-b7d2-999241a267e7}</t>
  </si>
  <si>
    <t>kladil3</t>
  </si>
  <si>
    <t>SO-3 VON</t>
  </si>
  <si>
    <t>{cc684e56-42db-4588-a0ac-4fdba2b542d6}</t>
  </si>
  <si>
    <t>KRYCÍ LIST SOUPISU PRACÍ</t>
  </si>
  <si>
    <t>Objekt:</t>
  </si>
  <si>
    <t>kladil1 - SO-1 Příprava staveniště</t>
  </si>
  <si>
    <t>Náklady z rozpočtu</t>
  </si>
  <si>
    <t>Ostatní náklady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</si>
  <si>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</si>
  <si>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</si>
  <si>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</si>
  <si>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</si>
  <si>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</si>
  <si>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</si>
  <si>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</si>
  <si>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</si>
  <si>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</si>
  <si>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práce-bourání</t>
  </si>
  <si>
    <t xml:space="preserve">      99 - Přesun hmot</t>
  </si>
  <si>
    <t>PSV - Práce a dodávky PSV</t>
  </si>
  <si>
    <t xml:space="preserve">    711 - Izolace proti vodě, vlhkosti a plynům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</si>
  <si>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</si>
  <si>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</si>
  <si>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</si>
  <si>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</si>
  <si>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</si>
  <si>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</si>
  <si>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</si>
  <si>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</si>
  <si>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</si>
  <si>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Celkové náklady za stavbu 1) + 2)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</si>
  <si>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</si>
  <si>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</si>
  <si>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</si>
  <si>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</si>
  <si>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</si>
  <si>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</si>
  <si>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</si>
  <si>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</si>
  <si>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</si>
  <si>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</si>
  <si>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</si>
  <si>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</si>
  <si>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</si>
  <si>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</si>
  <si>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</si>
  <si>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</si>
  <si>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</si>
  <si>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</si>
  <si>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115001106</t>
  </si>
  <si>
    <t>Převedení vody potrubím DN do 1000-provizorní přejezd</t>
  </si>
  <si>
    <t>m</t>
  </si>
  <si>
    <t>4</t>
  </si>
  <si>
    <t>-1050871779</t>
  </si>
  <si>
    <t>VV</t>
  </si>
  <si>
    <t>3*10</t>
  </si>
  <si>
    <t>115101201</t>
  </si>
  <si>
    <t>Čerpání vody na dopravní výšku do 10 m průměrný přítok do 500 l/min</t>
  </si>
  <si>
    <t>hod</t>
  </si>
  <si>
    <t>-1780556895</t>
  </si>
  <si>
    <t>90*3</t>
  </si>
  <si>
    <t>3</t>
  </si>
  <si>
    <t>115101301</t>
  </si>
  <si>
    <t>Pohotovost čerpací soupravy pro dopravní výšku do 10 m přítok do 500 l/min</t>
  </si>
  <si>
    <t>den</t>
  </si>
  <si>
    <t>-944840073</t>
  </si>
  <si>
    <t>90</t>
  </si>
  <si>
    <t>121101101</t>
  </si>
  <si>
    <t>Sejmutí ornice s přemístěním na vzdálenost do 50 m</t>
  </si>
  <si>
    <t>m3</t>
  </si>
  <si>
    <t>2072187870</t>
  </si>
  <si>
    <t>6*100*0,2</t>
  </si>
  <si>
    <t>5</t>
  </si>
  <si>
    <t>122201402</t>
  </si>
  <si>
    <t>Vykopávky v zemníku na suchu v hornině tř. 3 objem do 1000 m3</t>
  </si>
  <si>
    <t>423479279</t>
  </si>
  <si>
    <t>371,416</t>
  </si>
  <si>
    <t>6</t>
  </si>
  <si>
    <t>127701401</t>
  </si>
  <si>
    <t>Vykopávky v zemníku pod vodou v hornině tř. 1 až 4 objem do 1000 m3</t>
  </si>
  <si>
    <t>1076895272</t>
  </si>
  <si>
    <t>436,216</t>
  </si>
  <si>
    <t>7</t>
  </si>
  <si>
    <t>129103201</t>
  </si>
  <si>
    <t>Čištění otevřených koryt vodotečí š dna přes 5 m hl do 5 m v hornině tř. 1 a 2</t>
  </si>
  <si>
    <t>491976722</t>
  </si>
  <si>
    <t>0,5*15*(3*1,6+1,6*1,6*1,5*0,5*2)</t>
  </si>
  <si>
    <t>8</t>
  </si>
  <si>
    <t>162253101</t>
  </si>
  <si>
    <t>Vodorovné přemístění nánosu z nádrží do 60 m při únosnosti dna přes 40 kPa</t>
  </si>
  <si>
    <t>-2019089498</t>
  </si>
  <si>
    <t>64,8</t>
  </si>
  <si>
    <t>9</t>
  </si>
  <si>
    <t>162601102</t>
  </si>
  <si>
    <t>Vodorovné přemístění do 5000 m výkopku/sypaniny z horniny tř. 1 až 4</t>
  </si>
  <si>
    <t>1417849023</t>
  </si>
  <si>
    <t>2*371,416</t>
  </si>
  <si>
    <t>17,8*(4*2+2*2*1,5*0,5*2)+16,4*(4*0,6+0,6*0,6*1,5*0,5*2)+5*(4*0,4+0,4*0,4*1,5*0,5*2)</t>
  </si>
  <si>
    <t>Součet</t>
  </si>
  <si>
    <t>10</t>
  </si>
  <si>
    <t>166101101</t>
  </si>
  <si>
    <t>Přehození neulehlého výkopku z horniny tř. 1 až 4</t>
  </si>
  <si>
    <t>-512315634</t>
  </si>
  <si>
    <t>371,416+64,8</t>
  </si>
  <si>
    <t>11</t>
  </si>
  <si>
    <t>167101102</t>
  </si>
  <si>
    <t>Nakládání výkopku z hornin tř. 1 až 4 přes 100 m3</t>
  </si>
  <si>
    <t>-2023052757</t>
  </si>
  <si>
    <t>12</t>
  </si>
  <si>
    <t>171101101</t>
  </si>
  <si>
    <t>Uložení sypaniny z hornin soudržných do násypů zhutněných na 95 % PS</t>
  </si>
  <si>
    <t>-865858557</t>
  </si>
  <si>
    <t>13</t>
  </si>
  <si>
    <t>171101103</t>
  </si>
  <si>
    <t>Uložení sypaniny z hornin soudržných do násypů zhutněných do 100 % PS-jíl,vč.odvozu a likvidace</t>
  </si>
  <si>
    <t>1600899348</t>
  </si>
  <si>
    <t>1*1,3*13</t>
  </si>
  <si>
    <t>14</t>
  </si>
  <si>
    <t>M</t>
  </si>
  <si>
    <t>0010010010050</t>
  </si>
  <si>
    <t>Jíl stavební</t>
  </si>
  <si>
    <t>t</t>
  </si>
  <si>
    <t>-1566819547</t>
  </si>
  <si>
    <t>1,03*16,9*2</t>
  </si>
  <si>
    <t>171201101</t>
  </si>
  <si>
    <t>Uložení sypaniny do násypů nezhutněných</t>
  </si>
  <si>
    <t>-107900895</t>
  </si>
  <si>
    <t>16</t>
  </si>
  <si>
    <t>180401211</t>
  </si>
  <si>
    <t>Založení lučního trávníku výsevem v rovině a ve svahu do 1:5</t>
  </si>
  <si>
    <t>m2</t>
  </si>
  <si>
    <t>197867033</t>
  </si>
  <si>
    <t>600</t>
  </si>
  <si>
    <t>17</t>
  </si>
  <si>
    <t>005724700</t>
  </si>
  <si>
    <t>osivo směs travní krajinná - technická</t>
  </si>
  <si>
    <t>kg</t>
  </si>
  <si>
    <t>-285360805</t>
  </si>
  <si>
    <t>1,08*0,03*600</t>
  </si>
  <si>
    <t>18</t>
  </si>
  <si>
    <t>181101121</t>
  </si>
  <si>
    <t>Úprava pozemku s rozpojením, přehrnutím, urovnáním a přehrnutím do 20 m horniny tř 1 a 2</t>
  </si>
  <si>
    <t>-72057853</t>
  </si>
  <si>
    <t>6*100*0,3</t>
  </si>
  <si>
    <t>19</t>
  </si>
  <si>
    <t>181301101</t>
  </si>
  <si>
    <t>Rozprostření ornice tl vrstvy do 100 mm pl do 500 m2 v rovině nebo ve svahu do 1:5</t>
  </si>
  <si>
    <t>307842609</t>
  </si>
  <si>
    <t>20</t>
  </si>
  <si>
    <t>181951102</t>
  </si>
  <si>
    <t>Úprava pláně v hornině tř. 1 až 4 se zhutněním</t>
  </si>
  <si>
    <t>-147053274</t>
  </si>
  <si>
    <t>Vodorovné konstrukce</t>
  </si>
  <si>
    <t>467951220</t>
  </si>
  <si>
    <t>Jímka dřevěná dvojitá z kulatiny 150mm, včetně kůlů do 1,0m a rozebrání s odvozem</t>
  </si>
  <si>
    <t>2013268505</t>
  </si>
  <si>
    <t>Komunikace pozemní</t>
  </si>
  <si>
    <t>22</t>
  </si>
  <si>
    <t>572211111</t>
  </si>
  <si>
    <t>Vyspravení výtluků na krajnicích a komunikacích kamenivem hrubým drceným</t>
  </si>
  <si>
    <t>868327068</t>
  </si>
  <si>
    <t>20*30*0,5*0,1</t>
  </si>
  <si>
    <t>23</t>
  </si>
  <si>
    <t>572241121</t>
  </si>
  <si>
    <t>Vyspravení výtluků asfaltovým betonem ACO (AB) tl do 40 mm při vyspravované ploše přes 10% na 1 km</t>
  </si>
  <si>
    <t>-1973452205</t>
  </si>
  <si>
    <t>250*3*0,2</t>
  </si>
  <si>
    <t>Ostatní konstrukce a práce-bourání</t>
  </si>
  <si>
    <t>99</t>
  </si>
  <si>
    <t>Přesun hmot</t>
  </si>
  <si>
    <t>24</t>
  </si>
  <si>
    <t>Likvidace sedimentů zákonným způsobem,s naložením</t>
  </si>
  <si>
    <t>1823097780</t>
  </si>
  <si>
    <t>64,8*1,9</t>
  </si>
  <si>
    <t>25</t>
  </si>
  <si>
    <t>998323011</t>
  </si>
  <si>
    <t>Přesun hmot pro jezy a stupně</t>
  </si>
  <si>
    <t>1787043584</t>
  </si>
  <si>
    <t>PSV</t>
  </si>
  <si>
    <t>Práce a dodávky PSV</t>
  </si>
  <si>
    <t>711</t>
  </si>
  <si>
    <t>Izolace proti vodě, vlhkosti a plynům</t>
  </si>
  <si>
    <t>26</t>
  </si>
  <si>
    <t>711472051</t>
  </si>
  <si>
    <t>Provedení svislé izolace proti tlakové vodě termoplasty volně položenou fólií PVC</t>
  </si>
  <si>
    <t>-1102629197</t>
  </si>
  <si>
    <t>1,3*13</t>
  </si>
  <si>
    <t>27</t>
  </si>
  <si>
    <t>283231130</t>
  </si>
  <si>
    <t>fólie z polyetylénu hydroizolační PENEFOL 950, š. 1,4 m tl. 2,0 mm</t>
  </si>
  <si>
    <t>32</t>
  </si>
  <si>
    <t>2059533192</t>
  </si>
  <si>
    <t>1,03*1,3*13</t>
  </si>
  <si>
    <t>28</t>
  </si>
  <si>
    <t>711491175</t>
  </si>
  <si>
    <t>Připevnění vodorovné izolace proti tlakové vodě kotvícími pásky</t>
  </si>
  <si>
    <t>-1574267276</t>
  </si>
  <si>
    <t>2*13</t>
  </si>
  <si>
    <t>29</t>
  </si>
  <si>
    <t>998711101</t>
  </si>
  <si>
    <t>Přesun hmot pro izolace proti vodě, vlhkosti a plynům v objektech výšky do 6 m</t>
  </si>
  <si>
    <t>-1433634759</t>
  </si>
  <si>
    <t>kladil2 - SO-2 Oprava jezu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</si>
  <si>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</si>
  <si>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</si>
  <si>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</si>
  <si>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>120901121</t>
  </si>
  <si>
    <t>Bourání zdiva z betonu prostého neprokládaného</t>
  </si>
  <si>
    <t>-518883247</t>
  </si>
  <si>
    <t>10*0,6*2+3*0,6*2+1,5*95</t>
  </si>
  <si>
    <t>122201102</t>
  </si>
  <si>
    <t>Odkopávky a prokopávky nezapažené v hornině tř. 3 objem do 1000 m3</t>
  </si>
  <si>
    <t>-1992598265</t>
  </si>
  <si>
    <t>3,1*4,6*3+3*4,2*2,8+1,9*4*2,6+3,9*4,6*3+3,4*4,2*3</t>
  </si>
  <si>
    <t>2,1*2,2*16,2+1,2*1,8*15,6+2*0,9*15,6</t>
  </si>
  <si>
    <t>0,6*85+1,5*0,6*22</t>
  </si>
  <si>
    <t>2091033132</t>
  </si>
  <si>
    <t>0,5*1,5*2+0,5*1,5*3,8+0,5*4*3,8+0,5*4*4,6+0,5*6,6*4,6+0,5*6,6*0,7+0,5*5,8*0,7</t>
  </si>
  <si>
    <t>151101101</t>
  </si>
  <si>
    <t>Zřízení příložného pažení a rozepření stěn rýh hl do 2 m</t>
  </si>
  <si>
    <t>-1452623828</t>
  </si>
  <si>
    <t>1,2*16,2</t>
  </si>
  <si>
    <t>151101102</t>
  </si>
  <si>
    <t>Zřízení příložného pažení a rozepření stěn rýh hl do 4 m</t>
  </si>
  <si>
    <t>-1505102987</t>
  </si>
  <si>
    <t>3,1*4,4+3,1*2,6+3*3,8+3*2,6+1,9*2,8+1,9*2+3,9*4,2+3,9*2,8+3,4*4+3,4*2,8+4*3+2*3</t>
  </si>
  <si>
    <t>2,4*15,6+2,1*15,6+3,3*16,2</t>
  </si>
  <si>
    <t>151101111</t>
  </si>
  <si>
    <t>Odstranění příložného pažení a rozepření stěn rýh hl do 2 m</t>
  </si>
  <si>
    <t>-1031330885</t>
  </si>
  <si>
    <t>19,44</t>
  </si>
  <si>
    <t>151101112</t>
  </si>
  <si>
    <t>Odstranění příložného pažení a rozepření stěn rýh hl do 4 m</t>
  </si>
  <si>
    <t>-761017300</t>
  </si>
  <si>
    <t>242,1</t>
  </si>
  <si>
    <t>151101401</t>
  </si>
  <si>
    <t>Zřízení vzepření stěn při pažení příložném hl do 4 m</t>
  </si>
  <si>
    <t>1603983938</t>
  </si>
  <si>
    <t>123,66</t>
  </si>
  <si>
    <t>151101411</t>
  </si>
  <si>
    <t>Odstranění vzepření stěn při pažení příložném hl do 4 m</t>
  </si>
  <si>
    <t>-92248267</t>
  </si>
  <si>
    <t>162301102</t>
  </si>
  <si>
    <t>Vodorovné přemístění do 1000 m výkopku/sypaniny z horniny tř. 1 až 4</t>
  </si>
  <si>
    <t>1887725541</t>
  </si>
  <si>
    <t>132,792*2</t>
  </si>
  <si>
    <t>136,62-52,68+136,62-52,68</t>
  </si>
  <si>
    <t>-1446180473</t>
  </si>
  <si>
    <t>40,67</t>
  </si>
  <si>
    <t>167101101</t>
  </si>
  <si>
    <t>Nakládání výkopku z hornin tř. 1 až 4 do 100 m3</t>
  </si>
  <si>
    <t>226065769</t>
  </si>
  <si>
    <t>132,792</t>
  </si>
  <si>
    <t>194,48-13,048-48,64</t>
  </si>
  <si>
    <t>1,9*0,7*1+3,9*0,7*2,2+3,4*0,7*2,4</t>
  </si>
  <si>
    <t>3,1*1,5*1,7+3*1,5*1,7+1,9*1,5*1,7+3,9*1,5*1,7+3,4*1,5*1,7+3,1*0,7*2,5+3*0,7*2</t>
  </si>
  <si>
    <t>52,68</t>
  </si>
  <si>
    <t>70,8</t>
  </si>
  <si>
    <t>83,94*2</t>
  </si>
  <si>
    <t>1*2*16,2+1*1,3*15,6</t>
  </si>
  <si>
    <t>2017578503</t>
  </si>
  <si>
    <t>83,94</t>
  </si>
  <si>
    <t>174101101</t>
  </si>
  <si>
    <t>Zásyp jam, šachet rýh nebo kolem objektů sypaninou se zhutněním</t>
  </si>
  <si>
    <t>-1483233670</t>
  </si>
  <si>
    <t>136,62-52,68</t>
  </si>
  <si>
    <t>367830757</t>
  </si>
  <si>
    <t>200</t>
  </si>
  <si>
    <t>Rozbory sedimentů</t>
  </si>
  <si>
    <t>soub</t>
  </si>
  <si>
    <t>-145802527</t>
  </si>
  <si>
    <t>Svislé a kompletní konstrukce</t>
  </si>
  <si>
    <t>321213345</t>
  </si>
  <si>
    <t>Zdivo nadzákladové z lomového kamene přehrad obkladní s vyspárováním,vč.kotev</t>
  </si>
  <si>
    <t>-611001641</t>
  </si>
  <si>
    <t>3,1*0,4*2,5+3*0,4*2+1,9*0,4*1,1+3,9*0,4*2,3+3,4*0,4*2,5+7,8*0,7*0,3+7,3*0,7*0,3</t>
  </si>
  <si>
    <t>321321116</t>
  </si>
  <si>
    <t>Konstrukce vodních staveb ze ŽB mrazuvzdorného tř. C 30/37</t>
  </si>
  <si>
    <t>-1384889842</t>
  </si>
  <si>
    <t>3,1*1,5*1,5+3*1,5*1,5+1,9*1,5*1,5+3,9*1,5*1,5+3,4*1,5*1,5</t>
  </si>
  <si>
    <t>3,2*0,4*0,5*(15,6+16,2)+0,7*0,7*16,2+0,8*1*15,6+2*0,5*6</t>
  </si>
  <si>
    <t>1*2,9*15,6+1*3,1*16,2</t>
  </si>
  <si>
    <t>3,1*0,4*2,5+3*0,4*2+1,9*0,4*1,1+3,9*0,4*2,3+3,9*0,4*2,5</t>
  </si>
  <si>
    <t>321351010</t>
  </si>
  <si>
    <t>Bednění konstrukcí přehrad rovinné</t>
  </si>
  <si>
    <t>-1079220522</t>
  </si>
  <si>
    <t>3,1*1,5*2+2*1,5*1,5+3*1,5*2+1,9*1,5*2+3,9*1,5*2+3,4*1,5*2+2*1,5*1,5</t>
  </si>
  <si>
    <t>0,6*16,2+0,4*16,2+0,8*2*15,6+0,7*0,7*2+0,8*1*2+0,4*3,2*2</t>
  </si>
  <si>
    <t>2,9*15,6*2+2,9*1*2+3,1*16,2*2+3,1*1*2</t>
  </si>
  <si>
    <t>3,1*2,5*2+0,4*2,5+3*2*2+1,9*1,1*2+1,1*0,4+3,9*2,3*2+2,3*0,4+3,4*2,5*2+2,5*0,4</t>
  </si>
  <si>
    <t>321352010</t>
  </si>
  <si>
    <t>Odbednění konstrukcí přehrad rovinné</t>
  </si>
  <si>
    <t>328954947</t>
  </si>
  <si>
    <t>374,1</t>
  </si>
  <si>
    <t>321366111</t>
  </si>
  <si>
    <t>Výztuž železobetonových konstrukcí přehrad z oceli 10 505 D do 12 mm</t>
  </si>
  <si>
    <t>-2092379749</t>
  </si>
  <si>
    <t>1,1*0,000617*5*(7,8+7,3)*(1+1+0,4+1+1+1)</t>
  </si>
  <si>
    <t>1,1*0,000617*5*16,2*(1+0,5+0,6+0,5+1)+1,1*5*0,000617*15,6*(1+0,75+0,9+0,75+1)</t>
  </si>
  <si>
    <t>321366112</t>
  </si>
  <si>
    <t>Výztuž železobetonových konstrukcí přehrad z oceli 10 505 D do 32 mm</t>
  </si>
  <si>
    <t>-2144305045</t>
  </si>
  <si>
    <t>1,1*0,001578*5*(7,8+7,3)*(1+1+0,4+1+1+1)</t>
  </si>
  <si>
    <t>1,1*0,001578*5*16,2*(1+0,5+0,6+0,5+1)+1,1*0,001578*5*15,6*(1+0,75+0,9+0,75+1)</t>
  </si>
  <si>
    <t>321368211</t>
  </si>
  <si>
    <t>Výztuž železobetonových konstrukcí přehrad ze svařovaných sítí</t>
  </si>
  <si>
    <t>1978988756</t>
  </si>
  <si>
    <t>1,1*0,008*2*(3,1*2,5+3*2+1,9*2,1+3,9*2,3+3,4*2,5)</t>
  </si>
  <si>
    <t>1,1*0,008*2*5*0,5*(15,6+16,2)</t>
  </si>
  <si>
    <t>462451112</t>
  </si>
  <si>
    <t>Prolití kamenného záhozu maltou MC 10</t>
  </si>
  <si>
    <t>-1497604616</t>
  </si>
  <si>
    <t>0,3*95,4</t>
  </si>
  <si>
    <t>463212191</t>
  </si>
  <si>
    <t>Příplatek za vypracováni líce rovnaniny</t>
  </si>
  <si>
    <t>520899040</t>
  </si>
  <si>
    <t>2,5*91,8</t>
  </si>
  <si>
    <t>464511111</t>
  </si>
  <si>
    <t>Pohoz z lomového kamene neupraveného tříděného z terénu</t>
  </si>
  <si>
    <t>-515529107</t>
  </si>
  <si>
    <t>3*2*15,9</t>
  </si>
  <si>
    <t>464511123</t>
  </si>
  <si>
    <t>Pohoz z kamene záhozového hmotnosti nad 200 do 500 kg z terénu</t>
  </si>
  <si>
    <t>970878324</t>
  </si>
  <si>
    <t>0,6*120+1,5*0,6*22</t>
  </si>
  <si>
    <t>465513327</t>
  </si>
  <si>
    <t>Dlažba z lomového kamene na cementovou maltu s vyspárováním tl 300 mm vč.kotev</t>
  </si>
  <si>
    <t>35869785</t>
  </si>
  <si>
    <t>(4,2+0,8)*0,5*(15,6+16,2)</t>
  </si>
  <si>
    <t>Úpravy povrchů, podlahy a osazování výplní</t>
  </si>
  <si>
    <t>631311234</t>
  </si>
  <si>
    <t>Mazanina tl do 240 mm z betonu prostého se zvýšenými nároky na prostředí tř. C 25/30</t>
  </si>
  <si>
    <t>786424240</t>
  </si>
  <si>
    <t>0,5*1,5*(3,1+3+1,9+3,9+3,4)</t>
  </si>
  <si>
    <t>0,2*1,5*15,6+0,2*1,5*16,2</t>
  </si>
  <si>
    <t>30</t>
  </si>
  <si>
    <t>562415549</t>
  </si>
  <si>
    <t>Vodočetná lať,vč.osazení-dl.2,5m</t>
  </si>
  <si>
    <t>ks</t>
  </si>
  <si>
    <t>-1664974241</t>
  </si>
  <si>
    <t>1,01*1</t>
  </si>
  <si>
    <t>31</t>
  </si>
  <si>
    <t>953312122</t>
  </si>
  <si>
    <t>Vložky do svislých dilatačních spár z extrudovaných polystyrénových desek tl 20 mm</t>
  </si>
  <si>
    <t>1710561997</t>
  </si>
  <si>
    <t>2,9*1+3,1*1+0,7*0,7+0,8*1+1,5*1,5*4</t>
  </si>
  <si>
    <t>Likvidace zeminy zákonným způsobem,s odvozem</t>
  </si>
  <si>
    <t>-1858856965</t>
  </si>
  <si>
    <t>13,048*1,9+48,64*1,9</t>
  </si>
  <si>
    <t>70,8*1,9+52,68*1,9</t>
  </si>
  <si>
    <t>33</t>
  </si>
  <si>
    <t>Likvidace suti a vybouraných hmot zákonným způsobem,s naložením</t>
  </si>
  <si>
    <t>1858427847</t>
  </si>
  <si>
    <t>347,82</t>
  </si>
  <si>
    <t>34</t>
  </si>
  <si>
    <t>-939969693</t>
  </si>
  <si>
    <t>40,67*1,9</t>
  </si>
  <si>
    <t>998</t>
  </si>
  <si>
    <t>35</t>
  </si>
  <si>
    <t>310305927</t>
  </si>
  <si>
    <t>kladil3 - SO-3 VON</t>
  </si>
  <si>
    <t>VRN - Vedlejší rozpočtové náklady</t>
  </si>
  <si>
    <t xml:space="preserve">    0 - Vedlejší rozpočtové náklady</t>
  </si>
  <si>
    <t>Vedlejší rozpočtové náklady</t>
  </si>
  <si>
    <t>012103000</t>
  </si>
  <si>
    <t>Vytýčení hranic pozemků a stavby v terénu oprávněným zeměměřičem včetně předání protokolu o vytýčení stavby</t>
  </si>
  <si>
    <t>kompl</t>
  </si>
  <si>
    <t>1024</t>
  </si>
  <si>
    <t>-1532613790</t>
  </si>
  <si>
    <t>013203000</t>
  </si>
  <si>
    <t>Zpracování a předání  Povodňového plánu stavby ve dvou písemných vyhotoveních, včetně jeho schválení  příslušnou obcí</t>
  </si>
  <si>
    <t>-1195461305</t>
  </si>
  <si>
    <t>013254000</t>
  </si>
  <si>
    <t>Dokumentace skutečného provedení ,včetně zaměření skutečného provedení stavby s podkladem katastrální mapy-3x v papírové formě +3x v digitální podobě na CD</t>
  </si>
  <si>
    <t>-59433418</t>
  </si>
  <si>
    <t>021203000</t>
  </si>
  <si>
    <t xml:space="preserve">Průzkum a případný transfer živočichů odborně způsobilou osobou, včetně zajištění písemné zprávy, dle Rozhodnutí o výjimce ze zákazu </t>
  </si>
  <si>
    <t>-716546939</t>
  </si>
  <si>
    <t>032903000</t>
  </si>
  <si>
    <t>Příprava a úprava staveniště, včetně staveništního zařízení a jeho následná likvidace po skončení stavby a další opatření vyplývající z výzvy objednatele a návrhu SoD</t>
  </si>
  <si>
    <t>1720798008</t>
  </si>
  <si>
    <t>034503000</t>
  </si>
  <si>
    <t>Zajištění umístění šítku o povolení stavby a stejnopisu oznámení o zahájení stavby oblastnímu inspektorátu práce na veřejném místě u vstupu na staveniště</t>
  </si>
  <si>
    <t>953442539</t>
  </si>
  <si>
    <t>042603000</t>
  </si>
  <si>
    <t>Zpracování pasportizace stavbou dotčených ploch a objektů, měření objektů v blízkosti stavby a jejich případné statické zajištění</t>
  </si>
  <si>
    <t>615661462</t>
  </si>
  <si>
    <t>043194000</t>
  </si>
  <si>
    <t>Provedení zkoušek a předložení výsledků těchto zkoušek a atestů k prokázání požadovaných kvalitativních parametrů díla a předložení dokumentace o shodě materiálů ve smyslu zákona č. 22/1997 Sb. ve znění pozdějších předpisů</t>
  </si>
  <si>
    <t>-658054564</t>
  </si>
  <si>
    <t>045303000</t>
  </si>
  <si>
    <t>Protokolární předání stavbou dotčených pozemků a komunikací, uvedených do původního stavu a předání zpět jejich vlastníkům</t>
  </si>
  <si>
    <t>184115300</t>
  </si>
  <si>
    <t>049103000</t>
  </si>
  <si>
    <t>Aktualizace vyjádření všech správců sítí, která pozbudou platnosti  v období mezi předáním staveniště a vytýčení sítí, vytýčení všech sítí  na stavbě v případě výskytu a koordinace postupu s jejich provozovateli</t>
  </si>
  <si>
    <t>1459575436</t>
  </si>
  <si>
    <t>049103001R</t>
  </si>
  <si>
    <t>Opatření při výstavbě vyplývající z povodňového a havarijního plánu</t>
  </si>
  <si>
    <t>950167062</t>
  </si>
  <si>
    <t>049103002R</t>
  </si>
  <si>
    <t>Opatření při výstavbě vyplývající z plánu BOZP</t>
  </si>
  <si>
    <t>-2067265020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</si>
</sst>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62" t="s">
        <v>5</v>
      </c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2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R5" s="19"/>
      <c r="BE5" s="225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29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R6" s="19"/>
      <c r="BE6" s="226"/>
      <c r="BS6" s="16" t="s">
        <v>6</v>
      </c>
    </row>
    <row r="7" spans="1:74" s="1" customFormat="1" ht="12" customHeight="1">
      <c r="B7" s="19"/>
      <c r="D7" s="26" t="s">
        <v>18</v>
      </c>
      <c r="K7" s="24" t="s">
        <v>19</v>
      </c>
      <c r="AK7" s="26" t="s">
        <v>20</v>
      </c>
      <c r="AN7" s="24" t="s">
        <v>21</v>
      </c>
      <c r="AR7" s="19"/>
      <c r="BE7" s="226"/>
      <c r="BS7" s="16" t="s">
        <v>6</v>
      </c>
    </row>
    <row r="8" spans="1:74" s="1" customFormat="1" ht="12" customHeight="1">
      <c r="B8" s="19"/>
      <c r="D8" s="26" t="s">
        <v>22</v>
      </c>
      <c r="K8" s="24" t="s">
        <v>23</v>
      </c>
      <c r="AK8" s="26" t="s">
        <v>24</v>
      </c>
      <c r="AN8" s="27" t="s">
        <v>25</v>
      </c>
      <c r="AR8" s="19"/>
      <c r="BE8" s="226"/>
      <c r="BS8" s="16" t="s">
        <v>6</v>
      </c>
    </row>
    <row r="9" spans="1:74" s="1" customFormat="1" ht="29.25" customHeight="1">
      <c r="B9" s="19"/>
      <c r="D9" s="23" t="s">
        <v>26</v>
      </c>
      <c r="K9" s="28" t="s">
        <v>27</v>
      </c>
      <c r="AK9" s="23" t="s">
        <v>28</v>
      </c>
      <c r="AN9" s="28" t="s">
        <v>29</v>
      </c>
      <c r="AR9" s="19"/>
      <c r="BE9" s="226"/>
      <c r="BS9" s="16" t="s">
        <v>6</v>
      </c>
    </row>
    <row r="10" spans="1:74" s="1" customFormat="1" ht="12" customHeight="1">
      <c r="B10" s="19"/>
      <c r="D10" s="26" t="s">
        <v>30</v>
      </c>
      <c r="AK10" s="26" t="s">
        <v>31</v>
      </c>
      <c r="AN10" s="24" t="s">
        <v>32</v>
      </c>
      <c r="AR10" s="19"/>
      <c r="BE10" s="226"/>
      <c r="BS10" s="16" t="s">
        <v>6</v>
      </c>
    </row>
    <row r="11" spans="1:74" s="1" customFormat="1" ht="18.399999999999999" customHeight="1">
      <c r="B11" s="19"/>
      <c r="E11" s="24" t="s">
        <v>33</v>
      </c>
      <c r="AK11" s="26" t="s">
        <v>34</v>
      </c>
      <c r="AN11" s="24" t="s">
        <v>35</v>
      </c>
      <c r="AR11" s="19"/>
      <c r="BE11" s="226"/>
      <c r="BS11" s="16" t="s">
        <v>6</v>
      </c>
    </row>
    <row r="12" spans="1:74" s="1" customFormat="1" ht="6.95" customHeight="1">
      <c r="B12" s="19"/>
      <c r="AR12" s="19"/>
      <c r="BE12" s="226"/>
      <c r="BS12" s="16" t="s">
        <v>6</v>
      </c>
    </row>
    <row r="13" spans="1:74" s="1" customFormat="1" ht="12" customHeight="1">
      <c r="B13" s="19"/>
      <c r="D13" s="26" t="s">
        <v>36</v>
      </c>
      <c r="AK13" s="26" t="s">
        <v>31</v>
      </c>
      <c r="AN13" s="29" t="s">
        <v>37</v>
      </c>
      <c r="AR13" s="19"/>
      <c r="BE13" s="226"/>
      <c r="BS13" s="16" t="s">
        <v>6</v>
      </c>
    </row>
    <row r="14" spans="1:74">
      <c r="B14" s="19"/>
      <c r="E14" s="230" t="s">
        <v>37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6" t="s">
        <v>34</v>
      </c>
      <c r="AN14" s="29" t="s">
        <v>37</v>
      </c>
      <c r="AR14" s="19"/>
      <c r="BE14" s="226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6" t="s">
        <v>6</v>
      </c>
    </row>
    <row r="15" spans="1:74" s="1" customFormat="1" ht="6.95" customHeight="1">
      <c r="B15" s="19"/>
      <c r="AR15" s="19"/>
      <c r="BE15" s="226"/>
      <c r="BS15" s="16" t="s">
        <v>3</v>
      </c>
    </row>
    <row r="16" spans="1:74" s="1" customFormat="1" ht="12" customHeight="1">
      <c r="B16" s="19"/>
      <c r="D16" s="26" t="s">
        <v>38</v>
      </c>
      <c r="AK16" s="26" t="s">
        <v>31</v>
      </c>
      <c r="AN16" s="24" t="s">
        <v>39</v>
      </c>
      <c r="AR16" s="19"/>
      <c r="BE16" s="226"/>
      <c r="BS16" s="16" t="s">
        <v>3</v>
      </c>
    </row>
    <row r="17" spans="1:71" s="1" customFormat="1" ht="18.399999999999999" customHeight="1">
      <c r="B17" s="19"/>
      <c r="E17" s="24" t="s">
        <v>40</v>
      </c>
      <c r="AK17" s="26" t="s">
        <v>34</v>
      </c>
      <c r="AN17" s="24" t="s">
        <v>41</v>
      </c>
      <c r="AR17" s="19"/>
      <c r="BE17" s="226"/>
      <c r="BS17" s="16" t="s">
        <v>42</v>
      </c>
    </row>
    <row r="18" spans="1:71" s="1" customFormat="1" ht="6.95" customHeight="1">
      <c r="B18" s="19"/>
      <c r="AR18" s="19"/>
      <c r="BE18" s="226"/>
      <c r="BS18" s="16" t="s">
        <v>6</v>
      </c>
    </row>
    <row r="19" spans="1:71" s="1" customFormat="1" ht="12" customHeight="1">
      <c r="B19" s="19"/>
      <c r="D19" s="26" t="s">
        <v>43</v>
      </c>
      <c r="AK19" s="26" t="s">
        <v>31</v>
      </c>
      <c r="AN19" s="24" t="s">
        <v>39</v>
      </c>
      <c r="AR19" s="19"/>
      <c r="BE19" s="226"/>
      <c r="BS19" s="16" t="s">
        <v>6</v>
      </c>
    </row>
    <row r="20" spans="1:71" s="1" customFormat="1" ht="18.399999999999999" customHeight="1">
      <c r="B20" s="19"/>
      <c r="E20" s="24" t="s">
        <v>44</v>
      </c>
      <c r="AK20" s="26" t="s">
        <v>34</v>
      </c>
      <c r="AN20" s="24" t="s">
        <v>41</v>
      </c>
      <c r="AR20" s="19"/>
      <c r="BE20" s="226"/>
      <c r="BS20" s="16" t="s">
        <v>42</v>
      </c>
    </row>
    <row r="21" spans="1:71" s="1" customFormat="1" ht="6.95" customHeight="1">
      <c r="B21" s="19"/>
      <c r="AR21" s="19"/>
      <c r="BE21" s="226"/>
    </row>
    <row r="22" spans="1:71" s="1" customFormat="1" ht="12" customHeight="1">
      <c r="B22" s="19"/>
      <c r="D22" s="26" t="s">
        <v>45</v>
      </c>
      <c r="AR22" s="19"/>
      <c r="BE22" s="226"/>
    </row>
    <row r="23" spans="1:71" s="1" customFormat="1" ht="16.5" customHeight="1">
      <c r="B23" s="19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R23" s="19"/>
      <c r="BE23" s="226"/>
    </row>
    <row r="24" spans="1:71" s="1" customFormat="1" ht="6.95" customHeight="1">
      <c r="B24" s="19"/>
      <c r="AR24" s="19"/>
      <c r="BE24" s="226"/>
    </row>
    <row r="25" spans="1:71" s="1" customFormat="1" ht="6.95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226"/>
    </row>
    <row r="26" spans="1:71" s="2" customFormat="1" ht="25.9" customHeight="1">
      <c r="A26" s="32"/>
      <c r="B26" s="33"/>
      <c r="C26" s="32"/>
      <c r="D26" s="34" t="s">
        <v>46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3">
        <f>ROUND(AG94,2)</f>
        <v>0</v>
      </c>
      <c r="AL26" s="234"/>
      <c r="AM26" s="234"/>
      <c r="AN26" s="234"/>
      <c r="AO26" s="234"/>
      <c r="AP26" s="32"/>
      <c r="AQ26" s="32"/>
      <c r="AR26" s="33"/>
      <c r="BE26" s="22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6"/>
    </row>
    <row r="28" spans="1:71" s="2" customForma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5" t="s">
        <v>47</v>
      </c>
      <c r="M28" s="235"/>
      <c r="N28" s="235"/>
      <c r="O28" s="235"/>
      <c r="P28" s="235"/>
      <c r="Q28" s="32"/>
      <c r="R28" s="32"/>
      <c r="S28" s="32"/>
      <c r="T28" s="32"/>
      <c r="U28" s="32"/>
      <c r="V28" s="32"/>
      <c r="W28" s="235" t="s">
        <v>48</v>
      </c>
      <c r="X28" s="235"/>
      <c r="Y28" s="235"/>
      <c r="Z28" s="235"/>
      <c r="AA28" s="235"/>
      <c r="AB28" s="235"/>
      <c r="AC28" s="235"/>
      <c r="AD28" s="235"/>
      <c r="AE28" s="235"/>
      <c r="AF28" s="32"/>
      <c r="AG28" s="32"/>
      <c r="AH28" s="32"/>
      <c r="AI28" s="32"/>
      <c r="AJ28" s="32"/>
      <c r="AK28" s="235" t="s">
        <v>49</v>
      </c>
      <c r="AL28" s="235"/>
      <c r="AM28" s="235"/>
      <c r="AN28" s="235"/>
      <c r="AO28" s="235"/>
      <c r="AP28" s="32"/>
      <c r="AQ28" s="32"/>
      <c r="AR28" s="33"/>
      <c r="BE28" s="226"/>
    </row>
    <row r="29" spans="1:71" s="3" customFormat="1" ht="14.45" customHeight="1">
      <c r="B29" s="37"/>
      <c r="D29" s="26" t="s">
        <v>50</v>
      </c>
      <c r="F29" s="26" t="s">
        <v>51</v>
      </c>
      <c r="L29" s="238">
        <v>0.21</v>
      </c>
      <c r="M29" s="237"/>
      <c r="N29" s="237"/>
      <c r="O29" s="237"/>
      <c r="P29" s="237"/>
      <c r="W29" s="236">
        <f>ROUND(AZ94, 2)</f>
        <v>0</v>
      </c>
      <c r="X29" s="237"/>
      <c r="Y29" s="237"/>
      <c r="Z29" s="237"/>
      <c r="AA29" s="237"/>
      <c r="AB29" s="237"/>
      <c r="AC29" s="237"/>
      <c r="AD29" s="237"/>
      <c r="AE29" s="237"/>
      <c r="AK29" s="236">
        <f>ROUND(AV94, 2)</f>
        <v>0</v>
      </c>
      <c r="AL29" s="237"/>
      <c r="AM29" s="237"/>
      <c r="AN29" s="237"/>
      <c r="AO29" s="237"/>
      <c r="AR29" s="37"/>
      <c r="BE29" s="227"/>
    </row>
    <row r="30" spans="1:71" s="3" customFormat="1" ht="14.45" customHeight="1">
      <c r="B30" s="37"/>
      <c r="F30" s="26" t="s">
        <v>52</v>
      </c>
      <c r="L30" s="238">
        <v>0.15</v>
      </c>
      <c r="M30" s="237"/>
      <c r="N30" s="237"/>
      <c r="O30" s="237"/>
      <c r="P30" s="237"/>
      <c r="W30" s="236">
        <f>ROUND(BA94, 2)</f>
        <v>0</v>
      </c>
      <c r="X30" s="237"/>
      <c r="Y30" s="237"/>
      <c r="Z30" s="237"/>
      <c r="AA30" s="237"/>
      <c r="AB30" s="237"/>
      <c r="AC30" s="237"/>
      <c r="AD30" s="237"/>
      <c r="AE30" s="237"/>
      <c r="AK30" s="236">
        <f>ROUND(AW94, 2)</f>
        <v>0</v>
      </c>
      <c r="AL30" s="237"/>
      <c r="AM30" s="237"/>
      <c r="AN30" s="237"/>
      <c r="AO30" s="237"/>
      <c r="AR30" s="37"/>
      <c r="BE30" s="227"/>
    </row>
    <row r="31" spans="1:71" s="3" customFormat="1" ht="14.45" hidden="1" customHeight="1">
      <c r="B31" s="37"/>
      <c r="F31" s="26" t="s">
        <v>53</v>
      </c>
      <c r="L31" s="238">
        <v>0.21</v>
      </c>
      <c r="M31" s="237"/>
      <c r="N31" s="237"/>
      <c r="O31" s="237"/>
      <c r="P31" s="237"/>
      <c r="W31" s="236">
        <f>ROUND(BB94, 2)</f>
        <v>0</v>
      </c>
      <c r="X31" s="237"/>
      <c r="Y31" s="237"/>
      <c r="Z31" s="237"/>
      <c r="AA31" s="237"/>
      <c r="AB31" s="237"/>
      <c r="AC31" s="237"/>
      <c r="AD31" s="237"/>
      <c r="AE31" s="237"/>
      <c r="AK31" s="236">
        <v>0</v>
      </c>
      <c r="AL31" s="237"/>
      <c r="AM31" s="237"/>
      <c r="AN31" s="237"/>
      <c r="AO31" s="237"/>
      <c r="AR31" s="37"/>
      <c r="BE31" s="227"/>
    </row>
    <row r="32" spans="1:71" s="3" customFormat="1" ht="14.45" hidden="1" customHeight="1">
      <c r="B32" s="37"/>
      <c r="F32" s="26" t="s">
        <v>54</v>
      </c>
      <c r="L32" s="238">
        <v>0.15</v>
      </c>
      <c r="M32" s="237"/>
      <c r="N32" s="237"/>
      <c r="O32" s="237"/>
      <c r="P32" s="237"/>
      <c r="W32" s="236">
        <f>ROUND(BC94, 2)</f>
        <v>0</v>
      </c>
      <c r="X32" s="237"/>
      <c r="Y32" s="237"/>
      <c r="Z32" s="237"/>
      <c r="AA32" s="237"/>
      <c r="AB32" s="237"/>
      <c r="AC32" s="237"/>
      <c r="AD32" s="237"/>
      <c r="AE32" s="237"/>
      <c r="AK32" s="236">
        <v>0</v>
      </c>
      <c r="AL32" s="237"/>
      <c r="AM32" s="237"/>
      <c r="AN32" s="237"/>
      <c r="AO32" s="237"/>
      <c r="AR32" s="37"/>
      <c r="BE32" s="227"/>
    </row>
    <row r="33" spans="1:57" s="3" customFormat="1" ht="14.45" hidden="1" customHeight="1">
      <c r="B33" s="37"/>
      <c r="F33" s="26" t="s">
        <v>55</v>
      </c>
      <c r="L33" s="238">
        <v>0</v>
      </c>
      <c r="M33" s="237"/>
      <c r="N33" s="237"/>
      <c r="O33" s="237"/>
      <c r="P33" s="237"/>
      <c r="W33" s="236">
        <f>ROUND(BD94, 2)</f>
        <v>0</v>
      </c>
      <c r="X33" s="237"/>
      <c r="Y33" s="237"/>
      <c r="Z33" s="237"/>
      <c r="AA33" s="237"/>
      <c r="AB33" s="237"/>
      <c r="AC33" s="237"/>
      <c r="AD33" s="237"/>
      <c r="AE33" s="237"/>
      <c r="AK33" s="236">
        <v>0</v>
      </c>
      <c r="AL33" s="237"/>
      <c r="AM33" s="237"/>
      <c r="AN33" s="237"/>
      <c r="AO33" s="237"/>
      <c r="AR33" s="37"/>
      <c r="BE33" s="22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6"/>
    </row>
    <row r="35" spans="1:57" s="2" customFormat="1" ht="25.9" customHeight="1">
      <c r="A35" s="32"/>
      <c r="B35" s="33"/>
      <c r="C35" s="38"/>
      <c r="D35" s="39" t="s">
        <v>56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57</v>
      </c>
      <c r="U35" s="40"/>
      <c r="V35" s="40"/>
      <c r="W35" s="40"/>
      <c r="X35" s="239" t="s">
        <v>58</v>
      </c>
      <c r="Y35" s="240"/>
      <c r="Z35" s="240"/>
      <c r="AA35" s="240"/>
      <c r="AB35" s="240"/>
      <c r="AC35" s="40"/>
      <c r="AD35" s="40"/>
      <c r="AE35" s="40"/>
      <c r="AF35" s="40"/>
      <c r="AG35" s="40"/>
      <c r="AH35" s="40"/>
      <c r="AI35" s="40"/>
      <c r="AJ35" s="40"/>
      <c r="AK35" s="241">
        <f>SUM(AK26:AK33)</f>
        <v>0</v>
      </c>
      <c r="AL35" s="240"/>
      <c r="AM35" s="240"/>
      <c r="AN35" s="240"/>
      <c r="AO35" s="242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2"/>
      <c r="D49" s="43" t="s">
        <v>59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60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>
      <c r="A60" s="32"/>
      <c r="B60" s="33"/>
      <c r="C60" s="32"/>
      <c r="D60" s="45" t="s">
        <v>61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62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61</v>
      </c>
      <c r="AI60" s="35"/>
      <c r="AJ60" s="35"/>
      <c r="AK60" s="35"/>
      <c r="AL60" s="35"/>
      <c r="AM60" s="45" t="s">
        <v>62</v>
      </c>
      <c r="AN60" s="35"/>
      <c r="AO60" s="35"/>
      <c r="AP60" s="32"/>
      <c r="AQ60" s="32"/>
      <c r="AR60" s="33"/>
      <c r="BE60" s="32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>
      <c r="A64" s="32"/>
      <c r="B64" s="33"/>
      <c r="C64" s="32"/>
      <c r="D64" s="43" t="s">
        <v>63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64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>
      <c r="A75" s="32"/>
      <c r="B75" s="33"/>
      <c r="C75" s="32"/>
      <c r="D75" s="45" t="s">
        <v>61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62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61</v>
      </c>
      <c r="AI75" s="35"/>
      <c r="AJ75" s="35"/>
      <c r="AK75" s="35"/>
      <c r="AL75" s="35"/>
      <c r="AM75" s="45" t="s">
        <v>62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0" t="s">
        <v>65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6" t="s">
        <v>13</v>
      </c>
      <c r="L84" s="4" t="str">
        <f>K5</f>
        <v>kladila</v>
      </c>
      <c r="AR84" s="51"/>
    </row>
    <row r="85" spans="1:91" s="5" customFormat="1" ht="36.950000000000003" customHeight="1">
      <c r="B85" s="52"/>
      <c r="C85" s="53" t="s">
        <v>16</v>
      </c>
      <c r="L85" s="243" t="str">
        <f>K6</f>
        <v>Klabava, ř.km 2,292, oprava jezu Dílo</v>
      </c>
      <c r="M85" s="244"/>
      <c r="N85" s="244"/>
      <c r="O85" s="244"/>
      <c r="P85" s="244"/>
      <c r="Q85" s="244"/>
      <c r="R85" s="244"/>
      <c r="S85" s="244"/>
      <c r="T85" s="244"/>
      <c r="U85" s="244"/>
      <c r="V85" s="244"/>
      <c r="W85" s="244"/>
      <c r="X85" s="244"/>
      <c r="Y85" s="244"/>
      <c r="Z85" s="244"/>
      <c r="AA85" s="244"/>
      <c r="AB85" s="244"/>
      <c r="AC85" s="244"/>
      <c r="AD85" s="244"/>
      <c r="AE85" s="244"/>
      <c r="AF85" s="244"/>
      <c r="AG85" s="244"/>
      <c r="AH85" s="244"/>
      <c r="AI85" s="244"/>
      <c r="AJ85" s="244"/>
      <c r="AK85" s="244"/>
      <c r="AL85" s="244"/>
      <c r="AM85" s="244"/>
      <c r="AN85" s="244"/>
      <c r="AO85" s="244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6" t="s">
        <v>22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Chrást,Smědčice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6" t="s">
        <v>24</v>
      </c>
      <c r="AJ87" s="32"/>
      <c r="AK87" s="32"/>
      <c r="AL87" s="32"/>
      <c r="AM87" s="245" t="str">
        <f>IF(AN8= "","",AN8)</f>
        <v>27. 11. 2020</v>
      </c>
      <c r="AN87" s="245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6" t="s">
        <v>30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Povodí Vltavy s.p.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6" t="s">
        <v>38</v>
      </c>
      <c r="AJ89" s="32"/>
      <c r="AK89" s="32"/>
      <c r="AL89" s="32"/>
      <c r="AM89" s="246" t="str">
        <f>IF(E17="","",E17)</f>
        <v>Ing.Milan Jícha</v>
      </c>
      <c r="AN89" s="247"/>
      <c r="AO89" s="247"/>
      <c r="AP89" s="247"/>
      <c r="AQ89" s="32"/>
      <c r="AR89" s="33"/>
      <c r="AS89" s="248" t="s">
        <v>66</v>
      </c>
      <c r="AT89" s="24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6" t="s">
        <v>36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6" t="s">
        <v>43</v>
      </c>
      <c r="AJ90" s="32"/>
      <c r="AK90" s="32"/>
      <c r="AL90" s="32"/>
      <c r="AM90" s="246" t="str">
        <f>IF(E20="","",E20)</f>
        <v>Ing.MIlan Jícha</v>
      </c>
      <c r="AN90" s="247"/>
      <c r="AO90" s="247"/>
      <c r="AP90" s="247"/>
      <c r="AQ90" s="32"/>
      <c r="AR90" s="33"/>
      <c r="AS90" s="250"/>
      <c r="AT90" s="25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50"/>
      <c r="AT91" s="25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52" t="s">
        <v>67</v>
      </c>
      <c r="D92" s="253"/>
      <c r="E92" s="253"/>
      <c r="F92" s="253"/>
      <c r="G92" s="253"/>
      <c r="H92" s="60"/>
      <c r="I92" s="254" t="s">
        <v>68</v>
      </c>
      <c r="J92" s="253"/>
      <c r="K92" s="253"/>
      <c r="L92" s="253"/>
      <c r="M92" s="253"/>
      <c r="N92" s="253"/>
      <c r="O92" s="253"/>
      <c r="P92" s="253"/>
      <c r="Q92" s="253"/>
      <c r="R92" s="253"/>
      <c r="S92" s="253"/>
      <c r="T92" s="253"/>
      <c r="U92" s="253"/>
      <c r="V92" s="253"/>
      <c r="W92" s="253"/>
      <c r="X92" s="253"/>
      <c r="Y92" s="253"/>
      <c r="Z92" s="253"/>
      <c r="AA92" s="253"/>
      <c r="AB92" s="253"/>
      <c r="AC92" s="253"/>
      <c r="AD92" s="253"/>
      <c r="AE92" s="253"/>
      <c r="AF92" s="253"/>
      <c r="AG92" s="255" t="s">
        <v>69</v>
      </c>
      <c r="AH92" s="253"/>
      <c r="AI92" s="253"/>
      <c r="AJ92" s="253"/>
      <c r="AK92" s="253"/>
      <c r="AL92" s="253"/>
      <c r="AM92" s="253"/>
      <c r="AN92" s="254" t="s">
        <v>70</v>
      </c>
      <c r="AO92" s="253"/>
      <c r="AP92" s="256"/>
      <c r="AQ92" s="61" t="s">
        <v>71</v>
      </c>
      <c r="AR92" s="33"/>
      <c r="AS92" s="62" t="s">
        <v>72</v>
      </c>
      <c r="AT92" s="63" t="s">
        <v>73</v>
      </c>
      <c r="AU92" s="63" t="s">
        <v>74</v>
      </c>
      <c r="AV92" s="63" t="s">
        <v>75</v>
      </c>
      <c r="AW92" s="63" t="s">
        <v>76</v>
      </c>
      <c r="AX92" s="63" t="s">
        <v>77</v>
      </c>
      <c r="AY92" s="63" t="s">
        <v>78</v>
      </c>
      <c r="AZ92" s="63" t="s">
        <v>79</v>
      </c>
      <c r="BA92" s="63" t="s">
        <v>80</v>
      </c>
      <c r="BB92" s="63" t="s">
        <v>81</v>
      </c>
      <c r="BC92" s="63" t="s">
        <v>82</v>
      </c>
      <c r="BD92" s="64" t="s">
        <v>83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84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60">
        <f>ROUND(SUM(AG95:AG97),2)</f>
        <v>0</v>
      </c>
      <c r="AH94" s="260"/>
      <c r="AI94" s="260"/>
      <c r="AJ94" s="260"/>
      <c r="AK94" s="260"/>
      <c r="AL94" s="260"/>
      <c r="AM94" s="260"/>
      <c r="AN94" s="261">
        <f>SUM(AG94,AT94)</f>
        <v>0</v>
      </c>
      <c r="AO94" s="261"/>
      <c r="AP94" s="261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85</v>
      </c>
      <c r="BT94" s="77" t="s">
        <v>86</v>
      </c>
      <c r="BU94" s="78" t="s">
        <v>87</v>
      </c>
      <c r="BV94" s="77" t="s">
        <v>88</v>
      </c>
      <c r="BW94" s="77" t="s">
        <v>4</v>
      </c>
      <c r="BX94" s="77" t="s">
        <v>89</v>
      </c>
      <c r="CL94" s="77" t="s">
        <v>19</v>
      </c>
    </row>
    <row r="95" spans="1:91" s="7" customFormat="1" ht="16.5" customHeight="1">
      <c r="A95" s="79" t="s">
        <v>90</v>
      </c>
      <c r="B95" s="80"/>
      <c r="C95" s="81"/>
      <c r="D95" s="259" t="s">
        <v>91</v>
      </c>
      <c r="E95" s="259"/>
      <c r="F95" s="259"/>
      <c r="G95" s="259"/>
      <c r="H95" s="259"/>
      <c r="I95" s="82"/>
      <c r="J95" s="259" t="s">
        <v>92</v>
      </c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57">
        <f>'kladil1 - SO-1 Příprava s...'!J32</f>
        <v>0</v>
      </c>
      <c r="AH95" s="258"/>
      <c r="AI95" s="258"/>
      <c r="AJ95" s="258"/>
      <c r="AK95" s="258"/>
      <c r="AL95" s="258"/>
      <c r="AM95" s="258"/>
      <c r="AN95" s="257">
        <f>SUM(AG95,AT95)</f>
        <v>0</v>
      </c>
      <c r="AO95" s="258"/>
      <c r="AP95" s="258"/>
      <c r="AQ95" s="83" t="s">
        <v>93</v>
      </c>
      <c r="AR95" s="80"/>
      <c r="AS95" s="84">
        <v>0</v>
      </c>
      <c r="AT95" s="85">
        <f>ROUND(SUM(AV95:AW95),2)</f>
        <v>0</v>
      </c>
      <c r="AU95" s="86">
        <f>'kladil1 - SO-1 Příprava s...'!P134</f>
        <v>0</v>
      </c>
      <c r="AV95" s="85">
        <f>'kladil1 - SO-1 Příprava s...'!J35</f>
        <v>0</v>
      </c>
      <c r="AW95" s="85">
        <f>'kladil1 - SO-1 Příprava s...'!J36</f>
        <v>0</v>
      </c>
      <c r="AX95" s="85">
        <f>'kladil1 - SO-1 Příprava s...'!J37</f>
        <v>0</v>
      </c>
      <c r="AY95" s="85">
        <f>'kladil1 - SO-1 Příprava s...'!J38</f>
        <v>0</v>
      </c>
      <c r="AZ95" s="85">
        <f>'kladil1 - SO-1 Příprava s...'!F35</f>
        <v>0</v>
      </c>
      <c r="BA95" s="85">
        <f>'kladil1 - SO-1 Příprava s...'!F36</f>
        <v>0</v>
      </c>
      <c r="BB95" s="85">
        <f>'kladil1 - SO-1 Příprava s...'!F37</f>
        <v>0</v>
      </c>
      <c r="BC95" s="85">
        <f>'kladil1 - SO-1 Příprava s...'!F38</f>
        <v>0</v>
      </c>
      <c r="BD95" s="87">
        <f>'kladil1 - SO-1 Příprava s...'!F39</f>
        <v>0</v>
      </c>
      <c r="BT95" s="88" t="s">
        <v>94</v>
      </c>
      <c r="BV95" s="88" t="s">
        <v>88</v>
      </c>
      <c r="BW95" s="88" t="s">
        <v>95</v>
      </c>
      <c r="BX95" s="88" t="s">
        <v>4</v>
      </c>
      <c r="CL95" s="88" t="s">
        <v>19</v>
      </c>
      <c r="CM95" s="88" t="s">
        <v>96</v>
      </c>
    </row>
    <row r="96" spans="1:91" s="7" customFormat="1" ht="16.5" customHeight="1">
      <c r="A96" s="79" t="s">
        <v>90</v>
      </c>
      <c r="B96" s="80"/>
      <c r="C96" s="81"/>
      <c r="D96" s="259" t="s">
        <v>97</v>
      </c>
      <c r="E96" s="259"/>
      <c r="F96" s="259"/>
      <c r="G96" s="259"/>
      <c r="H96" s="259"/>
      <c r="I96" s="82"/>
      <c r="J96" s="259" t="s">
        <v>98</v>
      </c>
      <c r="K96" s="259"/>
      <c r="L96" s="259"/>
      <c r="M96" s="259"/>
      <c r="N96" s="259"/>
      <c r="O96" s="259"/>
      <c r="P96" s="259"/>
      <c r="Q96" s="259"/>
      <c r="R96" s="259"/>
      <c r="S96" s="259"/>
      <c r="T96" s="259"/>
      <c r="U96" s="259"/>
      <c r="V96" s="259"/>
      <c r="W96" s="259"/>
      <c r="X96" s="259"/>
      <c r="Y96" s="259"/>
      <c r="Z96" s="259"/>
      <c r="AA96" s="259"/>
      <c r="AB96" s="259"/>
      <c r="AC96" s="259"/>
      <c r="AD96" s="259"/>
      <c r="AE96" s="259"/>
      <c r="AF96" s="259"/>
      <c r="AG96" s="257">
        <f>'kladil2 - SO-2 Oprava jezu'!J32</f>
        <v>0</v>
      </c>
      <c r="AH96" s="258"/>
      <c r="AI96" s="258"/>
      <c r="AJ96" s="258"/>
      <c r="AK96" s="258"/>
      <c r="AL96" s="258"/>
      <c r="AM96" s="258"/>
      <c r="AN96" s="257">
        <f>SUM(AG96,AT96)</f>
        <v>0</v>
      </c>
      <c r="AO96" s="258"/>
      <c r="AP96" s="258"/>
      <c r="AQ96" s="83" t="s">
        <v>93</v>
      </c>
      <c r="AR96" s="80"/>
      <c r="AS96" s="84">
        <v>0</v>
      </c>
      <c r="AT96" s="85">
        <f>ROUND(SUM(AV96:AW96),2)</f>
        <v>0</v>
      </c>
      <c r="AU96" s="86">
        <f>'kladil2 - SO-2 Oprava jezu'!P134</f>
        <v>0</v>
      </c>
      <c r="AV96" s="85">
        <f>'kladil2 - SO-2 Oprava jezu'!J35</f>
        <v>0</v>
      </c>
      <c r="AW96" s="85">
        <f>'kladil2 - SO-2 Oprava jezu'!J36</f>
        <v>0</v>
      </c>
      <c r="AX96" s="85">
        <f>'kladil2 - SO-2 Oprava jezu'!J37</f>
        <v>0</v>
      </c>
      <c r="AY96" s="85">
        <f>'kladil2 - SO-2 Oprava jezu'!J38</f>
        <v>0</v>
      </c>
      <c r="AZ96" s="85">
        <f>'kladil2 - SO-2 Oprava jezu'!F35</f>
        <v>0</v>
      </c>
      <c r="BA96" s="85">
        <f>'kladil2 - SO-2 Oprava jezu'!F36</f>
        <v>0</v>
      </c>
      <c r="BB96" s="85">
        <f>'kladil2 - SO-2 Oprava jezu'!F37</f>
        <v>0</v>
      </c>
      <c r="BC96" s="85">
        <f>'kladil2 - SO-2 Oprava jezu'!F38</f>
        <v>0</v>
      </c>
      <c r="BD96" s="87">
        <f>'kladil2 - SO-2 Oprava jezu'!F39</f>
        <v>0</v>
      </c>
      <c r="BT96" s="88" t="s">
        <v>94</v>
      </c>
      <c r="BV96" s="88" t="s">
        <v>88</v>
      </c>
      <c r="BW96" s="88" t="s">
        <v>99</v>
      </c>
      <c r="BX96" s="88" t="s">
        <v>4</v>
      </c>
      <c r="CL96" s="88" t="s">
        <v>19</v>
      </c>
      <c r="CM96" s="88" t="s">
        <v>96</v>
      </c>
    </row>
    <row r="97" spans="1:91" s="7" customFormat="1" ht="16.5" customHeight="1">
      <c r="A97" s="79" t="s">
        <v>90</v>
      </c>
      <c r="B97" s="80"/>
      <c r="C97" s="81"/>
      <c r="D97" s="259" t="s">
        <v>100</v>
      </c>
      <c r="E97" s="259"/>
      <c r="F97" s="259"/>
      <c r="G97" s="259"/>
      <c r="H97" s="259"/>
      <c r="I97" s="82"/>
      <c r="J97" s="259" t="s">
        <v>101</v>
      </c>
      <c r="K97" s="259"/>
      <c r="L97" s="259"/>
      <c r="M97" s="259"/>
      <c r="N97" s="259"/>
      <c r="O97" s="259"/>
      <c r="P97" s="259"/>
      <c r="Q97" s="259"/>
      <c r="R97" s="259"/>
      <c r="S97" s="259"/>
      <c r="T97" s="259"/>
      <c r="U97" s="259"/>
      <c r="V97" s="259"/>
      <c r="W97" s="259"/>
      <c r="X97" s="259"/>
      <c r="Y97" s="259"/>
      <c r="Z97" s="259"/>
      <c r="AA97" s="259"/>
      <c r="AB97" s="259"/>
      <c r="AC97" s="259"/>
      <c r="AD97" s="259"/>
      <c r="AE97" s="259"/>
      <c r="AF97" s="259"/>
      <c r="AG97" s="257">
        <f>'kladil3 - SO-3 VON'!J32</f>
        <v>0</v>
      </c>
      <c r="AH97" s="258"/>
      <c r="AI97" s="258"/>
      <c r="AJ97" s="258"/>
      <c r="AK97" s="258"/>
      <c r="AL97" s="258"/>
      <c r="AM97" s="258"/>
      <c r="AN97" s="257">
        <f>SUM(AG97,AT97)</f>
        <v>0</v>
      </c>
      <c r="AO97" s="258"/>
      <c r="AP97" s="258"/>
      <c r="AQ97" s="83" t="s">
        <v>93</v>
      </c>
      <c r="AR97" s="80"/>
      <c r="AS97" s="89">
        <v>0</v>
      </c>
      <c r="AT97" s="90">
        <f>ROUND(SUM(AV97:AW97),2)</f>
        <v>0</v>
      </c>
      <c r="AU97" s="91">
        <f>'kladil3 - SO-3 VON'!P128</f>
        <v>0</v>
      </c>
      <c r="AV97" s="90">
        <f>'kladil3 - SO-3 VON'!J35</f>
        <v>0</v>
      </c>
      <c r="AW97" s="90">
        <f>'kladil3 - SO-3 VON'!J36</f>
        <v>0</v>
      </c>
      <c r="AX97" s="90">
        <f>'kladil3 - SO-3 VON'!J37</f>
        <v>0</v>
      </c>
      <c r="AY97" s="90">
        <f>'kladil3 - SO-3 VON'!J38</f>
        <v>0</v>
      </c>
      <c r="AZ97" s="90">
        <f>'kladil3 - SO-3 VON'!F35</f>
        <v>0</v>
      </c>
      <c r="BA97" s="90">
        <f>'kladil3 - SO-3 VON'!F36</f>
        <v>0</v>
      </c>
      <c r="BB97" s="90">
        <f>'kladil3 - SO-3 VON'!F37</f>
        <v>0</v>
      </c>
      <c r="BC97" s="90">
        <f>'kladil3 - SO-3 VON'!F38</f>
        <v>0</v>
      </c>
      <c r="BD97" s="92">
        <f>'kladil3 - SO-3 VON'!F39</f>
        <v>0</v>
      </c>
      <c r="BT97" s="88" t="s">
        <v>94</v>
      </c>
      <c r="BV97" s="88" t="s">
        <v>88</v>
      </c>
      <c r="BW97" s="88" t="s">
        <v>102</v>
      </c>
      <c r="BX97" s="88" t="s">
        <v>4</v>
      </c>
      <c r="CL97" s="88" t="s">
        <v>19</v>
      </c>
      <c r="CM97" s="88" t="s">
        <v>96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kladil1 - SO-1 Příprava s...'!C2" display="/" xr:uid="{00000000-0004-0000-0000-000000000000}"/>
    <hyperlink ref="A96" location="'kladil2 - SO-2 Oprava jezu'!C2" display="/" xr:uid="{00000000-0004-0000-0000-000001000000}"/>
    <hyperlink ref="A97" location="'kladil3 - SO-3 VO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62" t="s">
        <v>5</v>
      </c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6" t="s">
        <v>95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94"/>
      <c r="J3" s="18"/>
      <c r="K3" s="18"/>
      <c r="L3" s="19"/>
      <c r="AT3" s="16" t="s">
        <v>96</v>
      </c>
    </row>
    <row r="4" spans="1:46" s="1" customFormat="1" ht="24.95" customHeight="1">
      <c r="B4" s="19"/>
      <c r="D4" s="20" t="s">
        <v>103</v>
      </c>
      <c r="I4" s="93"/>
      <c r="L4" s="19"/>
      <c r="M4" s="95" t="s">
        <v>10</v>
      </c>
      <c r="AT4" s="16" t="s">
        <v>3</v>
      </c>
    </row>
    <row r="5" spans="1:46" s="1" customFormat="1" ht="6.95" customHeight="1">
      <c r="B5" s="19"/>
      <c r="I5" s="93"/>
      <c r="L5" s="19"/>
    </row>
    <row r="6" spans="1:46" s="1" customFormat="1" ht="12" customHeight="1">
      <c r="B6" s="19"/>
      <c r="D6" s="26" t="s">
        <v>16</v>
      </c>
      <c r="I6" s="93"/>
      <c r="L6" s="19"/>
    </row>
    <row r="7" spans="1:46" s="1" customFormat="1" ht="16.5" customHeight="1">
      <c r="B7" s="19"/>
      <c r="E7" s="263" t="str">
        <f>'Rekapitulace stavby'!K6</f>
        <v>Klabava, ř.km 2,292, oprava jezu Dílo</v>
      </c>
      <c r="F7" s="264"/>
      <c r="G7" s="264"/>
      <c r="H7" s="264"/>
      <c r="I7" s="93"/>
      <c r="L7" s="19"/>
    </row>
    <row r="8" spans="1:46" s="2" customFormat="1" ht="12" customHeight="1">
      <c r="A8" s="32"/>
      <c r="B8" s="33"/>
      <c r="C8" s="32"/>
      <c r="D8" s="26" t="s">
        <v>104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3" t="s">
        <v>105</v>
      </c>
      <c r="F9" s="265"/>
      <c r="G9" s="265"/>
      <c r="H9" s="265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6" t="s">
        <v>18</v>
      </c>
      <c r="E11" s="32"/>
      <c r="F11" s="24" t="s">
        <v>19</v>
      </c>
      <c r="G11" s="32"/>
      <c r="H11" s="32"/>
      <c r="I11" s="97" t="s">
        <v>20</v>
      </c>
      <c r="J11" s="24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6" t="s">
        <v>22</v>
      </c>
      <c r="E12" s="32"/>
      <c r="F12" s="24" t="s">
        <v>23</v>
      </c>
      <c r="G12" s="32"/>
      <c r="H12" s="32"/>
      <c r="I12" s="97" t="s">
        <v>24</v>
      </c>
      <c r="J12" s="55" t="str">
        <f>'Rekapitulace stavby'!AN8</f>
        <v>27. 11. 2020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6" t="s">
        <v>30</v>
      </c>
      <c r="E14" s="32"/>
      <c r="F14" s="32"/>
      <c r="G14" s="32"/>
      <c r="H14" s="32"/>
      <c r="I14" s="97" t="s">
        <v>31</v>
      </c>
      <c r="J14" s="24" t="s">
        <v>32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4" t="s">
        <v>33</v>
      </c>
      <c r="F15" s="32"/>
      <c r="G15" s="32"/>
      <c r="H15" s="32"/>
      <c r="I15" s="97" t="s">
        <v>34</v>
      </c>
      <c r="J15" s="24" t="s">
        <v>35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6" t="s">
        <v>36</v>
      </c>
      <c r="E17" s="32"/>
      <c r="F17" s="32"/>
      <c r="G17" s="32"/>
      <c r="H17" s="32"/>
      <c r="I17" s="97" t="s">
        <v>31</v>
      </c>
      <c r="J17" s="27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6" t="str">
        <f>'Rekapitulace stavby'!E14</f>
        <v>Vyplň údaj</v>
      </c>
      <c r="F18" s="228"/>
      <c r="G18" s="228"/>
      <c r="H18" s="228"/>
      <c r="I18" s="97" t="s">
        <v>34</v>
      </c>
      <c r="J18" s="27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6" t="s">
        <v>38</v>
      </c>
      <c r="E20" s="32"/>
      <c r="F20" s="32"/>
      <c r="G20" s="32"/>
      <c r="H20" s="32"/>
      <c r="I20" s="97" t="s">
        <v>31</v>
      </c>
      <c r="J20" s="24" t="s">
        <v>39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4" t="s">
        <v>40</v>
      </c>
      <c r="F21" s="32"/>
      <c r="G21" s="32"/>
      <c r="H21" s="32"/>
      <c r="I21" s="97" t="s">
        <v>34</v>
      </c>
      <c r="J21" s="24" t="s">
        <v>41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6" t="s">
        <v>43</v>
      </c>
      <c r="E23" s="32"/>
      <c r="F23" s="32"/>
      <c r="G23" s="32"/>
      <c r="H23" s="32"/>
      <c r="I23" s="97" t="s">
        <v>31</v>
      </c>
      <c r="J23" s="24" t="s">
        <v>39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4" t="s">
        <v>44</v>
      </c>
      <c r="F24" s="32"/>
      <c r="G24" s="32"/>
      <c r="H24" s="32"/>
      <c r="I24" s="97" t="s">
        <v>34</v>
      </c>
      <c r="J24" s="24" t="s">
        <v>41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6" t="s">
        <v>45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32" t="s">
        <v>1</v>
      </c>
      <c r="F27" s="232"/>
      <c r="G27" s="232"/>
      <c r="H27" s="23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24" t="s">
        <v>106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104" t="s">
        <v>107</v>
      </c>
      <c r="E31" s="32"/>
      <c r="F31" s="32"/>
      <c r="G31" s="32"/>
      <c r="H31" s="32"/>
      <c r="I31" s="96"/>
      <c r="J31" s="103">
        <f>J107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46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48</v>
      </c>
      <c r="G34" s="32"/>
      <c r="H34" s="32"/>
      <c r="I34" s="106" t="s">
        <v>47</v>
      </c>
      <c r="J34" s="36" t="s">
        <v>49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7" t="s">
        <v>50</v>
      </c>
      <c r="E35" s="26" t="s">
        <v>51</v>
      </c>
      <c r="F35" s="108">
        <f>ROUND((SUM(BE107:BE114) + SUM(BE134:BE203)),  2)</f>
        <v>0</v>
      </c>
      <c r="G35" s="32"/>
      <c r="H35" s="32"/>
      <c r="I35" s="109">
        <v>0.21</v>
      </c>
      <c r="J35" s="108">
        <f>ROUND(((SUM(BE107:BE114) + SUM(BE134:BE203))*I35),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6" t="s">
        <v>52</v>
      </c>
      <c r="F36" s="108">
        <f>ROUND((SUM(BF107:BF114) + SUM(BF134:BF203)),  2)</f>
        <v>0</v>
      </c>
      <c r="G36" s="32"/>
      <c r="H36" s="32"/>
      <c r="I36" s="109">
        <v>0.15</v>
      </c>
      <c r="J36" s="108">
        <f>ROUND(((SUM(BF107:BF114) + SUM(BF134:BF203))*I36),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6" t="s">
        <v>53</v>
      </c>
      <c r="F37" s="108">
        <f>ROUND((SUM(BG107:BG114) + SUM(BG134:BG203)),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6" t="s">
        <v>54</v>
      </c>
      <c r="F38" s="108">
        <f>ROUND((SUM(BH107:BH114) + SUM(BH134:BH203)),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6" t="s">
        <v>55</v>
      </c>
      <c r="F39" s="108">
        <f>ROUND((SUM(BI107:BI114) + SUM(BI134:BI203)),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56</v>
      </c>
      <c r="E41" s="60"/>
      <c r="F41" s="60"/>
      <c r="G41" s="112" t="s">
        <v>57</v>
      </c>
      <c r="H41" s="113" t="s">
        <v>58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93"/>
      <c r="L43" s="19"/>
    </row>
    <row r="44" spans="1:31" s="1" customFormat="1" ht="14.45" customHeight="1">
      <c r="B44" s="19"/>
      <c r="I44" s="93"/>
      <c r="L44" s="19"/>
    </row>
    <row r="45" spans="1:31" s="1" customFormat="1" ht="14.45" customHeight="1">
      <c r="B45" s="19"/>
      <c r="I45" s="93"/>
      <c r="L45" s="19"/>
    </row>
    <row r="46" spans="1:31" s="1" customFormat="1" ht="14.45" customHeight="1">
      <c r="B46" s="19"/>
      <c r="I46" s="93"/>
      <c r="L46" s="19"/>
    </row>
    <row r="47" spans="1:31" s="1" customFormat="1" ht="14.45" customHeight="1">
      <c r="B47" s="19"/>
      <c r="I47" s="93"/>
      <c r="L47" s="19"/>
    </row>
    <row r="48" spans="1:31" s="1" customFormat="1" ht="14.45" customHeight="1">
      <c r="B48" s="19"/>
      <c r="I48" s="93"/>
      <c r="L48" s="19"/>
    </row>
    <row r="49" spans="1:31" s="1" customFormat="1" ht="14.45" customHeight="1">
      <c r="B49" s="19"/>
      <c r="I49" s="93"/>
      <c r="L49" s="19"/>
    </row>
    <row r="50" spans="1:31" s="2" customFormat="1" ht="14.45" customHeight="1">
      <c r="B50" s="42"/>
      <c r="D50" s="43" t="s">
        <v>59</v>
      </c>
      <c r="E50" s="44"/>
      <c r="F50" s="44"/>
      <c r="G50" s="43" t="s">
        <v>60</v>
      </c>
      <c r="H50" s="44"/>
      <c r="I50" s="117"/>
      <c r="J50" s="44"/>
      <c r="K50" s="44"/>
      <c r="L50" s="42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>
      <c r="A61" s="32"/>
      <c r="B61" s="33"/>
      <c r="C61" s="32"/>
      <c r="D61" s="45" t="s">
        <v>61</v>
      </c>
      <c r="E61" s="35"/>
      <c r="F61" s="118" t="s">
        <v>62</v>
      </c>
      <c r="G61" s="45" t="s">
        <v>61</v>
      </c>
      <c r="H61" s="35"/>
      <c r="I61" s="119"/>
      <c r="J61" s="120" t="s">
        <v>62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>
      <c r="A65" s="32"/>
      <c r="B65" s="33"/>
      <c r="C65" s="32"/>
      <c r="D65" s="43" t="s">
        <v>63</v>
      </c>
      <c r="E65" s="46"/>
      <c r="F65" s="46"/>
      <c r="G65" s="43" t="s">
        <v>64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>
      <c r="A76" s="32"/>
      <c r="B76" s="33"/>
      <c r="C76" s="32"/>
      <c r="D76" s="45" t="s">
        <v>61</v>
      </c>
      <c r="E76" s="35"/>
      <c r="F76" s="118" t="s">
        <v>62</v>
      </c>
      <c r="G76" s="45" t="s">
        <v>61</v>
      </c>
      <c r="H76" s="35"/>
      <c r="I76" s="119"/>
      <c r="J76" s="120" t="s">
        <v>62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108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3" t="str">
        <f>E7</f>
        <v>Klabava, ř.km 2,292, oprava jezu Dílo</v>
      </c>
      <c r="F85" s="264"/>
      <c r="G85" s="264"/>
      <c r="H85" s="264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104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3" t="str">
        <f>E9</f>
        <v>kladil1 - SO-1 Příprava staveniště</v>
      </c>
      <c r="F87" s="265"/>
      <c r="G87" s="265"/>
      <c r="H87" s="265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2"/>
      <c r="E89" s="32"/>
      <c r="F89" s="24" t="str">
        <f>F12</f>
        <v>Chrást,Smědčice</v>
      </c>
      <c r="G89" s="32"/>
      <c r="H89" s="32"/>
      <c r="I89" s="97" t="s">
        <v>24</v>
      </c>
      <c r="J89" s="55" t="str">
        <f>IF(J12="","",J12)</f>
        <v>27. 11. 2020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6" t="s">
        <v>30</v>
      </c>
      <c r="D91" s="32"/>
      <c r="E91" s="32"/>
      <c r="F91" s="24" t="str">
        <f>E15</f>
        <v>Povodí Vltavy s.p.</v>
      </c>
      <c r="G91" s="32"/>
      <c r="H91" s="32"/>
      <c r="I91" s="97" t="s">
        <v>38</v>
      </c>
      <c r="J91" s="30" t="str">
        <f>E21</f>
        <v>Ing.Milan Jícha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36</v>
      </c>
      <c r="D92" s="32"/>
      <c r="E92" s="32"/>
      <c r="F92" s="24" t="str">
        <f>IF(E18="","",E18)</f>
        <v>Vyplň údaj</v>
      </c>
      <c r="G92" s="32"/>
      <c r="H92" s="32"/>
      <c r="I92" s="97" t="s">
        <v>43</v>
      </c>
      <c r="J92" s="30" t="str">
        <f>E24</f>
        <v>Ing.MIlan Jícha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109</v>
      </c>
      <c r="D94" s="110"/>
      <c r="E94" s="110"/>
      <c r="F94" s="110"/>
      <c r="G94" s="110"/>
      <c r="H94" s="110"/>
      <c r="I94" s="125"/>
      <c r="J94" s="126" t="s">
        <v>110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7" t="s">
        <v>111</v>
      </c>
      <c r="D96" s="32"/>
      <c r="E96" s="32"/>
      <c r="F96" s="32"/>
      <c r="G96" s="32"/>
      <c r="H96" s="32"/>
      <c r="I96" s="96"/>
      <c r="J96" s="71">
        <f>J134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112</v>
      </c>
    </row>
    <row r="97" spans="1:65" s="9" customFormat="1" ht="24.95" customHeight="1">
      <c r="B97" s="128"/>
      <c r="D97" s="129" t="s">
        <v>113</v>
      </c>
      <c r="E97" s="130"/>
      <c r="F97" s="130"/>
      <c r="G97" s="130"/>
      <c r="H97" s="130"/>
      <c r="I97" s="131"/>
      <c r="J97" s="132">
        <f>J135</f>
        <v>0</v>
      </c>
      <c r="L97" s="128"/>
    </row>
    <row r="98" spans="1:65" s="10" customFormat="1" ht="19.899999999999999" customHeight="1">
      <c r="B98" s="133"/>
      <c r="D98" s="134" t="s">
        <v>114</v>
      </c>
      <c r="E98" s="135"/>
      <c r="F98" s="135"/>
      <c r="G98" s="135"/>
      <c r="H98" s="135"/>
      <c r="I98" s="136"/>
      <c r="J98" s="137">
        <f>J136</f>
        <v>0</v>
      </c>
      <c r="L98" s="133"/>
    </row>
    <row r="99" spans="1:65" s="10" customFormat="1" ht="19.899999999999999" customHeight="1">
      <c r="B99" s="133"/>
      <c r="D99" s="134" t="s">
        <v>115</v>
      </c>
      <c r="E99" s="135"/>
      <c r="F99" s="135"/>
      <c r="G99" s="135"/>
      <c r="H99" s="135"/>
      <c r="I99" s="136"/>
      <c r="J99" s="137">
        <f>J182</f>
        <v>0</v>
      </c>
      <c r="L99" s="133"/>
    </row>
    <row r="100" spans="1:65" s="10" customFormat="1" ht="19.899999999999999" customHeight="1">
      <c r="B100" s="133"/>
      <c r="D100" s="134" t="s">
        <v>116</v>
      </c>
      <c r="E100" s="135"/>
      <c r="F100" s="135"/>
      <c r="G100" s="135"/>
      <c r="H100" s="135"/>
      <c r="I100" s="136"/>
      <c r="J100" s="137">
        <f>J185</f>
        <v>0</v>
      </c>
      <c r="L100" s="133"/>
    </row>
    <row r="101" spans="1:65" s="10" customFormat="1" ht="19.899999999999999" customHeight="1">
      <c r="B101" s="133"/>
      <c r="D101" s="134" t="s">
        <v>117</v>
      </c>
      <c r="E101" s="135"/>
      <c r="F101" s="135"/>
      <c r="G101" s="135"/>
      <c r="H101" s="135"/>
      <c r="I101" s="136"/>
      <c r="J101" s="137">
        <f>J190</f>
        <v>0</v>
      </c>
      <c r="L101" s="133"/>
    </row>
    <row r="102" spans="1:65" s="10" customFormat="1" ht="14.85" customHeight="1">
      <c r="B102" s="133"/>
      <c r="D102" s="134" t="s">
        <v>118</v>
      </c>
      <c r="E102" s="135"/>
      <c r="F102" s="135"/>
      <c r="G102" s="135"/>
      <c r="H102" s="135"/>
      <c r="I102" s="136"/>
      <c r="J102" s="137">
        <f>J191</f>
        <v>0</v>
      </c>
      <c r="L102" s="133"/>
    </row>
    <row r="103" spans="1:65" s="9" customFormat="1" ht="24.95" customHeight="1">
      <c r="B103" s="128"/>
      <c r="D103" s="129" t="s">
        <v>119</v>
      </c>
      <c r="E103" s="130"/>
      <c r="F103" s="130"/>
      <c r="G103" s="130"/>
      <c r="H103" s="130"/>
      <c r="I103" s="131"/>
      <c r="J103" s="132">
        <f>J195</f>
        <v>0</v>
      </c>
      <c r="L103" s="128"/>
    </row>
    <row r="104" spans="1:65" s="10" customFormat="1" ht="19.899999999999999" customHeight="1">
      <c r="B104" s="133"/>
      <c r="D104" s="134" t="s">
        <v>120</v>
      </c>
      <c r="E104" s="135"/>
      <c r="F104" s="135"/>
      <c r="G104" s="135"/>
      <c r="H104" s="135"/>
      <c r="I104" s="136"/>
      <c r="J104" s="137">
        <f>J196</f>
        <v>0</v>
      </c>
      <c r="L104" s="133"/>
    </row>
    <row r="105" spans="1:65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96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65" s="2" customFormat="1" ht="6.95" customHeight="1">
      <c r="A106" s="32"/>
      <c r="B106" s="33"/>
      <c r="C106" s="32"/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65" s="2" customFormat="1" ht="29.25" customHeight="1">
      <c r="A107" s="32"/>
      <c r="B107" s="33"/>
      <c r="C107" s="127" t="s">
        <v>121</v>
      </c>
      <c r="D107" s="32"/>
      <c r="E107" s="32"/>
      <c r="F107" s="32"/>
      <c r="G107" s="32"/>
      <c r="H107" s="32"/>
      <c r="I107" s="96"/>
      <c r="J107" s="138">
        <f>ROUND(J108 + J109 + J110 + J111 + J112 + J113,2)</f>
        <v>0</v>
      </c>
      <c r="K107" s="32"/>
      <c r="L107" s="42"/>
      <c r="N107" s="139" t="s">
        <v>50</v>
      </c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65" s="2" customFormat="1" ht="18" customHeight="1">
      <c r="A108" s="32"/>
      <c r="B108" s="140"/>
      <c r="C108" s="96"/>
      <c r="D108" s="267" t="s">
        <v>122</v>
      </c>
      <c r="E108" s="268"/>
      <c r="F108" s="268"/>
      <c r="G108" s="96"/>
      <c r="H108" s="96"/>
      <c r="I108" s="96"/>
      <c r="J108" s="142">
        <v>0</v>
      </c>
      <c r="K108" s="96"/>
      <c r="L108" s="143"/>
      <c r="M108" s="144"/>
      <c r="N108" s="145" t="s">
        <v>51</v>
      </c>
      <c r="O108" s="144"/>
      <c r="P108" s="144"/>
      <c r="Q108" s="144"/>
      <c r="R108" s="144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6" t="s">
        <v>123</v>
      </c>
      <c r="AZ108" s="144"/>
      <c r="BA108" s="144"/>
      <c r="BB108" s="144"/>
      <c r="BC108" s="144"/>
      <c r="BD108" s="144"/>
      <c r="BE108" s="147">
        <f>IF(N108="základní",J108,0)</f>
        <v>0</v>
      </c>
      <c r="BF108" s="147">
        <f>IF(N108="snížená",J108,0)</f>
        <v>0</v>
      </c>
      <c r="BG108" s="147">
        <f>IF(N108="zákl. přenesená",J108,0)</f>
        <v>0</v>
      </c>
      <c r="BH108" s="147">
        <f>IF(N108="sníž. přenesená",J108,0)</f>
        <v>0</v>
      </c>
      <c r="BI108" s="147">
        <f>IF(N108="nulová",J108,0)</f>
        <v>0</v>
      </c>
      <c r="BJ108" s="146" t="s">
        <v>94</v>
      </c>
      <c r="BK108" s="144"/>
      <c r="BL108" s="144"/>
      <c r="BM108" s="144"/>
    </row>
    <row r="109" spans="1:65" s="2" customFormat="1" ht="18" customHeight="1">
      <c r="A109" s="32"/>
      <c r="B109" s="140"/>
      <c r="C109" s="96"/>
      <c r="D109" s="267" t="s">
        <v>124</v>
      </c>
      <c r="E109" s="268"/>
      <c r="F109" s="268"/>
      <c r="G109" s="96"/>
      <c r="H109" s="96"/>
      <c r="I109" s="96"/>
      <c r="J109" s="142">
        <v>0</v>
      </c>
      <c r="K109" s="96"/>
      <c r="L109" s="143"/>
      <c r="M109" s="144"/>
      <c r="N109" s="145" t="s">
        <v>51</v>
      </c>
      <c r="O109" s="144"/>
      <c r="P109" s="144"/>
      <c r="Q109" s="144"/>
      <c r="R109" s="144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6" t="s">
        <v>123</v>
      </c>
      <c r="AZ109" s="144"/>
      <c r="BA109" s="144"/>
      <c r="BB109" s="144"/>
      <c r="BC109" s="144"/>
      <c r="BD109" s="144"/>
      <c r="BE109" s="147">
        <f>IF(N109="základní",J109,0)</f>
        <v>0</v>
      </c>
      <c r="BF109" s="147">
        <f>IF(N109="snížená",J109,0)</f>
        <v>0</v>
      </c>
      <c r="BG109" s="147">
        <f>IF(N109="zákl. přenesená",J109,0)</f>
        <v>0</v>
      </c>
      <c r="BH109" s="147">
        <f>IF(N109="sníž. přenesená",J109,0)</f>
        <v>0</v>
      </c>
      <c r="BI109" s="147">
        <f>IF(N109="nulová",J109,0)</f>
        <v>0</v>
      </c>
      <c r="BJ109" s="146" t="s">
        <v>94</v>
      </c>
      <c r="BK109" s="144"/>
      <c r="BL109" s="144"/>
      <c r="BM109" s="144"/>
    </row>
    <row r="110" spans="1:65" s="2" customFormat="1" ht="18" customHeight="1">
      <c r="A110" s="32"/>
      <c r="B110" s="140"/>
      <c r="C110" s="96"/>
      <c r="D110" s="267" t="s">
        <v>125</v>
      </c>
      <c r="E110" s="268"/>
      <c r="F110" s="268"/>
      <c r="G110" s="96"/>
      <c r="H110" s="96"/>
      <c r="I110" s="96"/>
      <c r="J110" s="142">
        <v>0</v>
      </c>
      <c r="K110" s="96"/>
      <c r="L110" s="143"/>
      <c r="M110" s="144"/>
      <c r="N110" s="145" t="s">
        <v>51</v>
      </c>
      <c r="O110" s="144"/>
      <c r="P110" s="144"/>
      <c r="Q110" s="144"/>
      <c r="R110" s="144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6" t="s">
        <v>123</v>
      </c>
      <c r="AZ110" s="144"/>
      <c r="BA110" s="144"/>
      <c r="BB110" s="144"/>
      <c r="BC110" s="144"/>
      <c r="BD110" s="144"/>
      <c r="BE110" s="147">
        <f>IF(N110="základní",J110,0)</f>
        <v>0</v>
      </c>
      <c r="BF110" s="147">
        <f>IF(N110="snížená",J110,0)</f>
        <v>0</v>
      </c>
      <c r="BG110" s="147">
        <f>IF(N110="zákl. přenesená",J110,0)</f>
        <v>0</v>
      </c>
      <c r="BH110" s="147">
        <f>IF(N110="sníž. přenesená",J110,0)</f>
        <v>0</v>
      </c>
      <c r="BI110" s="147">
        <f>IF(N110="nulová",J110,0)</f>
        <v>0</v>
      </c>
      <c r="BJ110" s="146" t="s">
        <v>94</v>
      </c>
      <c r="BK110" s="144"/>
      <c r="BL110" s="144"/>
      <c r="BM110" s="144"/>
    </row>
    <row r="111" spans="1:65" s="2" customFormat="1" ht="18" customHeight="1">
      <c r="A111" s="32"/>
      <c r="B111" s="140"/>
      <c r="C111" s="96"/>
      <c r="D111" s="267" t="s">
        <v>126</v>
      </c>
      <c r="E111" s="268"/>
      <c r="F111" s="268"/>
      <c r="G111" s="96"/>
      <c r="H111" s="96"/>
      <c r="I111" s="96"/>
      <c r="J111" s="142">
        <v>0</v>
      </c>
      <c r="K111" s="96"/>
      <c r="L111" s="143"/>
      <c r="M111" s="144"/>
      <c r="N111" s="145" t="s">
        <v>51</v>
      </c>
      <c r="O111" s="144"/>
      <c r="P111" s="144"/>
      <c r="Q111" s="144"/>
      <c r="R111" s="144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6" t="s">
        <v>123</v>
      </c>
      <c r="AZ111" s="144"/>
      <c r="BA111" s="144"/>
      <c r="BB111" s="144"/>
      <c r="BC111" s="144"/>
      <c r="BD111" s="144"/>
      <c r="BE111" s="147">
        <f>IF(N111="základní",J111,0)</f>
        <v>0</v>
      </c>
      <c r="BF111" s="147">
        <f>IF(N111="snížená",J111,0)</f>
        <v>0</v>
      </c>
      <c r="BG111" s="147">
        <f>IF(N111="zákl. přenesená",J111,0)</f>
        <v>0</v>
      </c>
      <c r="BH111" s="147">
        <f>IF(N111="sníž. přenesená",J111,0)</f>
        <v>0</v>
      </c>
      <c r="BI111" s="147">
        <f>IF(N111="nulová",J111,0)</f>
        <v>0</v>
      </c>
      <c r="BJ111" s="146" t="s">
        <v>94</v>
      </c>
      <c r="BK111" s="144"/>
      <c r="BL111" s="144"/>
      <c r="BM111" s="144"/>
    </row>
    <row r="112" spans="1:65" s="2" customFormat="1" ht="18" customHeight="1">
      <c r="A112" s="32"/>
      <c r="B112" s="140"/>
      <c r="C112" s="96"/>
      <c r="D112" s="267" t="s">
        <v>127</v>
      </c>
      <c r="E112" s="268"/>
      <c r="F112" s="268"/>
      <c r="G112" s="96"/>
      <c r="H112" s="96"/>
      <c r="I112" s="96"/>
      <c r="J112" s="142">
        <v>0</v>
      </c>
      <c r="K112" s="96"/>
      <c r="L112" s="143"/>
      <c r="M112" s="144"/>
      <c r="N112" s="145" t="s">
        <v>51</v>
      </c>
      <c r="O112" s="144"/>
      <c r="P112" s="144"/>
      <c r="Q112" s="144"/>
      <c r="R112" s="144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6" t="s">
        <v>123</v>
      </c>
      <c r="AZ112" s="144"/>
      <c r="BA112" s="144"/>
      <c r="BB112" s="144"/>
      <c r="BC112" s="144"/>
      <c r="BD112" s="144"/>
      <c r="BE112" s="147">
        <f>IF(N112="základní",J112,0)</f>
        <v>0</v>
      </c>
      <c r="BF112" s="147">
        <f>IF(N112="snížená",J112,0)</f>
        <v>0</v>
      </c>
      <c r="BG112" s="147">
        <f>IF(N112="zákl. přenesená",J112,0)</f>
        <v>0</v>
      </c>
      <c r="BH112" s="147">
        <f>IF(N112="sníž. přenesená",J112,0)</f>
        <v>0</v>
      </c>
      <c r="BI112" s="147">
        <f>IF(N112="nulová",J112,0)</f>
        <v>0</v>
      </c>
      <c r="BJ112" s="146" t="s">
        <v>94</v>
      </c>
      <c r="BK112" s="144"/>
      <c r="BL112" s="144"/>
      <c r="BM112" s="144"/>
    </row>
    <row r="113" spans="1:65" s="2" customFormat="1" ht="18" customHeight="1">
      <c r="A113" s="32"/>
      <c r="B113" s="140"/>
      <c r="C113" s="96"/>
      <c r="D113" s="141" t="s">
        <v>128</v>
      </c>
      <c r="E113" s="96"/>
      <c r="F113" s="96"/>
      <c r="G113" s="96"/>
      <c r="H113" s="96"/>
      <c r="I113" s="96"/>
      <c r="J113" s="142">
        <f>ROUND(J30*T113,2)</f>
        <v>0</v>
      </c>
      <c r="K113" s="96"/>
      <c r="L113" s="143"/>
      <c r="M113" s="144"/>
      <c r="N113" s="145" t="s">
        <v>51</v>
      </c>
      <c r="O113" s="144"/>
      <c r="P113" s="144"/>
      <c r="Q113" s="144"/>
      <c r="R113" s="144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6" t="s">
        <v>129</v>
      </c>
      <c r="AZ113" s="144"/>
      <c r="BA113" s="144"/>
      <c r="BB113" s="144"/>
      <c r="BC113" s="144"/>
      <c r="BD113" s="144"/>
      <c r="BE113" s="147">
        <f>IF(N113="základní",J113,0)</f>
        <v>0</v>
      </c>
      <c r="BF113" s="147">
        <f>IF(N113="snížená",J113,0)</f>
        <v>0</v>
      </c>
      <c r="BG113" s="147">
        <f>IF(N113="zákl. přenesená",J113,0)</f>
        <v>0</v>
      </c>
      <c r="BH113" s="147">
        <f>IF(N113="sníž. přenesená",J113,0)</f>
        <v>0</v>
      </c>
      <c r="BI113" s="147">
        <f>IF(N113="nulová",J113,0)</f>
        <v>0</v>
      </c>
      <c r="BJ113" s="146" t="s">
        <v>94</v>
      </c>
      <c r="BK113" s="144"/>
      <c r="BL113" s="144"/>
      <c r="BM113" s="144"/>
    </row>
    <row r="114" spans="1:65" s="2" customFormat="1">
      <c r="A114" s="32"/>
      <c r="B114" s="33"/>
      <c r="C114" s="32"/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9.25" customHeight="1">
      <c r="A115" s="32"/>
      <c r="B115" s="33"/>
      <c r="C115" s="148" t="s">
        <v>130</v>
      </c>
      <c r="D115" s="110"/>
      <c r="E115" s="110"/>
      <c r="F115" s="110"/>
      <c r="G115" s="110"/>
      <c r="H115" s="110"/>
      <c r="I115" s="125"/>
      <c r="J115" s="149">
        <f>ROUND(J96+J107,2)</f>
        <v>0</v>
      </c>
      <c r="K115" s="110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47"/>
      <c r="C116" s="48"/>
      <c r="D116" s="48"/>
      <c r="E116" s="48"/>
      <c r="F116" s="48"/>
      <c r="G116" s="48"/>
      <c r="H116" s="48"/>
      <c r="I116" s="122"/>
      <c r="J116" s="48"/>
      <c r="K116" s="48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20" spans="1:65" s="2" customFormat="1" ht="6.95" customHeight="1">
      <c r="A120" s="32"/>
      <c r="B120" s="49"/>
      <c r="C120" s="50"/>
      <c r="D120" s="50"/>
      <c r="E120" s="50"/>
      <c r="F120" s="50"/>
      <c r="G120" s="50"/>
      <c r="H120" s="50"/>
      <c r="I120" s="123"/>
      <c r="J120" s="50"/>
      <c r="K120" s="50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24.95" customHeight="1">
      <c r="A121" s="32"/>
      <c r="B121" s="33"/>
      <c r="C121" s="20" t="s">
        <v>131</v>
      </c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96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2" customHeight="1">
      <c r="A123" s="32"/>
      <c r="B123" s="33"/>
      <c r="C123" s="26" t="s">
        <v>16</v>
      </c>
      <c r="D123" s="32"/>
      <c r="E123" s="32"/>
      <c r="F123" s="32"/>
      <c r="G123" s="32"/>
      <c r="H123" s="32"/>
      <c r="I123" s="96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16.5" customHeight="1">
      <c r="A124" s="32"/>
      <c r="B124" s="33"/>
      <c r="C124" s="32"/>
      <c r="D124" s="32"/>
      <c r="E124" s="263" t="str">
        <f>E7</f>
        <v>Klabava, ř.km 2,292, oprava jezu Dílo</v>
      </c>
      <c r="F124" s="264"/>
      <c r="G124" s="264"/>
      <c r="H124" s="264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2" customFormat="1" ht="12" customHeight="1">
      <c r="A125" s="32"/>
      <c r="B125" s="33"/>
      <c r="C125" s="26" t="s">
        <v>104</v>
      </c>
      <c r="D125" s="32"/>
      <c r="E125" s="32"/>
      <c r="F125" s="32"/>
      <c r="G125" s="32"/>
      <c r="H125" s="32"/>
      <c r="I125" s="96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5" s="2" customFormat="1" ht="16.5" customHeight="1">
      <c r="A126" s="32"/>
      <c r="B126" s="33"/>
      <c r="C126" s="32"/>
      <c r="D126" s="32"/>
      <c r="E126" s="243" t="str">
        <f>E9</f>
        <v>kladil1 - SO-1 Příprava staveniště</v>
      </c>
      <c r="F126" s="265"/>
      <c r="G126" s="265"/>
      <c r="H126" s="265"/>
      <c r="I126" s="96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5" s="2" customFormat="1" ht="6.95" customHeight="1">
      <c r="A127" s="32"/>
      <c r="B127" s="33"/>
      <c r="C127" s="32"/>
      <c r="D127" s="32"/>
      <c r="E127" s="32"/>
      <c r="F127" s="32"/>
      <c r="G127" s="32"/>
      <c r="H127" s="32"/>
      <c r="I127" s="96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65" s="2" customFormat="1" ht="12" customHeight="1">
      <c r="A128" s="32"/>
      <c r="B128" s="33"/>
      <c r="C128" s="26" t="s">
        <v>22</v>
      </c>
      <c r="D128" s="32"/>
      <c r="E128" s="32"/>
      <c r="F128" s="24" t="str">
        <f>F12</f>
        <v>Chrást,Smědčice</v>
      </c>
      <c r="G128" s="32"/>
      <c r="H128" s="32"/>
      <c r="I128" s="97" t="s">
        <v>24</v>
      </c>
      <c r="J128" s="55" t="str">
        <f>IF(J12="","",J12)</f>
        <v>27. 11. 2020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96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2" customHeight="1">
      <c r="A130" s="32"/>
      <c r="B130" s="33"/>
      <c r="C130" s="26" t="s">
        <v>30</v>
      </c>
      <c r="D130" s="32"/>
      <c r="E130" s="32"/>
      <c r="F130" s="24" t="str">
        <f>E15</f>
        <v>Povodí Vltavy s.p.</v>
      </c>
      <c r="G130" s="32"/>
      <c r="H130" s="32"/>
      <c r="I130" s="97" t="s">
        <v>38</v>
      </c>
      <c r="J130" s="30" t="str">
        <f>E21</f>
        <v>Ing.Milan Jícha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5.2" customHeight="1">
      <c r="A131" s="32"/>
      <c r="B131" s="33"/>
      <c r="C131" s="26" t="s">
        <v>36</v>
      </c>
      <c r="D131" s="32"/>
      <c r="E131" s="32"/>
      <c r="F131" s="24" t="str">
        <f>IF(E18="","",E18)</f>
        <v>Vyplň údaj</v>
      </c>
      <c r="G131" s="32"/>
      <c r="H131" s="32"/>
      <c r="I131" s="97" t="s">
        <v>43</v>
      </c>
      <c r="J131" s="30" t="str">
        <f>E24</f>
        <v>Ing.MIlan Jícha</v>
      </c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0.35" customHeight="1">
      <c r="A132" s="32"/>
      <c r="B132" s="33"/>
      <c r="C132" s="32"/>
      <c r="D132" s="32"/>
      <c r="E132" s="32"/>
      <c r="F132" s="32"/>
      <c r="G132" s="32"/>
      <c r="H132" s="32"/>
      <c r="I132" s="96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11" customFormat="1" ht="29.25" customHeight="1">
      <c r="A133" s="150"/>
      <c r="B133" s="151"/>
      <c r="C133" s="152" t="s">
        <v>132</v>
      </c>
      <c r="D133" s="153" t="s">
        <v>71</v>
      </c>
      <c r="E133" s="153" t="s">
        <v>67</v>
      </c>
      <c r="F133" s="153" t="s">
        <v>68</v>
      </c>
      <c r="G133" s="153" t="s">
        <v>133</v>
      </c>
      <c r="H133" s="153" t="s">
        <v>134</v>
      </c>
      <c r="I133" s="154" t="s">
        <v>135</v>
      </c>
      <c r="J133" s="155" t="s">
        <v>110</v>
      </c>
      <c r="K133" s="156" t="s">
        <v>136</v>
      </c>
      <c r="L133" s="157"/>
      <c r="M133" s="62" t="s">
        <v>1</v>
      </c>
      <c r="N133" s="63" t="s">
        <v>50</v>
      </c>
      <c r="O133" s="63" t="s">
        <v>137</v>
      </c>
      <c r="P133" s="63" t="s">
        <v>138</v>
      </c>
      <c r="Q133" s="63" t="s">
        <v>139</v>
      </c>
      <c r="R133" s="63" t="s">
        <v>140</v>
      </c>
      <c r="S133" s="63" t="s">
        <v>141</v>
      </c>
      <c r="T133" s="64" t="s">
        <v>142</v>
      </c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/>
    </row>
    <row r="134" spans="1:65" s="2" customFormat="1" ht="22.9" customHeight="1">
      <c r="A134" s="32"/>
      <c r="B134" s="33"/>
      <c r="C134" s="69" t="s">
        <v>143</v>
      </c>
      <c r="D134" s="32"/>
      <c r="E134" s="32"/>
      <c r="F134" s="32"/>
      <c r="G134" s="32"/>
      <c r="H134" s="32"/>
      <c r="I134" s="96"/>
      <c r="J134" s="158">
        <f>BK134</f>
        <v>0</v>
      </c>
      <c r="K134" s="32"/>
      <c r="L134" s="33"/>
      <c r="M134" s="65"/>
      <c r="N134" s="56"/>
      <c r="O134" s="66"/>
      <c r="P134" s="159">
        <f>P135+P195</f>
        <v>0</v>
      </c>
      <c r="Q134" s="66"/>
      <c r="R134" s="159">
        <f>R135+R195</f>
        <v>74.355845370000011</v>
      </c>
      <c r="S134" s="66"/>
      <c r="T134" s="160">
        <f>T135+T195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6" t="s">
        <v>85</v>
      </c>
      <c r="AU134" s="16" t="s">
        <v>112</v>
      </c>
      <c r="BK134" s="161">
        <f>BK135+BK195</f>
        <v>0</v>
      </c>
    </row>
    <row r="135" spans="1:65" s="12" customFormat="1" ht="25.9" customHeight="1">
      <c r="B135" s="162"/>
      <c r="D135" s="163" t="s">
        <v>85</v>
      </c>
      <c r="E135" s="164" t="s">
        <v>144</v>
      </c>
      <c r="F135" s="164" t="s">
        <v>145</v>
      </c>
      <c r="I135" s="165"/>
      <c r="J135" s="166">
        <f>BK135</f>
        <v>0</v>
      </c>
      <c r="L135" s="162"/>
      <c r="M135" s="167"/>
      <c r="N135" s="168"/>
      <c r="O135" s="168"/>
      <c r="P135" s="169">
        <f>P136+P182+P185+P190</f>
        <v>0</v>
      </c>
      <c r="Q135" s="168"/>
      <c r="R135" s="169">
        <f>R136+R182+R185+R190</f>
        <v>74.318880000000007</v>
      </c>
      <c r="S135" s="168"/>
      <c r="T135" s="170">
        <f>T136+T182+T185+T190</f>
        <v>0</v>
      </c>
      <c r="AR135" s="163" t="s">
        <v>94</v>
      </c>
      <c r="AT135" s="171" t="s">
        <v>85</v>
      </c>
      <c r="AU135" s="171" t="s">
        <v>86</v>
      </c>
      <c r="AY135" s="163" t="s">
        <v>146</v>
      </c>
      <c r="BK135" s="172">
        <f>BK136+BK182+BK185+BK190</f>
        <v>0</v>
      </c>
    </row>
    <row r="136" spans="1:65" s="12" customFormat="1" ht="22.9" customHeight="1">
      <c r="B136" s="162"/>
      <c r="D136" s="163" t="s">
        <v>85</v>
      </c>
      <c r="E136" s="173" t="s">
        <v>94</v>
      </c>
      <c r="F136" s="173" t="s">
        <v>147</v>
      </c>
      <c r="I136" s="165"/>
      <c r="J136" s="174">
        <f>BK136</f>
        <v>0</v>
      </c>
      <c r="L136" s="162"/>
      <c r="M136" s="167"/>
      <c r="N136" s="168"/>
      <c r="O136" s="168"/>
      <c r="P136" s="169">
        <f>SUM(P137:P181)</f>
        <v>0</v>
      </c>
      <c r="Q136" s="168"/>
      <c r="R136" s="169">
        <f>SUM(R137:R181)</f>
        <v>12.019439999999999</v>
      </c>
      <c r="S136" s="168"/>
      <c r="T136" s="170">
        <f>SUM(T137:T181)</f>
        <v>0</v>
      </c>
      <c r="AR136" s="163" t="s">
        <v>94</v>
      </c>
      <c r="AT136" s="171" t="s">
        <v>85</v>
      </c>
      <c r="AU136" s="171" t="s">
        <v>94</v>
      </c>
      <c r="AY136" s="163" t="s">
        <v>146</v>
      </c>
      <c r="BK136" s="172">
        <f>SUM(BK137:BK181)</f>
        <v>0</v>
      </c>
    </row>
    <row r="137" spans="1:65" s="2" customFormat="1" ht="16.5" customHeight="1">
      <c r="A137" s="32"/>
      <c r="B137" s="140"/>
      <c r="C137" s="175" t="s">
        <v>94</v>
      </c>
      <c r="D137" s="175" t="s">
        <v>148</v>
      </c>
      <c r="E137" s="176" t="s">
        <v>149</v>
      </c>
      <c r="F137" s="177" t="s">
        <v>150</v>
      </c>
      <c r="G137" s="178" t="s">
        <v>151</v>
      </c>
      <c r="H137" s="179">
        <v>30</v>
      </c>
      <c r="I137" s="180"/>
      <c r="J137" s="181">
        <f>ROUND(I137*H137,2)</f>
        <v>0</v>
      </c>
      <c r="K137" s="182"/>
      <c r="L137" s="33"/>
      <c r="M137" s="183" t="s">
        <v>1</v>
      </c>
      <c r="N137" s="184" t="s">
        <v>51</v>
      </c>
      <c r="O137" s="58"/>
      <c r="P137" s="185">
        <f>O137*H137</f>
        <v>0</v>
      </c>
      <c r="Q137" s="185">
        <v>0.4</v>
      </c>
      <c r="R137" s="185">
        <f>Q137*H137</f>
        <v>12</v>
      </c>
      <c r="S137" s="185">
        <v>0</v>
      </c>
      <c r="T137" s="18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7" t="s">
        <v>152</v>
      </c>
      <c r="AT137" s="187" t="s">
        <v>148</v>
      </c>
      <c r="AU137" s="187" t="s">
        <v>96</v>
      </c>
      <c r="AY137" s="16" t="s">
        <v>146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6" t="s">
        <v>94</v>
      </c>
      <c r="BK137" s="188">
        <f>ROUND(I137*H137,2)</f>
        <v>0</v>
      </c>
      <c r="BL137" s="16" t="s">
        <v>152</v>
      </c>
      <c r="BM137" s="187" t="s">
        <v>153</v>
      </c>
    </row>
    <row r="138" spans="1:65" s="13" customFormat="1">
      <c r="B138" s="189"/>
      <c r="D138" s="190" t="s">
        <v>154</v>
      </c>
      <c r="E138" s="191" t="s">
        <v>1</v>
      </c>
      <c r="F138" s="192" t="s">
        <v>155</v>
      </c>
      <c r="H138" s="193">
        <v>30</v>
      </c>
      <c r="I138" s="194"/>
      <c r="L138" s="189"/>
      <c r="M138" s="195"/>
      <c r="N138" s="196"/>
      <c r="O138" s="196"/>
      <c r="P138" s="196"/>
      <c r="Q138" s="196"/>
      <c r="R138" s="196"/>
      <c r="S138" s="196"/>
      <c r="T138" s="197"/>
      <c r="AT138" s="191" t="s">
        <v>154</v>
      </c>
      <c r="AU138" s="191" t="s">
        <v>96</v>
      </c>
      <c r="AV138" s="13" t="s">
        <v>96</v>
      </c>
      <c r="AW138" s="13" t="s">
        <v>42</v>
      </c>
      <c r="AX138" s="13" t="s">
        <v>94</v>
      </c>
      <c r="AY138" s="191" t="s">
        <v>146</v>
      </c>
    </row>
    <row r="139" spans="1:65" s="2" customFormat="1" ht="16.5" customHeight="1">
      <c r="A139" s="32"/>
      <c r="B139" s="140"/>
      <c r="C139" s="175" t="s">
        <v>96</v>
      </c>
      <c r="D139" s="175" t="s">
        <v>148</v>
      </c>
      <c r="E139" s="176" t="s">
        <v>156</v>
      </c>
      <c r="F139" s="177" t="s">
        <v>157</v>
      </c>
      <c r="G139" s="178" t="s">
        <v>158</v>
      </c>
      <c r="H139" s="179">
        <v>270</v>
      </c>
      <c r="I139" s="180"/>
      <c r="J139" s="181">
        <f>ROUND(I139*H139,2)</f>
        <v>0</v>
      </c>
      <c r="K139" s="182"/>
      <c r="L139" s="33"/>
      <c r="M139" s="183" t="s">
        <v>1</v>
      </c>
      <c r="N139" s="184" t="s">
        <v>51</v>
      </c>
      <c r="O139" s="58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7" t="s">
        <v>152</v>
      </c>
      <c r="AT139" s="187" t="s">
        <v>148</v>
      </c>
      <c r="AU139" s="187" t="s">
        <v>96</v>
      </c>
      <c r="AY139" s="16" t="s">
        <v>146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6" t="s">
        <v>94</v>
      </c>
      <c r="BK139" s="188">
        <f>ROUND(I139*H139,2)</f>
        <v>0</v>
      </c>
      <c r="BL139" s="16" t="s">
        <v>152</v>
      </c>
      <c r="BM139" s="187" t="s">
        <v>159</v>
      </c>
    </row>
    <row r="140" spans="1:65" s="13" customFormat="1">
      <c r="B140" s="189"/>
      <c r="D140" s="190" t="s">
        <v>154</v>
      </c>
      <c r="E140" s="191" t="s">
        <v>1</v>
      </c>
      <c r="F140" s="192" t="s">
        <v>160</v>
      </c>
      <c r="H140" s="193">
        <v>270</v>
      </c>
      <c r="I140" s="194"/>
      <c r="L140" s="189"/>
      <c r="M140" s="195"/>
      <c r="N140" s="196"/>
      <c r="O140" s="196"/>
      <c r="P140" s="196"/>
      <c r="Q140" s="196"/>
      <c r="R140" s="196"/>
      <c r="S140" s="196"/>
      <c r="T140" s="197"/>
      <c r="AT140" s="191" t="s">
        <v>154</v>
      </c>
      <c r="AU140" s="191" t="s">
        <v>96</v>
      </c>
      <c r="AV140" s="13" t="s">
        <v>96</v>
      </c>
      <c r="AW140" s="13" t="s">
        <v>42</v>
      </c>
      <c r="AX140" s="13" t="s">
        <v>94</v>
      </c>
      <c r="AY140" s="191" t="s">
        <v>146</v>
      </c>
    </row>
    <row r="141" spans="1:65" s="2" customFormat="1" ht="16.5" customHeight="1">
      <c r="A141" s="32"/>
      <c r="B141" s="140"/>
      <c r="C141" s="175" t="s">
        <v>161</v>
      </c>
      <c r="D141" s="175" t="s">
        <v>148</v>
      </c>
      <c r="E141" s="176" t="s">
        <v>162</v>
      </c>
      <c r="F141" s="177" t="s">
        <v>163</v>
      </c>
      <c r="G141" s="178" t="s">
        <v>164</v>
      </c>
      <c r="H141" s="179">
        <v>90</v>
      </c>
      <c r="I141" s="180"/>
      <c r="J141" s="181">
        <f>ROUND(I141*H141,2)</f>
        <v>0</v>
      </c>
      <c r="K141" s="182"/>
      <c r="L141" s="33"/>
      <c r="M141" s="183" t="s">
        <v>1</v>
      </c>
      <c r="N141" s="184" t="s">
        <v>51</v>
      </c>
      <c r="O141" s="58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7" t="s">
        <v>152</v>
      </c>
      <c r="AT141" s="187" t="s">
        <v>148</v>
      </c>
      <c r="AU141" s="187" t="s">
        <v>96</v>
      </c>
      <c r="AY141" s="16" t="s">
        <v>146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6" t="s">
        <v>94</v>
      </c>
      <c r="BK141" s="188">
        <f>ROUND(I141*H141,2)</f>
        <v>0</v>
      </c>
      <c r="BL141" s="16" t="s">
        <v>152</v>
      </c>
      <c r="BM141" s="187" t="s">
        <v>165</v>
      </c>
    </row>
    <row r="142" spans="1:65" s="13" customFormat="1">
      <c r="B142" s="189"/>
      <c r="D142" s="190" t="s">
        <v>154</v>
      </c>
      <c r="E142" s="191" t="s">
        <v>1</v>
      </c>
      <c r="F142" s="192" t="s">
        <v>166</v>
      </c>
      <c r="H142" s="193">
        <v>90</v>
      </c>
      <c r="I142" s="194"/>
      <c r="L142" s="189"/>
      <c r="M142" s="195"/>
      <c r="N142" s="196"/>
      <c r="O142" s="196"/>
      <c r="P142" s="196"/>
      <c r="Q142" s="196"/>
      <c r="R142" s="196"/>
      <c r="S142" s="196"/>
      <c r="T142" s="197"/>
      <c r="AT142" s="191" t="s">
        <v>154</v>
      </c>
      <c r="AU142" s="191" t="s">
        <v>96</v>
      </c>
      <c r="AV142" s="13" t="s">
        <v>96</v>
      </c>
      <c r="AW142" s="13" t="s">
        <v>42</v>
      </c>
      <c r="AX142" s="13" t="s">
        <v>94</v>
      </c>
      <c r="AY142" s="191" t="s">
        <v>146</v>
      </c>
    </row>
    <row r="143" spans="1:65" s="2" customFormat="1" ht="16.5" customHeight="1">
      <c r="A143" s="32"/>
      <c r="B143" s="140"/>
      <c r="C143" s="175" t="s">
        <v>152</v>
      </c>
      <c r="D143" s="175" t="s">
        <v>148</v>
      </c>
      <c r="E143" s="176" t="s">
        <v>167</v>
      </c>
      <c r="F143" s="177" t="s">
        <v>168</v>
      </c>
      <c r="G143" s="178" t="s">
        <v>169</v>
      </c>
      <c r="H143" s="179">
        <v>120</v>
      </c>
      <c r="I143" s="180"/>
      <c r="J143" s="181">
        <f>ROUND(I143*H143,2)</f>
        <v>0</v>
      </c>
      <c r="K143" s="182"/>
      <c r="L143" s="33"/>
      <c r="M143" s="183" t="s">
        <v>1</v>
      </c>
      <c r="N143" s="184" t="s">
        <v>51</v>
      </c>
      <c r="O143" s="58"/>
      <c r="P143" s="185">
        <f>O143*H143</f>
        <v>0</v>
      </c>
      <c r="Q143" s="185">
        <v>0</v>
      </c>
      <c r="R143" s="185">
        <f>Q143*H143</f>
        <v>0</v>
      </c>
      <c r="S143" s="185">
        <v>0</v>
      </c>
      <c r="T143" s="186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7" t="s">
        <v>152</v>
      </c>
      <c r="AT143" s="187" t="s">
        <v>148</v>
      </c>
      <c r="AU143" s="187" t="s">
        <v>96</v>
      </c>
      <c r="AY143" s="16" t="s">
        <v>146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16" t="s">
        <v>94</v>
      </c>
      <c r="BK143" s="188">
        <f>ROUND(I143*H143,2)</f>
        <v>0</v>
      </c>
      <c r="BL143" s="16" t="s">
        <v>152</v>
      </c>
      <c r="BM143" s="187" t="s">
        <v>170</v>
      </c>
    </row>
    <row r="144" spans="1:65" s="13" customFormat="1">
      <c r="B144" s="189"/>
      <c r="D144" s="190" t="s">
        <v>154</v>
      </c>
      <c r="E144" s="191" t="s">
        <v>1</v>
      </c>
      <c r="F144" s="192" t="s">
        <v>171</v>
      </c>
      <c r="H144" s="193">
        <v>120</v>
      </c>
      <c r="I144" s="194"/>
      <c r="L144" s="189"/>
      <c r="M144" s="195"/>
      <c r="N144" s="196"/>
      <c r="O144" s="196"/>
      <c r="P144" s="196"/>
      <c r="Q144" s="196"/>
      <c r="R144" s="196"/>
      <c r="S144" s="196"/>
      <c r="T144" s="197"/>
      <c r="AT144" s="191" t="s">
        <v>154</v>
      </c>
      <c r="AU144" s="191" t="s">
        <v>96</v>
      </c>
      <c r="AV144" s="13" t="s">
        <v>96</v>
      </c>
      <c r="AW144" s="13" t="s">
        <v>42</v>
      </c>
      <c r="AX144" s="13" t="s">
        <v>94</v>
      </c>
      <c r="AY144" s="191" t="s">
        <v>146</v>
      </c>
    </row>
    <row r="145" spans="1:65" s="2" customFormat="1" ht="16.5" customHeight="1">
      <c r="A145" s="32"/>
      <c r="B145" s="140"/>
      <c r="C145" s="175" t="s">
        <v>172</v>
      </c>
      <c r="D145" s="175" t="s">
        <v>148</v>
      </c>
      <c r="E145" s="176" t="s">
        <v>173</v>
      </c>
      <c r="F145" s="177" t="s">
        <v>174</v>
      </c>
      <c r="G145" s="178" t="s">
        <v>169</v>
      </c>
      <c r="H145" s="179">
        <v>371.416</v>
      </c>
      <c r="I145" s="180"/>
      <c r="J145" s="181">
        <f>ROUND(I145*H145,2)</f>
        <v>0</v>
      </c>
      <c r="K145" s="182"/>
      <c r="L145" s="33"/>
      <c r="M145" s="183" t="s">
        <v>1</v>
      </c>
      <c r="N145" s="184" t="s">
        <v>51</v>
      </c>
      <c r="O145" s="58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7" t="s">
        <v>152</v>
      </c>
      <c r="AT145" s="187" t="s">
        <v>148</v>
      </c>
      <c r="AU145" s="187" t="s">
        <v>96</v>
      </c>
      <c r="AY145" s="16" t="s">
        <v>146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6" t="s">
        <v>94</v>
      </c>
      <c r="BK145" s="188">
        <f>ROUND(I145*H145,2)</f>
        <v>0</v>
      </c>
      <c r="BL145" s="16" t="s">
        <v>152</v>
      </c>
      <c r="BM145" s="187" t="s">
        <v>175</v>
      </c>
    </row>
    <row r="146" spans="1:65" s="13" customFormat="1">
      <c r="B146" s="189"/>
      <c r="D146" s="190" t="s">
        <v>154</v>
      </c>
      <c r="E146" s="191" t="s">
        <v>1</v>
      </c>
      <c r="F146" s="192" t="s">
        <v>176</v>
      </c>
      <c r="H146" s="193">
        <v>371.416</v>
      </c>
      <c r="I146" s="194"/>
      <c r="L146" s="189"/>
      <c r="M146" s="195"/>
      <c r="N146" s="196"/>
      <c r="O146" s="196"/>
      <c r="P146" s="196"/>
      <c r="Q146" s="196"/>
      <c r="R146" s="196"/>
      <c r="S146" s="196"/>
      <c r="T146" s="197"/>
      <c r="AT146" s="191" t="s">
        <v>154</v>
      </c>
      <c r="AU146" s="191" t="s">
        <v>96</v>
      </c>
      <c r="AV146" s="13" t="s">
        <v>96</v>
      </c>
      <c r="AW146" s="13" t="s">
        <v>42</v>
      </c>
      <c r="AX146" s="13" t="s">
        <v>94</v>
      </c>
      <c r="AY146" s="191" t="s">
        <v>146</v>
      </c>
    </row>
    <row r="147" spans="1:65" s="2" customFormat="1" ht="16.5" customHeight="1">
      <c r="A147" s="32"/>
      <c r="B147" s="140"/>
      <c r="C147" s="175" t="s">
        <v>177</v>
      </c>
      <c r="D147" s="175" t="s">
        <v>148</v>
      </c>
      <c r="E147" s="176" t="s">
        <v>178</v>
      </c>
      <c r="F147" s="177" t="s">
        <v>179</v>
      </c>
      <c r="G147" s="178" t="s">
        <v>169</v>
      </c>
      <c r="H147" s="179">
        <v>436.21600000000001</v>
      </c>
      <c r="I147" s="180"/>
      <c r="J147" s="181">
        <f>ROUND(I147*H147,2)</f>
        <v>0</v>
      </c>
      <c r="K147" s="182"/>
      <c r="L147" s="33"/>
      <c r="M147" s="183" t="s">
        <v>1</v>
      </c>
      <c r="N147" s="184" t="s">
        <v>51</v>
      </c>
      <c r="O147" s="58"/>
      <c r="P147" s="185">
        <f>O147*H147</f>
        <v>0</v>
      </c>
      <c r="Q147" s="185">
        <v>0</v>
      </c>
      <c r="R147" s="185">
        <f>Q147*H147</f>
        <v>0</v>
      </c>
      <c r="S147" s="185">
        <v>0</v>
      </c>
      <c r="T147" s="186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7" t="s">
        <v>152</v>
      </c>
      <c r="AT147" s="187" t="s">
        <v>148</v>
      </c>
      <c r="AU147" s="187" t="s">
        <v>96</v>
      </c>
      <c r="AY147" s="16" t="s">
        <v>146</v>
      </c>
      <c r="BE147" s="188">
        <f>IF(N147="základní",J147,0)</f>
        <v>0</v>
      </c>
      <c r="BF147" s="188">
        <f>IF(N147="snížená",J147,0)</f>
        <v>0</v>
      </c>
      <c r="BG147" s="188">
        <f>IF(N147="zákl. přenesená",J147,0)</f>
        <v>0</v>
      </c>
      <c r="BH147" s="188">
        <f>IF(N147="sníž. přenesená",J147,0)</f>
        <v>0</v>
      </c>
      <c r="BI147" s="188">
        <f>IF(N147="nulová",J147,0)</f>
        <v>0</v>
      </c>
      <c r="BJ147" s="16" t="s">
        <v>94</v>
      </c>
      <c r="BK147" s="188">
        <f>ROUND(I147*H147,2)</f>
        <v>0</v>
      </c>
      <c r="BL147" s="16" t="s">
        <v>152</v>
      </c>
      <c r="BM147" s="187" t="s">
        <v>180</v>
      </c>
    </row>
    <row r="148" spans="1:65" s="13" customFormat="1">
      <c r="B148" s="189"/>
      <c r="D148" s="190" t="s">
        <v>154</v>
      </c>
      <c r="E148" s="191" t="s">
        <v>1</v>
      </c>
      <c r="F148" s="192" t="s">
        <v>181</v>
      </c>
      <c r="H148" s="193">
        <v>436.21600000000001</v>
      </c>
      <c r="I148" s="194"/>
      <c r="L148" s="189"/>
      <c r="M148" s="195"/>
      <c r="N148" s="196"/>
      <c r="O148" s="196"/>
      <c r="P148" s="196"/>
      <c r="Q148" s="196"/>
      <c r="R148" s="196"/>
      <c r="S148" s="196"/>
      <c r="T148" s="197"/>
      <c r="AT148" s="191" t="s">
        <v>154</v>
      </c>
      <c r="AU148" s="191" t="s">
        <v>96</v>
      </c>
      <c r="AV148" s="13" t="s">
        <v>96</v>
      </c>
      <c r="AW148" s="13" t="s">
        <v>42</v>
      </c>
      <c r="AX148" s="13" t="s">
        <v>94</v>
      </c>
      <c r="AY148" s="191" t="s">
        <v>146</v>
      </c>
    </row>
    <row r="149" spans="1:65" s="2" customFormat="1" ht="16.5" customHeight="1">
      <c r="A149" s="32"/>
      <c r="B149" s="140"/>
      <c r="C149" s="175" t="s">
        <v>182</v>
      </c>
      <c r="D149" s="175" t="s">
        <v>148</v>
      </c>
      <c r="E149" s="176" t="s">
        <v>183</v>
      </c>
      <c r="F149" s="177" t="s">
        <v>184</v>
      </c>
      <c r="G149" s="178" t="s">
        <v>169</v>
      </c>
      <c r="H149" s="179">
        <v>64.8</v>
      </c>
      <c r="I149" s="180"/>
      <c r="J149" s="181">
        <f>ROUND(I149*H149,2)</f>
        <v>0</v>
      </c>
      <c r="K149" s="182"/>
      <c r="L149" s="33"/>
      <c r="M149" s="183" t="s">
        <v>1</v>
      </c>
      <c r="N149" s="184" t="s">
        <v>51</v>
      </c>
      <c r="O149" s="58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7" t="s">
        <v>152</v>
      </c>
      <c r="AT149" s="187" t="s">
        <v>148</v>
      </c>
      <c r="AU149" s="187" t="s">
        <v>96</v>
      </c>
      <c r="AY149" s="16" t="s">
        <v>146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6" t="s">
        <v>94</v>
      </c>
      <c r="BK149" s="188">
        <f>ROUND(I149*H149,2)</f>
        <v>0</v>
      </c>
      <c r="BL149" s="16" t="s">
        <v>152</v>
      </c>
      <c r="BM149" s="187" t="s">
        <v>185</v>
      </c>
    </row>
    <row r="150" spans="1:65" s="13" customFormat="1">
      <c r="B150" s="189"/>
      <c r="D150" s="190" t="s">
        <v>154</v>
      </c>
      <c r="E150" s="191" t="s">
        <v>1</v>
      </c>
      <c r="F150" s="192" t="s">
        <v>186</v>
      </c>
      <c r="H150" s="193">
        <v>64.8</v>
      </c>
      <c r="I150" s="194"/>
      <c r="L150" s="189"/>
      <c r="M150" s="195"/>
      <c r="N150" s="196"/>
      <c r="O150" s="196"/>
      <c r="P150" s="196"/>
      <c r="Q150" s="196"/>
      <c r="R150" s="196"/>
      <c r="S150" s="196"/>
      <c r="T150" s="197"/>
      <c r="AT150" s="191" t="s">
        <v>154</v>
      </c>
      <c r="AU150" s="191" t="s">
        <v>96</v>
      </c>
      <c r="AV150" s="13" t="s">
        <v>96</v>
      </c>
      <c r="AW150" s="13" t="s">
        <v>42</v>
      </c>
      <c r="AX150" s="13" t="s">
        <v>94</v>
      </c>
      <c r="AY150" s="191" t="s">
        <v>146</v>
      </c>
    </row>
    <row r="151" spans="1:65" s="2" customFormat="1" ht="16.5" customHeight="1">
      <c r="A151" s="32"/>
      <c r="B151" s="140"/>
      <c r="C151" s="175" t="s">
        <v>187</v>
      </c>
      <c r="D151" s="175" t="s">
        <v>148</v>
      </c>
      <c r="E151" s="176" t="s">
        <v>188</v>
      </c>
      <c r="F151" s="177" t="s">
        <v>189</v>
      </c>
      <c r="G151" s="178" t="s">
        <v>169</v>
      </c>
      <c r="H151" s="179">
        <v>64.8</v>
      </c>
      <c r="I151" s="180"/>
      <c r="J151" s="181">
        <f>ROUND(I151*H151,2)</f>
        <v>0</v>
      </c>
      <c r="K151" s="182"/>
      <c r="L151" s="33"/>
      <c r="M151" s="183" t="s">
        <v>1</v>
      </c>
      <c r="N151" s="184" t="s">
        <v>51</v>
      </c>
      <c r="O151" s="58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7" t="s">
        <v>152</v>
      </c>
      <c r="AT151" s="187" t="s">
        <v>148</v>
      </c>
      <c r="AU151" s="187" t="s">
        <v>96</v>
      </c>
      <c r="AY151" s="16" t="s">
        <v>146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6" t="s">
        <v>94</v>
      </c>
      <c r="BK151" s="188">
        <f>ROUND(I151*H151,2)</f>
        <v>0</v>
      </c>
      <c r="BL151" s="16" t="s">
        <v>152</v>
      </c>
      <c r="BM151" s="187" t="s">
        <v>190</v>
      </c>
    </row>
    <row r="152" spans="1:65" s="13" customFormat="1">
      <c r="B152" s="189"/>
      <c r="D152" s="190" t="s">
        <v>154</v>
      </c>
      <c r="E152" s="191" t="s">
        <v>1</v>
      </c>
      <c r="F152" s="192" t="s">
        <v>191</v>
      </c>
      <c r="H152" s="193">
        <v>64.8</v>
      </c>
      <c r="I152" s="194"/>
      <c r="L152" s="189"/>
      <c r="M152" s="195"/>
      <c r="N152" s="196"/>
      <c r="O152" s="196"/>
      <c r="P152" s="196"/>
      <c r="Q152" s="196"/>
      <c r="R152" s="196"/>
      <c r="S152" s="196"/>
      <c r="T152" s="197"/>
      <c r="AT152" s="191" t="s">
        <v>154</v>
      </c>
      <c r="AU152" s="191" t="s">
        <v>96</v>
      </c>
      <c r="AV152" s="13" t="s">
        <v>96</v>
      </c>
      <c r="AW152" s="13" t="s">
        <v>42</v>
      </c>
      <c r="AX152" s="13" t="s">
        <v>94</v>
      </c>
      <c r="AY152" s="191" t="s">
        <v>146</v>
      </c>
    </row>
    <row r="153" spans="1:65" s="2" customFormat="1" ht="16.5" customHeight="1">
      <c r="A153" s="32"/>
      <c r="B153" s="140"/>
      <c r="C153" s="175" t="s">
        <v>192</v>
      </c>
      <c r="D153" s="175" t="s">
        <v>148</v>
      </c>
      <c r="E153" s="176" t="s">
        <v>193</v>
      </c>
      <c r="F153" s="177" t="s">
        <v>194</v>
      </c>
      <c r="G153" s="178" t="s">
        <v>169</v>
      </c>
      <c r="H153" s="179">
        <v>1114.248</v>
      </c>
      <c r="I153" s="180"/>
      <c r="J153" s="181">
        <f>ROUND(I153*H153,2)</f>
        <v>0</v>
      </c>
      <c r="K153" s="182"/>
      <c r="L153" s="33"/>
      <c r="M153" s="183" t="s">
        <v>1</v>
      </c>
      <c r="N153" s="184" t="s">
        <v>51</v>
      </c>
      <c r="O153" s="58"/>
      <c r="P153" s="185">
        <f>O153*H153</f>
        <v>0</v>
      </c>
      <c r="Q153" s="185">
        <v>0</v>
      </c>
      <c r="R153" s="185">
        <f>Q153*H153</f>
        <v>0</v>
      </c>
      <c r="S153" s="185">
        <v>0</v>
      </c>
      <c r="T153" s="18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7" t="s">
        <v>152</v>
      </c>
      <c r="AT153" s="187" t="s">
        <v>148</v>
      </c>
      <c r="AU153" s="187" t="s">
        <v>96</v>
      </c>
      <c r="AY153" s="16" t="s">
        <v>146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6" t="s">
        <v>94</v>
      </c>
      <c r="BK153" s="188">
        <f>ROUND(I153*H153,2)</f>
        <v>0</v>
      </c>
      <c r="BL153" s="16" t="s">
        <v>152</v>
      </c>
      <c r="BM153" s="187" t="s">
        <v>195</v>
      </c>
    </row>
    <row r="154" spans="1:65" s="13" customFormat="1">
      <c r="B154" s="189"/>
      <c r="D154" s="190" t="s">
        <v>154</v>
      </c>
      <c r="E154" s="191" t="s">
        <v>1</v>
      </c>
      <c r="F154" s="192" t="s">
        <v>196</v>
      </c>
      <c r="H154" s="193">
        <v>742.83199999999999</v>
      </c>
      <c r="I154" s="194"/>
      <c r="L154" s="189"/>
      <c r="M154" s="195"/>
      <c r="N154" s="196"/>
      <c r="O154" s="196"/>
      <c r="P154" s="196"/>
      <c r="Q154" s="196"/>
      <c r="R154" s="196"/>
      <c r="S154" s="196"/>
      <c r="T154" s="197"/>
      <c r="AT154" s="191" t="s">
        <v>154</v>
      </c>
      <c r="AU154" s="191" t="s">
        <v>96</v>
      </c>
      <c r="AV154" s="13" t="s">
        <v>96</v>
      </c>
      <c r="AW154" s="13" t="s">
        <v>42</v>
      </c>
      <c r="AX154" s="13" t="s">
        <v>86</v>
      </c>
      <c r="AY154" s="191" t="s">
        <v>146</v>
      </c>
    </row>
    <row r="155" spans="1:65" s="13" customFormat="1">
      <c r="B155" s="189"/>
      <c r="D155" s="190" t="s">
        <v>154</v>
      </c>
      <c r="E155" s="191" t="s">
        <v>1</v>
      </c>
      <c r="F155" s="192" t="s">
        <v>186</v>
      </c>
      <c r="H155" s="193">
        <v>64.8</v>
      </c>
      <c r="I155" s="194"/>
      <c r="L155" s="189"/>
      <c r="M155" s="195"/>
      <c r="N155" s="196"/>
      <c r="O155" s="196"/>
      <c r="P155" s="196"/>
      <c r="Q155" s="196"/>
      <c r="R155" s="196"/>
      <c r="S155" s="196"/>
      <c r="T155" s="197"/>
      <c r="AT155" s="191" t="s">
        <v>154</v>
      </c>
      <c r="AU155" s="191" t="s">
        <v>96</v>
      </c>
      <c r="AV155" s="13" t="s">
        <v>96</v>
      </c>
      <c r="AW155" s="13" t="s">
        <v>42</v>
      </c>
      <c r="AX155" s="13" t="s">
        <v>86</v>
      </c>
      <c r="AY155" s="191" t="s">
        <v>146</v>
      </c>
    </row>
    <row r="156" spans="1:65" s="13" customFormat="1">
      <c r="B156" s="189"/>
      <c r="D156" s="190" t="s">
        <v>154</v>
      </c>
      <c r="E156" s="191" t="s">
        <v>1</v>
      </c>
      <c r="F156" s="192" t="s">
        <v>197</v>
      </c>
      <c r="H156" s="193">
        <v>306.61599999999999</v>
      </c>
      <c r="I156" s="194"/>
      <c r="L156" s="189"/>
      <c r="M156" s="195"/>
      <c r="N156" s="196"/>
      <c r="O156" s="196"/>
      <c r="P156" s="196"/>
      <c r="Q156" s="196"/>
      <c r="R156" s="196"/>
      <c r="S156" s="196"/>
      <c r="T156" s="197"/>
      <c r="AT156" s="191" t="s">
        <v>154</v>
      </c>
      <c r="AU156" s="191" t="s">
        <v>96</v>
      </c>
      <c r="AV156" s="13" t="s">
        <v>96</v>
      </c>
      <c r="AW156" s="13" t="s">
        <v>42</v>
      </c>
      <c r="AX156" s="13" t="s">
        <v>86</v>
      </c>
      <c r="AY156" s="191" t="s">
        <v>146</v>
      </c>
    </row>
    <row r="157" spans="1:65" s="14" customFormat="1">
      <c r="B157" s="198"/>
      <c r="D157" s="190" t="s">
        <v>154</v>
      </c>
      <c r="E157" s="199" t="s">
        <v>1</v>
      </c>
      <c r="F157" s="200" t="s">
        <v>198</v>
      </c>
      <c r="H157" s="201">
        <v>1114.248</v>
      </c>
      <c r="I157" s="202"/>
      <c r="L157" s="198"/>
      <c r="M157" s="203"/>
      <c r="N157" s="204"/>
      <c r="O157" s="204"/>
      <c r="P157" s="204"/>
      <c r="Q157" s="204"/>
      <c r="R157" s="204"/>
      <c r="S157" s="204"/>
      <c r="T157" s="205"/>
      <c r="AT157" s="199" t="s">
        <v>154</v>
      </c>
      <c r="AU157" s="199" t="s">
        <v>96</v>
      </c>
      <c r="AV157" s="14" t="s">
        <v>152</v>
      </c>
      <c r="AW157" s="14" t="s">
        <v>42</v>
      </c>
      <c r="AX157" s="14" t="s">
        <v>94</v>
      </c>
      <c r="AY157" s="199" t="s">
        <v>146</v>
      </c>
    </row>
    <row r="158" spans="1:65" s="2" customFormat="1" ht="16.5" customHeight="1">
      <c r="A158" s="32"/>
      <c r="B158" s="140"/>
      <c r="C158" s="175" t="s">
        <v>199</v>
      </c>
      <c r="D158" s="175" t="s">
        <v>148</v>
      </c>
      <c r="E158" s="176" t="s">
        <v>200</v>
      </c>
      <c r="F158" s="177" t="s">
        <v>201</v>
      </c>
      <c r="G158" s="178" t="s">
        <v>169</v>
      </c>
      <c r="H158" s="179">
        <v>436.21600000000001</v>
      </c>
      <c r="I158" s="180"/>
      <c r="J158" s="181">
        <f>ROUND(I158*H158,2)</f>
        <v>0</v>
      </c>
      <c r="K158" s="182"/>
      <c r="L158" s="33"/>
      <c r="M158" s="183" t="s">
        <v>1</v>
      </c>
      <c r="N158" s="184" t="s">
        <v>51</v>
      </c>
      <c r="O158" s="58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7" t="s">
        <v>152</v>
      </c>
      <c r="AT158" s="187" t="s">
        <v>148</v>
      </c>
      <c r="AU158" s="187" t="s">
        <v>96</v>
      </c>
      <c r="AY158" s="16" t="s">
        <v>146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6" t="s">
        <v>94</v>
      </c>
      <c r="BK158" s="188">
        <f>ROUND(I158*H158,2)</f>
        <v>0</v>
      </c>
      <c r="BL158" s="16" t="s">
        <v>152</v>
      </c>
      <c r="BM158" s="187" t="s">
        <v>202</v>
      </c>
    </row>
    <row r="159" spans="1:65" s="13" customFormat="1">
      <c r="B159" s="189"/>
      <c r="D159" s="190" t="s">
        <v>154</v>
      </c>
      <c r="E159" s="191" t="s">
        <v>1</v>
      </c>
      <c r="F159" s="192" t="s">
        <v>203</v>
      </c>
      <c r="H159" s="193">
        <v>436.21600000000001</v>
      </c>
      <c r="I159" s="194"/>
      <c r="L159" s="189"/>
      <c r="M159" s="195"/>
      <c r="N159" s="196"/>
      <c r="O159" s="196"/>
      <c r="P159" s="196"/>
      <c r="Q159" s="196"/>
      <c r="R159" s="196"/>
      <c r="S159" s="196"/>
      <c r="T159" s="197"/>
      <c r="AT159" s="191" t="s">
        <v>154</v>
      </c>
      <c r="AU159" s="191" t="s">
        <v>96</v>
      </c>
      <c r="AV159" s="13" t="s">
        <v>96</v>
      </c>
      <c r="AW159" s="13" t="s">
        <v>42</v>
      </c>
      <c r="AX159" s="13" t="s">
        <v>94</v>
      </c>
      <c r="AY159" s="191" t="s">
        <v>146</v>
      </c>
    </row>
    <row r="160" spans="1:65" s="2" customFormat="1" ht="16.5" customHeight="1">
      <c r="A160" s="32"/>
      <c r="B160" s="140"/>
      <c r="C160" s="175" t="s">
        <v>204</v>
      </c>
      <c r="D160" s="175" t="s">
        <v>148</v>
      </c>
      <c r="E160" s="176" t="s">
        <v>205</v>
      </c>
      <c r="F160" s="177" t="s">
        <v>206</v>
      </c>
      <c r="G160" s="178" t="s">
        <v>169</v>
      </c>
      <c r="H160" s="179">
        <v>436.21600000000001</v>
      </c>
      <c r="I160" s="180"/>
      <c r="J160" s="181">
        <f>ROUND(I160*H160,2)</f>
        <v>0</v>
      </c>
      <c r="K160" s="182"/>
      <c r="L160" s="33"/>
      <c r="M160" s="183" t="s">
        <v>1</v>
      </c>
      <c r="N160" s="184" t="s">
        <v>51</v>
      </c>
      <c r="O160" s="58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7" t="s">
        <v>152</v>
      </c>
      <c r="AT160" s="187" t="s">
        <v>148</v>
      </c>
      <c r="AU160" s="187" t="s">
        <v>96</v>
      </c>
      <c r="AY160" s="16" t="s">
        <v>146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6" t="s">
        <v>94</v>
      </c>
      <c r="BK160" s="188">
        <f>ROUND(I160*H160,2)</f>
        <v>0</v>
      </c>
      <c r="BL160" s="16" t="s">
        <v>152</v>
      </c>
      <c r="BM160" s="187" t="s">
        <v>207</v>
      </c>
    </row>
    <row r="161" spans="1:65" s="13" customFormat="1">
      <c r="B161" s="189"/>
      <c r="D161" s="190" t="s">
        <v>154</v>
      </c>
      <c r="E161" s="191" t="s">
        <v>1</v>
      </c>
      <c r="F161" s="192" t="s">
        <v>191</v>
      </c>
      <c r="H161" s="193">
        <v>64.8</v>
      </c>
      <c r="I161" s="194"/>
      <c r="L161" s="189"/>
      <c r="M161" s="195"/>
      <c r="N161" s="196"/>
      <c r="O161" s="196"/>
      <c r="P161" s="196"/>
      <c r="Q161" s="196"/>
      <c r="R161" s="196"/>
      <c r="S161" s="196"/>
      <c r="T161" s="197"/>
      <c r="AT161" s="191" t="s">
        <v>154</v>
      </c>
      <c r="AU161" s="191" t="s">
        <v>96</v>
      </c>
      <c r="AV161" s="13" t="s">
        <v>96</v>
      </c>
      <c r="AW161" s="13" t="s">
        <v>42</v>
      </c>
      <c r="AX161" s="13" t="s">
        <v>86</v>
      </c>
      <c r="AY161" s="191" t="s">
        <v>146</v>
      </c>
    </row>
    <row r="162" spans="1:65" s="13" customFormat="1">
      <c r="B162" s="189"/>
      <c r="D162" s="190" t="s">
        <v>154</v>
      </c>
      <c r="E162" s="191" t="s">
        <v>1</v>
      </c>
      <c r="F162" s="192" t="s">
        <v>176</v>
      </c>
      <c r="H162" s="193">
        <v>371.416</v>
      </c>
      <c r="I162" s="194"/>
      <c r="L162" s="189"/>
      <c r="M162" s="195"/>
      <c r="N162" s="196"/>
      <c r="O162" s="196"/>
      <c r="P162" s="196"/>
      <c r="Q162" s="196"/>
      <c r="R162" s="196"/>
      <c r="S162" s="196"/>
      <c r="T162" s="197"/>
      <c r="AT162" s="191" t="s">
        <v>154</v>
      </c>
      <c r="AU162" s="191" t="s">
        <v>96</v>
      </c>
      <c r="AV162" s="13" t="s">
        <v>96</v>
      </c>
      <c r="AW162" s="13" t="s">
        <v>42</v>
      </c>
      <c r="AX162" s="13" t="s">
        <v>86</v>
      </c>
      <c r="AY162" s="191" t="s">
        <v>146</v>
      </c>
    </row>
    <row r="163" spans="1:65" s="14" customFormat="1">
      <c r="B163" s="198"/>
      <c r="D163" s="190" t="s">
        <v>154</v>
      </c>
      <c r="E163" s="199" t="s">
        <v>1</v>
      </c>
      <c r="F163" s="200" t="s">
        <v>198</v>
      </c>
      <c r="H163" s="201">
        <v>436.21600000000001</v>
      </c>
      <c r="I163" s="202"/>
      <c r="L163" s="198"/>
      <c r="M163" s="203"/>
      <c r="N163" s="204"/>
      <c r="O163" s="204"/>
      <c r="P163" s="204"/>
      <c r="Q163" s="204"/>
      <c r="R163" s="204"/>
      <c r="S163" s="204"/>
      <c r="T163" s="205"/>
      <c r="AT163" s="199" t="s">
        <v>154</v>
      </c>
      <c r="AU163" s="199" t="s">
        <v>96</v>
      </c>
      <c r="AV163" s="14" t="s">
        <v>152</v>
      </c>
      <c r="AW163" s="14" t="s">
        <v>42</v>
      </c>
      <c r="AX163" s="14" t="s">
        <v>94</v>
      </c>
      <c r="AY163" s="199" t="s">
        <v>146</v>
      </c>
    </row>
    <row r="164" spans="1:65" s="2" customFormat="1" ht="16.5" customHeight="1">
      <c r="A164" s="32"/>
      <c r="B164" s="140"/>
      <c r="C164" s="175" t="s">
        <v>208</v>
      </c>
      <c r="D164" s="175" t="s">
        <v>148</v>
      </c>
      <c r="E164" s="176" t="s">
        <v>209</v>
      </c>
      <c r="F164" s="177" t="s">
        <v>210</v>
      </c>
      <c r="G164" s="178" t="s">
        <v>169</v>
      </c>
      <c r="H164" s="179">
        <v>436.21600000000001</v>
      </c>
      <c r="I164" s="180"/>
      <c r="J164" s="181">
        <f>ROUND(I164*H164,2)</f>
        <v>0</v>
      </c>
      <c r="K164" s="182"/>
      <c r="L164" s="33"/>
      <c r="M164" s="183" t="s">
        <v>1</v>
      </c>
      <c r="N164" s="184" t="s">
        <v>51</v>
      </c>
      <c r="O164" s="58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7" t="s">
        <v>152</v>
      </c>
      <c r="AT164" s="187" t="s">
        <v>148</v>
      </c>
      <c r="AU164" s="187" t="s">
        <v>96</v>
      </c>
      <c r="AY164" s="16" t="s">
        <v>146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6" t="s">
        <v>94</v>
      </c>
      <c r="BK164" s="188">
        <f>ROUND(I164*H164,2)</f>
        <v>0</v>
      </c>
      <c r="BL164" s="16" t="s">
        <v>152</v>
      </c>
      <c r="BM164" s="187" t="s">
        <v>211</v>
      </c>
    </row>
    <row r="165" spans="1:65" s="13" customFormat="1">
      <c r="B165" s="189"/>
      <c r="D165" s="190" t="s">
        <v>154</v>
      </c>
      <c r="E165" s="191" t="s">
        <v>1</v>
      </c>
      <c r="F165" s="192" t="s">
        <v>181</v>
      </c>
      <c r="H165" s="193">
        <v>436.21600000000001</v>
      </c>
      <c r="I165" s="194"/>
      <c r="L165" s="189"/>
      <c r="M165" s="195"/>
      <c r="N165" s="196"/>
      <c r="O165" s="196"/>
      <c r="P165" s="196"/>
      <c r="Q165" s="196"/>
      <c r="R165" s="196"/>
      <c r="S165" s="196"/>
      <c r="T165" s="197"/>
      <c r="AT165" s="191" t="s">
        <v>154</v>
      </c>
      <c r="AU165" s="191" t="s">
        <v>96</v>
      </c>
      <c r="AV165" s="13" t="s">
        <v>96</v>
      </c>
      <c r="AW165" s="13" t="s">
        <v>42</v>
      </c>
      <c r="AX165" s="13" t="s">
        <v>94</v>
      </c>
      <c r="AY165" s="191" t="s">
        <v>146</v>
      </c>
    </row>
    <row r="166" spans="1:65" s="2" customFormat="1" ht="16.5" customHeight="1">
      <c r="A166" s="32"/>
      <c r="B166" s="140"/>
      <c r="C166" s="175" t="s">
        <v>212</v>
      </c>
      <c r="D166" s="175" t="s">
        <v>148</v>
      </c>
      <c r="E166" s="176" t="s">
        <v>213</v>
      </c>
      <c r="F166" s="177" t="s">
        <v>214</v>
      </c>
      <c r="G166" s="178" t="s">
        <v>169</v>
      </c>
      <c r="H166" s="179">
        <v>16.899999999999999</v>
      </c>
      <c r="I166" s="180"/>
      <c r="J166" s="181">
        <f>ROUND(I166*H166,2)</f>
        <v>0</v>
      </c>
      <c r="K166" s="182"/>
      <c r="L166" s="33"/>
      <c r="M166" s="183" t="s">
        <v>1</v>
      </c>
      <c r="N166" s="184" t="s">
        <v>51</v>
      </c>
      <c r="O166" s="58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7" t="s">
        <v>152</v>
      </c>
      <c r="AT166" s="187" t="s">
        <v>148</v>
      </c>
      <c r="AU166" s="187" t="s">
        <v>96</v>
      </c>
      <c r="AY166" s="16" t="s">
        <v>146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6" t="s">
        <v>94</v>
      </c>
      <c r="BK166" s="188">
        <f>ROUND(I166*H166,2)</f>
        <v>0</v>
      </c>
      <c r="BL166" s="16" t="s">
        <v>152</v>
      </c>
      <c r="BM166" s="187" t="s">
        <v>215</v>
      </c>
    </row>
    <row r="167" spans="1:65" s="13" customFormat="1">
      <c r="B167" s="189"/>
      <c r="D167" s="190" t="s">
        <v>154</v>
      </c>
      <c r="E167" s="191" t="s">
        <v>1</v>
      </c>
      <c r="F167" s="192" t="s">
        <v>216</v>
      </c>
      <c r="H167" s="193">
        <v>16.899999999999999</v>
      </c>
      <c r="I167" s="194"/>
      <c r="L167" s="189"/>
      <c r="M167" s="195"/>
      <c r="N167" s="196"/>
      <c r="O167" s="196"/>
      <c r="P167" s="196"/>
      <c r="Q167" s="196"/>
      <c r="R167" s="196"/>
      <c r="S167" s="196"/>
      <c r="T167" s="197"/>
      <c r="AT167" s="191" t="s">
        <v>154</v>
      </c>
      <c r="AU167" s="191" t="s">
        <v>96</v>
      </c>
      <c r="AV167" s="13" t="s">
        <v>96</v>
      </c>
      <c r="AW167" s="13" t="s">
        <v>42</v>
      </c>
      <c r="AX167" s="13" t="s">
        <v>94</v>
      </c>
      <c r="AY167" s="191" t="s">
        <v>146</v>
      </c>
    </row>
    <row r="168" spans="1:65" s="2" customFormat="1" ht="16.5" customHeight="1">
      <c r="A168" s="32"/>
      <c r="B168" s="140"/>
      <c r="C168" s="206" t="s">
        <v>217</v>
      </c>
      <c r="D168" s="206" t="s">
        <v>218</v>
      </c>
      <c r="E168" s="207" t="s">
        <v>219</v>
      </c>
      <c r="F168" s="208" t="s">
        <v>220</v>
      </c>
      <c r="G168" s="209" t="s">
        <v>221</v>
      </c>
      <c r="H168" s="210">
        <v>34.814</v>
      </c>
      <c r="I168" s="211"/>
      <c r="J168" s="212">
        <f>ROUND(I168*H168,2)</f>
        <v>0</v>
      </c>
      <c r="K168" s="213"/>
      <c r="L168" s="214"/>
      <c r="M168" s="215" t="s">
        <v>1</v>
      </c>
      <c r="N168" s="216" t="s">
        <v>51</v>
      </c>
      <c r="O168" s="58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7" t="s">
        <v>187</v>
      </c>
      <c r="AT168" s="187" t="s">
        <v>218</v>
      </c>
      <c r="AU168" s="187" t="s">
        <v>96</v>
      </c>
      <c r="AY168" s="16" t="s">
        <v>146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16" t="s">
        <v>94</v>
      </c>
      <c r="BK168" s="188">
        <f>ROUND(I168*H168,2)</f>
        <v>0</v>
      </c>
      <c r="BL168" s="16" t="s">
        <v>152</v>
      </c>
      <c r="BM168" s="187" t="s">
        <v>222</v>
      </c>
    </row>
    <row r="169" spans="1:65" s="13" customFormat="1">
      <c r="B169" s="189"/>
      <c r="D169" s="190" t="s">
        <v>154</v>
      </c>
      <c r="E169" s="191" t="s">
        <v>1</v>
      </c>
      <c r="F169" s="192" t="s">
        <v>223</v>
      </c>
      <c r="H169" s="193">
        <v>34.814</v>
      </c>
      <c r="I169" s="194"/>
      <c r="L169" s="189"/>
      <c r="M169" s="195"/>
      <c r="N169" s="196"/>
      <c r="O169" s="196"/>
      <c r="P169" s="196"/>
      <c r="Q169" s="196"/>
      <c r="R169" s="196"/>
      <c r="S169" s="196"/>
      <c r="T169" s="197"/>
      <c r="AT169" s="191" t="s">
        <v>154</v>
      </c>
      <c r="AU169" s="191" t="s">
        <v>96</v>
      </c>
      <c r="AV169" s="13" t="s">
        <v>96</v>
      </c>
      <c r="AW169" s="13" t="s">
        <v>42</v>
      </c>
      <c r="AX169" s="13" t="s">
        <v>94</v>
      </c>
      <c r="AY169" s="191" t="s">
        <v>146</v>
      </c>
    </row>
    <row r="170" spans="1:65" s="2" customFormat="1" ht="16.5" customHeight="1">
      <c r="A170" s="32"/>
      <c r="B170" s="140"/>
      <c r="C170" s="175" t="s">
        <v>8</v>
      </c>
      <c r="D170" s="175" t="s">
        <v>148</v>
      </c>
      <c r="E170" s="176" t="s">
        <v>224</v>
      </c>
      <c r="F170" s="177" t="s">
        <v>225</v>
      </c>
      <c r="G170" s="178" t="s">
        <v>169</v>
      </c>
      <c r="H170" s="179">
        <v>371.416</v>
      </c>
      <c r="I170" s="180"/>
      <c r="J170" s="181">
        <f>ROUND(I170*H170,2)</f>
        <v>0</v>
      </c>
      <c r="K170" s="182"/>
      <c r="L170" s="33"/>
      <c r="M170" s="183" t="s">
        <v>1</v>
      </c>
      <c r="N170" s="184" t="s">
        <v>51</v>
      </c>
      <c r="O170" s="58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7" t="s">
        <v>152</v>
      </c>
      <c r="AT170" s="187" t="s">
        <v>148</v>
      </c>
      <c r="AU170" s="187" t="s">
        <v>96</v>
      </c>
      <c r="AY170" s="16" t="s">
        <v>146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6" t="s">
        <v>94</v>
      </c>
      <c r="BK170" s="188">
        <f>ROUND(I170*H170,2)</f>
        <v>0</v>
      </c>
      <c r="BL170" s="16" t="s">
        <v>152</v>
      </c>
      <c r="BM170" s="187" t="s">
        <v>226</v>
      </c>
    </row>
    <row r="171" spans="1:65" s="13" customFormat="1">
      <c r="B171" s="189"/>
      <c r="D171" s="190" t="s">
        <v>154</v>
      </c>
      <c r="E171" s="191" t="s">
        <v>1</v>
      </c>
      <c r="F171" s="192" t="s">
        <v>176</v>
      </c>
      <c r="H171" s="193">
        <v>371.416</v>
      </c>
      <c r="I171" s="194"/>
      <c r="L171" s="189"/>
      <c r="M171" s="195"/>
      <c r="N171" s="196"/>
      <c r="O171" s="196"/>
      <c r="P171" s="196"/>
      <c r="Q171" s="196"/>
      <c r="R171" s="196"/>
      <c r="S171" s="196"/>
      <c r="T171" s="197"/>
      <c r="AT171" s="191" t="s">
        <v>154</v>
      </c>
      <c r="AU171" s="191" t="s">
        <v>96</v>
      </c>
      <c r="AV171" s="13" t="s">
        <v>96</v>
      </c>
      <c r="AW171" s="13" t="s">
        <v>42</v>
      </c>
      <c r="AX171" s="13" t="s">
        <v>94</v>
      </c>
      <c r="AY171" s="191" t="s">
        <v>146</v>
      </c>
    </row>
    <row r="172" spans="1:65" s="2" customFormat="1" ht="16.5" customHeight="1">
      <c r="A172" s="32"/>
      <c r="B172" s="140"/>
      <c r="C172" s="175" t="s">
        <v>227</v>
      </c>
      <c r="D172" s="175" t="s">
        <v>148</v>
      </c>
      <c r="E172" s="176" t="s">
        <v>228</v>
      </c>
      <c r="F172" s="177" t="s">
        <v>229</v>
      </c>
      <c r="G172" s="178" t="s">
        <v>230</v>
      </c>
      <c r="H172" s="179">
        <v>600</v>
      </c>
      <c r="I172" s="180"/>
      <c r="J172" s="181">
        <f>ROUND(I172*H172,2)</f>
        <v>0</v>
      </c>
      <c r="K172" s="182"/>
      <c r="L172" s="33"/>
      <c r="M172" s="183" t="s">
        <v>1</v>
      </c>
      <c r="N172" s="184" t="s">
        <v>51</v>
      </c>
      <c r="O172" s="58"/>
      <c r="P172" s="185">
        <f>O172*H172</f>
        <v>0</v>
      </c>
      <c r="Q172" s="185">
        <v>0</v>
      </c>
      <c r="R172" s="185">
        <f>Q172*H172</f>
        <v>0</v>
      </c>
      <c r="S172" s="185">
        <v>0</v>
      </c>
      <c r="T172" s="186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7" t="s">
        <v>152</v>
      </c>
      <c r="AT172" s="187" t="s">
        <v>148</v>
      </c>
      <c r="AU172" s="187" t="s">
        <v>96</v>
      </c>
      <c r="AY172" s="16" t="s">
        <v>146</v>
      </c>
      <c r="BE172" s="188">
        <f>IF(N172="základní",J172,0)</f>
        <v>0</v>
      </c>
      <c r="BF172" s="188">
        <f>IF(N172="snížená",J172,0)</f>
        <v>0</v>
      </c>
      <c r="BG172" s="188">
        <f>IF(N172="zákl. přenesená",J172,0)</f>
        <v>0</v>
      </c>
      <c r="BH172" s="188">
        <f>IF(N172="sníž. přenesená",J172,0)</f>
        <v>0</v>
      </c>
      <c r="BI172" s="188">
        <f>IF(N172="nulová",J172,0)</f>
        <v>0</v>
      </c>
      <c r="BJ172" s="16" t="s">
        <v>94</v>
      </c>
      <c r="BK172" s="188">
        <f>ROUND(I172*H172,2)</f>
        <v>0</v>
      </c>
      <c r="BL172" s="16" t="s">
        <v>152</v>
      </c>
      <c r="BM172" s="187" t="s">
        <v>231</v>
      </c>
    </row>
    <row r="173" spans="1:65" s="13" customFormat="1">
      <c r="B173" s="189"/>
      <c r="D173" s="190" t="s">
        <v>154</v>
      </c>
      <c r="E173" s="191" t="s">
        <v>1</v>
      </c>
      <c r="F173" s="192" t="s">
        <v>232</v>
      </c>
      <c r="H173" s="193">
        <v>600</v>
      </c>
      <c r="I173" s="194"/>
      <c r="L173" s="189"/>
      <c r="M173" s="195"/>
      <c r="N173" s="196"/>
      <c r="O173" s="196"/>
      <c r="P173" s="196"/>
      <c r="Q173" s="196"/>
      <c r="R173" s="196"/>
      <c r="S173" s="196"/>
      <c r="T173" s="197"/>
      <c r="AT173" s="191" t="s">
        <v>154</v>
      </c>
      <c r="AU173" s="191" t="s">
        <v>96</v>
      </c>
      <c r="AV173" s="13" t="s">
        <v>96</v>
      </c>
      <c r="AW173" s="13" t="s">
        <v>42</v>
      </c>
      <c r="AX173" s="13" t="s">
        <v>94</v>
      </c>
      <c r="AY173" s="191" t="s">
        <v>146</v>
      </c>
    </row>
    <row r="174" spans="1:65" s="2" customFormat="1" ht="16.5" customHeight="1">
      <c r="A174" s="32"/>
      <c r="B174" s="140"/>
      <c r="C174" s="206" t="s">
        <v>233</v>
      </c>
      <c r="D174" s="206" t="s">
        <v>218</v>
      </c>
      <c r="E174" s="207" t="s">
        <v>234</v>
      </c>
      <c r="F174" s="208" t="s">
        <v>235</v>
      </c>
      <c r="G174" s="209" t="s">
        <v>236</v>
      </c>
      <c r="H174" s="210">
        <v>19.440000000000001</v>
      </c>
      <c r="I174" s="211"/>
      <c r="J174" s="212">
        <f>ROUND(I174*H174,2)</f>
        <v>0</v>
      </c>
      <c r="K174" s="213"/>
      <c r="L174" s="214"/>
      <c r="M174" s="215" t="s">
        <v>1</v>
      </c>
      <c r="N174" s="216" t="s">
        <v>51</v>
      </c>
      <c r="O174" s="58"/>
      <c r="P174" s="185">
        <f>O174*H174</f>
        <v>0</v>
      </c>
      <c r="Q174" s="185">
        <v>1E-3</v>
      </c>
      <c r="R174" s="185">
        <f>Q174*H174</f>
        <v>1.9440000000000002E-2</v>
      </c>
      <c r="S174" s="185">
        <v>0</v>
      </c>
      <c r="T174" s="18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7" t="s">
        <v>187</v>
      </c>
      <c r="AT174" s="187" t="s">
        <v>218</v>
      </c>
      <c r="AU174" s="187" t="s">
        <v>96</v>
      </c>
      <c r="AY174" s="16" t="s">
        <v>146</v>
      </c>
      <c r="BE174" s="188">
        <f>IF(N174="základní",J174,0)</f>
        <v>0</v>
      </c>
      <c r="BF174" s="188">
        <f>IF(N174="snížená",J174,0)</f>
        <v>0</v>
      </c>
      <c r="BG174" s="188">
        <f>IF(N174="zákl. přenesená",J174,0)</f>
        <v>0</v>
      </c>
      <c r="BH174" s="188">
        <f>IF(N174="sníž. přenesená",J174,0)</f>
        <v>0</v>
      </c>
      <c r="BI174" s="188">
        <f>IF(N174="nulová",J174,0)</f>
        <v>0</v>
      </c>
      <c r="BJ174" s="16" t="s">
        <v>94</v>
      </c>
      <c r="BK174" s="188">
        <f>ROUND(I174*H174,2)</f>
        <v>0</v>
      </c>
      <c r="BL174" s="16" t="s">
        <v>152</v>
      </c>
      <c r="BM174" s="187" t="s">
        <v>237</v>
      </c>
    </row>
    <row r="175" spans="1:65" s="13" customFormat="1">
      <c r="B175" s="189"/>
      <c r="D175" s="190" t="s">
        <v>154</v>
      </c>
      <c r="E175" s="191" t="s">
        <v>1</v>
      </c>
      <c r="F175" s="192" t="s">
        <v>238</v>
      </c>
      <c r="H175" s="193">
        <v>19.440000000000001</v>
      </c>
      <c r="I175" s="194"/>
      <c r="L175" s="189"/>
      <c r="M175" s="195"/>
      <c r="N175" s="196"/>
      <c r="O175" s="196"/>
      <c r="P175" s="196"/>
      <c r="Q175" s="196"/>
      <c r="R175" s="196"/>
      <c r="S175" s="196"/>
      <c r="T175" s="197"/>
      <c r="AT175" s="191" t="s">
        <v>154</v>
      </c>
      <c r="AU175" s="191" t="s">
        <v>96</v>
      </c>
      <c r="AV175" s="13" t="s">
        <v>96</v>
      </c>
      <c r="AW175" s="13" t="s">
        <v>42</v>
      </c>
      <c r="AX175" s="13" t="s">
        <v>94</v>
      </c>
      <c r="AY175" s="191" t="s">
        <v>146</v>
      </c>
    </row>
    <row r="176" spans="1:65" s="2" customFormat="1" ht="16.5" customHeight="1">
      <c r="A176" s="32"/>
      <c r="B176" s="140"/>
      <c r="C176" s="175" t="s">
        <v>239</v>
      </c>
      <c r="D176" s="175" t="s">
        <v>148</v>
      </c>
      <c r="E176" s="176" t="s">
        <v>240</v>
      </c>
      <c r="F176" s="177" t="s">
        <v>241</v>
      </c>
      <c r="G176" s="178" t="s">
        <v>169</v>
      </c>
      <c r="H176" s="179">
        <v>180</v>
      </c>
      <c r="I176" s="180"/>
      <c r="J176" s="181">
        <f>ROUND(I176*H176,2)</f>
        <v>0</v>
      </c>
      <c r="K176" s="182"/>
      <c r="L176" s="33"/>
      <c r="M176" s="183" t="s">
        <v>1</v>
      </c>
      <c r="N176" s="184" t="s">
        <v>51</v>
      </c>
      <c r="O176" s="58"/>
      <c r="P176" s="185">
        <f>O176*H176</f>
        <v>0</v>
      </c>
      <c r="Q176" s="185">
        <v>0</v>
      </c>
      <c r="R176" s="185">
        <f>Q176*H176</f>
        <v>0</v>
      </c>
      <c r="S176" s="185">
        <v>0</v>
      </c>
      <c r="T176" s="18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7" t="s">
        <v>152</v>
      </c>
      <c r="AT176" s="187" t="s">
        <v>148</v>
      </c>
      <c r="AU176" s="187" t="s">
        <v>96</v>
      </c>
      <c r="AY176" s="16" t="s">
        <v>146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6" t="s">
        <v>94</v>
      </c>
      <c r="BK176" s="188">
        <f>ROUND(I176*H176,2)</f>
        <v>0</v>
      </c>
      <c r="BL176" s="16" t="s">
        <v>152</v>
      </c>
      <c r="BM176" s="187" t="s">
        <v>242</v>
      </c>
    </row>
    <row r="177" spans="1:65" s="13" customFormat="1">
      <c r="B177" s="189"/>
      <c r="D177" s="190" t="s">
        <v>154</v>
      </c>
      <c r="E177" s="191" t="s">
        <v>1</v>
      </c>
      <c r="F177" s="192" t="s">
        <v>243</v>
      </c>
      <c r="H177" s="193">
        <v>180</v>
      </c>
      <c r="I177" s="194"/>
      <c r="L177" s="189"/>
      <c r="M177" s="195"/>
      <c r="N177" s="196"/>
      <c r="O177" s="196"/>
      <c r="P177" s="196"/>
      <c r="Q177" s="196"/>
      <c r="R177" s="196"/>
      <c r="S177" s="196"/>
      <c r="T177" s="197"/>
      <c r="AT177" s="191" t="s">
        <v>154</v>
      </c>
      <c r="AU177" s="191" t="s">
        <v>96</v>
      </c>
      <c r="AV177" s="13" t="s">
        <v>96</v>
      </c>
      <c r="AW177" s="13" t="s">
        <v>42</v>
      </c>
      <c r="AX177" s="13" t="s">
        <v>94</v>
      </c>
      <c r="AY177" s="191" t="s">
        <v>146</v>
      </c>
    </row>
    <row r="178" spans="1:65" s="2" customFormat="1" ht="16.5" customHeight="1">
      <c r="A178" s="32"/>
      <c r="B178" s="140"/>
      <c r="C178" s="175" t="s">
        <v>244</v>
      </c>
      <c r="D178" s="175" t="s">
        <v>148</v>
      </c>
      <c r="E178" s="176" t="s">
        <v>245</v>
      </c>
      <c r="F178" s="177" t="s">
        <v>246</v>
      </c>
      <c r="G178" s="178" t="s">
        <v>230</v>
      </c>
      <c r="H178" s="179">
        <v>600</v>
      </c>
      <c r="I178" s="180"/>
      <c r="J178" s="181">
        <f>ROUND(I178*H178,2)</f>
        <v>0</v>
      </c>
      <c r="K178" s="182"/>
      <c r="L178" s="33"/>
      <c r="M178" s="183" t="s">
        <v>1</v>
      </c>
      <c r="N178" s="184" t="s">
        <v>51</v>
      </c>
      <c r="O178" s="58"/>
      <c r="P178" s="185">
        <f>O178*H178</f>
        <v>0</v>
      </c>
      <c r="Q178" s="185">
        <v>0</v>
      </c>
      <c r="R178" s="185">
        <f>Q178*H178</f>
        <v>0</v>
      </c>
      <c r="S178" s="185">
        <v>0</v>
      </c>
      <c r="T178" s="18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7" t="s">
        <v>152</v>
      </c>
      <c r="AT178" s="187" t="s">
        <v>148</v>
      </c>
      <c r="AU178" s="187" t="s">
        <v>96</v>
      </c>
      <c r="AY178" s="16" t="s">
        <v>146</v>
      </c>
      <c r="BE178" s="188">
        <f>IF(N178="základní",J178,0)</f>
        <v>0</v>
      </c>
      <c r="BF178" s="188">
        <f>IF(N178="snížená",J178,0)</f>
        <v>0</v>
      </c>
      <c r="BG178" s="188">
        <f>IF(N178="zákl. přenesená",J178,0)</f>
        <v>0</v>
      </c>
      <c r="BH178" s="188">
        <f>IF(N178="sníž. přenesená",J178,0)</f>
        <v>0</v>
      </c>
      <c r="BI178" s="188">
        <f>IF(N178="nulová",J178,0)</f>
        <v>0</v>
      </c>
      <c r="BJ178" s="16" t="s">
        <v>94</v>
      </c>
      <c r="BK178" s="188">
        <f>ROUND(I178*H178,2)</f>
        <v>0</v>
      </c>
      <c r="BL178" s="16" t="s">
        <v>152</v>
      </c>
      <c r="BM178" s="187" t="s">
        <v>247</v>
      </c>
    </row>
    <row r="179" spans="1:65" s="13" customFormat="1">
      <c r="B179" s="189"/>
      <c r="D179" s="190" t="s">
        <v>154</v>
      </c>
      <c r="E179" s="191" t="s">
        <v>1</v>
      </c>
      <c r="F179" s="192" t="s">
        <v>232</v>
      </c>
      <c r="H179" s="193">
        <v>600</v>
      </c>
      <c r="I179" s="194"/>
      <c r="L179" s="189"/>
      <c r="M179" s="195"/>
      <c r="N179" s="196"/>
      <c r="O179" s="196"/>
      <c r="P179" s="196"/>
      <c r="Q179" s="196"/>
      <c r="R179" s="196"/>
      <c r="S179" s="196"/>
      <c r="T179" s="197"/>
      <c r="AT179" s="191" t="s">
        <v>154</v>
      </c>
      <c r="AU179" s="191" t="s">
        <v>96</v>
      </c>
      <c r="AV179" s="13" t="s">
        <v>96</v>
      </c>
      <c r="AW179" s="13" t="s">
        <v>42</v>
      </c>
      <c r="AX179" s="13" t="s">
        <v>94</v>
      </c>
      <c r="AY179" s="191" t="s">
        <v>146</v>
      </c>
    </row>
    <row r="180" spans="1:65" s="2" customFormat="1" ht="16.5" customHeight="1">
      <c r="A180" s="32"/>
      <c r="B180" s="140"/>
      <c r="C180" s="175" t="s">
        <v>248</v>
      </c>
      <c r="D180" s="175" t="s">
        <v>148</v>
      </c>
      <c r="E180" s="176" t="s">
        <v>249</v>
      </c>
      <c r="F180" s="177" t="s">
        <v>250</v>
      </c>
      <c r="G180" s="178" t="s">
        <v>230</v>
      </c>
      <c r="H180" s="179">
        <v>600</v>
      </c>
      <c r="I180" s="180"/>
      <c r="J180" s="181">
        <f>ROUND(I180*H180,2)</f>
        <v>0</v>
      </c>
      <c r="K180" s="182"/>
      <c r="L180" s="33"/>
      <c r="M180" s="183" t="s">
        <v>1</v>
      </c>
      <c r="N180" s="184" t="s">
        <v>51</v>
      </c>
      <c r="O180" s="58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7" t="s">
        <v>152</v>
      </c>
      <c r="AT180" s="187" t="s">
        <v>148</v>
      </c>
      <c r="AU180" s="187" t="s">
        <v>96</v>
      </c>
      <c r="AY180" s="16" t="s">
        <v>146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6" t="s">
        <v>94</v>
      </c>
      <c r="BK180" s="188">
        <f>ROUND(I180*H180,2)</f>
        <v>0</v>
      </c>
      <c r="BL180" s="16" t="s">
        <v>152</v>
      </c>
      <c r="BM180" s="187" t="s">
        <v>251</v>
      </c>
    </row>
    <row r="181" spans="1:65" s="13" customFormat="1">
      <c r="B181" s="189"/>
      <c r="D181" s="190" t="s">
        <v>154</v>
      </c>
      <c r="E181" s="191" t="s">
        <v>1</v>
      </c>
      <c r="F181" s="192" t="s">
        <v>232</v>
      </c>
      <c r="H181" s="193">
        <v>600</v>
      </c>
      <c r="I181" s="194"/>
      <c r="L181" s="189"/>
      <c r="M181" s="195"/>
      <c r="N181" s="196"/>
      <c r="O181" s="196"/>
      <c r="P181" s="196"/>
      <c r="Q181" s="196"/>
      <c r="R181" s="196"/>
      <c r="S181" s="196"/>
      <c r="T181" s="197"/>
      <c r="AT181" s="191" t="s">
        <v>154</v>
      </c>
      <c r="AU181" s="191" t="s">
        <v>96</v>
      </c>
      <c r="AV181" s="13" t="s">
        <v>96</v>
      </c>
      <c r="AW181" s="13" t="s">
        <v>42</v>
      </c>
      <c r="AX181" s="13" t="s">
        <v>94</v>
      </c>
      <c r="AY181" s="191" t="s">
        <v>146</v>
      </c>
    </row>
    <row r="182" spans="1:65" s="12" customFormat="1" ht="22.9" customHeight="1">
      <c r="B182" s="162"/>
      <c r="D182" s="163" t="s">
        <v>85</v>
      </c>
      <c r="E182" s="173" t="s">
        <v>152</v>
      </c>
      <c r="F182" s="173" t="s">
        <v>252</v>
      </c>
      <c r="I182" s="165"/>
      <c r="J182" s="174">
        <f>BK182</f>
        <v>0</v>
      </c>
      <c r="L182" s="162"/>
      <c r="M182" s="167"/>
      <c r="N182" s="168"/>
      <c r="O182" s="168"/>
      <c r="P182" s="169">
        <f>SUM(P183:P184)</f>
        <v>0</v>
      </c>
      <c r="Q182" s="168"/>
      <c r="R182" s="169">
        <f>SUM(R183:R184)</f>
        <v>1.12944</v>
      </c>
      <c r="S182" s="168"/>
      <c r="T182" s="170">
        <f>SUM(T183:T184)</f>
        <v>0</v>
      </c>
      <c r="AR182" s="163" t="s">
        <v>94</v>
      </c>
      <c r="AT182" s="171" t="s">
        <v>85</v>
      </c>
      <c r="AU182" s="171" t="s">
        <v>94</v>
      </c>
      <c r="AY182" s="163" t="s">
        <v>146</v>
      </c>
      <c r="BK182" s="172">
        <f>SUM(BK183:BK184)</f>
        <v>0</v>
      </c>
    </row>
    <row r="183" spans="1:65" s="2" customFormat="1" ht="16.5" customHeight="1">
      <c r="A183" s="32"/>
      <c r="B183" s="140"/>
      <c r="C183" s="175" t="s">
        <v>7</v>
      </c>
      <c r="D183" s="175" t="s">
        <v>148</v>
      </c>
      <c r="E183" s="176" t="s">
        <v>253</v>
      </c>
      <c r="F183" s="177" t="s">
        <v>254</v>
      </c>
      <c r="G183" s="178" t="s">
        <v>151</v>
      </c>
      <c r="H183" s="179">
        <v>13</v>
      </c>
      <c r="I183" s="180"/>
      <c r="J183" s="181">
        <f>ROUND(I183*H183,2)</f>
        <v>0</v>
      </c>
      <c r="K183" s="182"/>
      <c r="L183" s="33"/>
      <c r="M183" s="183" t="s">
        <v>1</v>
      </c>
      <c r="N183" s="184" t="s">
        <v>51</v>
      </c>
      <c r="O183" s="58"/>
      <c r="P183" s="185">
        <f>O183*H183</f>
        <v>0</v>
      </c>
      <c r="Q183" s="185">
        <v>8.6879999999999999E-2</v>
      </c>
      <c r="R183" s="185">
        <f>Q183*H183</f>
        <v>1.12944</v>
      </c>
      <c r="S183" s="185">
        <v>0</v>
      </c>
      <c r="T183" s="186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7" t="s">
        <v>152</v>
      </c>
      <c r="AT183" s="187" t="s">
        <v>148</v>
      </c>
      <c r="AU183" s="187" t="s">
        <v>96</v>
      </c>
      <c r="AY183" s="16" t="s">
        <v>146</v>
      </c>
      <c r="BE183" s="188">
        <f>IF(N183="základní",J183,0)</f>
        <v>0</v>
      </c>
      <c r="BF183" s="188">
        <f>IF(N183="snížená",J183,0)</f>
        <v>0</v>
      </c>
      <c r="BG183" s="188">
        <f>IF(N183="zákl. přenesená",J183,0)</f>
        <v>0</v>
      </c>
      <c r="BH183" s="188">
        <f>IF(N183="sníž. přenesená",J183,0)</f>
        <v>0</v>
      </c>
      <c r="BI183" s="188">
        <f>IF(N183="nulová",J183,0)</f>
        <v>0</v>
      </c>
      <c r="BJ183" s="16" t="s">
        <v>94</v>
      </c>
      <c r="BK183" s="188">
        <f>ROUND(I183*H183,2)</f>
        <v>0</v>
      </c>
      <c r="BL183" s="16" t="s">
        <v>152</v>
      </c>
      <c r="BM183" s="187" t="s">
        <v>255</v>
      </c>
    </row>
    <row r="184" spans="1:65" s="13" customFormat="1">
      <c r="B184" s="189"/>
      <c r="D184" s="190" t="s">
        <v>154</v>
      </c>
      <c r="E184" s="191" t="s">
        <v>1</v>
      </c>
      <c r="F184" s="192" t="s">
        <v>212</v>
      </c>
      <c r="H184" s="193">
        <v>13</v>
      </c>
      <c r="I184" s="194"/>
      <c r="L184" s="189"/>
      <c r="M184" s="195"/>
      <c r="N184" s="196"/>
      <c r="O184" s="196"/>
      <c r="P184" s="196"/>
      <c r="Q184" s="196"/>
      <c r="R184" s="196"/>
      <c r="S184" s="196"/>
      <c r="T184" s="197"/>
      <c r="AT184" s="191" t="s">
        <v>154</v>
      </c>
      <c r="AU184" s="191" t="s">
        <v>96</v>
      </c>
      <c r="AV184" s="13" t="s">
        <v>96</v>
      </c>
      <c r="AW184" s="13" t="s">
        <v>42</v>
      </c>
      <c r="AX184" s="13" t="s">
        <v>94</v>
      </c>
      <c r="AY184" s="191" t="s">
        <v>146</v>
      </c>
    </row>
    <row r="185" spans="1:65" s="12" customFormat="1" ht="22.9" customHeight="1">
      <c r="B185" s="162"/>
      <c r="D185" s="163" t="s">
        <v>85</v>
      </c>
      <c r="E185" s="173" t="s">
        <v>172</v>
      </c>
      <c r="F185" s="173" t="s">
        <v>256</v>
      </c>
      <c r="I185" s="165"/>
      <c r="J185" s="174">
        <f>BK185</f>
        <v>0</v>
      </c>
      <c r="L185" s="162"/>
      <c r="M185" s="167"/>
      <c r="N185" s="168"/>
      <c r="O185" s="168"/>
      <c r="P185" s="169">
        <f>SUM(P186:P189)</f>
        <v>0</v>
      </c>
      <c r="Q185" s="168"/>
      <c r="R185" s="169">
        <f>SUM(R186:R189)</f>
        <v>61.17</v>
      </c>
      <c r="S185" s="168"/>
      <c r="T185" s="170">
        <f>SUM(T186:T189)</f>
        <v>0</v>
      </c>
      <c r="AR185" s="163" t="s">
        <v>94</v>
      </c>
      <c r="AT185" s="171" t="s">
        <v>85</v>
      </c>
      <c r="AU185" s="171" t="s">
        <v>94</v>
      </c>
      <c r="AY185" s="163" t="s">
        <v>146</v>
      </c>
      <c r="BK185" s="172">
        <f>SUM(BK186:BK189)</f>
        <v>0</v>
      </c>
    </row>
    <row r="186" spans="1:65" s="2" customFormat="1" ht="16.5" customHeight="1">
      <c r="A186" s="32"/>
      <c r="B186" s="140"/>
      <c r="C186" s="175" t="s">
        <v>257</v>
      </c>
      <c r="D186" s="175" t="s">
        <v>148</v>
      </c>
      <c r="E186" s="176" t="s">
        <v>258</v>
      </c>
      <c r="F186" s="177" t="s">
        <v>259</v>
      </c>
      <c r="G186" s="178" t="s">
        <v>169</v>
      </c>
      <c r="H186" s="179">
        <v>30</v>
      </c>
      <c r="I186" s="180"/>
      <c r="J186" s="181">
        <f>ROUND(I186*H186,2)</f>
        <v>0</v>
      </c>
      <c r="K186" s="182"/>
      <c r="L186" s="33"/>
      <c r="M186" s="183" t="s">
        <v>1</v>
      </c>
      <c r="N186" s="184" t="s">
        <v>51</v>
      </c>
      <c r="O186" s="58"/>
      <c r="P186" s="185">
        <f>O186*H186</f>
        <v>0</v>
      </c>
      <c r="Q186" s="185">
        <v>1.48</v>
      </c>
      <c r="R186" s="185">
        <f>Q186*H186</f>
        <v>44.4</v>
      </c>
      <c r="S186" s="185">
        <v>0</v>
      </c>
      <c r="T186" s="186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87" t="s">
        <v>152</v>
      </c>
      <c r="AT186" s="187" t="s">
        <v>148</v>
      </c>
      <c r="AU186" s="187" t="s">
        <v>96</v>
      </c>
      <c r="AY186" s="16" t="s">
        <v>146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16" t="s">
        <v>94</v>
      </c>
      <c r="BK186" s="188">
        <f>ROUND(I186*H186,2)</f>
        <v>0</v>
      </c>
      <c r="BL186" s="16" t="s">
        <v>152</v>
      </c>
      <c r="BM186" s="187" t="s">
        <v>260</v>
      </c>
    </row>
    <row r="187" spans="1:65" s="13" customFormat="1">
      <c r="B187" s="189"/>
      <c r="D187" s="190" t="s">
        <v>154</v>
      </c>
      <c r="E187" s="191" t="s">
        <v>1</v>
      </c>
      <c r="F187" s="192" t="s">
        <v>261</v>
      </c>
      <c r="H187" s="193">
        <v>30</v>
      </c>
      <c r="I187" s="194"/>
      <c r="L187" s="189"/>
      <c r="M187" s="195"/>
      <c r="N187" s="196"/>
      <c r="O187" s="196"/>
      <c r="P187" s="196"/>
      <c r="Q187" s="196"/>
      <c r="R187" s="196"/>
      <c r="S187" s="196"/>
      <c r="T187" s="197"/>
      <c r="AT187" s="191" t="s">
        <v>154</v>
      </c>
      <c r="AU187" s="191" t="s">
        <v>96</v>
      </c>
      <c r="AV187" s="13" t="s">
        <v>96</v>
      </c>
      <c r="AW187" s="13" t="s">
        <v>42</v>
      </c>
      <c r="AX187" s="13" t="s">
        <v>94</v>
      </c>
      <c r="AY187" s="191" t="s">
        <v>146</v>
      </c>
    </row>
    <row r="188" spans="1:65" s="2" customFormat="1" ht="16.5" customHeight="1">
      <c r="A188" s="32"/>
      <c r="B188" s="140"/>
      <c r="C188" s="175" t="s">
        <v>262</v>
      </c>
      <c r="D188" s="175" t="s">
        <v>148</v>
      </c>
      <c r="E188" s="176" t="s">
        <v>263</v>
      </c>
      <c r="F188" s="177" t="s">
        <v>264</v>
      </c>
      <c r="G188" s="178" t="s">
        <v>230</v>
      </c>
      <c r="H188" s="179">
        <v>150</v>
      </c>
      <c r="I188" s="180"/>
      <c r="J188" s="181">
        <f>ROUND(I188*H188,2)</f>
        <v>0</v>
      </c>
      <c r="K188" s="182"/>
      <c r="L188" s="33"/>
      <c r="M188" s="183" t="s">
        <v>1</v>
      </c>
      <c r="N188" s="184" t="s">
        <v>51</v>
      </c>
      <c r="O188" s="58"/>
      <c r="P188" s="185">
        <f>O188*H188</f>
        <v>0</v>
      </c>
      <c r="Q188" s="185">
        <v>0.1118</v>
      </c>
      <c r="R188" s="185">
        <f>Q188*H188</f>
        <v>16.77</v>
      </c>
      <c r="S188" s="185">
        <v>0</v>
      </c>
      <c r="T188" s="186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87" t="s">
        <v>152</v>
      </c>
      <c r="AT188" s="187" t="s">
        <v>148</v>
      </c>
      <c r="AU188" s="187" t="s">
        <v>96</v>
      </c>
      <c r="AY188" s="16" t="s">
        <v>146</v>
      </c>
      <c r="BE188" s="188">
        <f>IF(N188="základní",J188,0)</f>
        <v>0</v>
      </c>
      <c r="BF188" s="188">
        <f>IF(N188="snížená",J188,0)</f>
        <v>0</v>
      </c>
      <c r="BG188" s="188">
        <f>IF(N188="zákl. přenesená",J188,0)</f>
        <v>0</v>
      </c>
      <c r="BH188" s="188">
        <f>IF(N188="sníž. přenesená",J188,0)</f>
        <v>0</v>
      </c>
      <c r="BI188" s="188">
        <f>IF(N188="nulová",J188,0)</f>
        <v>0</v>
      </c>
      <c r="BJ188" s="16" t="s">
        <v>94</v>
      </c>
      <c r="BK188" s="188">
        <f>ROUND(I188*H188,2)</f>
        <v>0</v>
      </c>
      <c r="BL188" s="16" t="s">
        <v>152</v>
      </c>
      <c r="BM188" s="187" t="s">
        <v>265</v>
      </c>
    </row>
    <row r="189" spans="1:65" s="13" customFormat="1">
      <c r="B189" s="189"/>
      <c r="D189" s="190" t="s">
        <v>154</v>
      </c>
      <c r="E189" s="191" t="s">
        <v>1</v>
      </c>
      <c r="F189" s="192" t="s">
        <v>266</v>
      </c>
      <c r="H189" s="193">
        <v>150</v>
      </c>
      <c r="I189" s="194"/>
      <c r="L189" s="189"/>
      <c r="M189" s="195"/>
      <c r="N189" s="196"/>
      <c r="O189" s="196"/>
      <c r="P189" s="196"/>
      <c r="Q189" s="196"/>
      <c r="R189" s="196"/>
      <c r="S189" s="196"/>
      <c r="T189" s="197"/>
      <c r="AT189" s="191" t="s">
        <v>154</v>
      </c>
      <c r="AU189" s="191" t="s">
        <v>96</v>
      </c>
      <c r="AV189" s="13" t="s">
        <v>96</v>
      </c>
      <c r="AW189" s="13" t="s">
        <v>42</v>
      </c>
      <c r="AX189" s="13" t="s">
        <v>94</v>
      </c>
      <c r="AY189" s="191" t="s">
        <v>146</v>
      </c>
    </row>
    <row r="190" spans="1:65" s="12" customFormat="1" ht="22.9" customHeight="1">
      <c r="B190" s="162"/>
      <c r="D190" s="163" t="s">
        <v>85</v>
      </c>
      <c r="E190" s="173" t="s">
        <v>192</v>
      </c>
      <c r="F190" s="173" t="s">
        <v>267</v>
      </c>
      <c r="I190" s="165"/>
      <c r="J190" s="174">
        <f>BK190</f>
        <v>0</v>
      </c>
      <c r="L190" s="162"/>
      <c r="M190" s="167"/>
      <c r="N190" s="168"/>
      <c r="O190" s="168"/>
      <c r="P190" s="169">
        <f>P191</f>
        <v>0</v>
      </c>
      <c r="Q190" s="168"/>
      <c r="R190" s="169">
        <f>R191</f>
        <v>0</v>
      </c>
      <c r="S190" s="168"/>
      <c r="T190" s="170">
        <f>T191</f>
        <v>0</v>
      </c>
      <c r="AR190" s="163" t="s">
        <v>94</v>
      </c>
      <c r="AT190" s="171" t="s">
        <v>85</v>
      </c>
      <c r="AU190" s="171" t="s">
        <v>94</v>
      </c>
      <c r="AY190" s="163" t="s">
        <v>146</v>
      </c>
      <c r="BK190" s="172">
        <f>BK191</f>
        <v>0</v>
      </c>
    </row>
    <row r="191" spans="1:65" s="12" customFormat="1" ht="20.85" customHeight="1">
      <c r="B191" s="162"/>
      <c r="D191" s="163" t="s">
        <v>85</v>
      </c>
      <c r="E191" s="173" t="s">
        <v>268</v>
      </c>
      <c r="F191" s="173" t="s">
        <v>269</v>
      </c>
      <c r="I191" s="165"/>
      <c r="J191" s="174">
        <f>BK191</f>
        <v>0</v>
      </c>
      <c r="L191" s="162"/>
      <c r="M191" s="167"/>
      <c r="N191" s="168"/>
      <c r="O191" s="168"/>
      <c r="P191" s="169">
        <f>SUM(P192:P194)</f>
        <v>0</v>
      </c>
      <c r="Q191" s="168"/>
      <c r="R191" s="169">
        <f>SUM(R192:R194)</f>
        <v>0</v>
      </c>
      <c r="S191" s="168"/>
      <c r="T191" s="170">
        <f>SUM(T192:T194)</f>
        <v>0</v>
      </c>
      <c r="AR191" s="163" t="s">
        <v>94</v>
      </c>
      <c r="AT191" s="171" t="s">
        <v>85</v>
      </c>
      <c r="AU191" s="171" t="s">
        <v>96</v>
      </c>
      <c r="AY191" s="163" t="s">
        <v>146</v>
      </c>
      <c r="BK191" s="172">
        <f>SUM(BK192:BK194)</f>
        <v>0</v>
      </c>
    </row>
    <row r="192" spans="1:65" s="2" customFormat="1" ht="16.5" customHeight="1">
      <c r="A192" s="32"/>
      <c r="B192" s="140"/>
      <c r="C192" s="175" t="s">
        <v>270</v>
      </c>
      <c r="D192" s="175" t="s">
        <v>148</v>
      </c>
      <c r="E192" s="176" t="s">
        <v>161</v>
      </c>
      <c r="F192" s="177" t="s">
        <v>271</v>
      </c>
      <c r="G192" s="178" t="s">
        <v>221</v>
      </c>
      <c r="H192" s="179">
        <v>123.12</v>
      </c>
      <c r="I192" s="180"/>
      <c r="J192" s="181">
        <f>ROUND(I192*H192,2)</f>
        <v>0</v>
      </c>
      <c r="K192" s="182"/>
      <c r="L192" s="33"/>
      <c r="M192" s="183" t="s">
        <v>1</v>
      </c>
      <c r="N192" s="184" t="s">
        <v>51</v>
      </c>
      <c r="O192" s="58"/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7" t="s">
        <v>152</v>
      </c>
      <c r="AT192" s="187" t="s">
        <v>148</v>
      </c>
      <c r="AU192" s="187" t="s">
        <v>161</v>
      </c>
      <c r="AY192" s="16" t="s">
        <v>146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6" t="s">
        <v>94</v>
      </c>
      <c r="BK192" s="188">
        <f>ROUND(I192*H192,2)</f>
        <v>0</v>
      </c>
      <c r="BL192" s="16" t="s">
        <v>152</v>
      </c>
      <c r="BM192" s="187" t="s">
        <v>272</v>
      </c>
    </row>
    <row r="193" spans="1:65" s="13" customFormat="1">
      <c r="B193" s="189"/>
      <c r="D193" s="190" t="s">
        <v>154</v>
      </c>
      <c r="E193" s="191" t="s">
        <v>1</v>
      </c>
      <c r="F193" s="192" t="s">
        <v>273</v>
      </c>
      <c r="H193" s="193">
        <v>123.12</v>
      </c>
      <c r="I193" s="194"/>
      <c r="L193" s="189"/>
      <c r="M193" s="195"/>
      <c r="N193" s="196"/>
      <c r="O193" s="196"/>
      <c r="P193" s="196"/>
      <c r="Q193" s="196"/>
      <c r="R193" s="196"/>
      <c r="S193" s="196"/>
      <c r="T193" s="197"/>
      <c r="AT193" s="191" t="s">
        <v>154</v>
      </c>
      <c r="AU193" s="191" t="s">
        <v>161</v>
      </c>
      <c r="AV193" s="13" t="s">
        <v>96</v>
      </c>
      <c r="AW193" s="13" t="s">
        <v>42</v>
      </c>
      <c r="AX193" s="13" t="s">
        <v>94</v>
      </c>
      <c r="AY193" s="191" t="s">
        <v>146</v>
      </c>
    </row>
    <row r="194" spans="1:65" s="2" customFormat="1" ht="16.5" customHeight="1">
      <c r="A194" s="32"/>
      <c r="B194" s="140"/>
      <c r="C194" s="175" t="s">
        <v>274</v>
      </c>
      <c r="D194" s="175" t="s">
        <v>148</v>
      </c>
      <c r="E194" s="176" t="s">
        <v>275</v>
      </c>
      <c r="F194" s="177" t="s">
        <v>276</v>
      </c>
      <c r="G194" s="178" t="s">
        <v>221</v>
      </c>
      <c r="H194" s="179">
        <v>74.319000000000003</v>
      </c>
      <c r="I194" s="180"/>
      <c r="J194" s="181">
        <f>ROUND(I194*H194,2)</f>
        <v>0</v>
      </c>
      <c r="K194" s="182"/>
      <c r="L194" s="33"/>
      <c r="M194" s="183" t="s">
        <v>1</v>
      </c>
      <c r="N194" s="184" t="s">
        <v>51</v>
      </c>
      <c r="O194" s="58"/>
      <c r="P194" s="185">
        <f>O194*H194</f>
        <v>0</v>
      </c>
      <c r="Q194" s="185">
        <v>0</v>
      </c>
      <c r="R194" s="185">
        <f>Q194*H194</f>
        <v>0</v>
      </c>
      <c r="S194" s="185">
        <v>0</v>
      </c>
      <c r="T194" s="186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87" t="s">
        <v>152</v>
      </c>
      <c r="AT194" s="187" t="s">
        <v>148</v>
      </c>
      <c r="AU194" s="187" t="s">
        <v>161</v>
      </c>
      <c r="AY194" s="16" t="s">
        <v>146</v>
      </c>
      <c r="BE194" s="188">
        <f>IF(N194="základní",J194,0)</f>
        <v>0</v>
      </c>
      <c r="BF194" s="188">
        <f>IF(N194="snížená",J194,0)</f>
        <v>0</v>
      </c>
      <c r="BG194" s="188">
        <f>IF(N194="zákl. přenesená",J194,0)</f>
        <v>0</v>
      </c>
      <c r="BH194" s="188">
        <f>IF(N194="sníž. přenesená",J194,0)</f>
        <v>0</v>
      </c>
      <c r="BI194" s="188">
        <f>IF(N194="nulová",J194,0)</f>
        <v>0</v>
      </c>
      <c r="BJ194" s="16" t="s">
        <v>94</v>
      </c>
      <c r="BK194" s="188">
        <f>ROUND(I194*H194,2)</f>
        <v>0</v>
      </c>
      <c r="BL194" s="16" t="s">
        <v>152</v>
      </c>
      <c r="BM194" s="187" t="s">
        <v>277</v>
      </c>
    </row>
    <row r="195" spans="1:65" s="12" customFormat="1" ht="25.9" customHeight="1">
      <c r="B195" s="162"/>
      <c r="D195" s="163" t="s">
        <v>85</v>
      </c>
      <c r="E195" s="164" t="s">
        <v>278</v>
      </c>
      <c r="F195" s="164" t="s">
        <v>279</v>
      </c>
      <c r="I195" s="165"/>
      <c r="J195" s="166">
        <f>BK195</f>
        <v>0</v>
      </c>
      <c r="L195" s="162"/>
      <c r="M195" s="167"/>
      <c r="N195" s="168"/>
      <c r="O195" s="168"/>
      <c r="P195" s="169">
        <f>P196</f>
        <v>0</v>
      </c>
      <c r="Q195" s="168"/>
      <c r="R195" s="169">
        <f>R196</f>
        <v>3.6965369999999997E-2</v>
      </c>
      <c r="S195" s="168"/>
      <c r="T195" s="170">
        <f>T196</f>
        <v>0</v>
      </c>
      <c r="AR195" s="163" t="s">
        <v>96</v>
      </c>
      <c r="AT195" s="171" t="s">
        <v>85</v>
      </c>
      <c r="AU195" s="171" t="s">
        <v>86</v>
      </c>
      <c r="AY195" s="163" t="s">
        <v>146</v>
      </c>
      <c r="BK195" s="172">
        <f>BK196</f>
        <v>0</v>
      </c>
    </row>
    <row r="196" spans="1:65" s="12" customFormat="1" ht="22.9" customHeight="1">
      <c r="B196" s="162"/>
      <c r="D196" s="163" t="s">
        <v>85</v>
      </c>
      <c r="E196" s="173" t="s">
        <v>280</v>
      </c>
      <c r="F196" s="173" t="s">
        <v>281</v>
      </c>
      <c r="I196" s="165"/>
      <c r="J196" s="174">
        <f>BK196</f>
        <v>0</v>
      </c>
      <c r="L196" s="162"/>
      <c r="M196" s="167"/>
      <c r="N196" s="168"/>
      <c r="O196" s="168"/>
      <c r="P196" s="169">
        <f>SUM(P197:P203)</f>
        <v>0</v>
      </c>
      <c r="Q196" s="168"/>
      <c r="R196" s="169">
        <f>SUM(R197:R203)</f>
        <v>3.6965369999999997E-2</v>
      </c>
      <c r="S196" s="168"/>
      <c r="T196" s="170">
        <f>SUM(T197:T203)</f>
        <v>0</v>
      </c>
      <c r="AR196" s="163" t="s">
        <v>96</v>
      </c>
      <c r="AT196" s="171" t="s">
        <v>85</v>
      </c>
      <c r="AU196" s="171" t="s">
        <v>94</v>
      </c>
      <c r="AY196" s="163" t="s">
        <v>146</v>
      </c>
      <c r="BK196" s="172">
        <f>SUM(BK197:BK203)</f>
        <v>0</v>
      </c>
    </row>
    <row r="197" spans="1:65" s="2" customFormat="1" ht="16.5" customHeight="1">
      <c r="A197" s="32"/>
      <c r="B197" s="140"/>
      <c r="C197" s="175" t="s">
        <v>282</v>
      </c>
      <c r="D197" s="175" t="s">
        <v>148</v>
      </c>
      <c r="E197" s="176" t="s">
        <v>283</v>
      </c>
      <c r="F197" s="177" t="s">
        <v>284</v>
      </c>
      <c r="G197" s="178" t="s">
        <v>230</v>
      </c>
      <c r="H197" s="179">
        <v>16.899999999999999</v>
      </c>
      <c r="I197" s="180"/>
      <c r="J197" s="181">
        <f>ROUND(I197*H197,2)</f>
        <v>0</v>
      </c>
      <c r="K197" s="182"/>
      <c r="L197" s="33"/>
      <c r="M197" s="183" t="s">
        <v>1</v>
      </c>
      <c r="N197" s="184" t="s">
        <v>51</v>
      </c>
      <c r="O197" s="58"/>
      <c r="P197" s="185">
        <f>O197*H197</f>
        <v>0</v>
      </c>
      <c r="Q197" s="185">
        <v>2.2000000000000001E-4</v>
      </c>
      <c r="R197" s="185">
        <f>Q197*H197</f>
        <v>3.718E-3</v>
      </c>
      <c r="S197" s="185">
        <v>0</v>
      </c>
      <c r="T197" s="18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87" t="s">
        <v>227</v>
      </c>
      <c r="AT197" s="187" t="s">
        <v>148</v>
      </c>
      <c r="AU197" s="187" t="s">
        <v>96</v>
      </c>
      <c r="AY197" s="16" t="s">
        <v>146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16" t="s">
        <v>94</v>
      </c>
      <c r="BK197" s="188">
        <f>ROUND(I197*H197,2)</f>
        <v>0</v>
      </c>
      <c r="BL197" s="16" t="s">
        <v>227</v>
      </c>
      <c r="BM197" s="187" t="s">
        <v>285</v>
      </c>
    </row>
    <row r="198" spans="1:65" s="13" customFormat="1">
      <c r="B198" s="189"/>
      <c r="D198" s="190" t="s">
        <v>154</v>
      </c>
      <c r="E198" s="191" t="s">
        <v>1</v>
      </c>
      <c r="F198" s="192" t="s">
        <v>286</v>
      </c>
      <c r="H198" s="193">
        <v>16.899999999999999</v>
      </c>
      <c r="I198" s="194"/>
      <c r="L198" s="189"/>
      <c r="M198" s="195"/>
      <c r="N198" s="196"/>
      <c r="O198" s="196"/>
      <c r="P198" s="196"/>
      <c r="Q198" s="196"/>
      <c r="R198" s="196"/>
      <c r="S198" s="196"/>
      <c r="T198" s="197"/>
      <c r="AT198" s="191" t="s">
        <v>154</v>
      </c>
      <c r="AU198" s="191" t="s">
        <v>96</v>
      </c>
      <c r="AV198" s="13" t="s">
        <v>96</v>
      </c>
      <c r="AW198" s="13" t="s">
        <v>42</v>
      </c>
      <c r="AX198" s="13" t="s">
        <v>94</v>
      </c>
      <c r="AY198" s="191" t="s">
        <v>146</v>
      </c>
    </row>
    <row r="199" spans="1:65" s="2" customFormat="1" ht="16.5" customHeight="1">
      <c r="A199" s="32"/>
      <c r="B199" s="140"/>
      <c r="C199" s="206" t="s">
        <v>287</v>
      </c>
      <c r="D199" s="206" t="s">
        <v>218</v>
      </c>
      <c r="E199" s="207" t="s">
        <v>288</v>
      </c>
      <c r="F199" s="208" t="s">
        <v>289</v>
      </c>
      <c r="G199" s="209" t="s">
        <v>230</v>
      </c>
      <c r="H199" s="210">
        <v>17.407</v>
      </c>
      <c r="I199" s="211"/>
      <c r="J199" s="212">
        <f>ROUND(I199*H199,2)</f>
        <v>0</v>
      </c>
      <c r="K199" s="213"/>
      <c r="L199" s="214"/>
      <c r="M199" s="215" t="s">
        <v>1</v>
      </c>
      <c r="N199" s="216" t="s">
        <v>51</v>
      </c>
      <c r="O199" s="58"/>
      <c r="P199" s="185">
        <f>O199*H199</f>
        <v>0</v>
      </c>
      <c r="Q199" s="185">
        <v>1.91E-3</v>
      </c>
      <c r="R199" s="185">
        <f>Q199*H199</f>
        <v>3.3247369999999998E-2</v>
      </c>
      <c r="S199" s="185">
        <v>0</v>
      </c>
      <c r="T199" s="18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87" t="s">
        <v>290</v>
      </c>
      <c r="AT199" s="187" t="s">
        <v>218</v>
      </c>
      <c r="AU199" s="187" t="s">
        <v>96</v>
      </c>
      <c r="AY199" s="16" t="s">
        <v>146</v>
      </c>
      <c r="BE199" s="188">
        <f>IF(N199="základní",J199,0)</f>
        <v>0</v>
      </c>
      <c r="BF199" s="188">
        <f>IF(N199="snížená",J199,0)</f>
        <v>0</v>
      </c>
      <c r="BG199" s="188">
        <f>IF(N199="zákl. přenesená",J199,0)</f>
        <v>0</v>
      </c>
      <c r="BH199" s="188">
        <f>IF(N199="sníž. přenesená",J199,0)</f>
        <v>0</v>
      </c>
      <c r="BI199" s="188">
        <f>IF(N199="nulová",J199,0)</f>
        <v>0</v>
      </c>
      <c r="BJ199" s="16" t="s">
        <v>94</v>
      </c>
      <c r="BK199" s="188">
        <f>ROUND(I199*H199,2)</f>
        <v>0</v>
      </c>
      <c r="BL199" s="16" t="s">
        <v>227</v>
      </c>
      <c r="BM199" s="187" t="s">
        <v>291</v>
      </c>
    </row>
    <row r="200" spans="1:65" s="13" customFormat="1">
      <c r="B200" s="189"/>
      <c r="D200" s="190" t="s">
        <v>154</v>
      </c>
      <c r="E200" s="191" t="s">
        <v>1</v>
      </c>
      <c r="F200" s="192" t="s">
        <v>292</v>
      </c>
      <c r="H200" s="193">
        <v>17.407</v>
      </c>
      <c r="I200" s="194"/>
      <c r="L200" s="189"/>
      <c r="M200" s="195"/>
      <c r="N200" s="196"/>
      <c r="O200" s="196"/>
      <c r="P200" s="196"/>
      <c r="Q200" s="196"/>
      <c r="R200" s="196"/>
      <c r="S200" s="196"/>
      <c r="T200" s="197"/>
      <c r="AT200" s="191" t="s">
        <v>154</v>
      </c>
      <c r="AU200" s="191" t="s">
        <v>96</v>
      </c>
      <c r="AV200" s="13" t="s">
        <v>96</v>
      </c>
      <c r="AW200" s="13" t="s">
        <v>42</v>
      </c>
      <c r="AX200" s="13" t="s">
        <v>94</v>
      </c>
      <c r="AY200" s="191" t="s">
        <v>146</v>
      </c>
    </row>
    <row r="201" spans="1:65" s="2" customFormat="1" ht="16.5" customHeight="1">
      <c r="A201" s="32"/>
      <c r="B201" s="140"/>
      <c r="C201" s="175" t="s">
        <v>293</v>
      </c>
      <c r="D201" s="175" t="s">
        <v>148</v>
      </c>
      <c r="E201" s="176" t="s">
        <v>294</v>
      </c>
      <c r="F201" s="177" t="s">
        <v>295</v>
      </c>
      <c r="G201" s="178" t="s">
        <v>151</v>
      </c>
      <c r="H201" s="179">
        <v>26</v>
      </c>
      <c r="I201" s="180"/>
      <c r="J201" s="181">
        <f>ROUND(I201*H201,2)</f>
        <v>0</v>
      </c>
      <c r="K201" s="182"/>
      <c r="L201" s="33"/>
      <c r="M201" s="183" t="s">
        <v>1</v>
      </c>
      <c r="N201" s="184" t="s">
        <v>51</v>
      </c>
      <c r="O201" s="58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87" t="s">
        <v>227</v>
      </c>
      <c r="AT201" s="187" t="s">
        <v>148</v>
      </c>
      <c r="AU201" s="187" t="s">
        <v>96</v>
      </c>
      <c r="AY201" s="16" t="s">
        <v>146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6" t="s">
        <v>94</v>
      </c>
      <c r="BK201" s="188">
        <f>ROUND(I201*H201,2)</f>
        <v>0</v>
      </c>
      <c r="BL201" s="16" t="s">
        <v>227</v>
      </c>
      <c r="BM201" s="187" t="s">
        <v>296</v>
      </c>
    </row>
    <row r="202" spans="1:65" s="13" customFormat="1">
      <c r="B202" s="189"/>
      <c r="D202" s="190" t="s">
        <v>154</v>
      </c>
      <c r="E202" s="191" t="s">
        <v>1</v>
      </c>
      <c r="F202" s="192" t="s">
        <v>297</v>
      </c>
      <c r="H202" s="193">
        <v>26</v>
      </c>
      <c r="I202" s="194"/>
      <c r="L202" s="189"/>
      <c r="M202" s="195"/>
      <c r="N202" s="196"/>
      <c r="O202" s="196"/>
      <c r="P202" s="196"/>
      <c r="Q202" s="196"/>
      <c r="R202" s="196"/>
      <c r="S202" s="196"/>
      <c r="T202" s="197"/>
      <c r="AT202" s="191" t="s">
        <v>154</v>
      </c>
      <c r="AU202" s="191" t="s">
        <v>96</v>
      </c>
      <c r="AV202" s="13" t="s">
        <v>96</v>
      </c>
      <c r="AW202" s="13" t="s">
        <v>42</v>
      </c>
      <c r="AX202" s="13" t="s">
        <v>94</v>
      </c>
      <c r="AY202" s="191" t="s">
        <v>146</v>
      </c>
    </row>
    <row r="203" spans="1:65" s="2" customFormat="1" ht="16.5" customHeight="1">
      <c r="A203" s="32"/>
      <c r="B203" s="140"/>
      <c r="C203" s="175" t="s">
        <v>298</v>
      </c>
      <c r="D203" s="175" t="s">
        <v>148</v>
      </c>
      <c r="E203" s="176" t="s">
        <v>299</v>
      </c>
      <c r="F203" s="177" t="s">
        <v>300</v>
      </c>
      <c r="G203" s="178" t="s">
        <v>221</v>
      </c>
      <c r="H203" s="179">
        <v>3.6999999999999998E-2</v>
      </c>
      <c r="I203" s="180"/>
      <c r="J203" s="181">
        <f>ROUND(I203*H203,2)</f>
        <v>0</v>
      </c>
      <c r="K203" s="182"/>
      <c r="L203" s="33"/>
      <c r="M203" s="217" t="s">
        <v>1</v>
      </c>
      <c r="N203" s="218" t="s">
        <v>51</v>
      </c>
      <c r="O203" s="219"/>
      <c r="P203" s="220">
        <f>O203*H203</f>
        <v>0</v>
      </c>
      <c r="Q203" s="220">
        <v>0</v>
      </c>
      <c r="R203" s="220">
        <f>Q203*H203</f>
        <v>0</v>
      </c>
      <c r="S203" s="220">
        <v>0</v>
      </c>
      <c r="T203" s="221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87" t="s">
        <v>227</v>
      </c>
      <c r="AT203" s="187" t="s">
        <v>148</v>
      </c>
      <c r="AU203" s="187" t="s">
        <v>96</v>
      </c>
      <c r="AY203" s="16" t="s">
        <v>146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6" t="s">
        <v>94</v>
      </c>
      <c r="BK203" s="188">
        <f>ROUND(I203*H203,2)</f>
        <v>0</v>
      </c>
      <c r="BL203" s="16" t="s">
        <v>227</v>
      </c>
      <c r="BM203" s="187" t="s">
        <v>301</v>
      </c>
    </row>
    <row r="204" spans="1:65" s="2" customFormat="1" ht="6.95" customHeight="1">
      <c r="A204" s="32"/>
      <c r="B204" s="47"/>
      <c r="C204" s="48"/>
      <c r="D204" s="48"/>
      <c r="E204" s="48"/>
      <c r="F204" s="48"/>
      <c r="G204" s="48"/>
      <c r="H204" s="48"/>
      <c r="I204" s="122"/>
      <c r="J204" s="48"/>
      <c r="K204" s="48"/>
      <c r="L204" s="33"/>
      <c r="M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</row>
  </sheetData>
  <autoFilter ref="C133:K203" xr:uid="{00000000-0009-0000-0000-000001000000}"/>
  <mergeCells count="14">
    <mergeCell ref="D112:F112"/>
    <mergeCell ref="E124:H124"/>
    <mergeCell ref="E126:H126"/>
    <mergeCell ref="L2:V2"/>
    <mergeCell ref="E87:H87"/>
    <mergeCell ref="D108:F108"/>
    <mergeCell ref="D109:F109"/>
    <mergeCell ref="D110:F110"/>
    <mergeCell ref="D111:F111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5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62" t="s">
        <v>5</v>
      </c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6" t="s">
        <v>99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94"/>
      <c r="J3" s="18"/>
      <c r="K3" s="18"/>
      <c r="L3" s="19"/>
      <c r="AT3" s="16" t="s">
        <v>96</v>
      </c>
    </row>
    <row r="4" spans="1:46" s="1" customFormat="1" ht="24.95" customHeight="1">
      <c r="B4" s="19"/>
      <c r="D4" s="20" t="s">
        <v>103</v>
      </c>
      <c r="I4" s="93"/>
      <c r="L4" s="19"/>
      <c r="M4" s="95" t="s">
        <v>10</v>
      </c>
      <c r="AT4" s="16" t="s">
        <v>3</v>
      </c>
    </row>
    <row r="5" spans="1:46" s="1" customFormat="1" ht="6.95" customHeight="1">
      <c r="B5" s="19"/>
      <c r="I5" s="93"/>
      <c r="L5" s="19"/>
    </row>
    <row r="6" spans="1:46" s="1" customFormat="1" ht="12" customHeight="1">
      <c r="B6" s="19"/>
      <c r="D6" s="26" t="s">
        <v>16</v>
      </c>
      <c r="I6" s="93"/>
      <c r="L6" s="19"/>
    </row>
    <row r="7" spans="1:46" s="1" customFormat="1" ht="16.5" customHeight="1">
      <c r="B7" s="19"/>
      <c r="E7" s="263" t="str">
        <f>'Rekapitulace stavby'!K6</f>
        <v>Klabava, ř.km 2,292, oprava jezu Dílo</v>
      </c>
      <c r="F7" s="264"/>
      <c r="G7" s="264"/>
      <c r="H7" s="264"/>
      <c r="I7" s="93"/>
      <c r="L7" s="19"/>
    </row>
    <row r="8" spans="1:46" s="2" customFormat="1" ht="12" customHeight="1">
      <c r="A8" s="32"/>
      <c r="B8" s="33"/>
      <c r="C8" s="32"/>
      <c r="D8" s="26" t="s">
        <v>104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3" t="s">
        <v>302</v>
      </c>
      <c r="F9" s="265"/>
      <c r="G9" s="265"/>
      <c r="H9" s="265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6" t="s">
        <v>18</v>
      </c>
      <c r="E11" s="32"/>
      <c r="F11" s="24" t="s">
        <v>19</v>
      </c>
      <c r="G11" s="32"/>
      <c r="H11" s="32"/>
      <c r="I11" s="97" t="s">
        <v>20</v>
      </c>
      <c r="J11" s="24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6" t="s">
        <v>22</v>
      </c>
      <c r="E12" s="32"/>
      <c r="F12" s="24" t="s">
        <v>23</v>
      </c>
      <c r="G12" s="32"/>
      <c r="H12" s="32"/>
      <c r="I12" s="97" t="s">
        <v>24</v>
      </c>
      <c r="J12" s="55" t="str">
        <f>'Rekapitulace stavby'!AN8</f>
        <v>27. 11. 2020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6" t="s">
        <v>30</v>
      </c>
      <c r="E14" s="32"/>
      <c r="F14" s="32"/>
      <c r="G14" s="32"/>
      <c r="H14" s="32"/>
      <c r="I14" s="97" t="s">
        <v>31</v>
      </c>
      <c r="J14" s="24" t="s">
        <v>32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4" t="s">
        <v>33</v>
      </c>
      <c r="F15" s="32"/>
      <c r="G15" s="32"/>
      <c r="H15" s="32"/>
      <c r="I15" s="97" t="s">
        <v>34</v>
      </c>
      <c r="J15" s="24" t="s">
        <v>35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6" t="s">
        <v>36</v>
      </c>
      <c r="E17" s="32"/>
      <c r="F17" s="32"/>
      <c r="G17" s="32"/>
      <c r="H17" s="32"/>
      <c r="I17" s="97" t="s">
        <v>31</v>
      </c>
      <c r="J17" s="27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6" t="str">
        <f>'Rekapitulace stavby'!E14</f>
        <v>Vyplň údaj</v>
      </c>
      <c r="F18" s="228"/>
      <c r="G18" s="228"/>
      <c r="H18" s="228"/>
      <c r="I18" s="97" t="s">
        <v>34</v>
      </c>
      <c r="J18" s="27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6" t="s">
        <v>38</v>
      </c>
      <c r="E20" s="32"/>
      <c r="F20" s="32"/>
      <c r="G20" s="32"/>
      <c r="H20" s="32"/>
      <c r="I20" s="97" t="s">
        <v>31</v>
      </c>
      <c r="J20" s="24" t="s">
        <v>39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4" t="s">
        <v>40</v>
      </c>
      <c r="F21" s="32"/>
      <c r="G21" s="32"/>
      <c r="H21" s="32"/>
      <c r="I21" s="97" t="s">
        <v>34</v>
      </c>
      <c r="J21" s="24" t="s">
        <v>41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6" t="s">
        <v>43</v>
      </c>
      <c r="E23" s="32"/>
      <c r="F23" s="32"/>
      <c r="G23" s="32"/>
      <c r="H23" s="32"/>
      <c r="I23" s="97" t="s">
        <v>31</v>
      </c>
      <c r="J23" s="24" t="s">
        <v>39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4" t="s">
        <v>44</v>
      </c>
      <c r="F24" s="32"/>
      <c r="G24" s="32"/>
      <c r="H24" s="32"/>
      <c r="I24" s="97" t="s">
        <v>34</v>
      </c>
      <c r="J24" s="24" t="s">
        <v>41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6" t="s">
        <v>45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32" t="s">
        <v>1</v>
      </c>
      <c r="F27" s="232"/>
      <c r="G27" s="232"/>
      <c r="H27" s="23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24" t="s">
        <v>106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104" t="s">
        <v>107</v>
      </c>
      <c r="E31" s="32"/>
      <c r="F31" s="32"/>
      <c r="G31" s="32"/>
      <c r="H31" s="32"/>
      <c r="I31" s="96"/>
      <c r="J31" s="103">
        <f>J107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46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48</v>
      </c>
      <c r="G34" s="32"/>
      <c r="H34" s="32"/>
      <c r="I34" s="106" t="s">
        <v>47</v>
      </c>
      <c r="J34" s="36" t="s">
        <v>49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7" t="s">
        <v>50</v>
      </c>
      <c r="E35" s="26" t="s">
        <v>51</v>
      </c>
      <c r="F35" s="108">
        <f>ROUND((SUM(BE107:BE114) + SUM(BE134:BE249)),  2)</f>
        <v>0</v>
      </c>
      <c r="G35" s="32"/>
      <c r="H35" s="32"/>
      <c r="I35" s="109">
        <v>0.21</v>
      </c>
      <c r="J35" s="108">
        <f>ROUND(((SUM(BE107:BE114) + SUM(BE134:BE249))*I35),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6" t="s">
        <v>52</v>
      </c>
      <c r="F36" s="108">
        <f>ROUND((SUM(BF107:BF114) + SUM(BF134:BF249)),  2)</f>
        <v>0</v>
      </c>
      <c r="G36" s="32"/>
      <c r="H36" s="32"/>
      <c r="I36" s="109">
        <v>0.15</v>
      </c>
      <c r="J36" s="108">
        <f>ROUND(((SUM(BF107:BF114) + SUM(BF134:BF249))*I36),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6" t="s">
        <v>53</v>
      </c>
      <c r="F37" s="108">
        <f>ROUND((SUM(BG107:BG114) + SUM(BG134:BG249)),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6" t="s">
        <v>54</v>
      </c>
      <c r="F38" s="108">
        <f>ROUND((SUM(BH107:BH114) + SUM(BH134:BH249)),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6" t="s">
        <v>55</v>
      </c>
      <c r="F39" s="108">
        <f>ROUND((SUM(BI107:BI114) + SUM(BI134:BI249)),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56</v>
      </c>
      <c r="E41" s="60"/>
      <c r="F41" s="60"/>
      <c r="G41" s="112" t="s">
        <v>57</v>
      </c>
      <c r="H41" s="113" t="s">
        <v>58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93"/>
      <c r="L43" s="19"/>
    </row>
    <row r="44" spans="1:31" s="1" customFormat="1" ht="14.45" customHeight="1">
      <c r="B44" s="19"/>
      <c r="I44" s="93"/>
      <c r="L44" s="19"/>
    </row>
    <row r="45" spans="1:31" s="1" customFormat="1" ht="14.45" customHeight="1">
      <c r="B45" s="19"/>
      <c r="I45" s="93"/>
      <c r="L45" s="19"/>
    </row>
    <row r="46" spans="1:31" s="1" customFormat="1" ht="14.45" customHeight="1">
      <c r="B46" s="19"/>
      <c r="I46" s="93"/>
      <c r="L46" s="19"/>
    </row>
    <row r="47" spans="1:31" s="1" customFormat="1" ht="14.45" customHeight="1">
      <c r="B47" s="19"/>
      <c r="I47" s="93"/>
      <c r="L47" s="19"/>
    </row>
    <row r="48" spans="1:31" s="1" customFormat="1" ht="14.45" customHeight="1">
      <c r="B48" s="19"/>
      <c r="I48" s="93"/>
      <c r="L48" s="19"/>
    </row>
    <row r="49" spans="1:31" s="1" customFormat="1" ht="14.45" customHeight="1">
      <c r="B49" s="19"/>
      <c r="I49" s="93"/>
      <c r="L49" s="19"/>
    </row>
    <row r="50" spans="1:31" s="2" customFormat="1" ht="14.45" customHeight="1">
      <c r="B50" s="42"/>
      <c r="D50" s="43" t="s">
        <v>59</v>
      </c>
      <c r="E50" s="44"/>
      <c r="F50" s="44"/>
      <c r="G50" s="43" t="s">
        <v>60</v>
      </c>
      <c r="H50" s="44"/>
      <c r="I50" s="117"/>
      <c r="J50" s="44"/>
      <c r="K50" s="44"/>
      <c r="L50" s="42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>
      <c r="A61" s="32"/>
      <c r="B61" s="33"/>
      <c r="C61" s="32"/>
      <c r="D61" s="45" t="s">
        <v>61</v>
      </c>
      <c r="E61" s="35"/>
      <c r="F61" s="118" t="s">
        <v>62</v>
      </c>
      <c r="G61" s="45" t="s">
        <v>61</v>
      </c>
      <c r="H61" s="35"/>
      <c r="I61" s="119"/>
      <c r="J61" s="120" t="s">
        <v>62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>
      <c r="A65" s="32"/>
      <c r="B65" s="33"/>
      <c r="C65" s="32"/>
      <c r="D65" s="43" t="s">
        <v>63</v>
      </c>
      <c r="E65" s="46"/>
      <c r="F65" s="46"/>
      <c r="G65" s="43" t="s">
        <v>64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>
      <c r="A76" s="32"/>
      <c r="B76" s="33"/>
      <c r="C76" s="32"/>
      <c r="D76" s="45" t="s">
        <v>61</v>
      </c>
      <c r="E76" s="35"/>
      <c r="F76" s="118" t="s">
        <v>62</v>
      </c>
      <c r="G76" s="45" t="s">
        <v>61</v>
      </c>
      <c r="H76" s="35"/>
      <c r="I76" s="119"/>
      <c r="J76" s="120" t="s">
        <v>62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108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3" t="str">
        <f>E7</f>
        <v>Klabava, ř.km 2,292, oprava jezu Dílo</v>
      </c>
      <c r="F85" s="264"/>
      <c r="G85" s="264"/>
      <c r="H85" s="264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104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3" t="str">
        <f>E9</f>
        <v>kladil2 - SO-2 Oprava jezu</v>
      </c>
      <c r="F87" s="265"/>
      <c r="G87" s="265"/>
      <c r="H87" s="265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2"/>
      <c r="E89" s="32"/>
      <c r="F89" s="24" t="str">
        <f>F12</f>
        <v>Chrást,Smědčice</v>
      </c>
      <c r="G89" s="32"/>
      <c r="H89" s="32"/>
      <c r="I89" s="97" t="s">
        <v>24</v>
      </c>
      <c r="J89" s="55" t="str">
        <f>IF(J12="","",J12)</f>
        <v>27. 11. 2020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6" t="s">
        <v>30</v>
      </c>
      <c r="D91" s="32"/>
      <c r="E91" s="32"/>
      <c r="F91" s="24" t="str">
        <f>E15</f>
        <v>Povodí Vltavy s.p.</v>
      </c>
      <c r="G91" s="32"/>
      <c r="H91" s="32"/>
      <c r="I91" s="97" t="s">
        <v>38</v>
      </c>
      <c r="J91" s="30" t="str">
        <f>E21</f>
        <v>Ing.Milan Jícha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36</v>
      </c>
      <c r="D92" s="32"/>
      <c r="E92" s="32"/>
      <c r="F92" s="24" t="str">
        <f>IF(E18="","",E18)</f>
        <v>Vyplň údaj</v>
      </c>
      <c r="G92" s="32"/>
      <c r="H92" s="32"/>
      <c r="I92" s="97" t="s">
        <v>43</v>
      </c>
      <c r="J92" s="30" t="str">
        <f>E24</f>
        <v>Ing.MIlan Jícha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109</v>
      </c>
      <c r="D94" s="110"/>
      <c r="E94" s="110"/>
      <c r="F94" s="110"/>
      <c r="G94" s="110"/>
      <c r="H94" s="110"/>
      <c r="I94" s="125"/>
      <c r="J94" s="126" t="s">
        <v>110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7" t="s">
        <v>111</v>
      </c>
      <c r="D96" s="32"/>
      <c r="E96" s="32"/>
      <c r="F96" s="32"/>
      <c r="G96" s="32"/>
      <c r="H96" s="32"/>
      <c r="I96" s="96"/>
      <c r="J96" s="71">
        <f>J134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112</v>
      </c>
    </row>
    <row r="97" spans="1:65" s="9" customFormat="1" ht="24.95" customHeight="1">
      <c r="B97" s="128"/>
      <c r="D97" s="129" t="s">
        <v>113</v>
      </c>
      <c r="E97" s="130"/>
      <c r="F97" s="130"/>
      <c r="G97" s="130"/>
      <c r="H97" s="130"/>
      <c r="I97" s="131"/>
      <c r="J97" s="132">
        <f>J135</f>
        <v>0</v>
      </c>
      <c r="L97" s="128"/>
    </row>
    <row r="98" spans="1:65" s="10" customFormat="1" ht="19.899999999999999" customHeight="1">
      <c r="B98" s="133"/>
      <c r="D98" s="134" t="s">
        <v>114</v>
      </c>
      <c r="E98" s="135"/>
      <c r="F98" s="135"/>
      <c r="G98" s="135"/>
      <c r="H98" s="135"/>
      <c r="I98" s="136"/>
      <c r="J98" s="137">
        <f>J136</f>
        <v>0</v>
      </c>
      <c r="L98" s="133"/>
    </row>
    <row r="99" spans="1:65" s="10" customFormat="1" ht="19.899999999999999" customHeight="1">
      <c r="B99" s="133"/>
      <c r="D99" s="134" t="s">
        <v>303</v>
      </c>
      <c r="E99" s="135"/>
      <c r="F99" s="135"/>
      <c r="G99" s="135"/>
      <c r="H99" s="135"/>
      <c r="I99" s="136"/>
      <c r="J99" s="137">
        <f>J189</f>
        <v>0</v>
      </c>
      <c r="L99" s="133"/>
    </row>
    <row r="100" spans="1:65" s="10" customFormat="1" ht="19.899999999999999" customHeight="1">
      <c r="B100" s="133"/>
      <c r="D100" s="134" t="s">
        <v>115</v>
      </c>
      <c r="E100" s="135"/>
      <c r="F100" s="135"/>
      <c r="G100" s="135"/>
      <c r="H100" s="135"/>
      <c r="I100" s="136"/>
      <c r="J100" s="137">
        <f>J218</f>
        <v>0</v>
      </c>
      <c r="L100" s="133"/>
    </row>
    <row r="101" spans="1:65" s="10" customFormat="1" ht="19.899999999999999" customHeight="1">
      <c r="B101" s="133"/>
      <c r="D101" s="134" t="s">
        <v>304</v>
      </c>
      <c r="E101" s="135"/>
      <c r="F101" s="135"/>
      <c r="G101" s="135"/>
      <c r="H101" s="135"/>
      <c r="I101" s="136"/>
      <c r="J101" s="137">
        <f>J229</f>
        <v>0</v>
      </c>
      <c r="L101" s="133"/>
    </row>
    <row r="102" spans="1:65" s="10" customFormat="1" ht="19.899999999999999" customHeight="1">
      <c r="B102" s="133"/>
      <c r="D102" s="134" t="s">
        <v>117</v>
      </c>
      <c r="E102" s="135"/>
      <c r="F102" s="135"/>
      <c r="G102" s="135"/>
      <c r="H102" s="135"/>
      <c r="I102" s="136"/>
      <c r="J102" s="137">
        <f>J234</f>
        <v>0</v>
      </c>
      <c r="L102" s="133"/>
    </row>
    <row r="103" spans="1:65" s="10" customFormat="1" ht="14.85" customHeight="1">
      <c r="B103" s="133"/>
      <c r="D103" s="134" t="s">
        <v>118</v>
      </c>
      <c r="E103" s="135"/>
      <c r="F103" s="135"/>
      <c r="G103" s="135"/>
      <c r="H103" s="135"/>
      <c r="I103" s="136"/>
      <c r="J103" s="137">
        <f>J239</f>
        <v>0</v>
      </c>
      <c r="L103" s="133"/>
    </row>
    <row r="104" spans="1:65" s="10" customFormat="1" ht="19.899999999999999" customHeight="1">
      <c r="B104" s="133"/>
      <c r="D104" s="134" t="s">
        <v>305</v>
      </c>
      <c r="E104" s="135"/>
      <c r="F104" s="135"/>
      <c r="G104" s="135"/>
      <c r="H104" s="135"/>
      <c r="I104" s="136"/>
      <c r="J104" s="137">
        <f>J248</f>
        <v>0</v>
      </c>
      <c r="L104" s="133"/>
    </row>
    <row r="105" spans="1:65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96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65" s="2" customFormat="1" ht="6.95" customHeight="1">
      <c r="A106" s="32"/>
      <c r="B106" s="33"/>
      <c r="C106" s="32"/>
      <c r="D106" s="32"/>
      <c r="E106" s="32"/>
      <c r="F106" s="32"/>
      <c r="G106" s="32"/>
      <c r="H106" s="32"/>
      <c r="I106" s="96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65" s="2" customFormat="1" ht="29.25" customHeight="1">
      <c r="A107" s="32"/>
      <c r="B107" s="33"/>
      <c r="C107" s="127" t="s">
        <v>121</v>
      </c>
      <c r="D107" s="32"/>
      <c r="E107" s="32"/>
      <c r="F107" s="32"/>
      <c r="G107" s="32"/>
      <c r="H107" s="32"/>
      <c r="I107" s="96"/>
      <c r="J107" s="138">
        <f>ROUND(J108 + J109 + J110 + J111 + J112 + J113,2)</f>
        <v>0</v>
      </c>
      <c r="K107" s="32"/>
      <c r="L107" s="42"/>
      <c r="N107" s="139" t="s">
        <v>50</v>
      </c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65" s="2" customFormat="1" ht="18" customHeight="1">
      <c r="A108" s="32"/>
      <c r="B108" s="140"/>
      <c r="C108" s="96"/>
      <c r="D108" s="267" t="s">
        <v>122</v>
      </c>
      <c r="E108" s="268"/>
      <c r="F108" s="268"/>
      <c r="G108" s="96"/>
      <c r="H108" s="96"/>
      <c r="I108" s="96"/>
      <c r="J108" s="142">
        <v>0</v>
      </c>
      <c r="K108" s="96"/>
      <c r="L108" s="143"/>
      <c r="M108" s="144"/>
      <c r="N108" s="145" t="s">
        <v>51</v>
      </c>
      <c r="O108" s="144"/>
      <c r="P108" s="144"/>
      <c r="Q108" s="144"/>
      <c r="R108" s="144"/>
      <c r="S108" s="96"/>
      <c r="T108" s="96"/>
      <c r="U108" s="96"/>
      <c r="V108" s="96"/>
      <c r="W108" s="96"/>
      <c r="X108" s="96"/>
      <c r="Y108" s="96"/>
      <c r="Z108" s="96"/>
      <c r="AA108" s="96"/>
      <c r="AB108" s="96"/>
      <c r="AC108" s="96"/>
      <c r="AD108" s="96"/>
      <c r="AE108" s="96"/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6" t="s">
        <v>123</v>
      </c>
      <c r="AZ108" s="144"/>
      <c r="BA108" s="144"/>
      <c r="BB108" s="144"/>
      <c r="BC108" s="144"/>
      <c r="BD108" s="144"/>
      <c r="BE108" s="147">
        <f>IF(N108="základní",J108,0)</f>
        <v>0</v>
      </c>
      <c r="BF108" s="147">
        <f>IF(N108="snížená",J108,0)</f>
        <v>0</v>
      </c>
      <c r="BG108" s="147">
        <f>IF(N108="zákl. přenesená",J108,0)</f>
        <v>0</v>
      </c>
      <c r="BH108" s="147">
        <f>IF(N108="sníž. přenesená",J108,0)</f>
        <v>0</v>
      </c>
      <c r="BI108" s="147">
        <f>IF(N108="nulová",J108,0)</f>
        <v>0</v>
      </c>
      <c r="BJ108" s="146" t="s">
        <v>94</v>
      </c>
      <c r="BK108" s="144"/>
      <c r="BL108" s="144"/>
      <c r="BM108" s="144"/>
    </row>
    <row r="109" spans="1:65" s="2" customFormat="1" ht="18" customHeight="1">
      <c r="A109" s="32"/>
      <c r="B109" s="140"/>
      <c r="C109" s="96"/>
      <c r="D109" s="267" t="s">
        <v>124</v>
      </c>
      <c r="E109" s="268"/>
      <c r="F109" s="268"/>
      <c r="G109" s="96"/>
      <c r="H109" s="96"/>
      <c r="I109" s="96"/>
      <c r="J109" s="142">
        <v>0</v>
      </c>
      <c r="K109" s="96"/>
      <c r="L109" s="143"/>
      <c r="M109" s="144"/>
      <c r="N109" s="145" t="s">
        <v>51</v>
      </c>
      <c r="O109" s="144"/>
      <c r="P109" s="144"/>
      <c r="Q109" s="144"/>
      <c r="R109" s="144"/>
      <c r="S109" s="96"/>
      <c r="T109" s="96"/>
      <c r="U109" s="96"/>
      <c r="V109" s="96"/>
      <c r="W109" s="96"/>
      <c r="X109" s="96"/>
      <c r="Y109" s="96"/>
      <c r="Z109" s="96"/>
      <c r="AA109" s="96"/>
      <c r="AB109" s="96"/>
      <c r="AC109" s="96"/>
      <c r="AD109" s="96"/>
      <c r="AE109" s="96"/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6" t="s">
        <v>123</v>
      </c>
      <c r="AZ109" s="144"/>
      <c r="BA109" s="144"/>
      <c r="BB109" s="144"/>
      <c r="BC109" s="144"/>
      <c r="BD109" s="144"/>
      <c r="BE109" s="147">
        <f>IF(N109="základní",J109,0)</f>
        <v>0</v>
      </c>
      <c r="BF109" s="147">
        <f>IF(N109="snížená",J109,0)</f>
        <v>0</v>
      </c>
      <c r="BG109" s="147">
        <f>IF(N109="zákl. přenesená",J109,0)</f>
        <v>0</v>
      </c>
      <c r="BH109" s="147">
        <f>IF(N109="sníž. přenesená",J109,0)</f>
        <v>0</v>
      </c>
      <c r="BI109" s="147">
        <f>IF(N109="nulová",J109,0)</f>
        <v>0</v>
      </c>
      <c r="BJ109" s="146" t="s">
        <v>94</v>
      </c>
      <c r="BK109" s="144"/>
      <c r="BL109" s="144"/>
      <c r="BM109" s="144"/>
    </row>
    <row r="110" spans="1:65" s="2" customFormat="1" ht="18" customHeight="1">
      <c r="A110" s="32"/>
      <c r="B110" s="140"/>
      <c r="C110" s="96"/>
      <c r="D110" s="267" t="s">
        <v>125</v>
      </c>
      <c r="E110" s="268"/>
      <c r="F110" s="268"/>
      <c r="G110" s="96"/>
      <c r="H110" s="96"/>
      <c r="I110" s="96"/>
      <c r="J110" s="142">
        <v>0</v>
      </c>
      <c r="K110" s="96"/>
      <c r="L110" s="143"/>
      <c r="M110" s="144"/>
      <c r="N110" s="145" t="s">
        <v>51</v>
      </c>
      <c r="O110" s="144"/>
      <c r="P110" s="144"/>
      <c r="Q110" s="144"/>
      <c r="R110" s="144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6" t="s">
        <v>123</v>
      </c>
      <c r="AZ110" s="144"/>
      <c r="BA110" s="144"/>
      <c r="BB110" s="144"/>
      <c r="BC110" s="144"/>
      <c r="BD110" s="144"/>
      <c r="BE110" s="147">
        <f>IF(N110="základní",J110,0)</f>
        <v>0</v>
      </c>
      <c r="BF110" s="147">
        <f>IF(N110="snížená",J110,0)</f>
        <v>0</v>
      </c>
      <c r="BG110" s="147">
        <f>IF(N110="zákl. přenesená",J110,0)</f>
        <v>0</v>
      </c>
      <c r="BH110" s="147">
        <f>IF(N110="sníž. přenesená",J110,0)</f>
        <v>0</v>
      </c>
      <c r="BI110" s="147">
        <f>IF(N110="nulová",J110,0)</f>
        <v>0</v>
      </c>
      <c r="BJ110" s="146" t="s">
        <v>94</v>
      </c>
      <c r="BK110" s="144"/>
      <c r="BL110" s="144"/>
      <c r="BM110" s="144"/>
    </row>
    <row r="111" spans="1:65" s="2" customFormat="1" ht="18" customHeight="1">
      <c r="A111" s="32"/>
      <c r="B111" s="140"/>
      <c r="C111" s="96"/>
      <c r="D111" s="267" t="s">
        <v>126</v>
      </c>
      <c r="E111" s="268"/>
      <c r="F111" s="268"/>
      <c r="G111" s="96"/>
      <c r="H111" s="96"/>
      <c r="I111" s="96"/>
      <c r="J111" s="142">
        <v>0</v>
      </c>
      <c r="K111" s="96"/>
      <c r="L111" s="143"/>
      <c r="M111" s="144"/>
      <c r="N111" s="145" t="s">
        <v>51</v>
      </c>
      <c r="O111" s="144"/>
      <c r="P111" s="144"/>
      <c r="Q111" s="144"/>
      <c r="R111" s="144"/>
      <c r="S111" s="96"/>
      <c r="T111" s="96"/>
      <c r="U111" s="96"/>
      <c r="V111" s="96"/>
      <c r="W111" s="96"/>
      <c r="X111" s="96"/>
      <c r="Y111" s="96"/>
      <c r="Z111" s="96"/>
      <c r="AA111" s="96"/>
      <c r="AB111" s="96"/>
      <c r="AC111" s="96"/>
      <c r="AD111" s="96"/>
      <c r="AE111" s="96"/>
      <c r="AF111" s="144"/>
      <c r="AG111" s="144"/>
      <c r="AH111" s="144"/>
      <c r="AI111" s="144"/>
      <c r="AJ111" s="144"/>
      <c r="AK111" s="144"/>
      <c r="AL111" s="144"/>
      <c r="AM111" s="144"/>
      <c r="AN111" s="144"/>
      <c r="AO111" s="144"/>
      <c r="AP111" s="144"/>
      <c r="AQ111" s="144"/>
      <c r="AR111" s="144"/>
      <c r="AS111" s="144"/>
      <c r="AT111" s="144"/>
      <c r="AU111" s="144"/>
      <c r="AV111" s="144"/>
      <c r="AW111" s="144"/>
      <c r="AX111" s="144"/>
      <c r="AY111" s="146" t="s">
        <v>123</v>
      </c>
      <c r="AZ111" s="144"/>
      <c r="BA111" s="144"/>
      <c r="BB111" s="144"/>
      <c r="BC111" s="144"/>
      <c r="BD111" s="144"/>
      <c r="BE111" s="147">
        <f>IF(N111="základní",J111,0)</f>
        <v>0</v>
      </c>
      <c r="BF111" s="147">
        <f>IF(N111="snížená",J111,0)</f>
        <v>0</v>
      </c>
      <c r="BG111" s="147">
        <f>IF(N111="zákl. přenesená",J111,0)</f>
        <v>0</v>
      </c>
      <c r="BH111" s="147">
        <f>IF(N111="sníž. přenesená",J111,0)</f>
        <v>0</v>
      </c>
      <c r="BI111" s="147">
        <f>IF(N111="nulová",J111,0)</f>
        <v>0</v>
      </c>
      <c r="BJ111" s="146" t="s">
        <v>94</v>
      </c>
      <c r="BK111" s="144"/>
      <c r="BL111" s="144"/>
      <c r="BM111" s="144"/>
    </row>
    <row r="112" spans="1:65" s="2" customFormat="1" ht="18" customHeight="1">
      <c r="A112" s="32"/>
      <c r="B112" s="140"/>
      <c r="C112" s="96"/>
      <c r="D112" s="267" t="s">
        <v>127</v>
      </c>
      <c r="E112" s="268"/>
      <c r="F112" s="268"/>
      <c r="G112" s="96"/>
      <c r="H112" s="96"/>
      <c r="I112" s="96"/>
      <c r="J112" s="142">
        <v>0</v>
      </c>
      <c r="K112" s="96"/>
      <c r="L112" s="143"/>
      <c r="M112" s="144"/>
      <c r="N112" s="145" t="s">
        <v>51</v>
      </c>
      <c r="O112" s="144"/>
      <c r="P112" s="144"/>
      <c r="Q112" s="144"/>
      <c r="R112" s="144"/>
      <c r="S112" s="96"/>
      <c r="T112" s="96"/>
      <c r="U112" s="96"/>
      <c r="V112" s="96"/>
      <c r="W112" s="96"/>
      <c r="X112" s="96"/>
      <c r="Y112" s="96"/>
      <c r="Z112" s="96"/>
      <c r="AA112" s="96"/>
      <c r="AB112" s="96"/>
      <c r="AC112" s="96"/>
      <c r="AD112" s="96"/>
      <c r="AE112" s="96"/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6" t="s">
        <v>123</v>
      </c>
      <c r="AZ112" s="144"/>
      <c r="BA112" s="144"/>
      <c r="BB112" s="144"/>
      <c r="BC112" s="144"/>
      <c r="BD112" s="144"/>
      <c r="BE112" s="147">
        <f>IF(N112="základní",J112,0)</f>
        <v>0</v>
      </c>
      <c r="BF112" s="147">
        <f>IF(N112="snížená",J112,0)</f>
        <v>0</v>
      </c>
      <c r="BG112" s="147">
        <f>IF(N112="zákl. přenesená",J112,0)</f>
        <v>0</v>
      </c>
      <c r="BH112" s="147">
        <f>IF(N112="sníž. přenesená",J112,0)</f>
        <v>0</v>
      </c>
      <c r="BI112" s="147">
        <f>IF(N112="nulová",J112,0)</f>
        <v>0</v>
      </c>
      <c r="BJ112" s="146" t="s">
        <v>94</v>
      </c>
      <c r="BK112" s="144"/>
      <c r="BL112" s="144"/>
      <c r="BM112" s="144"/>
    </row>
    <row r="113" spans="1:65" s="2" customFormat="1" ht="18" customHeight="1">
      <c r="A113" s="32"/>
      <c r="B113" s="140"/>
      <c r="C113" s="96"/>
      <c r="D113" s="141" t="s">
        <v>128</v>
      </c>
      <c r="E113" s="96"/>
      <c r="F113" s="96"/>
      <c r="G113" s="96"/>
      <c r="H113" s="96"/>
      <c r="I113" s="96"/>
      <c r="J113" s="142">
        <f>ROUND(J30*T113,2)</f>
        <v>0</v>
      </c>
      <c r="K113" s="96"/>
      <c r="L113" s="143"/>
      <c r="M113" s="144"/>
      <c r="N113" s="145" t="s">
        <v>51</v>
      </c>
      <c r="O113" s="144"/>
      <c r="P113" s="144"/>
      <c r="Q113" s="144"/>
      <c r="R113" s="144"/>
      <c r="S113" s="96"/>
      <c r="T113" s="96"/>
      <c r="U113" s="96"/>
      <c r="V113" s="96"/>
      <c r="W113" s="96"/>
      <c r="X113" s="96"/>
      <c r="Y113" s="96"/>
      <c r="Z113" s="96"/>
      <c r="AA113" s="96"/>
      <c r="AB113" s="96"/>
      <c r="AC113" s="96"/>
      <c r="AD113" s="96"/>
      <c r="AE113" s="96"/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6" t="s">
        <v>129</v>
      </c>
      <c r="AZ113" s="144"/>
      <c r="BA113" s="144"/>
      <c r="BB113" s="144"/>
      <c r="BC113" s="144"/>
      <c r="BD113" s="144"/>
      <c r="BE113" s="147">
        <f>IF(N113="základní",J113,0)</f>
        <v>0</v>
      </c>
      <c r="BF113" s="147">
        <f>IF(N113="snížená",J113,0)</f>
        <v>0</v>
      </c>
      <c r="BG113" s="147">
        <f>IF(N113="zákl. přenesená",J113,0)</f>
        <v>0</v>
      </c>
      <c r="BH113" s="147">
        <f>IF(N113="sníž. přenesená",J113,0)</f>
        <v>0</v>
      </c>
      <c r="BI113" s="147">
        <f>IF(N113="nulová",J113,0)</f>
        <v>0</v>
      </c>
      <c r="BJ113" s="146" t="s">
        <v>94</v>
      </c>
      <c r="BK113" s="144"/>
      <c r="BL113" s="144"/>
      <c r="BM113" s="144"/>
    </row>
    <row r="114" spans="1:65" s="2" customFormat="1">
      <c r="A114" s="32"/>
      <c r="B114" s="33"/>
      <c r="C114" s="32"/>
      <c r="D114" s="32"/>
      <c r="E114" s="32"/>
      <c r="F114" s="32"/>
      <c r="G114" s="32"/>
      <c r="H114" s="32"/>
      <c r="I114" s="96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9.25" customHeight="1">
      <c r="A115" s="32"/>
      <c r="B115" s="33"/>
      <c r="C115" s="148" t="s">
        <v>130</v>
      </c>
      <c r="D115" s="110"/>
      <c r="E115" s="110"/>
      <c r="F115" s="110"/>
      <c r="G115" s="110"/>
      <c r="H115" s="110"/>
      <c r="I115" s="125"/>
      <c r="J115" s="149">
        <f>ROUND(J96+J107,2)</f>
        <v>0</v>
      </c>
      <c r="K115" s="110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47"/>
      <c r="C116" s="48"/>
      <c r="D116" s="48"/>
      <c r="E116" s="48"/>
      <c r="F116" s="48"/>
      <c r="G116" s="48"/>
      <c r="H116" s="48"/>
      <c r="I116" s="122"/>
      <c r="J116" s="48"/>
      <c r="K116" s="48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20" spans="1:65" s="2" customFormat="1" ht="6.95" customHeight="1">
      <c r="A120" s="32"/>
      <c r="B120" s="49"/>
      <c r="C120" s="50"/>
      <c r="D120" s="50"/>
      <c r="E120" s="50"/>
      <c r="F120" s="50"/>
      <c r="G120" s="50"/>
      <c r="H120" s="50"/>
      <c r="I120" s="123"/>
      <c r="J120" s="50"/>
      <c r="K120" s="50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24.95" customHeight="1">
      <c r="A121" s="32"/>
      <c r="B121" s="33"/>
      <c r="C121" s="20" t="s">
        <v>131</v>
      </c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96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2" customFormat="1" ht="12" customHeight="1">
      <c r="A123" s="32"/>
      <c r="B123" s="33"/>
      <c r="C123" s="26" t="s">
        <v>16</v>
      </c>
      <c r="D123" s="32"/>
      <c r="E123" s="32"/>
      <c r="F123" s="32"/>
      <c r="G123" s="32"/>
      <c r="H123" s="32"/>
      <c r="I123" s="96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5" s="2" customFormat="1" ht="16.5" customHeight="1">
      <c r="A124" s="32"/>
      <c r="B124" s="33"/>
      <c r="C124" s="32"/>
      <c r="D124" s="32"/>
      <c r="E124" s="263" t="str">
        <f>E7</f>
        <v>Klabava, ř.km 2,292, oprava jezu Dílo</v>
      </c>
      <c r="F124" s="264"/>
      <c r="G124" s="264"/>
      <c r="H124" s="264"/>
      <c r="I124" s="96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5" s="2" customFormat="1" ht="12" customHeight="1">
      <c r="A125" s="32"/>
      <c r="B125" s="33"/>
      <c r="C125" s="26" t="s">
        <v>104</v>
      </c>
      <c r="D125" s="32"/>
      <c r="E125" s="32"/>
      <c r="F125" s="32"/>
      <c r="G125" s="32"/>
      <c r="H125" s="32"/>
      <c r="I125" s="96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5" s="2" customFormat="1" ht="16.5" customHeight="1">
      <c r="A126" s="32"/>
      <c r="B126" s="33"/>
      <c r="C126" s="32"/>
      <c r="D126" s="32"/>
      <c r="E126" s="243" t="str">
        <f>E9</f>
        <v>kladil2 - SO-2 Oprava jezu</v>
      </c>
      <c r="F126" s="265"/>
      <c r="G126" s="265"/>
      <c r="H126" s="265"/>
      <c r="I126" s="96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5" s="2" customFormat="1" ht="6.95" customHeight="1">
      <c r="A127" s="32"/>
      <c r="B127" s="33"/>
      <c r="C127" s="32"/>
      <c r="D127" s="32"/>
      <c r="E127" s="32"/>
      <c r="F127" s="32"/>
      <c r="G127" s="32"/>
      <c r="H127" s="32"/>
      <c r="I127" s="96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65" s="2" customFormat="1" ht="12" customHeight="1">
      <c r="A128" s="32"/>
      <c r="B128" s="33"/>
      <c r="C128" s="26" t="s">
        <v>22</v>
      </c>
      <c r="D128" s="32"/>
      <c r="E128" s="32"/>
      <c r="F128" s="24" t="str">
        <f>F12</f>
        <v>Chrást,Smědčice</v>
      </c>
      <c r="G128" s="32"/>
      <c r="H128" s="32"/>
      <c r="I128" s="97" t="s">
        <v>24</v>
      </c>
      <c r="J128" s="55" t="str">
        <f>IF(J12="","",J12)</f>
        <v>27. 11. 2020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96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2" customHeight="1">
      <c r="A130" s="32"/>
      <c r="B130" s="33"/>
      <c r="C130" s="26" t="s">
        <v>30</v>
      </c>
      <c r="D130" s="32"/>
      <c r="E130" s="32"/>
      <c r="F130" s="24" t="str">
        <f>E15</f>
        <v>Povodí Vltavy s.p.</v>
      </c>
      <c r="G130" s="32"/>
      <c r="H130" s="32"/>
      <c r="I130" s="97" t="s">
        <v>38</v>
      </c>
      <c r="J130" s="30" t="str">
        <f>E21</f>
        <v>Ing.Milan Jícha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5.2" customHeight="1">
      <c r="A131" s="32"/>
      <c r="B131" s="33"/>
      <c r="C131" s="26" t="s">
        <v>36</v>
      </c>
      <c r="D131" s="32"/>
      <c r="E131" s="32"/>
      <c r="F131" s="24" t="str">
        <f>IF(E18="","",E18)</f>
        <v>Vyplň údaj</v>
      </c>
      <c r="G131" s="32"/>
      <c r="H131" s="32"/>
      <c r="I131" s="97" t="s">
        <v>43</v>
      </c>
      <c r="J131" s="30" t="str">
        <f>E24</f>
        <v>Ing.MIlan Jícha</v>
      </c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0.35" customHeight="1">
      <c r="A132" s="32"/>
      <c r="B132" s="33"/>
      <c r="C132" s="32"/>
      <c r="D132" s="32"/>
      <c r="E132" s="32"/>
      <c r="F132" s="32"/>
      <c r="G132" s="32"/>
      <c r="H132" s="32"/>
      <c r="I132" s="96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11" customFormat="1" ht="29.25" customHeight="1">
      <c r="A133" s="150"/>
      <c r="B133" s="151"/>
      <c r="C133" s="152" t="s">
        <v>132</v>
      </c>
      <c r="D133" s="153" t="s">
        <v>71</v>
      </c>
      <c r="E133" s="153" t="s">
        <v>67</v>
      </c>
      <c r="F133" s="153" t="s">
        <v>68</v>
      </c>
      <c r="G133" s="153" t="s">
        <v>133</v>
      </c>
      <c r="H133" s="153" t="s">
        <v>134</v>
      </c>
      <c r="I133" s="154" t="s">
        <v>135</v>
      </c>
      <c r="J133" s="155" t="s">
        <v>110</v>
      </c>
      <c r="K133" s="156" t="s">
        <v>136</v>
      </c>
      <c r="L133" s="157"/>
      <c r="M133" s="62" t="s">
        <v>1</v>
      </c>
      <c r="N133" s="63" t="s">
        <v>50</v>
      </c>
      <c r="O133" s="63" t="s">
        <v>137</v>
      </c>
      <c r="P133" s="63" t="s">
        <v>138</v>
      </c>
      <c r="Q133" s="63" t="s">
        <v>139</v>
      </c>
      <c r="R133" s="63" t="s">
        <v>140</v>
      </c>
      <c r="S133" s="63" t="s">
        <v>141</v>
      </c>
      <c r="T133" s="64" t="s">
        <v>142</v>
      </c>
      <c r="U133" s="150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/>
    </row>
    <row r="134" spans="1:65" s="2" customFormat="1" ht="22.9" customHeight="1">
      <c r="A134" s="32"/>
      <c r="B134" s="33"/>
      <c r="C134" s="69" t="s">
        <v>143</v>
      </c>
      <c r="D134" s="32"/>
      <c r="E134" s="32"/>
      <c r="F134" s="32"/>
      <c r="G134" s="32"/>
      <c r="H134" s="32"/>
      <c r="I134" s="96"/>
      <c r="J134" s="158">
        <f>BK134</f>
        <v>0</v>
      </c>
      <c r="K134" s="32"/>
      <c r="L134" s="33"/>
      <c r="M134" s="65"/>
      <c r="N134" s="56"/>
      <c r="O134" s="66"/>
      <c r="P134" s="159">
        <f>P135</f>
        <v>0</v>
      </c>
      <c r="Q134" s="66"/>
      <c r="R134" s="159">
        <f>R135</f>
        <v>1156.6599468300001</v>
      </c>
      <c r="S134" s="66"/>
      <c r="T134" s="160">
        <f>T135</f>
        <v>347.82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6" t="s">
        <v>85</v>
      </c>
      <c r="AU134" s="16" t="s">
        <v>112</v>
      </c>
      <c r="BK134" s="161">
        <f>BK135</f>
        <v>0</v>
      </c>
    </row>
    <row r="135" spans="1:65" s="12" customFormat="1" ht="25.9" customHeight="1">
      <c r="B135" s="162"/>
      <c r="D135" s="163" t="s">
        <v>85</v>
      </c>
      <c r="E135" s="164" t="s">
        <v>144</v>
      </c>
      <c r="F135" s="164" t="s">
        <v>145</v>
      </c>
      <c r="I135" s="165"/>
      <c r="J135" s="166">
        <f>BK135</f>
        <v>0</v>
      </c>
      <c r="L135" s="162"/>
      <c r="M135" s="167"/>
      <c r="N135" s="168"/>
      <c r="O135" s="168"/>
      <c r="P135" s="169">
        <f>P136+P189+P218+P229+P234+P248</f>
        <v>0</v>
      </c>
      <c r="Q135" s="168"/>
      <c r="R135" s="169">
        <f>R136+R189+R218+R229+R234+R248</f>
        <v>1156.6599468300001</v>
      </c>
      <c r="S135" s="168"/>
      <c r="T135" s="170">
        <f>T136+T189+T218+T229+T234+T248</f>
        <v>347.82</v>
      </c>
      <c r="AR135" s="163" t="s">
        <v>94</v>
      </c>
      <c r="AT135" s="171" t="s">
        <v>85</v>
      </c>
      <c r="AU135" s="171" t="s">
        <v>86</v>
      </c>
      <c r="AY135" s="163" t="s">
        <v>146</v>
      </c>
      <c r="BK135" s="172">
        <f>BK136+BK189+BK218+BK229+BK234+BK248</f>
        <v>0</v>
      </c>
    </row>
    <row r="136" spans="1:65" s="12" customFormat="1" ht="22.9" customHeight="1">
      <c r="B136" s="162"/>
      <c r="D136" s="163" t="s">
        <v>85</v>
      </c>
      <c r="E136" s="173" t="s">
        <v>94</v>
      </c>
      <c r="F136" s="173" t="s">
        <v>147</v>
      </c>
      <c r="I136" s="165"/>
      <c r="J136" s="174">
        <f>BK136</f>
        <v>0</v>
      </c>
      <c r="L136" s="162"/>
      <c r="M136" s="167"/>
      <c r="N136" s="168"/>
      <c r="O136" s="168"/>
      <c r="P136" s="169">
        <f>SUM(P137:P188)</f>
        <v>0</v>
      </c>
      <c r="Q136" s="168"/>
      <c r="R136" s="169">
        <f>SUM(R137:R188)</f>
        <v>0.31980599999999998</v>
      </c>
      <c r="S136" s="168"/>
      <c r="T136" s="170">
        <f>SUM(T137:T188)</f>
        <v>347.82</v>
      </c>
      <c r="AR136" s="163" t="s">
        <v>94</v>
      </c>
      <c r="AT136" s="171" t="s">
        <v>85</v>
      </c>
      <c r="AU136" s="171" t="s">
        <v>94</v>
      </c>
      <c r="AY136" s="163" t="s">
        <v>146</v>
      </c>
      <c r="BK136" s="172">
        <f>SUM(BK137:BK188)</f>
        <v>0</v>
      </c>
    </row>
    <row r="137" spans="1:65" s="2" customFormat="1" ht="16.5" customHeight="1">
      <c r="A137" s="32"/>
      <c r="B137" s="140"/>
      <c r="C137" s="175" t="s">
        <v>94</v>
      </c>
      <c r="D137" s="175" t="s">
        <v>148</v>
      </c>
      <c r="E137" s="176" t="s">
        <v>306</v>
      </c>
      <c r="F137" s="177" t="s">
        <v>307</v>
      </c>
      <c r="G137" s="178" t="s">
        <v>169</v>
      </c>
      <c r="H137" s="179">
        <v>158.1</v>
      </c>
      <c r="I137" s="180"/>
      <c r="J137" s="181">
        <f>ROUND(I137*H137,2)</f>
        <v>0</v>
      </c>
      <c r="K137" s="182"/>
      <c r="L137" s="33"/>
      <c r="M137" s="183" t="s">
        <v>1</v>
      </c>
      <c r="N137" s="184" t="s">
        <v>51</v>
      </c>
      <c r="O137" s="58"/>
      <c r="P137" s="185">
        <f>O137*H137</f>
        <v>0</v>
      </c>
      <c r="Q137" s="185">
        <v>0</v>
      </c>
      <c r="R137" s="185">
        <f>Q137*H137</f>
        <v>0</v>
      </c>
      <c r="S137" s="185">
        <v>2.2000000000000002</v>
      </c>
      <c r="T137" s="186">
        <f>S137*H137</f>
        <v>347.82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7" t="s">
        <v>152</v>
      </c>
      <c r="AT137" s="187" t="s">
        <v>148</v>
      </c>
      <c r="AU137" s="187" t="s">
        <v>96</v>
      </c>
      <c r="AY137" s="16" t="s">
        <v>146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16" t="s">
        <v>94</v>
      </c>
      <c r="BK137" s="188">
        <f>ROUND(I137*H137,2)</f>
        <v>0</v>
      </c>
      <c r="BL137" s="16" t="s">
        <v>152</v>
      </c>
      <c r="BM137" s="187" t="s">
        <v>308</v>
      </c>
    </row>
    <row r="138" spans="1:65" s="13" customFormat="1">
      <c r="B138" s="189"/>
      <c r="D138" s="190" t="s">
        <v>154</v>
      </c>
      <c r="E138" s="191" t="s">
        <v>1</v>
      </c>
      <c r="F138" s="192" t="s">
        <v>309</v>
      </c>
      <c r="H138" s="193">
        <v>158.1</v>
      </c>
      <c r="I138" s="194"/>
      <c r="L138" s="189"/>
      <c r="M138" s="195"/>
      <c r="N138" s="196"/>
      <c r="O138" s="196"/>
      <c r="P138" s="196"/>
      <c r="Q138" s="196"/>
      <c r="R138" s="196"/>
      <c r="S138" s="196"/>
      <c r="T138" s="197"/>
      <c r="AT138" s="191" t="s">
        <v>154</v>
      </c>
      <c r="AU138" s="191" t="s">
        <v>96</v>
      </c>
      <c r="AV138" s="13" t="s">
        <v>96</v>
      </c>
      <c r="AW138" s="13" t="s">
        <v>42</v>
      </c>
      <c r="AX138" s="13" t="s">
        <v>94</v>
      </c>
      <c r="AY138" s="191" t="s">
        <v>146</v>
      </c>
    </row>
    <row r="139" spans="1:65" s="2" customFormat="1" ht="16.5" customHeight="1">
      <c r="A139" s="32"/>
      <c r="B139" s="140"/>
      <c r="C139" s="175" t="s">
        <v>96</v>
      </c>
      <c r="D139" s="175" t="s">
        <v>148</v>
      </c>
      <c r="E139" s="176" t="s">
        <v>310</v>
      </c>
      <c r="F139" s="177" t="s">
        <v>311</v>
      </c>
      <c r="G139" s="178" t="s">
        <v>169</v>
      </c>
      <c r="H139" s="179">
        <v>401.9</v>
      </c>
      <c r="I139" s="180"/>
      <c r="J139" s="181">
        <f>ROUND(I139*H139,2)</f>
        <v>0</v>
      </c>
      <c r="K139" s="182"/>
      <c r="L139" s="33"/>
      <c r="M139" s="183" t="s">
        <v>1</v>
      </c>
      <c r="N139" s="184" t="s">
        <v>51</v>
      </c>
      <c r="O139" s="58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7" t="s">
        <v>152</v>
      </c>
      <c r="AT139" s="187" t="s">
        <v>148</v>
      </c>
      <c r="AU139" s="187" t="s">
        <v>96</v>
      </c>
      <c r="AY139" s="16" t="s">
        <v>146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6" t="s">
        <v>94</v>
      </c>
      <c r="BK139" s="188">
        <f>ROUND(I139*H139,2)</f>
        <v>0</v>
      </c>
      <c r="BL139" s="16" t="s">
        <v>152</v>
      </c>
      <c r="BM139" s="187" t="s">
        <v>312</v>
      </c>
    </row>
    <row r="140" spans="1:65" s="13" customFormat="1">
      <c r="B140" s="189"/>
      <c r="D140" s="190" t="s">
        <v>154</v>
      </c>
      <c r="E140" s="191" t="s">
        <v>1</v>
      </c>
      <c r="F140" s="192" t="s">
        <v>313</v>
      </c>
      <c r="H140" s="193">
        <v>194.48</v>
      </c>
      <c r="I140" s="194"/>
      <c r="L140" s="189"/>
      <c r="M140" s="195"/>
      <c r="N140" s="196"/>
      <c r="O140" s="196"/>
      <c r="P140" s="196"/>
      <c r="Q140" s="196"/>
      <c r="R140" s="196"/>
      <c r="S140" s="196"/>
      <c r="T140" s="197"/>
      <c r="AT140" s="191" t="s">
        <v>154</v>
      </c>
      <c r="AU140" s="191" t="s">
        <v>96</v>
      </c>
      <c r="AV140" s="13" t="s">
        <v>96</v>
      </c>
      <c r="AW140" s="13" t="s">
        <v>42</v>
      </c>
      <c r="AX140" s="13" t="s">
        <v>86</v>
      </c>
      <c r="AY140" s="191" t="s">
        <v>146</v>
      </c>
    </row>
    <row r="141" spans="1:65" s="13" customFormat="1">
      <c r="B141" s="189"/>
      <c r="D141" s="190" t="s">
        <v>154</v>
      </c>
      <c r="E141" s="191" t="s">
        <v>1</v>
      </c>
      <c r="F141" s="192" t="s">
        <v>314</v>
      </c>
      <c r="H141" s="193">
        <v>136.62</v>
      </c>
      <c r="I141" s="194"/>
      <c r="L141" s="189"/>
      <c r="M141" s="195"/>
      <c r="N141" s="196"/>
      <c r="O141" s="196"/>
      <c r="P141" s="196"/>
      <c r="Q141" s="196"/>
      <c r="R141" s="196"/>
      <c r="S141" s="196"/>
      <c r="T141" s="197"/>
      <c r="AT141" s="191" t="s">
        <v>154</v>
      </c>
      <c r="AU141" s="191" t="s">
        <v>96</v>
      </c>
      <c r="AV141" s="13" t="s">
        <v>96</v>
      </c>
      <c r="AW141" s="13" t="s">
        <v>42</v>
      </c>
      <c r="AX141" s="13" t="s">
        <v>86</v>
      </c>
      <c r="AY141" s="191" t="s">
        <v>146</v>
      </c>
    </row>
    <row r="142" spans="1:65" s="13" customFormat="1">
      <c r="B142" s="189"/>
      <c r="D142" s="190" t="s">
        <v>154</v>
      </c>
      <c r="E142" s="191" t="s">
        <v>1</v>
      </c>
      <c r="F142" s="192" t="s">
        <v>315</v>
      </c>
      <c r="H142" s="193">
        <v>70.8</v>
      </c>
      <c r="I142" s="194"/>
      <c r="L142" s="189"/>
      <c r="M142" s="195"/>
      <c r="N142" s="196"/>
      <c r="O142" s="196"/>
      <c r="P142" s="196"/>
      <c r="Q142" s="196"/>
      <c r="R142" s="196"/>
      <c r="S142" s="196"/>
      <c r="T142" s="197"/>
      <c r="AT142" s="191" t="s">
        <v>154</v>
      </c>
      <c r="AU142" s="191" t="s">
        <v>96</v>
      </c>
      <c r="AV142" s="13" t="s">
        <v>96</v>
      </c>
      <c r="AW142" s="13" t="s">
        <v>42</v>
      </c>
      <c r="AX142" s="13" t="s">
        <v>86</v>
      </c>
      <c r="AY142" s="191" t="s">
        <v>146</v>
      </c>
    </row>
    <row r="143" spans="1:65" s="14" customFormat="1">
      <c r="B143" s="198"/>
      <c r="D143" s="190" t="s">
        <v>154</v>
      </c>
      <c r="E143" s="199" t="s">
        <v>1</v>
      </c>
      <c r="F143" s="200" t="s">
        <v>198</v>
      </c>
      <c r="H143" s="201">
        <v>401.90000000000003</v>
      </c>
      <c r="I143" s="202"/>
      <c r="L143" s="198"/>
      <c r="M143" s="203"/>
      <c r="N143" s="204"/>
      <c r="O143" s="204"/>
      <c r="P143" s="204"/>
      <c r="Q143" s="204"/>
      <c r="R143" s="204"/>
      <c r="S143" s="204"/>
      <c r="T143" s="205"/>
      <c r="AT143" s="199" t="s">
        <v>154</v>
      </c>
      <c r="AU143" s="199" t="s">
        <v>96</v>
      </c>
      <c r="AV143" s="14" t="s">
        <v>152</v>
      </c>
      <c r="AW143" s="14" t="s">
        <v>42</v>
      </c>
      <c r="AX143" s="14" t="s">
        <v>94</v>
      </c>
      <c r="AY143" s="199" t="s">
        <v>146</v>
      </c>
    </row>
    <row r="144" spans="1:65" s="2" customFormat="1" ht="16.5" customHeight="1">
      <c r="A144" s="32"/>
      <c r="B144" s="140"/>
      <c r="C144" s="175" t="s">
        <v>161</v>
      </c>
      <c r="D144" s="175" t="s">
        <v>148</v>
      </c>
      <c r="E144" s="176" t="s">
        <v>183</v>
      </c>
      <c r="F144" s="177" t="s">
        <v>184</v>
      </c>
      <c r="G144" s="178" t="s">
        <v>169</v>
      </c>
      <c r="H144" s="179">
        <v>40.67</v>
      </c>
      <c r="I144" s="180"/>
      <c r="J144" s="181">
        <f>ROUND(I144*H144,2)</f>
        <v>0</v>
      </c>
      <c r="K144" s="182"/>
      <c r="L144" s="33"/>
      <c r="M144" s="183" t="s">
        <v>1</v>
      </c>
      <c r="N144" s="184" t="s">
        <v>51</v>
      </c>
      <c r="O144" s="58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7" t="s">
        <v>152</v>
      </c>
      <c r="AT144" s="187" t="s">
        <v>148</v>
      </c>
      <c r="AU144" s="187" t="s">
        <v>96</v>
      </c>
      <c r="AY144" s="16" t="s">
        <v>146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6" t="s">
        <v>94</v>
      </c>
      <c r="BK144" s="188">
        <f>ROUND(I144*H144,2)</f>
        <v>0</v>
      </c>
      <c r="BL144" s="16" t="s">
        <v>152</v>
      </c>
      <c r="BM144" s="187" t="s">
        <v>316</v>
      </c>
    </row>
    <row r="145" spans="1:65" s="13" customFormat="1">
      <c r="B145" s="189"/>
      <c r="D145" s="190" t="s">
        <v>154</v>
      </c>
      <c r="E145" s="191" t="s">
        <v>1</v>
      </c>
      <c r="F145" s="192" t="s">
        <v>317</v>
      </c>
      <c r="H145" s="193">
        <v>40.67</v>
      </c>
      <c r="I145" s="194"/>
      <c r="L145" s="189"/>
      <c r="M145" s="195"/>
      <c r="N145" s="196"/>
      <c r="O145" s="196"/>
      <c r="P145" s="196"/>
      <c r="Q145" s="196"/>
      <c r="R145" s="196"/>
      <c r="S145" s="196"/>
      <c r="T145" s="197"/>
      <c r="AT145" s="191" t="s">
        <v>154</v>
      </c>
      <c r="AU145" s="191" t="s">
        <v>96</v>
      </c>
      <c r="AV145" s="13" t="s">
        <v>96</v>
      </c>
      <c r="AW145" s="13" t="s">
        <v>42</v>
      </c>
      <c r="AX145" s="13" t="s">
        <v>94</v>
      </c>
      <c r="AY145" s="191" t="s">
        <v>146</v>
      </c>
    </row>
    <row r="146" spans="1:65" s="2" customFormat="1" ht="16.5" customHeight="1">
      <c r="A146" s="32"/>
      <c r="B146" s="140"/>
      <c r="C146" s="175" t="s">
        <v>152</v>
      </c>
      <c r="D146" s="175" t="s">
        <v>148</v>
      </c>
      <c r="E146" s="176" t="s">
        <v>318</v>
      </c>
      <c r="F146" s="177" t="s">
        <v>319</v>
      </c>
      <c r="G146" s="178" t="s">
        <v>230</v>
      </c>
      <c r="H146" s="179">
        <v>19.440000000000001</v>
      </c>
      <c r="I146" s="180"/>
      <c r="J146" s="181">
        <f>ROUND(I146*H146,2)</f>
        <v>0</v>
      </c>
      <c r="K146" s="182"/>
      <c r="L146" s="33"/>
      <c r="M146" s="183" t="s">
        <v>1</v>
      </c>
      <c r="N146" s="184" t="s">
        <v>51</v>
      </c>
      <c r="O146" s="58"/>
      <c r="P146" s="185">
        <f>O146*H146</f>
        <v>0</v>
      </c>
      <c r="Q146" s="185">
        <v>8.4000000000000003E-4</v>
      </c>
      <c r="R146" s="185">
        <f>Q146*H146</f>
        <v>1.6329600000000003E-2</v>
      </c>
      <c r="S146" s="185">
        <v>0</v>
      </c>
      <c r="T146" s="18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7" t="s">
        <v>152</v>
      </c>
      <c r="AT146" s="187" t="s">
        <v>148</v>
      </c>
      <c r="AU146" s="187" t="s">
        <v>96</v>
      </c>
      <c r="AY146" s="16" t="s">
        <v>146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94</v>
      </c>
      <c r="BK146" s="188">
        <f>ROUND(I146*H146,2)</f>
        <v>0</v>
      </c>
      <c r="BL146" s="16" t="s">
        <v>152</v>
      </c>
      <c r="BM146" s="187" t="s">
        <v>320</v>
      </c>
    </row>
    <row r="147" spans="1:65" s="13" customFormat="1">
      <c r="B147" s="189"/>
      <c r="D147" s="190" t="s">
        <v>154</v>
      </c>
      <c r="E147" s="191" t="s">
        <v>1</v>
      </c>
      <c r="F147" s="192" t="s">
        <v>321</v>
      </c>
      <c r="H147" s="193">
        <v>19.440000000000001</v>
      </c>
      <c r="I147" s="194"/>
      <c r="L147" s="189"/>
      <c r="M147" s="195"/>
      <c r="N147" s="196"/>
      <c r="O147" s="196"/>
      <c r="P147" s="196"/>
      <c r="Q147" s="196"/>
      <c r="R147" s="196"/>
      <c r="S147" s="196"/>
      <c r="T147" s="197"/>
      <c r="AT147" s="191" t="s">
        <v>154</v>
      </c>
      <c r="AU147" s="191" t="s">
        <v>96</v>
      </c>
      <c r="AV147" s="13" t="s">
        <v>96</v>
      </c>
      <c r="AW147" s="13" t="s">
        <v>42</v>
      </c>
      <c r="AX147" s="13" t="s">
        <v>94</v>
      </c>
      <c r="AY147" s="191" t="s">
        <v>146</v>
      </c>
    </row>
    <row r="148" spans="1:65" s="2" customFormat="1" ht="16.5" customHeight="1">
      <c r="A148" s="32"/>
      <c r="B148" s="140"/>
      <c r="C148" s="175" t="s">
        <v>172</v>
      </c>
      <c r="D148" s="175" t="s">
        <v>148</v>
      </c>
      <c r="E148" s="176" t="s">
        <v>322</v>
      </c>
      <c r="F148" s="177" t="s">
        <v>323</v>
      </c>
      <c r="G148" s="178" t="s">
        <v>230</v>
      </c>
      <c r="H148" s="179">
        <v>242.1</v>
      </c>
      <c r="I148" s="180"/>
      <c r="J148" s="181">
        <f>ROUND(I148*H148,2)</f>
        <v>0</v>
      </c>
      <c r="K148" s="182"/>
      <c r="L148" s="33"/>
      <c r="M148" s="183" t="s">
        <v>1</v>
      </c>
      <c r="N148" s="184" t="s">
        <v>51</v>
      </c>
      <c r="O148" s="58"/>
      <c r="P148" s="185">
        <f>O148*H148</f>
        <v>0</v>
      </c>
      <c r="Q148" s="185">
        <v>8.4999999999999995E-4</v>
      </c>
      <c r="R148" s="185">
        <f>Q148*H148</f>
        <v>0.205785</v>
      </c>
      <c r="S148" s="185">
        <v>0</v>
      </c>
      <c r="T148" s="18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7" t="s">
        <v>152</v>
      </c>
      <c r="AT148" s="187" t="s">
        <v>148</v>
      </c>
      <c r="AU148" s="187" t="s">
        <v>96</v>
      </c>
      <c r="AY148" s="16" t="s">
        <v>146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6" t="s">
        <v>94</v>
      </c>
      <c r="BK148" s="188">
        <f>ROUND(I148*H148,2)</f>
        <v>0</v>
      </c>
      <c r="BL148" s="16" t="s">
        <v>152</v>
      </c>
      <c r="BM148" s="187" t="s">
        <v>324</v>
      </c>
    </row>
    <row r="149" spans="1:65" s="13" customFormat="1">
      <c r="B149" s="189"/>
      <c r="D149" s="190" t="s">
        <v>154</v>
      </c>
      <c r="E149" s="191" t="s">
        <v>1</v>
      </c>
      <c r="F149" s="192" t="s">
        <v>325</v>
      </c>
      <c r="H149" s="193">
        <v>118.44</v>
      </c>
      <c r="I149" s="194"/>
      <c r="L149" s="189"/>
      <c r="M149" s="195"/>
      <c r="N149" s="196"/>
      <c r="O149" s="196"/>
      <c r="P149" s="196"/>
      <c r="Q149" s="196"/>
      <c r="R149" s="196"/>
      <c r="S149" s="196"/>
      <c r="T149" s="197"/>
      <c r="AT149" s="191" t="s">
        <v>154</v>
      </c>
      <c r="AU149" s="191" t="s">
        <v>96</v>
      </c>
      <c r="AV149" s="13" t="s">
        <v>96</v>
      </c>
      <c r="AW149" s="13" t="s">
        <v>42</v>
      </c>
      <c r="AX149" s="13" t="s">
        <v>86</v>
      </c>
      <c r="AY149" s="191" t="s">
        <v>146</v>
      </c>
    </row>
    <row r="150" spans="1:65" s="13" customFormat="1">
      <c r="B150" s="189"/>
      <c r="D150" s="190" t="s">
        <v>154</v>
      </c>
      <c r="E150" s="191" t="s">
        <v>1</v>
      </c>
      <c r="F150" s="192" t="s">
        <v>326</v>
      </c>
      <c r="H150" s="193">
        <v>123.66</v>
      </c>
      <c r="I150" s="194"/>
      <c r="L150" s="189"/>
      <c r="M150" s="195"/>
      <c r="N150" s="196"/>
      <c r="O150" s="196"/>
      <c r="P150" s="196"/>
      <c r="Q150" s="196"/>
      <c r="R150" s="196"/>
      <c r="S150" s="196"/>
      <c r="T150" s="197"/>
      <c r="AT150" s="191" t="s">
        <v>154</v>
      </c>
      <c r="AU150" s="191" t="s">
        <v>96</v>
      </c>
      <c r="AV150" s="13" t="s">
        <v>96</v>
      </c>
      <c r="AW150" s="13" t="s">
        <v>42</v>
      </c>
      <c r="AX150" s="13" t="s">
        <v>86</v>
      </c>
      <c r="AY150" s="191" t="s">
        <v>146</v>
      </c>
    </row>
    <row r="151" spans="1:65" s="14" customFormat="1">
      <c r="B151" s="198"/>
      <c r="D151" s="190" t="s">
        <v>154</v>
      </c>
      <c r="E151" s="199" t="s">
        <v>1</v>
      </c>
      <c r="F151" s="200" t="s">
        <v>198</v>
      </c>
      <c r="H151" s="201">
        <v>242.1</v>
      </c>
      <c r="I151" s="202"/>
      <c r="L151" s="198"/>
      <c r="M151" s="203"/>
      <c r="N151" s="204"/>
      <c r="O151" s="204"/>
      <c r="P151" s="204"/>
      <c r="Q151" s="204"/>
      <c r="R151" s="204"/>
      <c r="S151" s="204"/>
      <c r="T151" s="205"/>
      <c r="AT151" s="199" t="s">
        <v>154</v>
      </c>
      <c r="AU151" s="199" t="s">
        <v>96</v>
      </c>
      <c r="AV151" s="14" t="s">
        <v>152</v>
      </c>
      <c r="AW151" s="14" t="s">
        <v>42</v>
      </c>
      <c r="AX151" s="14" t="s">
        <v>94</v>
      </c>
      <c r="AY151" s="199" t="s">
        <v>146</v>
      </c>
    </row>
    <row r="152" spans="1:65" s="2" customFormat="1" ht="16.5" customHeight="1">
      <c r="A152" s="32"/>
      <c r="B152" s="140"/>
      <c r="C152" s="175" t="s">
        <v>177</v>
      </c>
      <c r="D152" s="175" t="s">
        <v>148</v>
      </c>
      <c r="E152" s="176" t="s">
        <v>327</v>
      </c>
      <c r="F152" s="177" t="s">
        <v>328</v>
      </c>
      <c r="G152" s="178" t="s">
        <v>230</v>
      </c>
      <c r="H152" s="179">
        <v>19.440000000000001</v>
      </c>
      <c r="I152" s="180"/>
      <c r="J152" s="181">
        <f>ROUND(I152*H152,2)</f>
        <v>0</v>
      </c>
      <c r="K152" s="182"/>
      <c r="L152" s="33"/>
      <c r="M152" s="183" t="s">
        <v>1</v>
      </c>
      <c r="N152" s="184" t="s">
        <v>51</v>
      </c>
      <c r="O152" s="58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7" t="s">
        <v>152</v>
      </c>
      <c r="AT152" s="187" t="s">
        <v>148</v>
      </c>
      <c r="AU152" s="187" t="s">
        <v>96</v>
      </c>
      <c r="AY152" s="16" t="s">
        <v>146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6" t="s">
        <v>94</v>
      </c>
      <c r="BK152" s="188">
        <f>ROUND(I152*H152,2)</f>
        <v>0</v>
      </c>
      <c r="BL152" s="16" t="s">
        <v>152</v>
      </c>
      <c r="BM152" s="187" t="s">
        <v>329</v>
      </c>
    </row>
    <row r="153" spans="1:65" s="13" customFormat="1">
      <c r="B153" s="189"/>
      <c r="D153" s="190" t="s">
        <v>154</v>
      </c>
      <c r="E153" s="191" t="s">
        <v>1</v>
      </c>
      <c r="F153" s="192" t="s">
        <v>330</v>
      </c>
      <c r="H153" s="193">
        <v>19.440000000000001</v>
      </c>
      <c r="I153" s="194"/>
      <c r="L153" s="189"/>
      <c r="M153" s="195"/>
      <c r="N153" s="196"/>
      <c r="O153" s="196"/>
      <c r="P153" s="196"/>
      <c r="Q153" s="196"/>
      <c r="R153" s="196"/>
      <c r="S153" s="196"/>
      <c r="T153" s="197"/>
      <c r="AT153" s="191" t="s">
        <v>154</v>
      </c>
      <c r="AU153" s="191" t="s">
        <v>96</v>
      </c>
      <c r="AV153" s="13" t="s">
        <v>96</v>
      </c>
      <c r="AW153" s="13" t="s">
        <v>42</v>
      </c>
      <c r="AX153" s="13" t="s">
        <v>94</v>
      </c>
      <c r="AY153" s="191" t="s">
        <v>146</v>
      </c>
    </row>
    <row r="154" spans="1:65" s="2" customFormat="1" ht="16.5" customHeight="1">
      <c r="A154" s="32"/>
      <c r="B154" s="140"/>
      <c r="C154" s="175" t="s">
        <v>182</v>
      </c>
      <c r="D154" s="175" t="s">
        <v>148</v>
      </c>
      <c r="E154" s="176" t="s">
        <v>331</v>
      </c>
      <c r="F154" s="177" t="s">
        <v>332</v>
      </c>
      <c r="G154" s="178" t="s">
        <v>230</v>
      </c>
      <c r="H154" s="179">
        <v>242.1</v>
      </c>
      <c r="I154" s="180"/>
      <c r="J154" s="181">
        <f>ROUND(I154*H154,2)</f>
        <v>0</v>
      </c>
      <c r="K154" s="182"/>
      <c r="L154" s="33"/>
      <c r="M154" s="183" t="s">
        <v>1</v>
      </c>
      <c r="N154" s="184" t="s">
        <v>51</v>
      </c>
      <c r="O154" s="58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7" t="s">
        <v>152</v>
      </c>
      <c r="AT154" s="187" t="s">
        <v>148</v>
      </c>
      <c r="AU154" s="187" t="s">
        <v>96</v>
      </c>
      <c r="AY154" s="16" t="s">
        <v>146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16" t="s">
        <v>94</v>
      </c>
      <c r="BK154" s="188">
        <f>ROUND(I154*H154,2)</f>
        <v>0</v>
      </c>
      <c r="BL154" s="16" t="s">
        <v>152</v>
      </c>
      <c r="BM154" s="187" t="s">
        <v>333</v>
      </c>
    </row>
    <row r="155" spans="1:65" s="13" customFormat="1">
      <c r="B155" s="189"/>
      <c r="D155" s="190" t="s">
        <v>154</v>
      </c>
      <c r="E155" s="191" t="s">
        <v>1</v>
      </c>
      <c r="F155" s="192" t="s">
        <v>334</v>
      </c>
      <c r="H155" s="193">
        <v>242.1</v>
      </c>
      <c r="I155" s="194"/>
      <c r="L155" s="189"/>
      <c r="M155" s="195"/>
      <c r="N155" s="196"/>
      <c r="O155" s="196"/>
      <c r="P155" s="196"/>
      <c r="Q155" s="196"/>
      <c r="R155" s="196"/>
      <c r="S155" s="196"/>
      <c r="T155" s="197"/>
      <c r="AT155" s="191" t="s">
        <v>154</v>
      </c>
      <c r="AU155" s="191" t="s">
        <v>96</v>
      </c>
      <c r="AV155" s="13" t="s">
        <v>96</v>
      </c>
      <c r="AW155" s="13" t="s">
        <v>42</v>
      </c>
      <c r="AX155" s="13" t="s">
        <v>94</v>
      </c>
      <c r="AY155" s="191" t="s">
        <v>146</v>
      </c>
    </row>
    <row r="156" spans="1:65" s="2" customFormat="1" ht="16.5" customHeight="1">
      <c r="A156" s="32"/>
      <c r="B156" s="140"/>
      <c r="C156" s="175" t="s">
        <v>187</v>
      </c>
      <c r="D156" s="175" t="s">
        <v>148</v>
      </c>
      <c r="E156" s="176" t="s">
        <v>335</v>
      </c>
      <c r="F156" s="177" t="s">
        <v>336</v>
      </c>
      <c r="G156" s="178" t="s">
        <v>230</v>
      </c>
      <c r="H156" s="179">
        <v>123.66</v>
      </c>
      <c r="I156" s="180"/>
      <c r="J156" s="181">
        <f>ROUND(I156*H156,2)</f>
        <v>0</v>
      </c>
      <c r="K156" s="182"/>
      <c r="L156" s="33"/>
      <c r="M156" s="183" t="s">
        <v>1</v>
      </c>
      <c r="N156" s="184" t="s">
        <v>51</v>
      </c>
      <c r="O156" s="58"/>
      <c r="P156" s="185">
        <f>O156*H156</f>
        <v>0</v>
      </c>
      <c r="Q156" s="185">
        <v>7.9000000000000001E-4</v>
      </c>
      <c r="R156" s="185">
        <f>Q156*H156</f>
        <v>9.7691399999999998E-2</v>
      </c>
      <c r="S156" s="185">
        <v>0</v>
      </c>
      <c r="T156" s="186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7" t="s">
        <v>152</v>
      </c>
      <c r="AT156" s="187" t="s">
        <v>148</v>
      </c>
      <c r="AU156" s="187" t="s">
        <v>96</v>
      </c>
      <c r="AY156" s="16" t="s">
        <v>146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6" t="s">
        <v>94</v>
      </c>
      <c r="BK156" s="188">
        <f>ROUND(I156*H156,2)</f>
        <v>0</v>
      </c>
      <c r="BL156" s="16" t="s">
        <v>152</v>
      </c>
      <c r="BM156" s="187" t="s">
        <v>337</v>
      </c>
    </row>
    <row r="157" spans="1:65" s="13" customFormat="1">
      <c r="B157" s="189"/>
      <c r="D157" s="190" t="s">
        <v>154</v>
      </c>
      <c r="E157" s="191" t="s">
        <v>1</v>
      </c>
      <c r="F157" s="192" t="s">
        <v>338</v>
      </c>
      <c r="H157" s="193">
        <v>123.66</v>
      </c>
      <c r="I157" s="194"/>
      <c r="L157" s="189"/>
      <c r="M157" s="195"/>
      <c r="N157" s="196"/>
      <c r="O157" s="196"/>
      <c r="P157" s="196"/>
      <c r="Q157" s="196"/>
      <c r="R157" s="196"/>
      <c r="S157" s="196"/>
      <c r="T157" s="197"/>
      <c r="AT157" s="191" t="s">
        <v>154</v>
      </c>
      <c r="AU157" s="191" t="s">
        <v>96</v>
      </c>
      <c r="AV157" s="13" t="s">
        <v>96</v>
      </c>
      <c r="AW157" s="13" t="s">
        <v>42</v>
      </c>
      <c r="AX157" s="13" t="s">
        <v>94</v>
      </c>
      <c r="AY157" s="191" t="s">
        <v>146</v>
      </c>
    </row>
    <row r="158" spans="1:65" s="2" customFormat="1" ht="16.5" customHeight="1">
      <c r="A158" s="32"/>
      <c r="B158" s="140"/>
      <c r="C158" s="175" t="s">
        <v>192</v>
      </c>
      <c r="D158" s="175" t="s">
        <v>148</v>
      </c>
      <c r="E158" s="176" t="s">
        <v>339</v>
      </c>
      <c r="F158" s="177" t="s">
        <v>340</v>
      </c>
      <c r="G158" s="178" t="s">
        <v>230</v>
      </c>
      <c r="H158" s="179">
        <v>123.66</v>
      </c>
      <c r="I158" s="180"/>
      <c r="J158" s="181">
        <f>ROUND(I158*H158,2)</f>
        <v>0</v>
      </c>
      <c r="K158" s="182"/>
      <c r="L158" s="33"/>
      <c r="M158" s="183" t="s">
        <v>1</v>
      </c>
      <c r="N158" s="184" t="s">
        <v>51</v>
      </c>
      <c r="O158" s="58"/>
      <c r="P158" s="185">
        <f>O158*H158</f>
        <v>0</v>
      </c>
      <c r="Q158" s="185">
        <v>0</v>
      </c>
      <c r="R158" s="185">
        <f>Q158*H158</f>
        <v>0</v>
      </c>
      <c r="S158" s="185">
        <v>0</v>
      </c>
      <c r="T158" s="186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7" t="s">
        <v>152</v>
      </c>
      <c r="AT158" s="187" t="s">
        <v>148</v>
      </c>
      <c r="AU158" s="187" t="s">
        <v>96</v>
      </c>
      <c r="AY158" s="16" t="s">
        <v>146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16" t="s">
        <v>94</v>
      </c>
      <c r="BK158" s="188">
        <f>ROUND(I158*H158,2)</f>
        <v>0</v>
      </c>
      <c r="BL158" s="16" t="s">
        <v>152</v>
      </c>
      <c r="BM158" s="187" t="s">
        <v>341</v>
      </c>
    </row>
    <row r="159" spans="1:65" s="13" customFormat="1">
      <c r="B159" s="189"/>
      <c r="D159" s="190" t="s">
        <v>154</v>
      </c>
      <c r="E159" s="191" t="s">
        <v>1</v>
      </c>
      <c r="F159" s="192" t="s">
        <v>338</v>
      </c>
      <c r="H159" s="193">
        <v>123.66</v>
      </c>
      <c r="I159" s="194"/>
      <c r="L159" s="189"/>
      <c r="M159" s="195"/>
      <c r="N159" s="196"/>
      <c r="O159" s="196"/>
      <c r="P159" s="196"/>
      <c r="Q159" s="196"/>
      <c r="R159" s="196"/>
      <c r="S159" s="196"/>
      <c r="T159" s="197"/>
      <c r="AT159" s="191" t="s">
        <v>154</v>
      </c>
      <c r="AU159" s="191" t="s">
        <v>96</v>
      </c>
      <c r="AV159" s="13" t="s">
        <v>96</v>
      </c>
      <c r="AW159" s="13" t="s">
        <v>42</v>
      </c>
      <c r="AX159" s="13" t="s">
        <v>94</v>
      </c>
      <c r="AY159" s="191" t="s">
        <v>146</v>
      </c>
    </row>
    <row r="160" spans="1:65" s="2" customFormat="1" ht="16.5" customHeight="1">
      <c r="A160" s="32"/>
      <c r="B160" s="140"/>
      <c r="C160" s="175" t="s">
        <v>199</v>
      </c>
      <c r="D160" s="175" t="s">
        <v>148</v>
      </c>
      <c r="E160" s="176" t="s">
        <v>342</v>
      </c>
      <c r="F160" s="177" t="s">
        <v>343</v>
      </c>
      <c r="G160" s="178" t="s">
        <v>169</v>
      </c>
      <c r="H160" s="179">
        <v>433.464</v>
      </c>
      <c r="I160" s="180"/>
      <c r="J160" s="181">
        <f>ROUND(I160*H160,2)</f>
        <v>0</v>
      </c>
      <c r="K160" s="182"/>
      <c r="L160" s="33"/>
      <c r="M160" s="183" t="s">
        <v>1</v>
      </c>
      <c r="N160" s="184" t="s">
        <v>51</v>
      </c>
      <c r="O160" s="58"/>
      <c r="P160" s="185">
        <f>O160*H160</f>
        <v>0</v>
      </c>
      <c r="Q160" s="185">
        <v>0</v>
      </c>
      <c r="R160" s="185">
        <f>Q160*H160</f>
        <v>0</v>
      </c>
      <c r="S160" s="185">
        <v>0</v>
      </c>
      <c r="T160" s="18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7" t="s">
        <v>152</v>
      </c>
      <c r="AT160" s="187" t="s">
        <v>148</v>
      </c>
      <c r="AU160" s="187" t="s">
        <v>96</v>
      </c>
      <c r="AY160" s="16" t="s">
        <v>146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6" t="s">
        <v>94</v>
      </c>
      <c r="BK160" s="188">
        <f>ROUND(I160*H160,2)</f>
        <v>0</v>
      </c>
      <c r="BL160" s="16" t="s">
        <v>152</v>
      </c>
      <c r="BM160" s="187" t="s">
        <v>344</v>
      </c>
    </row>
    <row r="161" spans="1:65" s="13" customFormat="1">
      <c r="B161" s="189"/>
      <c r="D161" s="190" t="s">
        <v>154</v>
      </c>
      <c r="E161" s="191" t="s">
        <v>1</v>
      </c>
      <c r="F161" s="192" t="s">
        <v>345</v>
      </c>
      <c r="H161" s="193">
        <v>265.584</v>
      </c>
      <c r="I161" s="194"/>
      <c r="L161" s="189"/>
      <c r="M161" s="195"/>
      <c r="N161" s="196"/>
      <c r="O161" s="196"/>
      <c r="P161" s="196"/>
      <c r="Q161" s="196"/>
      <c r="R161" s="196"/>
      <c r="S161" s="196"/>
      <c r="T161" s="197"/>
      <c r="AT161" s="191" t="s">
        <v>154</v>
      </c>
      <c r="AU161" s="191" t="s">
        <v>96</v>
      </c>
      <c r="AV161" s="13" t="s">
        <v>96</v>
      </c>
      <c r="AW161" s="13" t="s">
        <v>42</v>
      </c>
      <c r="AX161" s="13" t="s">
        <v>86</v>
      </c>
      <c r="AY161" s="191" t="s">
        <v>146</v>
      </c>
    </row>
    <row r="162" spans="1:65" s="13" customFormat="1">
      <c r="B162" s="189"/>
      <c r="D162" s="190" t="s">
        <v>154</v>
      </c>
      <c r="E162" s="191" t="s">
        <v>1</v>
      </c>
      <c r="F162" s="192" t="s">
        <v>346</v>
      </c>
      <c r="H162" s="193">
        <v>167.88</v>
      </c>
      <c r="I162" s="194"/>
      <c r="L162" s="189"/>
      <c r="M162" s="195"/>
      <c r="N162" s="196"/>
      <c r="O162" s="196"/>
      <c r="P162" s="196"/>
      <c r="Q162" s="196"/>
      <c r="R162" s="196"/>
      <c r="S162" s="196"/>
      <c r="T162" s="197"/>
      <c r="AT162" s="191" t="s">
        <v>154</v>
      </c>
      <c r="AU162" s="191" t="s">
        <v>96</v>
      </c>
      <c r="AV162" s="13" t="s">
        <v>96</v>
      </c>
      <c r="AW162" s="13" t="s">
        <v>42</v>
      </c>
      <c r="AX162" s="13" t="s">
        <v>86</v>
      </c>
      <c r="AY162" s="191" t="s">
        <v>146</v>
      </c>
    </row>
    <row r="163" spans="1:65" s="14" customFormat="1">
      <c r="B163" s="198"/>
      <c r="D163" s="190" t="s">
        <v>154</v>
      </c>
      <c r="E163" s="199" t="s">
        <v>1</v>
      </c>
      <c r="F163" s="200" t="s">
        <v>198</v>
      </c>
      <c r="H163" s="201">
        <v>433.464</v>
      </c>
      <c r="I163" s="202"/>
      <c r="L163" s="198"/>
      <c r="M163" s="203"/>
      <c r="N163" s="204"/>
      <c r="O163" s="204"/>
      <c r="P163" s="204"/>
      <c r="Q163" s="204"/>
      <c r="R163" s="204"/>
      <c r="S163" s="204"/>
      <c r="T163" s="205"/>
      <c r="AT163" s="199" t="s">
        <v>154</v>
      </c>
      <c r="AU163" s="199" t="s">
        <v>96</v>
      </c>
      <c r="AV163" s="14" t="s">
        <v>152</v>
      </c>
      <c r="AW163" s="14" t="s">
        <v>42</v>
      </c>
      <c r="AX163" s="14" t="s">
        <v>94</v>
      </c>
      <c r="AY163" s="199" t="s">
        <v>146</v>
      </c>
    </row>
    <row r="164" spans="1:65" s="2" customFormat="1" ht="16.5" customHeight="1">
      <c r="A164" s="32"/>
      <c r="B164" s="140"/>
      <c r="C164" s="175" t="s">
        <v>204</v>
      </c>
      <c r="D164" s="175" t="s">
        <v>148</v>
      </c>
      <c r="E164" s="176" t="s">
        <v>200</v>
      </c>
      <c r="F164" s="177" t="s">
        <v>201</v>
      </c>
      <c r="G164" s="178" t="s">
        <v>169</v>
      </c>
      <c r="H164" s="179">
        <v>40.67</v>
      </c>
      <c r="I164" s="180"/>
      <c r="J164" s="181">
        <f>ROUND(I164*H164,2)</f>
        <v>0</v>
      </c>
      <c r="K164" s="182"/>
      <c r="L164" s="33"/>
      <c r="M164" s="183" t="s">
        <v>1</v>
      </c>
      <c r="N164" s="184" t="s">
        <v>51</v>
      </c>
      <c r="O164" s="58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7" t="s">
        <v>152</v>
      </c>
      <c r="AT164" s="187" t="s">
        <v>148</v>
      </c>
      <c r="AU164" s="187" t="s">
        <v>96</v>
      </c>
      <c r="AY164" s="16" t="s">
        <v>146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6" t="s">
        <v>94</v>
      </c>
      <c r="BK164" s="188">
        <f>ROUND(I164*H164,2)</f>
        <v>0</v>
      </c>
      <c r="BL164" s="16" t="s">
        <v>152</v>
      </c>
      <c r="BM164" s="187" t="s">
        <v>347</v>
      </c>
    </row>
    <row r="165" spans="1:65" s="13" customFormat="1">
      <c r="B165" s="189"/>
      <c r="D165" s="190" t="s">
        <v>154</v>
      </c>
      <c r="E165" s="191" t="s">
        <v>1</v>
      </c>
      <c r="F165" s="192" t="s">
        <v>348</v>
      </c>
      <c r="H165" s="193">
        <v>40.67</v>
      </c>
      <c r="I165" s="194"/>
      <c r="L165" s="189"/>
      <c r="M165" s="195"/>
      <c r="N165" s="196"/>
      <c r="O165" s="196"/>
      <c r="P165" s="196"/>
      <c r="Q165" s="196"/>
      <c r="R165" s="196"/>
      <c r="S165" s="196"/>
      <c r="T165" s="197"/>
      <c r="AT165" s="191" t="s">
        <v>154</v>
      </c>
      <c r="AU165" s="191" t="s">
        <v>96</v>
      </c>
      <c r="AV165" s="13" t="s">
        <v>96</v>
      </c>
      <c r="AW165" s="13" t="s">
        <v>42</v>
      </c>
      <c r="AX165" s="13" t="s">
        <v>94</v>
      </c>
      <c r="AY165" s="191" t="s">
        <v>146</v>
      </c>
    </row>
    <row r="166" spans="1:65" s="2" customFormat="1" ht="16.5" customHeight="1">
      <c r="A166" s="32"/>
      <c r="B166" s="140"/>
      <c r="C166" s="175" t="s">
        <v>208</v>
      </c>
      <c r="D166" s="175" t="s">
        <v>148</v>
      </c>
      <c r="E166" s="176" t="s">
        <v>349</v>
      </c>
      <c r="F166" s="177" t="s">
        <v>350</v>
      </c>
      <c r="G166" s="178" t="s">
        <v>169</v>
      </c>
      <c r="H166" s="179">
        <v>711.98199999999997</v>
      </c>
      <c r="I166" s="180"/>
      <c r="J166" s="181">
        <f>ROUND(I166*H166,2)</f>
        <v>0</v>
      </c>
      <c r="K166" s="182"/>
      <c r="L166" s="33"/>
      <c r="M166" s="183" t="s">
        <v>1</v>
      </c>
      <c r="N166" s="184" t="s">
        <v>51</v>
      </c>
      <c r="O166" s="58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7" t="s">
        <v>152</v>
      </c>
      <c r="AT166" s="187" t="s">
        <v>148</v>
      </c>
      <c r="AU166" s="187" t="s">
        <v>96</v>
      </c>
      <c r="AY166" s="16" t="s">
        <v>146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6" t="s">
        <v>94</v>
      </c>
      <c r="BK166" s="188">
        <f>ROUND(I166*H166,2)</f>
        <v>0</v>
      </c>
      <c r="BL166" s="16" t="s">
        <v>152</v>
      </c>
      <c r="BM166" s="187" t="s">
        <v>351</v>
      </c>
    </row>
    <row r="167" spans="1:65" s="13" customFormat="1">
      <c r="B167" s="189"/>
      <c r="D167" s="190" t="s">
        <v>154</v>
      </c>
      <c r="E167" s="191" t="s">
        <v>1</v>
      </c>
      <c r="F167" s="192" t="s">
        <v>352</v>
      </c>
      <c r="H167" s="193">
        <v>132.792</v>
      </c>
      <c r="I167" s="194"/>
      <c r="L167" s="189"/>
      <c r="M167" s="195"/>
      <c r="N167" s="196"/>
      <c r="O167" s="196"/>
      <c r="P167" s="196"/>
      <c r="Q167" s="196"/>
      <c r="R167" s="196"/>
      <c r="S167" s="196"/>
      <c r="T167" s="197"/>
      <c r="AT167" s="191" t="s">
        <v>154</v>
      </c>
      <c r="AU167" s="191" t="s">
        <v>96</v>
      </c>
      <c r="AV167" s="13" t="s">
        <v>96</v>
      </c>
      <c r="AW167" s="13" t="s">
        <v>42</v>
      </c>
      <c r="AX167" s="13" t="s">
        <v>86</v>
      </c>
      <c r="AY167" s="191" t="s">
        <v>146</v>
      </c>
    </row>
    <row r="168" spans="1:65" s="13" customFormat="1">
      <c r="B168" s="189"/>
      <c r="D168" s="190" t="s">
        <v>154</v>
      </c>
      <c r="E168" s="191" t="s">
        <v>1</v>
      </c>
      <c r="F168" s="192" t="s">
        <v>353</v>
      </c>
      <c r="H168" s="193">
        <v>132.792</v>
      </c>
      <c r="I168" s="194"/>
      <c r="L168" s="189"/>
      <c r="M168" s="195"/>
      <c r="N168" s="196"/>
      <c r="O168" s="196"/>
      <c r="P168" s="196"/>
      <c r="Q168" s="196"/>
      <c r="R168" s="196"/>
      <c r="S168" s="196"/>
      <c r="T168" s="197"/>
      <c r="AT168" s="191" t="s">
        <v>154</v>
      </c>
      <c r="AU168" s="191" t="s">
        <v>96</v>
      </c>
      <c r="AV168" s="13" t="s">
        <v>96</v>
      </c>
      <c r="AW168" s="13" t="s">
        <v>42</v>
      </c>
      <c r="AX168" s="13" t="s">
        <v>86</v>
      </c>
      <c r="AY168" s="191" t="s">
        <v>146</v>
      </c>
    </row>
    <row r="169" spans="1:65" s="13" customFormat="1">
      <c r="B169" s="189"/>
      <c r="D169" s="190" t="s">
        <v>154</v>
      </c>
      <c r="E169" s="191" t="s">
        <v>1</v>
      </c>
      <c r="F169" s="192" t="s">
        <v>354</v>
      </c>
      <c r="H169" s="193">
        <v>13.048</v>
      </c>
      <c r="I169" s="194"/>
      <c r="L169" s="189"/>
      <c r="M169" s="195"/>
      <c r="N169" s="196"/>
      <c r="O169" s="196"/>
      <c r="P169" s="196"/>
      <c r="Q169" s="196"/>
      <c r="R169" s="196"/>
      <c r="S169" s="196"/>
      <c r="T169" s="197"/>
      <c r="AT169" s="191" t="s">
        <v>154</v>
      </c>
      <c r="AU169" s="191" t="s">
        <v>96</v>
      </c>
      <c r="AV169" s="13" t="s">
        <v>96</v>
      </c>
      <c r="AW169" s="13" t="s">
        <v>42</v>
      </c>
      <c r="AX169" s="13" t="s">
        <v>86</v>
      </c>
      <c r="AY169" s="191" t="s">
        <v>146</v>
      </c>
    </row>
    <row r="170" spans="1:65" s="13" customFormat="1">
      <c r="B170" s="189"/>
      <c r="D170" s="190" t="s">
        <v>154</v>
      </c>
      <c r="E170" s="191" t="s">
        <v>1</v>
      </c>
      <c r="F170" s="192" t="s">
        <v>355</v>
      </c>
      <c r="H170" s="193">
        <v>48.64</v>
      </c>
      <c r="I170" s="194"/>
      <c r="L170" s="189"/>
      <c r="M170" s="195"/>
      <c r="N170" s="196"/>
      <c r="O170" s="196"/>
      <c r="P170" s="196"/>
      <c r="Q170" s="196"/>
      <c r="R170" s="196"/>
      <c r="S170" s="196"/>
      <c r="T170" s="197"/>
      <c r="AT170" s="191" t="s">
        <v>154</v>
      </c>
      <c r="AU170" s="191" t="s">
        <v>96</v>
      </c>
      <c r="AV170" s="13" t="s">
        <v>96</v>
      </c>
      <c r="AW170" s="13" t="s">
        <v>42</v>
      </c>
      <c r="AX170" s="13" t="s">
        <v>86</v>
      </c>
      <c r="AY170" s="191" t="s">
        <v>146</v>
      </c>
    </row>
    <row r="171" spans="1:65" s="13" customFormat="1">
      <c r="B171" s="189"/>
      <c r="D171" s="190" t="s">
        <v>154</v>
      </c>
      <c r="E171" s="191" t="s">
        <v>1</v>
      </c>
      <c r="F171" s="192" t="s">
        <v>356</v>
      </c>
      <c r="H171" s="193">
        <v>52.68</v>
      </c>
      <c r="I171" s="194"/>
      <c r="L171" s="189"/>
      <c r="M171" s="195"/>
      <c r="N171" s="196"/>
      <c r="O171" s="196"/>
      <c r="P171" s="196"/>
      <c r="Q171" s="196"/>
      <c r="R171" s="196"/>
      <c r="S171" s="196"/>
      <c r="T171" s="197"/>
      <c r="AT171" s="191" t="s">
        <v>154</v>
      </c>
      <c r="AU171" s="191" t="s">
        <v>96</v>
      </c>
      <c r="AV171" s="13" t="s">
        <v>96</v>
      </c>
      <c r="AW171" s="13" t="s">
        <v>42</v>
      </c>
      <c r="AX171" s="13" t="s">
        <v>86</v>
      </c>
      <c r="AY171" s="191" t="s">
        <v>146</v>
      </c>
    </row>
    <row r="172" spans="1:65" s="13" customFormat="1">
      <c r="B172" s="189"/>
      <c r="D172" s="190" t="s">
        <v>154</v>
      </c>
      <c r="E172" s="191" t="s">
        <v>1</v>
      </c>
      <c r="F172" s="192" t="s">
        <v>357</v>
      </c>
      <c r="H172" s="193">
        <v>70.8</v>
      </c>
      <c r="I172" s="194"/>
      <c r="L172" s="189"/>
      <c r="M172" s="195"/>
      <c r="N172" s="196"/>
      <c r="O172" s="196"/>
      <c r="P172" s="196"/>
      <c r="Q172" s="196"/>
      <c r="R172" s="196"/>
      <c r="S172" s="196"/>
      <c r="T172" s="197"/>
      <c r="AT172" s="191" t="s">
        <v>154</v>
      </c>
      <c r="AU172" s="191" t="s">
        <v>96</v>
      </c>
      <c r="AV172" s="13" t="s">
        <v>96</v>
      </c>
      <c r="AW172" s="13" t="s">
        <v>42</v>
      </c>
      <c r="AX172" s="13" t="s">
        <v>86</v>
      </c>
      <c r="AY172" s="191" t="s">
        <v>146</v>
      </c>
    </row>
    <row r="173" spans="1:65" s="13" customFormat="1">
      <c r="B173" s="189"/>
      <c r="D173" s="190" t="s">
        <v>154</v>
      </c>
      <c r="E173" s="191" t="s">
        <v>1</v>
      </c>
      <c r="F173" s="192" t="s">
        <v>348</v>
      </c>
      <c r="H173" s="193">
        <v>40.67</v>
      </c>
      <c r="I173" s="194"/>
      <c r="L173" s="189"/>
      <c r="M173" s="195"/>
      <c r="N173" s="196"/>
      <c r="O173" s="196"/>
      <c r="P173" s="196"/>
      <c r="Q173" s="196"/>
      <c r="R173" s="196"/>
      <c r="S173" s="196"/>
      <c r="T173" s="197"/>
      <c r="AT173" s="191" t="s">
        <v>154</v>
      </c>
      <c r="AU173" s="191" t="s">
        <v>96</v>
      </c>
      <c r="AV173" s="13" t="s">
        <v>96</v>
      </c>
      <c r="AW173" s="13" t="s">
        <v>42</v>
      </c>
      <c r="AX173" s="13" t="s">
        <v>86</v>
      </c>
      <c r="AY173" s="191" t="s">
        <v>146</v>
      </c>
    </row>
    <row r="174" spans="1:65" s="13" customFormat="1">
      <c r="B174" s="189"/>
      <c r="D174" s="190" t="s">
        <v>154</v>
      </c>
      <c r="E174" s="191" t="s">
        <v>1</v>
      </c>
      <c r="F174" s="192" t="s">
        <v>358</v>
      </c>
      <c r="H174" s="193">
        <v>167.88</v>
      </c>
      <c r="I174" s="194"/>
      <c r="L174" s="189"/>
      <c r="M174" s="195"/>
      <c r="N174" s="196"/>
      <c r="O174" s="196"/>
      <c r="P174" s="196"/>
      <c r="Q174" s="196"/>
      <c r="R174" s="196"/>
      <c r="S174" s="196"/>
      <c r="T174" s="197"/>
      <c r="AT174" s="191" t="s">
        <v>154</v>
      </c>
      <c r="AU174" s="191" t="s">
        <v>96</v>
      </c>
      <c r="AV174" s="13" t="s">
        <v>96</v>
      </c>
      <c r="AW174" s="13" t="s">
        <v>42</v>
      </c>
      <c r="AX174" s="13" t="s">
        <v>86</v>
      </c>
      <c r="AY174" s="191" t="s">
        <v>146</v>
      </c>
    </row>
    <row r="175" spans="1:65" s="13" customFormat="1">
      <c r="B175" s="189"/>
      <c r="D175" s="190" t="s">
        <v>154</v>
      </c>
      <c r="E175" s="191" t="s">
        <v>1</v>
      </c>
      <c r="F175" s="192" t="s">
        <v>359</v>
      </c>
      <c r="H175" s="193">
        <v>52.68</v>
      </c>
      <c r="I175" s="194"/>
      <c r="L175" s="189"/>
      <c r="M175" s="195"/>
      <c r="N175" s="196"/>
      <c r="O175" s="196"/>
      <c r="P175" s="196"/>
      <c r="Q175" s="196"/>
      <c r="R175" s="196"/>
      <c r="S175" s="196"/>
      <c r="T175" s="197"/>
      <c r="AT175" s="191" t="s">
        <v>154</v>
      </c>
      <c r="AU175" s="191" t="s">
        <v>96</v>
      </c>
      <c r="AV175" s="13" t="s">
        <v>96</v>
      </c>
      <c r="AW175" s="13" t="s">
        <v>42</v>
      </c>
      <c r="AX175" s="13" t="s">
        <v>86</v>
      </c>
      <c r="AY175" s="191" t="s">
        <v>146</v>
      </c>
    </row>
    <row r="176" spans="1:65" s="14" customFormat="1">
      <c r="B176" s="198"/>
      <c r="D176" s="190" t="s">
        <v>154</v>
      </c>
      <c r="E176" s="199" t="s">
        <v>1</v>
      </c>
      <c r="F176" s="200" t="s">
        <v>198</v>
      </c>
      <c r="H176" s="201">
        <v>711.98199999999997</v>
      </c>
      <c r="I176" s="202"/>
      <c r="L176" s="198"/>
      <c r="M176" s="203"/>
      <c r="N176" s="204"/>
      <c r="O176" s="204"/>
      <c r="P176" s="204"/>
      <c r="Q176" s="204"/>
      <c r="R176" s="204"/>
      <c r="S176" s="204"/>
      <c r="T176" s="205"/>
      <c r="AT176" s="199" t="s">
        <v>154</v>
      </c>
      <c r="AU176" s="199" t="s">
        <v>96</v>
      </c>
      <c r="AV176" s="14" t="s">
        <v>152</v>
      </c>
      <c r="AW176" s="14" t="s">
        <v>42</v>
      </c>
      <c r="AX176" s="14" t="s">
        <v>94</v>
      </c>
      <c r="AY176" s="199" t="s">
        <v>146</v>
      </c>
    </row>
    <row r="177" spans="1:65" s="2" customFormat="1" ht="16.5" customHeight="1">
      <c r="A177" s="32"/>
      <c r="B177" s="140"/>
      <c r="C177" s="175" t="s">
        <v>212</v>
      </c>
      <c r="D177" s="175" t="s">
        <v>148</v>
      </c>
      <c r="E177" s="176" t="s">
        <v>224</v>
      </c>
      <c r="F177" s="177" t="s">
        <v>225</v>
      </c>
      <c r="G177" s="178" t="s">
        <v>169</v>
      </c>
      <c r="H177" s="179">
        <v>216.732</v>
      </c>
      <c r="I177" s="180"/>
      <c r="J177" s="181">
        <f>ROUND(I177*H177,2)</f>
        <v>0</v>
      </c>
      <c r="K177" s="182"/>
      <c r="L177" s="33"/>
      <c r="M177" s="183" t="s">
        <v>1</v>
      </c>
      <c r="N177" s="184" t="s">
        <v>51</v>
      </c>
      <c r="O177" s="58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7" t="s">
        <v>152</v>
      </c>
      <c r="AT177" s="187" t="s">
        <v>148</v>
      </c>
      <c r="AU177" s="187" t="s">
        <v>96</v>
      </c>
      <c r="AY177" s="16" t="s">
        <v>146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6" t="s">
        <v>94</v>
      </c>
      <c r="BK177" s="188">
        <f>ROUND(I177*H177,2)</f>
        <v>0</v>
      </c>
      <c r="BL177" s="16" t="s">
        <v>152</v>
      </c>
      <c r="BM177" s="187" t="s">
        <v>360</v>
      </c>
    </row>
    <row r="178" spans="1:65" s="13" customFormat="1">
      <c r="B178" s="189"/>
      <c r="D178" s="190" t="s">
        <v>154</v>
      </c>
      <c r="E178" s="191" t="s">
        <v>1</v>
      </c>
      <c r="F178" s="192" t="s">
        <v>352</v>
      </c>
      <c r="H178" s="193">
        <v>132.792</v>
      </c>
      <c r="I178" s="194"/>
      <c r="L178" s="189"/>
      <c r="M178" s="195"/>
      <c r="N178" s="196"/>
      <c r="O178" s="196"/>
      <c r="P178" s="196"/>
      <c r="Q178" s="196"/>
      <c r="R178" s="196"/>
      <c r="S178" s="196"/>
      <c r="T178" s="197"/>
      <c r="AT178" s="191" t="s">
        <v>154</v>
      </c>
      <c r="AU178" s="191" t="s">
        <v>96</v>
      </c>
      <c r="AV178" s="13" t="s">
        <v>96</v>
      </c>
      <c r="AW178" s="13" t="s">
        <v>42</v>
      </c>
      <c r="AX178" s="13" t="s">
        <v>86</v>
      </c>
      <c r="AY178" s="191" t="s">
        <v>146</v>
      </c>
    </row>
    <row r="179" spans="1:65" s="13" customFormat="1">
      <c r="B179" s="189"/>
      <c r="D179" s="190" t="s">
        <v>154</v>
      </c>
      <c r="E179" s="191" t="s">
        <v>1</v>
      </c>
      <c r="F179" s="192" t="s">
        <v>361</v>
      </c>
      <c r="H179" s="193">
        <v>83.94</v>
      </c>
      <c r="I179" s="194"/>
      <c r="L179" s="189"/>
      <c r="M179" s="195"/>
      <c r="N179" s="196"/>
      <c r="O179" s="196"/>
      <c r="P179" s="196"/>
      <c r="Q179" s="196"/>
      <c r="R179" s="196"/>
      <c r="S179" s="196"/>
      <c r="T179" s="197"/>
      <c r="AT179" s="191" t="s">
        <v>154</v>
      </c>
      <c r="AU179" s="191" t="s">
        <v>96</v>
      </c>
      <c r="AV179" s="13" t="s">
        <v>96</v>
      </c>
      <c r="AW179" s="13" t="s">
        <v>42</v>
      </c>
      <c r="AX179" s="13" t="s">
        <v>86</v>
      </c>
      <c r="AY179" s="191" t="s">
        <v>146</v>
      </c>
    </row>
    <row r="180" spans="1:65" s="14" customFormat="1">
      <c r="B180" s="198"/>
      <c r="D180" s="190" t="s">
        <v>154</v>
      </c>
      <c r="E180" s="199" t="s">
        <v>1</v>
      </c>
      <c r="F180" s="200" t="s">
        <v>198</v>
      </c>
      <c r="H180" s="201">
        <v>216.732</v>
      </c>
      <c r="I180" s="202"/>
      <c r="L180" s="198"/>
      <c r="M180" s="203"/>
      <c r="N180" s="204"/>
      <c r="O180" s="204"/>
      <c r="P180" s="204"/>
      <c r="Q180" s="204"/>
      <c r="R180" s="204"/>
      <c r="S180" s="204"/>
      <c r="T180" s="205"/>
      <c r="AT180" s="199" t="s">
        <v>154</v>
      </c>
      <c r="AU180" s="199" t="s">
        <v>96</v>
      </c>
      <c r="AV180" s="14" t="s">
        <v>152</v>
      </c>
      <c r="AW180" s="14" t="s">
        <v>42</v>
      </c>
      <c r="AX180" s="14" t="s">
        <v>94</v>
      </c>
      <c r="AY180" s="199" t="s">
        <v>146</v>
      </c>
    </row>
    <row r="181" spans="1:65" s="2" customFormat="1" ht="16.5" customHeight="1">
      <c r="A181" s="32"/>
      <c r="B181" s="140"/>
      <c r="C181" s="175" t="s">
        <v>217</v>
      </c>
      <c r="D181" s="175" t="s">
        <v>148</v>
      </c>
      <c r="E181" s="176" t="s">
        <v>362</v>
      </c>
      <c r="F181" s="177" t="s">
        <v>363</v>
      </c>
      <c r="G181" s="178" t="s">
        <v>169</v>
      </c>
      <c r="H181" s="179">
        <v>216.732</v>
      </c>
      <c r="I181" s="180"/>
      <c r="J181" s="181">
        <f>ROUND(I181*H181,2)</f>
        <v>0</v>
      </c>
      <c r="K181" s="182"/>
      <c r="L181" s="33"/>
      <c r="M181" s="183" t="s">
        <v>1</v>
      </c>
      <c r="N181" s="184" t="s">
        <v>51</v>
      </c>
      <c r="O181" s="58"/>
      <c r="P181" s="185">
        <f>O181*H181</f>
        <v>0</v>
      </c>
      <c r="Q181" s="185">
        <v>0</v>
      </c>
      <c r="R181" s="185">
        <f>Q181*H181</f>
        <v>0</v>
      </c>
      <c r="S181" s="185">
        <v>0</v>
      </c>
      <c r="T181" s="18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7" t="s">
        <v>152</v>
      </c>
      <c r="AT181" s="187" t="s">
        <v>148</v>
      </c>
      <c r="AU181" s="187" t="s">
        <v>96</v>
      </c>
      <c r="AY181" s="16" t="s">
        <v>146</v>
      </c>
      <c r="BE181" s="188">
        <f>IF(N181="základní",J181,0)</f>
        <v>0</v>
      </c>
      <c r="BF181" s="188">
        <f>IF(N181="snížená",J181,0)</f>
        <v>0</v>
      </c>
      <c r="BG181" s="188">
        <f>IF(N181="zákl. přenesená",J181,0)</f>
        <v>0</v>
      </c>
      <c r="BH181" s="188">
        <f>IF(N181="sníž. přenesená",J181,0)</f>
        <v>0</v>
      </c>
      <c r="BI181" s="188">
        <f>IF(N181="nulová",J181,0)</f>
        <v>0</v>
      </c>
      <c r="BJ181" s="16" t="s">
        <v>94</v>
      </c>
      <c r="BK181" s="188">
        <f>ROUND(I181*H181,2)</f>
        <v>0</v>
      </c>
      <c r="BL181" s="16" t="s">
        <v>152</v>
      </c>
      <c r="BM181" s="187" t="s">
        <v>364</v>
      </c>
    </row>
    <row r="182" spans="1:65" s="13" customFormat="1">
      <c r="B182" s="189"/>
      <c r="D182" s="190" t="s">
        <v>154</v>
      </c>
      <c r="E182" s="191" t="s">
        <v>1</v>
      </c>
      <c r="F182" s="192" t="s">
        <v>352</v>
      </c>
      <c r="H182" s="193">
        <v>132.792</v>
      </c>
      <c r="I182" s="194"/>
      <c r="L182" s="189"/>
      <c r="M182" s="195"/>
      <c r="N182" s="196"/>
      <c r="O182" s="196"/>
      <c r="P182" s="196"/>
      <c r="Q182" s="196"/>
      <c r="R182" s="196"/>
      <c r="S182" s="196"/>
      <c r="T182" s="197"/>
      <c r="AT182" s="191" t="s">
        <v>154</v>
      </c>
      <c r="AU182" s="191" t="s">
        <v>96</v>
      </c>
      <c r="AV182" s="13" t="s">
        <v>96</v>
      </c>
      <c r="AW182" s="13" t="s">
        <v>42</v>
      </c>
      <c r="AX182" s="13" t="s">
        <v>86</v>
      </c>
      <c r="AY182" s="191" t="s">
        <v>146</v>
      </c>
    </row>
    <row r="183" spans="1:65" s="13" customFormat="1">
      <c r="B183" s="189"/>
      <c r="D183" s="190" t="s">
        <v>154</v>
      </c>
      <c r="E183" s="191" t="s">
        <v>1</v>
      </c>
      <c r="F183" s="192" t="s">
        <v>365</v>
      </c>
      <c r="H183" s="193">
        <v>83.94</v>
      </c>
      <c r="I183" s="194"/>
      <c r="L183" s="189"/>
      <c r="M183" s="195"/>
      <c r="N183" s="196"/>
      <c r="O183" s="196"/>
      <c r="P183" s="196"/>
      <c r="Q183" s="196"/>
      <c r="R183" s="196"/>
      <c r="S183" s="196"/>
      <c r="T183" s="197"/>
      <c r="AT183" s="191" t="s">
        <v>154</v>
      </c>
      <c r="AU183" s="191" t="s">
        <v>96</v>
      </c>
      <c r="AV183" s="13" t="s">
        <v>96</v>
      </c>
      <c r="AW183" s="13" t="s">
        <v>42</v>
      </c>
      <c r="AX183" s="13" t="s">
        <v>86</v>
      </c>
      <c r="AY183" s="191" t="s">
        <v>146</v>
      </c>
    </row>
    <row r="184" spans="1:65" s="14" customFormat="1">
      <c r="B184" s="198"/>
      <c r="D184" s="190" t="s">
        <v>154</v>
      </c>
      <c r="E184" s="199" t="s">
        <v>1</v>
      </c>
      <c r="F184" s="200" t="s">
        <v>198</v>
      </c>
      <c r="H184" s="201">
        <v>216.732</v>
      </c>
      <c r="I184" s="202"/>
      <c r="L184" s="198"/>
      <c r="M184" s="203"/>
      <c r="N184" s="204"/>
      <c r="O184" s="204"/>
      <c r="P184" s="204"/>
      <c r="Q184" s="204"/>
      <c r="R184" s="204"/>
      <c r="S184" s="204"/>
      <c r="T184" s="205"/>
      <c r="AT184" s="199" t="s">
        <v>154</v>
      </c>
      <c r="AU184" s="199" t="s">
        <v>96</v>
      </c>
      <c r="AV184" s="14" t="s">
        <v>152</v>
      </c>
      <c r="AW184" s="14" t="s">
        <v>42</v>
      </c>
      <c r="AX184" s="14" t="s">
        <v>94</v>
      </c>
      <c r="AY184" s="199" t="s">
        <v>146</v>
      </c>
    </row>
    <row r="185" spans="1:65" s="2" customFormat="1" ht="16.5" customHeight="1">
      <c r="A185" s="32"/>
      <c r="B185" s="140"/>
      <c r="C185" s="175" t="s">
        <v>8</v>
      </c>
      <c r="D185" s="175" t="s">
        <v>148</v>
      </c>
      <c r="E185" s="176" t="s">
        <v>249</v>
      </c>
      <c r="F185" s="177" t="s">
        <v>250</v>
      </c>
      <c r="G185" s="178" t="s">
        <v>230</v>
      </c>
      <c r="H185" s="179">
        <v>200</v>
      </c>
      <c r="I185" s="180"/>
      <c r="J185" s="181">
        <f>ROUND(I185*H185,2)</f>
        <v>0</v>
      </c>
      <c r="K185" s="182"/>
      <c r="L185" s="33"/>
      <c r="M185" s="183" t="s">
        <v>1</v>
      </c>
      <c r="N185" s="184" t="s">
        <v>51</v>
      </c>
      <c r="O185" s="58"/>
      <c r="P185" s="185">
        <f>O185*H185</f>
        <v>0</v>
      </c>
      <c r="Q185" s="185">
        <v>0</v>
      </c>
      <c r="R185" s="185">
        <f>Q185*H185</f>
        <v>0</v>
      </c>
      <c r="S185" s="185">
        <v>0</v>
      </c>
      <c r="T185" s="186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87" t="s">
        <v>152</v>
      </c>
      <c r="AT185" s="187" t="s">
        <v>148</v>
      </c>
      <c r="AU185" s="187" t="s">
        <v>96</v>
      </c>
      <c r="AY185" s="16" t="s">
        <v>146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6" t="s">
        <v>94</v>
      </c>
      <c r="BK185" s="188">
        <f>ROUND(I185*H185,2)</f>
        <v>0</v>
      </c>
      <c r="BL185" s="16" t="s">
        <v>152</v>
      </c>
      <c r="BM185" s="187" t="s">
        <v>366</v>
      </c>
    </row>
    <row r="186" spans="1:65" s="13" customFormat="1">
      <c r="B186" s="189"/>
      <c r="D186" s="190" t="s">
        <v>154</v>
      </c>
      <c r="E186" s="191" t="s">
        <v>1</v>
      </c>
      <c r="F186" s="192" t="s">
        <v>367</v>
      </c>
      <c r="H186" s="193">
        <v>200</v>
      </c>
      <c r="I186" s="194"/>
      <c r="L186" s="189"/>
      <c r="M186" s="195"/>
      <c r="N186" s="196"/>
      <c r="O186" s="196"/>
      <c r="P186" s="196"/>
      <c r="Q186" s="196"/>
      <c r="R186" s="196"/>
      <c r="S186" s="196"/>
      <c r="T186" s="197"/>
      <c r="AT186" s="191" t="s">
        <v>154</v>
      </c>
      <c r="AU186" s="191" t="s">
        <v>96</v>
      </c>
      <c r="AV186" s="13" t="s">
        <v>96</v>
      </c>
      <c r="AW186" s="13" t="s">
        <v>42</v>
      </c>
      <c r="AX186" s="13" t="s">
        <v>94</v>
      </c>
      <c r="AY186" s="191" t="s">
        <v>146</v>
      </c>
    </row>
    <row r="187" spans="1:65" s="2" customFormat="1" ht="16.5" customHeight="1">
      <c r="A187" s="32"/>
      <c r="B187" s="140"/>
      <c r="C187" s="175" t="s">
        <v>227</v>
      </c>
      <c r="D187" s="175" t="s">
        <v>148</v>
      </c>
      <c r="E187" s="176" t="s">
        <v>152</v>
      </c>
      <c r="F187" s="177" t="s">
        <v>368</v>
      </c>
      <c r="G187" s="178" t="s">
        <v>369</v>
      </c>
      <c r="H187" s="179">
        <v>2</v>
      </c>
      <c r="I187" s="180"/>
      <c r="J187" s="181">
        <f>ROUND(I187*H187,2)</f>
        <v>0</v>
      </c>
      <c r="K187" s="182"/>
      <c r="L187" s="33"/>
      <c r="M187" s="183" t="s">
        <v>1</v>
      </c>
      <c r="N187" s="184" t="s">
        <v>51</v>
      </c>
      <c r="O187" s="58"/>
      <c r="P187" s="185">
        <f>O187*H187</f>
        <v>0</v>
      </c>
      <c r="Q187" s="185">
        <v>0</v>
      </c>
      <c r="R187" s="185">
        <f>Q187*H187</f>
        <v>0</v>
      </c>
      <c r="S187" s="185">
        <v>0</v>
      </c>
      <c r="T187" s="186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87" t="s">
        <v>152</v>
      </c>
      <c r="AT187" s="187" t="s">
        <v>148</v>
      </c>
      <c r="AU187" s="187" t="s">
        <v>96</v>
      </c>
      <c r="AY187" s="16" t="s">
        <v>146</v>
      </c>
      <c r="BE187" s="188">
        <f>IF(N187="základní",J187,0)</f>
        <v>0</v>
      </c>
      <c r="BF187" s="188">
        <f>IF(N187="snížená",J187,0)</f>
        <v>0</v>
      </c>
      <c r="BG187" s="188">
        <f>IF(N187="zákl. přenesená",J187,0)</f>
        <v>0</v>
      </c>
      <c r="BH187" s="188">
        <f>IF(N187="sníž. přenesená",J187,0)</f>
        <v>0</v>
      </c>
      <c r="BI187" s="188">
        <f>IF(N187="nulová",J187,0)</f>
        <v>0</v>
      </c>
      <c r="BJ187" s="16" t="s">
        <v>94</v>
      </c>
      <c r="BK187" s="188">
        <f>ROUND(I187*H187,2)</f>
        <v>0</v>
      </c>
      <c r="BL187" s="16" t="s">
        <v>152</v>
      </c>
      <c r="BM187" s="187" t="s">
        <v>370</v>
      </c>
    </row>
    <row r="188" spans="1:65" s="13" customFormat="1">
      <c r="B188" s="189"/>
      <c r="D188" s="190" t="s">
        <v>154</v>
      </c>
      <c r="E188" s="191" t="s">
        <v>1</v>
      </c>
      <c r="F188" s="192" t="s">
        <v>96</v>
      </c>
      <c r="H188" s="193">
        <v>2</v>
      </c>
      <c r="I188" s="194"/>
      <c r="L188" s="189"/>
      <c r="M188" s="195"/>
      <c r="N188" s="196"/>
      <c r="O188" s="196"/>
      <c r="P188" s="196"/>
      <c r="Q188" s="196"/>
      <c r="R188" s="196"/>
      <c r="S188" s="196"/>
      <c r="T188" s="197"/>
      <c r="AT188" s="191" t="s">
        <v>154</v>
      </c>
      <c r="AU188" s="191" t="s">
        <v>96</v>
      </c>
      <c r="AV188" s="13" t="s">
        <v>96</v>
      </c>
      <c r="AW188" s="13" t="s">
        <v>42</v>
      </c>
      <c r="AX188" s="13" t="s">
        <v>94</v>
      </c>
      <c r="AY188" s="191" t="s">
        <v>146</v>
      </c>
    </row>
    <row r="189" spans="1:65" s="12" customFormat="1" ht="22.9" customHeight="1">
      <c r="B189" s="162"/>
      <c r="D189" s="163" t="s">
        <v>85</v>
      </c>
      <c r="E189" s="173" t="s">
        <v>161</v>
      </c>
      <c r="F189" s="173" t="s">
        <v>371</v>
      </c>
      <c r="I189" s="165"/>
      <c r="J189" s="174">
        <f>BK189</f>
        <v>0</v>
      </c>
      <c r="L189" s="162"/>
      <c r="M189" s="167"/>
      <c r="N189" s="168"/>
      <c r="O189" s="168"/>
      <c r="P189" s="169">
        <f>SUM(P190:P217)</f>
        <v>0</v>
      </c>
      <c r="Q189" s="168"/>
      <c r="R189" s="169">
        <f>SUM(R190:R217)</f>
        <v>594.51425038000014</v>
      </c>
      <c r="S189" s="168"/>
      <c r="T189" s="170">
        <f>SUM(T190:T217)</f>
        <v>0</v>
      </c>
      <c r="AR189" s="163" t="s">
        <v>94</v>
      </c>
      <c r="AT189" s="171" t="s">
        <v>85</v>
      </c>
      <c r="AU189" s="171" t="s">
        <v>94</v>
      </c>
      <c r="AY189" s="163" t="s">
        <v>146</v>
      </c>
      <c r="BK189" s="172">
        <f>SUM(BK190:BK217)</f>
        <v>0</v>
      </c>
    </row>
    <row r="190" spans="1:65" s="2" customFormat="1" ht="16.5" customHeight="1">
      <c r="A190" s="32"/>
      <c r="B190" s="140"/>
      <c r="C190" s="175" t="s">
        <v>233</v>
      </c>
      <c r="D190" s="175" t="s">
        <v>148</v>
      </c>
      <c r="E190" s="176" t="s">
        <v>372</v>
      </c>
      <c r="F190" s="177" t="s">
        <v>373</v>
      </c>
      <c r="G190" s="178" t="s">
        <v>169</v>
      </c>
      <c r="H190" s="179">
        <v>16.495000000000001</v>
      </c>
      <c r="I190" s="180"/>
      <c r="J190" s="181">
        <f>ROUND(I190*H190,2)</f>
        <v>0</v>
      </c>
      <c r="K190" s="182"/>
      <c r="L190" s="33"/>
      <c r="M190" s="183" t="s">
        <v>1</v>
      </c>
      <c r="N190" s="184" t="s">
        <v>51</v>
      </c>
      <c r="O190" s="58"/>
      <c r="P190" s="185">
        <f>O190*H190</f>
        <v>0</v>
      </c>
      <c r="Q190" s="185">
        <v>3.1156100000000002</v>
      </c>
      <c r="R190" s="185">
        <f>Q190*H190</f>
        <v>51.391986950000003</v>
      </c>
      <c r="S190" s="185">
        <v>0</v>
      </c>
      <c r="T190" s="186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87" t="s">
        <v>152</v>
      </c>
      <c r="AT190" s="187" t="s">
        <v>148</v>
      </c>
      <c r="AU190" s="187" t="s">
        <v>96</v>
      </c>
      <c r="AY190" s="16" t="s">
        <v>146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6" t="s">
        <v>94</v>
      </c>
      <c r="BK190" s="188">
        <f>ROUND(I190*H190,2)</f>
        <v>0</v>
      </c>
      <c r="BL190" s="16" t="s">
        <v>152</v>
      </c>
      <c r="BM190" s="187" t="s">
        <v>374</v>
      </c>
    </row>
    <row r="191" spans="1:65" s="13" customFormat="1">
      <c r="B191" s="189"/>
      <c r="D191" s="190" t="s">
        <v>154</v>
      </c>
      <c r="E191" s="191" t="s">
        <v>1</v>
      </c>
      <c r="F191" s="192" t="s">
        <v>375</v>
      </c>
      <c r="H191" s="193">
        <v>16.495000000000001</v>
      </c>
      <c r="I191" s="194"/>
      <c r="L191" s="189"/>
      <c r="M191" s="195"/>
      <c r="N191" s="196"/>
      <c r="O191" s="196"/>
      <c r="P191" s="196"/>
      <c r="Q191" s="196"/>
      <c r="R191" s="196"/>
      <c r="S191" s="196"/>
      <c r="T191" s="197"/>
      <c r="AT191" s="191" t="s">
        <v>154</v>
      </c>
      <c r="AU191" s="191" t="s">
        <v>96</v>
      </c>
      <c r="AV191" s="13" t="s">
        <v>96</v>
      </c>
      <c r="AW191" s="13" t="s">
        <v>42</v>
      </c>
      <c r="AX191" s="13" t="s">
        <v>94</v>
      </c>
      <c r="AY191" s="191" t="s">
        <v>146</v>
      </c>
    </row>
    <row r="192" spans="1:65" s="2" customFormat="1" ht="16.5" customHeight="1">
      <c r="A192" s="32"/>
      <c r="B192" s="140"/>
      <c r="C192" s="175" t="s">
        <v>239</v>
      </c>
      <c r="D192" s="175" t="s">
        <v>148</v>
      </c>
      <c r="E192" s="176" t="s">
        <v>376</v>
      </c>
      <c r="F192" s="177" t="s">
        <v>377</v>
      </c>
      <c r="G192" s="178" t="s">
        <v>169</v>
      </c>
      <c r="H192" s="179">
        <v>190.47900000000001</v>
      </c>
      <c r="I192" s="180"/>
      <c r="J192" s="181">
        <f>ROUND(I192*H192,2)</f>
        <v>0</v>
      </c>
      <c r="K192" s="182"/>
      <c r="L192" s="33"/>
      <c r="M192" s="183" t="s">
        <v>1</v>
      </c>
      <c r="N192" s="184" t="s">
        <v>51</v>
      </c>
      <c r="O192" s="58"/>
      <c r="P192" s="185">
        <f>O192*H192</f>
        <v>0</v>
      </c>
      <c r="Q192" s="185">
        <v>2.8089400000000002</v>
      </c>
      <c r="R192" s="185">
        <f>Q192*H192</f>
        <v>535.0440822600001</v>
      </c>
      <c r="S192" s="185">
        <v>0</v>
      </c>
      <c r="T192" s="18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87" t="s">
        <v>152</v>
      </c>
      <c r="AT192" s="187" t="s">
        <v>148</v>
      </c>
      <c r="AU192" s="187" t="s">
        <v>96</v>
      </c>
      <c r="AY192" s="16" t="s">
        <v>146</v>
      </c>
      <c r="BE192" s="188">
        <f>IF(N192="základní",J192,0)</f>
        <v>0</v>
      </c>
      <c r="BF192" s="188">
        <f>IF(N192="snížená",J192,0)</f>
        <v>0</v>
      </c>
      <c r="BG192" s="188">
        <f>IF(N192="zákl. přenesená",J192,0)</f>
        <v>0</v>
      </c>
      <c r="BH192" s="188">
        <f>IF(N192="sníž. přenesená",J192,0)</f>
        <v>0</v>
      </c>
      <c r="BI192" s="188">
        <f>IF(N192="nulová",J192,0)</f>
        <v>0</v>
      </c>
      <c r="BJ192" s="16" t="s">
        <v>94</v>
      </c>
      <c r="BK192" s="188">
        <f>ROUND(I192*H192,2)</f>
        <v>0</v>
      </c>
      <c r="BL192" s="16" t="s">
        <v>152</v>
      </c>
      <c r="BM192" s="187" t="s">
        <v>378</v>
      </c>
    </row>
    <row r="193" spans="1:65" s="13" customFormat="1">
      <c r="B193" s="189"/>
      <c r="D193" s="190" t="s">
        <v>154</v>
      </c>
      <c r="E193" s="191" t="s">
        <v>1</v>
      </c>
      <c r="F193" s="192" t="s">
        <v>379</v>
      </c>
      <c r="H193" s="193">
        <v>34.424999999999997</v>
      </c>
      <c r="I193" s="194"/>
      <c r="L193" s="189"/>
      <c r="M193" s="195"/>
      <c r="N193" s="196"/>
      <c r="O193" s="196"/>
      <c r="P193" s="196"/>
      <c r="Q193" s="196"/>
      <c r="R193" s="196"/>
      <c r="S193" s="196"/>
      <c r="T193" s="197"/>
      <c r="AT193" s="191" t="s">
        <v>154</v>
      </c>
      <c r="AU193" s="191" t="s">
        <v>96</v>
      </c>
      <c r="AV193" s="13" t="s">
        <v>96</v>
      </c>
      <c r="AW193" s="13" t="s">
        <v>42</v>
      </c>
      <c r="AX193" s="13" t="s">
        <v>86</v>
      </c>
      <c r="AY193" s="191" t="s">
        <v>146</v>
      </c>
    </row>
    <row r="194" spans="1:65" s="13" customFormat="1">
      <c r="B194" s="189"/>
      <c r="D194" s="190" t="s">
        <v>154</v>
      </c>
      <c r="E194" s="191" t="s">
        <v>1</v>
      </c>
      <c r="F194" s="192" t="s">
        <v>380</v>
      </c>
      <c r="H194" s="193">
        <v>46.77</v>
      </c>
      <c r="I194" s="194"/>
      <c r="L194" s="189"/>
      <c r="M194" s="195"/>
      <c r="N194" s="196"/>
      <c r="O194" s="196"/>
      <c r="P194" s="196"/>
      <c r="Q194" s="196"/>
      <c r="R194" s="196"/>
      <c r="S194" s="196"/>
      <c r="T194" s="197"/>
      <c r="AT194" s="191" t="s">
        <v>154</v>
      </c>
      <c r="AU194" s="191" t="s">
        <v>96</v>
      </c>
      <c r="AV194" s="13" t="s">
        <v>96</v>
      </c>
      <c r="AW194" s="13" t="s">
        <v>42</v>
      </c>
      <c r="AX194" s="13" t="s">
        <v>86</v>
      </c>
      <c r="AY194" s="191" t="s">
        <v>146</v>
      </c>
    </row>
    <row r="195" spans="1:65" s="13" customFormat="1">
      <c r="B195" s="189"/>
      <c r="D195" s="190" t="s">
        <v>154</v>
      </c>
      <c r="E195" s="191" t="s">
        <v>1</v>
      </c>
      <c r="F195" s="192" t="s">
        <v>381</v>
      </c>
      <c r="H195" s="193">
        <v>95.46</v>
      </c>
      <c r="I195" s="194"/>
      <c r="L195" s="189"/>
      <c r="M195" s="195"/>
      <c r="N195" s="196"/>
      <c r="O195" s="196"/>
      <c r="P195" s="196"/>
      <c r="Q195" s="196"/>
      <c r="R195" s="196"/>
      <c r="S195" s="196"/>
      <c r="T195" s="197"/>
      <c r="AT195" s="191" t="s">
        <v>154</v>
      </c>
      <c r="AU195" s="191" t="s">
        <v>96</v>
      </c>
      <c r="AV195" s="13" t="s">
        <v>96</v>
      </c>
      <c r="AW195" s="13" t="s">
        <v>42</v>
      </c>
      <c r="AX195" s="13" t="s">
        <v>86</v>
      </c>
      <c r="AY195" s="191" t="s">
        <v>146</v>
      </c>
    </row>
    <row r="196" spans="1:65" s="13" customFormat="1">
      <c r="B196" s="189"/>
      <c r="D196" s="190" t="s">
        <v>154</v>
      </c>
      <c r="E196" s="191" t="s">
        <v>1</v>
      </c>
      <c r="F196" s="192" t="s">
        <v>382</v>
      </c>
      <c r="H196" s="193">
        <v>13.824</v>
      </c>
      <c r="I196" s="194"/>
      <c r="L196" s="189"/>
      <c r="M196" s="195"/>
      <c r="N196" s="196"/>
      <c r="O196" s="196"/>
      <c r="P196" s="196"/>
      <c r="Q196" s="196"/>
      <c r="R196" s="196"/>
      <c r="S196" s="196"/>
      <c r="T196" s="197"/>
      <c r="AT196" s="191" t="s">
        <v>154</v>
      </c>
      <c r="AU196" s="191" t="s">
        <v>96</v>
      </c>
      <c r="AV196" s="13" t="s">
        <v>96</v>
      </c>
      <c r="AW196" s="13" t="s">
        <v>42</v>
      </c>
      <c r="AX196" s="13" t="s">
        <v>86</v>
      </c>
      <c r="AY196" s="191" t="s">
        <v>146</v>
      </c>
    </row>
    <row r="197" spans="1:65" s="14" customFormat="1">
      <c r="B197" s="198"/>
      <c r="D197" s="190" t="s">
        <v>154</v>
      </c>
      <c r="E197" s="199" t="s">
        <v>1</v>
      </c>
      <c r="F197" s="200" t="s">
        <v>198</v>
      </c>
      <c r="H197" s="201">
        <v>190.47899999999998</v>
      </c>
      <c r="I197" s="202"/>
      <c r="L197" s="198"/>
      <c r="M197" s="203"/>
      <c r="N197" s="204"/>
      <c r="O197" s="204"/>
      <c r="P197" s="204"/>
      <c r="Q197" s="204"/>
      <c r="R197" s="204"/>
      <c r="S197" s="204"/>
      <c r="T197" s="205"/>
      <c r="AT197" s="199" t="s">
        <v>154</v>
      </c>
      <c r="AU197" s="199" t="s">
        <v>96</v>
      </c>
      <c r="AV197" s="14" t="s">
        <v>152</v>
      </c>
      <c r="AW197" s="14" t="s">
        <v>42</v>
      </c>
      <c r="AX197" s="14" t="s">
        <v>94</v>
      </c>
      <c r="AY197" s="199" t="s">
        <v>146</v>
      </c>
    </row>
    <row r="198" spans="1:65" s="2" customFormat="1" ht="16.5" customHeight="1">
      <c r="A198" s="32"/>
      <c r="B198" s="140"/>
      <c r="C198" s="175" t="s">
        <v>244</v>
      </c>
      <c r="D198" s="175" t="s">
        <v>148</v>
      </c>
      <c r="E198" s="176" t="s">
        <v>383</v>
      </c>
      <c r="F198" s="177" t="s">
        <v>384</v>
      </c>
      <c r="G198" s="178" t="s">
        <v>230</v>
      </c>
      <c r="H198" s="179">
        <v>374.1</v>
      </c>
      <c r="I198" s="180"/>
      <c r="J198" s="181">
        <f>ROUND(I198*H198,2)</f>
        <v>0</v>
      </c>
      <c r="K198" s="182"/>
      <c r="L198" s="33"/>
      <c r="M198" s="183" t="s">
        <v>1</v>
      </c>
      <c r="N198" s="184" t="s">
        <v>51</v>
      </c>
      <c r="O198" s="58"/>
      <c r="P198" s="185">
        <f>O198*H198</f>
        <v>0</v>
      </c>
      <c r="Q198" s="185">
        <v>7.9000000000000008E-3</v>
      </c>
      <c r="R198" s="185">
        <f>Q198*H198</f>
        <v>2.9553900000000004</v>
      </c>
      <c r="S198" s="185">
        <v>0</v>
      </c>
      <c r="T198" s="18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87" t="s">
        <v>152</v>
      </c>
      <c r="AT198" s="187" t="s">
        <v>148</v>
      </c>
      <c r="AU198" s="187" t="s">
        <v>96</v>
      </c>
      <c r="AY198" s="16" t="s">
        <v>146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16" t="s">
        <v>94</v>
      </c>
      <c r="BK198" s="188">
        <f>ROUND(I198*H198,2)</f>
        <v>0</v>
      </c>
      <c r="BL198" s="16" t="s">
        <v>152</v>
      </c>
      <c r="BM198" s="187" t="s">
        <v>385</v>
      </c>
    </row>
    <row r="199" spans="1:65" s="13" customFormat="1">
      <c r="B199" s="189"/>
      <c r="D199" s="190" t="s">
        <v>154</v>
      </c>
      <c r="E199" s="191" t="s">
        <v>1</v>
      </c>
      <c r="F199" s="192" t="s">
        <v>386</v>
      </c>
      <c r="H199" s="193">
        <v>54.9</v>
      </c>
      <c r="I199" s="194"/>
      <c r="L199" s="189"/>
      <c r="M199" s="195"/>
      <c r="N199" s="196"/>
      <c r="O199" s="196"/>
      <c r="P199" s="196"/>
      <c r="Q199" s="196"/>
      <c r="R199" s="196"/>
      <c r="S199" s="196"/>
      <c r="T199" s="197"/>
      <c r="AT199" s="191" t="s">
        <v>154</v>
      </c>
      <c r="AU199" s="191" t="s">
        <v>96</v>
      </c>
      <c r="AV199" s="13" t="s">
        <v>96</v>
      </c>
      <c r="AW199" s="13" t="s">
        <v>42</v>
      </c>
      <c r="AX199" s="13" t="s">
        <v>86</v>
      </c>
      <c r="AY199" s="191" t="s">
        <v>146</v>
      </c>
    </row>
    <row r="200" spans="1:65" s="13" customFormat="1">
      <c r="B200" s="189"/>
      <c r="D200" s="190" t="s">
        <v>154</v>
      </c>
      <c r="E200" s="191" t="s">
        <v>1</v>
      </c>
      <c r="F200" s="192" t="s">
        <v>387</v>
      </c>
      <c r="H200" s="193">
        <v>46.3</v>
      </c>
      <c r="I200" s="194"/>
      <c r="L200" s="189"/>
      <c r="M200" s="195"/>
      <c r="N200" s="196"/>
      <c r="O200" s="196"/>
      <c r="P200" s="196"/>
      <c r="Q200" s="196"/>
      <c r="R200" s="196"/>
      <c r="S200" s="196"/>
      <c r="T200" s="197"/>
      <c r="AT200" s="191" t="s">
        <v>154</v>
      </c>
      <c r="AU200" s="191" t="s">
        <v>96</v>
      </c>
      <c r="AV200" s="13" t="s">
        <v>96</v>
      </c>
      <c r="AW200" s="13" t="s">
        <v>42</v>
      </c>
      <c r="AX200" s="13" t="s">
        <v>86</v>
      </c>
      <c r="AY200" s="191" t="s">
        <v>146</v>
      </c>
    </row>
    <row r="201" spans="1:65" s="13" customFormat="1">
      <c r="B201" s="189"/>
      <c r="D201" s="190" t="s">
        <v>154</v>
      </c>
      <c r="E201" s="191" t="s">
        <v>1</v>
      </c>
      <c r="F201" s="192" t="s">
        <v>388</v>
      </c>
      <c r="H201" s="193">
        <v>202.92</v>
      </c>
      <c r="I201" s="194"/>
      <c r="L201" s="189"/>
      <c r="M201" s="195"/>
      <c r="N201" s="196"/>
      <c r="O201" s="196"/>
      <c r="P201" s="196"/>
      <c r="Q201" s="196"/>
      <c r="R201" s="196"/>
      <c r="S201" s="196"/>
      <c r="T201" s="197"/>
      <c r="AT201" s="191" t="s">
        <v>154</v>
      </c>
      <c r="AU201" s="191" t="s">
        <v>96</v>
      </c>
      <c r="AV201" s="13" t="s">
        <v>96</v>
      </c>
      <c r="AW201" s="13" t="s">
        <v>42</v>
      </c>
      <c r="AX201" s="13" t="s">
        <v>86</v>
      </c>
      <c r="AY201" s="191" t="s">
        <v>146</v>
      </c>
    </row>
    <row r="202" spans="1:65" s="13" customFormat="1">
      <c r="B202" s="189"/>
      <c r="D202" s="190" t="s">
        <v>154</v>
      </c>
      <c r="E202" s="191" t="s">
        <v>1</v>
      </c>
      <c r="F202" s="192" t="s">
        <v>389</v>
      </c>
      <c r="H202" s="193">
        <v>69.98</v>
      </c>
      <c r="I202" s="194"/>
      <c r="L202" s="189"/>
      <c r="M202" s="195"/>
      <c r="N202" s="196"/>
      <c r="O202" s="196"/>
      <c r="P202" s="196"/>
      <c r="Q202" s="196"/>
      <c r="R202" s="196"/>
      <c r="S202" s="196"/>
      <c r="T202" s="197"/>
      <c r="AT202" s="191" t="s">
        <v>154</v>
      </c>
      <c r="AU202" s="191" t="s">
        <v>96</v>
      </c>
      <c r="AV202" s="13" t="s">
        <v>96</v>
      </c>
      <c r="AW202" s="13" t="s">
        <v>42</v>
      </c>
      <c r="AX202" s="13" t="s">
        <v>86</v>
      </c>
      <c r="AY202" s="191" t="s">
        <v>146</v>
      </c>
    </row>
    <row r="203" spans="1:65" s="14" customFormat="1">
      <c r="B203" s="198"/>
      <c r="D203" s="190" t="s">
        <v>154</v>
      </c>
      <c r="E203" s="199" t="s">
        <v>1</v>
      </c>
      <c r="F203" s="200" t="s">
        <v>198</v>
      </c>
      <c r="H203" s="201">
        <v>374.1</v>
      </c>
      <c r="I203" s="202"/>
      <c r="L203" s="198"/>
      <c r="M203" s="203"/>
      <c r="N203" s="204"/>
      <c r="O203" s="204"/>
      <c r="P203" s="204"/>
      <c r="Q203" s="204"/>
      <c r="R203" s="204"/>
      <c r="S203" s="204"/>
      <c r="T203" s="205"/>
      <c r="AT203" s="199" t="s">
        <v>154</v>
      </c>
      <c r="AU203" s="199" t="s">
        <v>96</v>
      </c>
      <c r="AV203" s="14" t="s">
        <v>152</v>
      </c>
      <c r="AW203" s="14" t="s">
        <v>42</v>
      </c>
      <c r="AX203" s="14" t="s">
        <v>94</v>
      </c>
      <c r="AY203" s="199" t="s">
        <v>146</v>
      </c>
    </row>
    <row r="204" spans="1:65" s="2" customFormat="1" ht="16.5" customHeight="1">
      <c r="A204" s="32"/>
      <c r="B204" s="140"/>
      <c r="C204" s="175" t="s">
        <v>248</v>
      </c>
      <c r="D204" s="175" t="s">
        <v>148</v>
      </c>
      <c r="E204" s="176" t="s">
        <v>390</v>
      </c>
      <c r="F204" s="177" t="s">
        <v>391</v>
      </c>
      <c r="G204" s="178" t="s">
        <v>230</v>
      </c>
      <c r="H204" s="179">
        <v>374.1</v>
      </c>
      <c r="I204" s="180"/>
      <c r="J204" s="181">
        <f>ROUND(I204*H204,2)</f>
        <v>0</v>
      </c>
      <c r="K204" s="182"/>
      <c r="L204" s="33"/>
      <c r="M204" s="183" t="s">
        <v>1</v>
      </c>
      <c r="N204" s="184" t="s">
        <v>51</v>
      </c>
      <c r="O204" s="58"/>
      <c r="P204" s="185">
        <f>O204*H204</f>
        <v>0</v>
      </c>
      <c r="Q204" s="185">
        <v>9.5E-4</v>
      </c>
      <c r="R204" s="185">
        <f>Q204*H204</f>
        <v>0.35539500000000002</v>
      </c>
      <c r="S204" s="185">
        <v>0</v>
      </c>
      <c r="T204" s="186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87" t="s">
        <v>152</v>
      </c>
      <c r="AT204" s="187" t="s">
        <v>148</v>
      </c>
      <c r="AU204" s="187" t="s">
        <v>96</v>
      </c>
      <c r="AY204" s="16" t="s">
        <v>146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16" t="s">
        <v>94</v>
      </c>
      <c r="BK204" s="188">
        <f>ROUND(I204*H204,2)</f>
        <v>0</v>
      </c>
      <c r="BL204" s="16" t="s">
        <v>152</v>
      </c>
      <c r="BM204" s="187" t="s">
        <v>392</v>
      </c>
    </row>
    <row r="205" spans="1:65" s="13" customFormat="1">
      <c r="B205" s="189"/>
      <c r="D205" s="190" t="s">
        <v>154</v>
      </c>
      <c r="E205" s="191" t="s">
        <v>1</v>
      </c>
      <c r="F205" s="192" t="s">
        <v>393</v>
      </c>
      <c r="H205" s="193">
        <v>374.1</v>
      </c>
      <c r="I205" s="194"/>
      <c r="L205" s="189"/>
      <c r="M205" s="195"/>
      <c r="N205" s="196"/>
      <c r="O205" s="196"/>
      <c r="P205" s="196"/>
      <c r="Q205" s="196"/>
      <c r="R205" s="196"/>
      <c r="S205" s="196"/>
      <c r="T205" s="197"/>
      <c r="AT205" s="191" t="s">
        <v>154</v>
      </c>
      <c r="AU205" s="191" t="s">
        <v>96</v>
      </c>
      <c r="AV205" s="13" t="s">
        <v>96</v>
      </c>
      <c r="AW205" s="13" t="s">
        <v>42</v>
      </c>
      <c r="AX205" s="13" t="s">
        <v>94</v>
      </c>
      <c r="AY205" s="191" t="s">
        <v>146</v>
      </c>
    </row>
    <row r="206" spans="1:65" s="2" customFormat="1" ht="16.5" customHeight="1">
      <c r="A206" s="32"/>
      <c r="B206" s="140"/>
      <c r="C206" s="175" t="s">
        <v>7</v>
      </c>
      <c r="D206" s="175" t="s">
        <v>148</v>
      </c>
      <c r="E206" s="176" t="s">
        <v>394</v>
      </c>
      <c r="F206" s="177" t="s">
        <v>395</v>
      </c>
      <c r="G206" s="178" t="s">
        <v>221</v>
      </c>
      <c r="H206" s="179">
        <v>0.70799999999999996</v>
      </c>
      <c r="I206" s="180"/>
      <c r="J206" s="181">
        <f>ROUND(I206*H206,2)</f>
        <v>0</v>
      </c>
      <c r="K206" s="182"/>
      <c r="L206" s="33"/>
      <c r="M206" s="183" t="s">
        <v>1</v>
      </c>
      <c r="N206" s="184" t="s">
        <v>51</v>
      </c>
      <c r="O206" s="58"/>
      <c r="P206" s="185">
        <f>O206*H206</f>
        <v>0</v>
      </c>
      <c r="Q206" s="185">
        <v>1.0958000000000001</v>
      </c>
      <c r="R206" s="185">
        <f>Q206*H206</f>
        <v>0.77582640000000003</v>
      </c>
      <c r="S206" s="185">
        <v>0</v>
      </c>
      <c r="T206" s="18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87" t="s">
        <v>152</v>
      </c>
      <c r="AT206" s="187" t="s">
        <v>148</v>
      </c>
      <c r="AU206" s="187" t="s">
        <v>96</v>
      </c>
      <c r="AY206" s="16" t="s">
        <v>146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16" t="s">
        <v>94</v>
      </c>
      <c r="BK206" s="188">
        <f>ROUND(I206*H206,2)</f>
        <v>0</v>
      </c>
      <c r="BL206" s="16" t="s">
        <v>152</v>
      </c>
      <c r="BM206" s="187" t="s">
        <v>396</v>
      </c>
    </row>
    <row r="207" spans="1:65" s="13" customFormat="1">
      <c r="B207" s="189"/>
      <c r="D207" s="190" t="s">
        <v>154</v>
      </c>
      <c r="E207" s="191" t="s">
        <v>1</v>
      </c>
      <c r="F207" s="192" t="s">
        <v>397</v>
      </c>
      <c r="H207" s="193">
        <v>0.27700000000000002</v>
      </c>
      <c r="I207" s="194"/>
      <c r="L207" s="189"/>
      <c r="M207" s="195"/>
      <c r="N207" s="196"/>
      <c r="O207" s="196"/>
      <c r="P207" s="196"/>
      <c r="Q207" s="196"/>
      <c r="R207" s="196"/>
      <c r="S207" s="196"/>
      <c r="T207" s="197"/>
      <c r="AT207" s="191" t="s">
        <v>154</v>
      </c>
      <c r="AU207" s="191" t="s">
        <v>96</v>
      </c>
      <c r="AV207" s="13" t="s">
        <v>96</v>
      </c>
      <c r="AW207" s="13" t="s">
        <v>42</v>
      </c>
      <c r="AX207" s="13" t="s">
        <v>86</v>
      </c>
      <c r="AY207" s="191" t="s">
        <v>146</v>
      </c>
    </row>
    <row r="208" spans="1:65" s="13" customFormat="1">
      <c r="B208" s="189"/>
      <c r="D208" s="190" t="s">
        <v>154</v>
      </c>
      <c r="E208" s="191" t="s">
        <v>1</v>
      </c>
      <c r="F208" s="192" t="s">
        <v>398</v>
      </c>
      <c r="H208" s="193">
        <v>0.43099999999999999</v>
      </c>
      <c r="I208" s="194"/>
      <c r="L208" s="189"/>
      <c r="M208" s="195"/>
      <c r="N208" s="196"/>
      <c r="O208" s="196"/>
      <c r="P208" s="196"/>
      <c r="Q208" s="196"/>
      <c r="R208" s="196"/>
      <c r="S208" s="196"/>
      <c r="T208" s="197"/>
      <c r="AT208" s="191" t="s">
        <v>154</v>
      </c>
      <c r="AU208" s="191" t="s">
        <v>96</v>
      </c>
      <c r="AV208" s="13" t="s">
        <v>96</v>
      </c>
      <c r="AW208" s="13" t="s">
        <v>42</v>
      </c>
      <c r="AX208" s="13" t="s">
        <v>86</v>
      </c>
      <c r="AY208" s="191" t="s">
        <v>146</v>
      </c>
    </row>
    <row r="209" spans="1:65" s="14" customFormat="1">
      <c r="B209" s="198"/>
      <c r="D209" s="190" t="s">
        <v>154</v>
      </c>
      <c r="E209" s="199" t="s">
        <v>1</v>
      </c>
      <c r="F209" s="200" t="s">
        <v>198</v>
      </c>
      <c r="H209" s="201">
        <v>0.70799999999999996</v>
      </c>
      <c r="I209" s="202"/>
      <c r="L209" s="198"/>
      <c r="M209" s="203"/>
      <c r="N209" s="204"/>
      <c r="O209" s="204"/>
      <c r="P209" s="204"/>
      <c r="Q209" s="204"/>
      <c r="R209" s="204"/>
      <c r="S209" s="204"/>
      <c r="T209" s="205"/>
      <c r="AT209" s="199" t="s">
        <v>154</v>
      </c>
      <c r="AU209" s="199" t="s">
        <v>96</v>
      </c>
      <c r="AV209" s="14" t="s">
        <v>152</v>
      </c>
      <c r="AW209" s="14" t="s">
        <v>42</v>
      </c>
      <c r="AX209" s="14" t="s">
        <v>94</v>
      </c>
      <c r="AY209" s="199" t="s">
        <v>146</v>
      </c>
    </row>
    <row r="210" spans="1:65" s="2" customFormat="1" ht="16.5" customHeight="1">
      <c r="A210" s="32"/>
      <c r="B210" s="140"/>
      <c r="C210" s="175" t="s">
        <v>257</v>
      </c>
      <c r="D210" s="175" t="s">
        <v>148</v>
      </c>
      <c r="E210" s="176" t="s">
        <v>399</v>
      </c>
      <c r="F210" s="177" t="s">
        <v>400</v>
      </c>
      <c r="G210" s="178" t="s">
        <v>221</v>
      </c>
      <c r="H210" s="179">
        <v>1.81</v>
      </c>
      <c r="I210" s="180"/>
      <c r="J210" s="181">
        <f>ROUND(I210*H210,2)</f>
        <v>0</v>
      </c>
      <c r="K210" s="182"/>
      <c r="L210" s="33"/>
      <c r="M210" s="183" t="s">
        <v>1</v>
      </c>
      <c r="N210" s="184" t="s">
        <v>51</v>
      </c>
      <c r="O210" s="58"/>
      <c r="P210" s="185">
        <f>O210*H210</f>
        <v>0</v>
      </c>
      <c r="Q210" s="185">
        <v>1.0563199999999999</v>
      </c>
      <c r="R210" s="185">
        <f>Q210*H210</f>
        <v>1.9119391999999999</v>
      </c>
      <c r="S210" s="185">
        <v>0</v>
      </c>
      <c r="T210" s="186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87" t="s">
        <v>152</v>
      </c>
      <c r="AT210" s="187" t="s">
        <v>148</v>
      </c>
      <c r="AU210" s="187" t="s">
        <v>96</v>
      </c>
      <c r="AY210" s="16" t="s">
        <v>146</v>
      </c>
      <c r="BE210" s="188">
        <f>IF(N210="základní",J210,0)</f>
        <v>0</v>
      </c>
      <c r="BF210" s="188">
        <f>IF(N210="snížená",J210,0)</f>
        <v>0</v>
      </c>
      <c r="BG210" s="188">
        <f>IF(N210="zákl. přenesená",J210,0)</f>
        <v>0</v>
      </c>
      <c r="BH210" s="188">
        <f>IF(N210="sníž. přenesená",J210,0)</f>
        <v>0</v>
      </c>
      <c r="BI210" s="188">
        <f>IF(N210="nulová",J210,0)</f>
        <v>0</v>
      </c>
      <c r="BJ210" s="16" t="s">
        <v>94</v>
      </c>
      <c r="BK210" s="188">
        <f>ROUND(I210*H210,2)</f>
        <v>0</v>
      </c>
      <c r="BL210" s="16" t="s">
        <v>152</v>
      </c>
      <c r="BM210" s="187" t="s">
        <v>401</v>
      </c>
    </row>
    <row r="211" spans="1:65" s="13" customFormat="1">
      <c r="B211" s="189"/>
      <c r="D211" s="190" t="s">
        <v>154</v>
      </c>
      <c r="E211" s="191" t="s">
        <v>1</v>
      </c>
      <c r="F211" s="192" t="s">
        <v>402</v>
      </c>
      <c r="H211" s="193">
        <v>0.70799999999999996</v>
      </c>
      <c r="I211" s="194"/>
      <c r="L211" s="189"/>
      <c r="M211" s="195"/>
      <c r="N211" s="196"/>
      <c r="O211" s="196"/>
      <c r="P211" s="196"/>
      <c r="Q211" s="196"/>
      <c r="R211" s="196"/>
      <c r="S211" s="196"/>
      <c r="T211" s="197"/>
      <c r="AT211" s="191" t="s">
        <v>154</v>
      </c>
      <c r="AU211" s="191" t="s">
        <v>96</v>
      </c>
      <c r="AV211" s="13" t="s">
        <v>96</v>
      </c>
      <c r="AW211" s="13" t="s">
        <v>42</v>
      </c>
      <c r="AX211" s="13" t="s">
        <v>86</v>
      </c>
      <c r="AY211" s="191" t="s">
        <v>146</v>
      </c>
    </row>
    <row r="212" spans="1:65" s="13" customFormat="1">
      <c r="B212" s="189"/>
      <c r="D212" s="190" t="s">
        <v>154</v>
      </c>
      <c r="E212" s="191" t="s">
        <v>1</v>
      </c>
      <c r="F212" s="192" t="s">
        <v>403</v>
      </c>
      <c r="H212" s="193">
        <v>1.1020000000000001</v>
      </c>
      <c r="I212" s="194"/>
      <c r="L212" s="189"/>
      <c r="M212" s="195"/>
      <c r="N212" s="196"/>
      <c r="O212" s="196"/>
      <c r="P212" s="196"/>
      <c r="Q212" s="196"/>
      <c r="R212" s="196"/>
      <c r="S212" s="196"/>
      <c r="T212" s="197"/>
      <c r="AT212" s="191" t="s">
        <v>154</v>
      </c>
      <c r="AU212" s="191" t="s">
        <v>96</v>
      </c>
      <c r="AV212" s="13" t="s">
        <v>96</v>
      </c>
      <c r="AW212" s="13" t="s">
        <v>42</v>
      </c>
      <c r="AX212" s="13" t="s">
        <v>86</v>
      </c>
      <c r="AY212" s="191" t="s">
        <v>146</v>
      </c>
    </row>
    <row r="213" spans="1:65" s="14" customFormat="1">
      <c r="B213" s="198"/>
      <c r="D213" s="190" t="s">
        <v>154</v>
      </c>
      <c r="E213" s="199" t="s">
        <v>1</v>
      </c>
      <c r="F213" s="200" t="s">
        <v>198</v>
      </c>
      <c r="H213" s="201">
        <v>1.81</v>
      </c>
      <c r="I213" s="202"/>
      <c r="L213" s="198"/>
      <c r="M213" s="203"/>
      <c r="N213" s="204"/>
      <c r="O213" s="204"/>
      <c r="P213" s="204"/>
      <c r="Q213" s="204"/>
      <c r="R213" s="204"/>
      <c r="S213" s="204"/>
      <c r="T213" s="205"/>
      <c r="AT213" s="199" t="s">
        <v>154</v>
      </c>
      <c r="AU213" s="199" t="s">
        <v>96</v>
      </c>
      <c r="AV213" s="14" t="s">
        <v>152</v>
      </c>
      <c r="AW213" s="14" t="s">
        <v>42</v>
      </c>
      <c r="AX213" s="14" t="s">
        <v>94</v>
      </c>
      <c r="AY213" s="199" t="s">
        <v>146</v>
      </c>
    </row>
    <row r="214" spans="1:65" s="2" customFormat="1" ht="16.5" customHeight="1">
      <c r="A214" s="32"/>
      <c r="B214" s="140"/>
      <c r="C214" s="175" t="s">
        <v>262</v>
      </c>
      <c r="D214" s="175" t="s">
        <v>148</v>
      </c>
      <c r="E214" s="176" t="s">
        <v>404</v>
      </c>
      <c r="F214" s="177" t="s">
        <v>405</v>
      </c>
      <c r="G214" s="178" t="s">
        <v>221</v>
      </c>
      <c r="H214" s="179">
        <v>2.0190000000000001</v>
      </c>
      <c r="I214" s="180"/>
      <c r="J214" s="181">
        <f>ROUND(I214*H214,2)</f>
        <v>0</v>
      </c>
      <c r="K214" s="182"/>
      <c r="L214" s="33"/>
      <c r="M214" s="183" t="s">
        <v>1</v>
      </c>
      <c r="N214" s="184" t="s">
        <v>51</v>
      </c>
      <c r="O214" s="58"/>
      <c r="P214" s="185">
        <f>O214*H214</f>
        <v>0</v>
      </c>
      <c r="Q214" s="185">
        <v>1.03003</v>
      </c>
      <c r="R214" s="185">
        <f>Q214*H214</f>
        <v>2.07963057</v>
      </c>
      <c r="S214" s="185">
        <v>0</v>
      </c>
      <c r="T214" s="186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87" t="s">
        <v>152</v>
      </c>
      <c r="AT214" s="187" t="s">
        <v>148</v>
      </c>
      <c r="AU214" s="187" t="s">
        <v>96</v>
      </c>
      <c r="AY214" s="16" t="s">
        <v>146</v>
      </c>
      <c r="BE214" s="188">
        <f>IF(N214="základní",J214,0)</f>
        <v>0</v>
      </c>
      <c r="BF214" s="188">
        <f>IF(N214="snížená",J214,0)</f>
        <v>0</v>
      </c>
      <c r="BG214" s="188">
        <f>IF(N214="zákl. přenesená",J214,0)</f>
        <v>0</v>
      </c>
      <c r="BH214" s="188">
        <f>IF(N214="sníž. přenesená",J214,0)</f>
        <v>0</v>
      </c>
      <c r="BI214" s="188">
        <f>IF(N214="nulová",J214,0)</f>
        <v>0</v>
      </c>
      <c r="BJ214" s="16" t="s">
        <v>94</v>
      </c>
      <c r="BK214" s="188">
        <f>ROUND(I214*H214,2)</f>
        <v>0</v>
      </c>
      <c r="BL214" s="16" t="s">
        <v>152</v>
      </c>
      <c r="BM214" s="187" t="s">
        <v>406</v>
      </c>
    </row>
    <row r="215" spans="1:65" s="13" customFormat="1">
      <c r="B215" s="189"/>
      <c r="D215" s="190" t="s">
        <v>154</v>
      </c>
      <c r="E215" s="191" t="s">
        <v>1</v>
      </c>
      <c r="F215" s="192" t="s">
        <v>407</v>
      </c>
      <c r="H215" s="193">
        <v>0.62</v>
      </c>
      <c r="I215" s="194"/>
      <c r="L215" s="189"/>
      <c r="M215" s="195"/>
      <c r="N215" s="196"/>
      <c r="O215" s="196"/>
      <c r="P215" s="196"/>
      <c r="Q215" s="196"/>
      <c r="R215" s="196"/>
      <c r="S215" s="196"/>
      <c r="T215" s="197"/>
      <c r="AT215" s="191" t="s">
        <v>154</v>
      </c>
      <c r="AU215" s="191" t="s">
        <v>96</v>
      </c>
      <c r="AV215" s="13" t="s">
        <v>96</v>
      </c>
      <c r="AW215" s="13" t="s">
        <v>42</v>
      </c>
      <c r="AX215" s="13" t="s">
        <v>86</v>
      </c>
      <c r="AY215" s="191" t="s">
        <v>146</v>
      </c>
    </row>
    <row r="216" spans="1:65" s="13" customFormat="1">
      <c r="B216" s="189"/>
      <c r="D216" s="190" t="s">
        <v>154</v>
      </c>
      <c r="E216" s="191" t="s">
        <v>1</v>
      </c>
      <c r="F216" s="192" t="s">
        <v>408</v>
      </c>
      <c r="H216" s="193">
        <v>1.399</v>
      </c>
      <c r="I216" s="194"/>
      <c r="L216" s="189"/>
      <c r="M216" s="195"/>
      <c r="N216" s="196"/>
      <c r="O216" s="196"/>
      <c r="P216" s="196"/>
      <c r="Q216" s="196"/>
      <c r="R216" s="196"/>
      <c r="S216" s="196"/>
      <c r="T216" s="197"/>
      <c r="AT216" s="191" t="s">
        <v>154</v>
      </c>
      <c r="AU216" s="191" t="s">
        <v>96</v>
      </c>
      <c r="AV216" s="13" t="s">
        <v>96</v>
      </c>
      <c r="AW216" s="13" t="s">
        <v>42</v>
      </c>
      <c r="AX216" s="13" t="s">
        <v>86</v>
      </c>
      <c r="AY216" s="191" t="s">
        <v>146</v>
      </c>
    </row>
    <row r="217" spans="1:65" s="14" customFormat="1">
      <c r="B217" s="198"/>
      <c r="D217" s="190" t="s">
        <v>154</v>
      </c>
      <c r="E217" s="199" t="s">
        <v>1</v>
      </c>
      <c r="F217" s="200" t="s">
        <v>198</v>
      </c>
      <c r="H217" s="201">
        <v>2.0190000000000001</v>
      </c>
      <c r="I217" s="202"/>
      <c r="L217" s="198"/>
      <c r="M217" s="203"/>
      <c r="N217" s="204"/>
      <c r="O217" s="204"/>
      <c r="P217" s="204"/>
      <c r="Q217" s="204"/>
      <c r="R217" s="204"/>
      <c r="S217" s="204"/>
      <c r="T217" s="205"/>
      <c r="AT217" s="199" t="s">
        <v>154</v>
      </c>
      <c r="AU217" s="199" t="s">
        <v>96</v>
      </c>
      <c r="AV217" s="14" t="s">
        <v>152</v>
      </c>
      <c r="AW217" s="14" t="s">
        <v>42</v>
      </c>
      <c r="AX217" s="14" t="s">
        <v>94</v>
      </c>
      <c r="AY217" s="199" t="s">
        <v>146</v>
      </c>
    </row>
    <row r="218" spans="1:65" s="12" customFormat="1" ht="22.9" customHeight="1">
      <c r="B218" s="162"/>
      <c r="D218" s="163" t="s">
        <v>85</v>
      </c>
      <c r="E218" s="173" t="s">
        <v>152</v>
      </c>
      <c r="F218" s="173" t="s">
        <v>252</v>
      </c>
      <c r="I218" s="165"/>
      <c r="J218" s="174">
        <f>BK218</f>
        <v>0</v>
      </c>
      <c r="L218" s="162"/>
      <c r="M218" s="167"/>
      <c r="N218" s="168"/>
      <c r="O218" s="168"/>
      <c r="P218" s="169">
        <f>SUM(P219:P228)</f>
        <v>0</v>
      </c>
      <c r="Q218" s="168"/>
      <c r="R218" s="169">
        <f>SUM(R219:R228)</f>
        <v>510.24963840000004</v>
      </c>
      <c r="S218" s="168"/>
      <c r="T218" s="170">
        <f>SUM(T219:T228)</f>
        <v>0</v>
      </c>
      <c r="AR218" s="163" t="s">
        <v>94</v>
      </c>
      <c r="AT218" s="171" t="s">
        <v>85</v>
      </c>
      <c r="AU218" s="171" t="s">
        <v>94</v>
      </c>
      <c r="AY218" s="163" t="s">
        <v>146</v>
      </c>
      <c r="BK218" s="172">
        <f>SUM(BK219:BK228)</f>
        <v>0</v>
      </c>
    </row>
    <row r="219" spans="1:65" s="2" customFormat="1" ht="16.5" customHeight="1">
      <c r="A219" s="32"/>
      <c r="B219" s="140"/>
      <c r="C219" s="175" t="s">
        <v>270</v>
      </c>
      <c r="D219" s="175" t="s">
        <v>148</v>
      </c>
      <c r="E219" s="176" t="s">
        <v>409</v>
      </c>
      <c r="F219" s="177" t="s">
        <v>410</v>
      </c>
      <c r="G219" s="178" t="s">
        <v>169</v>
      </c>
      <c r="H219" s="179">
        <v>28.62</v>
      </c>
      <c r="I219" s="180"/>
      <c r="J219" s="181">
        <f>ROUND(I219*H219,2)</f>
        <v>0</v>
      </c>
      <c r="K219" s="182"/>
      <c r="L219" s="33"/>
      <c r="M219" s="183" t="s">
        <v>1</v>
      </c>
      <c r="N219" s="184" t="s">
        <v>51</v>
      </c>
      <c r="O219" s="58"/>
      <c r="P219" s="185">
        <f>O219*H219</f>
        <v>0</v>
      </c>
      <c r="Q219" s="185">
        <v>2.4815700000000001</v>
      </c>
      <c r="R219" s="185">
        <f>Q219*H219</f>
        <v>71.0225334</v>
      </c>
      <c r="S219" s="185">
        <v>0</v>
      </c>
      <c r="T219" s="18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87" t="s">
        <v>152</v>
      </c>
      <c r="AT219" s="187" t="s">
        <v>148</v>
      </c>
      <c r="AU219" s="187" t="s">
        <v>96</v>
      </c>
      <c r="AY219" s="16" t="s">
        <v>146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16" t="s">
        <v>94</v>
      </c>
      <c r="BK219" s="188">
        <f>ROUND(I219*H219,2)</f>
        <v>0</v>
      </c>
      <c r="BL219" s="16" t="s">
        <v>152</v>
      </c>
      <c r="BM219" s="187" t="s">
        <v>411</v>
      </c>
    </row>
    <row r="220" spans="1:65" s="13" customFormat="1">
      <c r="B220" s="189"/>
      <c r="D220" s="190" t="s">
        <v>154</v>
      </c>
      <c r="E220" s="191" t="s">
        <v>1</v>
      </c>
      <c r="F220" s="192" t="s">
        <v>412</v>
      </c>
      <c r="H220" s="193">
        <v>28.62</v>
      </c>
      <c r="I220" s="194"/>
      <c r="L220" s="189"/>
      <c r="M220" s="195"/>
      <c r="N220" s="196"/>
      <c r="O220" s="196"/>
      <c r="P220" s="196"/>
      <c r="Q220" s="196"/>
      <c r="R220" s="196"/>
      <c r="S220" s="196"/>
      <c r="T220" s="197"/>
      <c r="AT220" s="191" t="s">
        <v>154</v>
      </c>
      <c r="AU220" s="191" t="s">
        <v>96</v>
      </c>
      <c r="AV220" s="13" t="s">
        <v>96</v>
      </c>
      <c r="AW220" s="13" t="s">
        <v>42</v>
      </c>
      <c r="AX220" s="13" t="s">
        <v>94</v>
      </c>
      <c r="AY220" s="191" t="s">
        <v>146</v>
      </c>
    </row>
    <row r="221" spans="1:65" s="2" customFormat="1" ht="16.5" customHeight="1">
      <c r="A221" s="32"/>
      <c r="B221" s="140"/>
      <c r="C221" s="175" t="s">
        <v>274</v>
      </c>
      <c r="D221" s="175" t="s">
        <v>148</v>
      </c>
      <c r="E221" s="176" t="s">
        <v>413</v>
      </c>
      <c r="F221" s="177" t="s">
        <v>414</v>
      </c>
      <c r="G221" s="178" t="s">
        <v>230</v>
      </c>
      <c r="H221" s="179">
        <v>229.5</v>
      </c>
      <c r="I221" s="180"/>
      <c r="J221" s="181">
        <f>ROUND(I221*H221,2)</f>
        <v>0</v>
      </c>
      <c r="K221" s="182"/>
      <c r="L221" s="33"/>
      <c r="M221" s="183" t="s">
        <v>1</v>
      </c>
      <c r="N221" s="184" t="s">
        <v>51</v>
      </c>
      <c r="O221" s="58"/>
      <c r="P221" s="185">
        <f>O221*H221</f>
        <v>0</v>
      </c>
      <c r="Q221" s="185">
        <v>0</v>
      </c>
      <c r="R221" s="185">
        <f>Q221*H221</f>
        <v>0</v>
      </c>
      <c r="S221" s="185">
        <v>0</v>
      </c>
      <c r="T221" s="18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87" t="s">
        <v>152</v>
      </c>
      <c r="AT221" s="187" t="s">
        <v>148</v>
      </c>
      <c r="AU221" s="187" t="s">
        <v>96</v>
      </c>
      <c r="AY221" s="16" t="s">
        <v>146</v>
      </c>
      <c r="BE221" s="188">
        <f>IF(N221="základní",J221,0)</f>
        <v>0</v>
      </c>
      <c r="BF221" s="188">
        <f>IF(N221="snížená",J221,0)</f>
        <v>0</v>
      </c>
      <c r="BG221" s="188">
        <f>IF(N221="zákl. přenesená",J221,0)</f>
        <v>0</v>
      </c>
      <c r="BH221" s="188">
        <f>IF(N221="sníž. přenesená",J221,0)</f>
        <v>0</v>
      </c>
      <c r="BI221" s="188">
        <f>IF(N221="nulová",J221,0)</f>
        <v>0</v>
      </c>
      <c r="BJ221" s="16" t="s">
        <v>94</v>
      </c>
      <c r="BK221" s="188">
        <f>ROUND(I221*H221,2)</f>
        <v>0</v>
      </c>
      <c r="BL221" s="16" t="s">
        <v>152</v>
      </c>
      <c r="BM221" s="187" t="s">
        <v>415</v>
      </c>
    </row>
    <row r="222" spans="1:65" s="13" customFormat="1">
      <c r="B222" s="189"/>
      <c r="D222" s="190" t="s">
        <v>154</v>
      </c>
      <c r="E222" s="191" t="s">
        <v>1</v>
      </c>
      <c r="F222" s="192" t="s">
        <v>416</v>
      </c>
      <c r="H222" s="193">
        <v>229.5</v>
      </c>
      <c r="I222" s="194"/>
      <c r="L222" s="189"/>
      <c r="M222" s="195"/>
      <c r="N222" s="196"/>
      <c r="O222" s="196"/>
      <c r="P222" s="196"/>
      <c r="Q222" s="196"/>
      <c r="R222" s="196"/>
      <c r="S222" s="196"/>
      <c r="T222" s="197"/>
      <c r="AT222" s="191" t="s">
        <v>154</v>
      </c>
      <c r="AU222" s="191" t="s">
        <v>96</v>
      </c>
      <c r="AV222" s="13" t="s">
        <v>96</v>
      </c>
      <c r="AW222" s="13" t="s">
        <v>42</v>
      </c>
      <c r="AX222" s="13" t="s">
        <v>94</v>
      </c>
      <c r="AY222" s="191" t="s">
        <v>146</v>
      </c>
    </row>
    <row r="223" spans="1:65" s="2" customFormat="1" ht="16.5" customHeight="1">
      <c r="A223" s="32"/>
      <c r="B223" s="140"/>
      <c r="C223" s="175" t="s">
        <v>282</v>
      </c>
      <c r="D223" s="175" t="s">
        <v>148</v>
      </c>
      <c r="E223" s="176" t="s">
        <v>417</v>
      </c>
      <c r="F223" s="177" t="s">
        <v>418</v>
      </c>
      <c r="G223" s="178" t="s">
        <v>169</v>
      </c>
      <c r="H223" s="179">
        <v>95.4</v>
      </c>
      <c r="I223" s="180"/>
      <c r="J223" s="181">
        <f>ROUND(I223*H223,2)</f>
        <v>0</v>
      </c>
      <c r="K223" s="182"/>
      <c r="L223" s="33"/>
      <c r="M223" s="183" t="s">
        <v>1</v>
      </c>
      <c r="N223" s="184" t="s">
        <v>51</v>
      </c>
      <c r="O223" s="58"/>
      <c r="P223" s="185">
        <f>O223*H223</f>
        <v>0</v>
      </c>
      <c r="Q223" s="185">
        <v>1.8480000000000001</v>
      </c>
      <c r="R223" s="185">
        <f>Q223*H223</f>
        <v>176.29920000000001</v>
      </c>
      <c r="S223" s="185">
        <v>0</v>
      </c>
      <c r="T223" s="18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87" t="s">
        <v>152</v>
      </c>
      <c r="AT223" s="187" t="s">
        <v>148</v>
      </c>
      <c r="AU223" s="187" t="s">
        <v>96</v>
      </c>
      <c r="AY223" s="16" t="s">
        <v>146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6" t="s">
        <v>94</v>
      </c>
      <c r="BK223" s="188">
        <f>ROUND(I223*H223,2)</f>
        <v>0</v>
      </c>
      <c r="BL223" s="16" t="s">
        <v>152</v>
      </c>
      <c r="BM223" s="187" t="s">
        <v>419</v>
      </c>
    </row>
    <row r="224" spans="1:65" s="13" customFormat="1">
      <c r="B224" s="189"/>
      <c r="D224" s="190" t="s">
        <v>154</v>
      </c>
      <c r="E224" s="191" t="s">
        <v>1</v>
      </c>
      <c r="F224" s="192" t="s">
        <v>420</v>
      </c>
      <c r="H224" s="193">
        <v>95.4</v>
      </c>
      <c r="I224" s="194"/>
      <c r="L224" s="189"/>
      <c r="M224" s="195"/>
      <c r="N224" s="196"/>
      <c r="O224" s="196"/>
      <c r="P224" s="196"/>
      <c r="Q224" s="196"/>
      <c r="R224" s="196"/>
      <c r="S224" s="196"/>
      <c r="T224" s="197"/>
      <c r="AT224" s="191" t="s">
        <v>154</v>
      </c>
      <c r="AU224" s="191" t="s">
        <v>96</v>
      </c>
      <c r="AV224" s="13" t="s">
        <v>96</v>
      </c>
      <c r="AW224" s="13" t="s">
        <v>42</v>
      </c>
      <c r="AX224" s="13" t="s">
        <v>94</v>
      </c>
      <c r="AY224" s="191" t="s">
        <v>146</v>
      </c>
    </row>
    <row r="225" spans="1:65" s="2" customFormat="1" ht="16.5" customHeight="1">
      <c r="A225" s="32"/>
      <c r="B225" s="140"/>
      <c r="C225" s="175" t="s">
        <v>287</v>
      </c>
      <c r="D225" s="175" t="s">
        <v>148</v>
      </c>
      <c r="E225" s="176" t="s">
        <v>421</v>
      </c>
      <c r="F225" s="177" t="s">
        <v>422</v>
      </c>
      <c r="G225" s="178" t="s">
        <v>169</v>
      </c>
      <c r="H225" s="179">
        <v>91.8</v>
      </c>
      <c r="I225" s="180"/>
      <c r="J225" s="181">
        <f>ROUND(I225*H225,2)</f>
        <v>0</v>
      </c>
      <c r="K225" s="182"/>
      <c r="L225" s="33"/>
      <c r="M225" s="183" t="s">
        <v>1</v>
      </c>
      <c r="N225" s="184" t="s">
        <v>51</v>
      </c>
      <c r="O225" s="58"/>
      <c r="P225" s="185">
        <f>O225*H225</f>
        <v>0</v>
      </c>
      <c r="Q225" s="185">
        <v>2.052</v>
      </c>
      <c r="R225" s="185">
        <f>Q225*H225</f>
        <v>188.37360000000001</v>
      </c>
      <c r="S225" s="185">
        <v>0</v>
      </c>
      <c r="T225" s="18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87" t="s">
        <v>152</v>
      </c>
      <c r="AT225" s="187" t="s">
        <v>148</v>
      </c>
      <c r="AU225" s="187" t="s">
        <v>96</v>
      </c>
      <c r="AY225" s="16" t="s">
        <v>146</v>
      </c>
      <c r="BE225" s="188">
        <f>IF(N225="základní",J225,0)</f>
        <v>0</v>
      </c>
      <c r="BF225" s="188">
        <f>IF(N225="snížená",J225,0)</f>
        <v>0</v>
      </c>
      <c r="BG225" s="188">
        <f>IF(N225="zákl. přenesená",J225,0)</f>
        <v>0</v>
      </c>
      <c r="BH225" s="188">
        <f>IF(N225="sníž. přenesená",J225,0)</f>
        <v>0</v>
      </c>
      <c r="BI225" s="188">
        <f>IF(N225="nulová",J225,0)</f>
        <v>0</v>
      </c>
      <c r="BJ225" s="16" t="s">
        <v>94</v>
      </c>
      <c r="BK225" s="188">
        <f>ROUND(I225*H225,2)</f>
        <v>0</v>
      </c>
      <c r="BL225" s="16" t="s">
        <v>152</v>
      </c>
      <c r="BM225" s="187" t="s">
        <v>423</v>
      </c>
    </row>
    <row r="226" spans="1:65" s="13" customFormat="1">
      <c r="B226" s="189"/>
      <c r="D226" s="190" t="s">
        <v>154</v>
      </c>
      <c r="E226" s="191" t="s">
        <v>1</v>
      </c>
      <c r="F226" s="192" t="s">
        <v>424</v>
      </c>
      <c r="H226" s="193">
        <v>91.8</v>
      </c>
      <c r="I226" s="194"/>
      <c r="L226" s="189"/>
      <c r="M226" s="195"/>
      <c r="N226" s="196"/>
      <c r="O226" s="196"/>
      <c r="P226" s="196"/>
      <c r="Q226" s="196"/>
      <c r="R226" s="196"/>
      <c r="S226" s="196"/>
      <c r="T226" s="197"/>
      <c r="AT226" s="191" t="s">
        <v>154</v>
      </c>
      <c r="AU226" s="191" t="s">
        <v>96</v>
      </c>
      <c r="AV226" s="13" t="s">
        <v>96</v>
      </c>
      <c r="AW226" s="13" t="s">
        <v>42</v>
      </c>
      <c r="AX226" s="13" t="s">
        <v>94</v>
      </c>
      <c r="AY226" s="191" t="s">
        <v>146</v>
      </c>
    </row>
    <row r="227" spans="1:65" s="2" customFormat="1" ht="16.5" customHeight="1">
      <c r="A227" s="32"/>
      <c r="B227" s="140"/>
      <c r="C227" s="175" t="s">
        <v>293</v>
      </c>
      <c r="D227" s="175" t="s">
        <v>148</v>
      </c>
      <c r="E227" s="176" t="s">
        <v>425</v>
      </c>
      <c r="F227" s="177" t="s">
        <v>426</v>
      </c>
      <c r="G227" s="178" t="s">
        <v>230</v>
      </c>
      <c r="H227" s="179">
        <v>79.5</v>
      </c>
      <c r="I227" s="180"/>
      <c r="J227" s="181">
        <f>ROUND(I227*H227,2)</f>
        <v>0</v>
      </c>
      <c r="K227" s="182"/>
      <c r="L227" s="33"/>
      <c r="M227" s="183" t="s">
        <v>1</v>
      </c>
      <c r="N227" s="184" t="s">
        <v>51</v>
      </c>
      <c r="O227" s="58"/>
      <c r="P227" s="185">
        <f>O227*H227</f>
        <v>0</v>
      </c>
      <c r="Q227" s="185">
        <v>0.93779000000000001</v>
      </c>
      <c r="R227" s="185">
        <f>Q227*H227</f>
        <v>74.554304999999999</v>
      </c>
      <c r="S227" s="185">
        <v>0</v>
      </c>
      <c r="T227" s="186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87" t="s">
        <v>152</v>
      </c>
      <c r="AT227" s="187" t="s">
        <v>148</v>
      </c>
      <c r="AU227" s="187" t="s">
        <v>96</v>
      </c>
      <c r="AY227" s="16" t="s">
        <v>146</v>
      </c>
      <c r="BE227" s="188">
        <f>IF(N227="základní",J227,0)</f>
        <v>0</v>
      </c>
      <c r="BF227" s="188">
        <f>IF(N227="snížená",J227,0)</f>
        <v>0</v>
      </c>
      <c r="BG227" s="188">
        <f>IF(N227="zákl. přenesená",J227,0)</f>
        <v>0</v>
      </c>
      <c r="BH227" s="188">
        <f>IF(N227="sníž. přenesená",J227,0)</f>
        <v>0</v>
      </c>
      <c r="BI227" s="188">
        <f>IF(N227="nulová",J227,0)</f>
        <v>0</v>
      </c>
      <c r="BJ227" s="16" t="s">
        <v>94</v>
      </c>
      <c r="BK227" s="188">
        <f>ROUND(I227*H227,2)</f>
        <v>0</v>
      </c>
      <c r="BL227" s="16" t="s">
        <v>152</v>
      </c>
      <c r="BM227" s="187" t="s">
        <v>427</v>
      </c>
    </row>
    <row r="228" spans="1:65" s="13" customFormat="1">
      <c r="B228" s="189"/>
      <c r="D228" s="190" t="s">
        <v>154</v>
      </c>
      <c r="E228" s="191" t="s">
        <v>1</v>
      </c>
      <c r="F228" s="192" t="s">
        <v>428</v>
      </c>
      <c r="H228" s="193">
        <v>79.5</v>
      </c>
      <c r="I228" s="194"/>
      <c r="L228" s="189"/>
      <c r="M228" s="195"/>
      <c r="N228" s="196"/>
      <c r="O228" s="196"/>
      <c r="P228" s="196"/>
      <c r="Q228" s="196"/>
      <c r="R228" s="196"/>
      <c r="S228" s="196"/>
      <c r="T228" s="197"/>
      <c r="AT228" s="191" t="s">
        <v>154</v>
      </c>
      <c r="AU228" s="191" t="s">
        <v>96</v>
      </c>
      <c r="AV228" s="13" t="s">
        <v>96</v>
      </c>
      <c r="AW228" s="13" t="s">
        <v>42</v>
      </c>
      <c r="AX228" s="13" t="s">
        <v>94</v>
      </c>
      <c r="AY228" s="191" t="s">
        <v>146</v>
      </c>
    </row>
    <row r="229" spans="1:65" s="12" customFormat="1" ht="22.9" customHeight="1">
      <c r="B229" s="162"/>
      <c r="D229" s="163" t="s">
        <v>85</v>
      </c>
      <c r="E229" s="173" t="s">
        <v>177</v>
      </c>
      <c r="F229" s="173" t="s">
        <v>429</v>
      </c>
      <c r="I229" s="165"/>
      <c r="J229" s="174">
        <f>BK229</f>
        <v>0</v>
      </c>
      <c r="L229" s="162"/>
      <c r="M229" s="167"/>
      <c r="N229" s="168"/>
      <c r="O229" s="168"/>
      <c r="P229" s="169">
        <f>SUM(P230:P233)</f>
        <v>0</v>
      </c>
      <c r="Q229" s="168"/>
      <c r="R229" s="169">
        <f>SUM(R230:R233)</f>
        <v>51.555889350000001</v>
      </c>
      <c r="S229" s="168"/>
      <c r="T229" s="170">
        <f>SUM(T230:T233)</f>
        <v>0</v>
      </c>
      <c r="AR229" s="163" t="s">
        <v>94</v>
      </c>
      <c r="AT229" s="171" t="s">
        <v>85</v>
      </c>
      <c r="AU229" s="171" t="s">
        <v>94</v>
      </c>
      <c r="AY229" s="163" t="s">
        <v>146</v>
      </c>
      <c r="BK229" s="172">
        <f>SUM(BK230:BK233)</f>
        <v>0</v>
      </c>
    </row>
    <row r="230" spans="1:65" s="2" customFormat="1" ht="16.5" customHeight="1">
      <c r="A230" s="32"/>
      <c r="B230" s="140"/>
      <c r="C230" s="175" t="s">
        <v>298</v>
      </c>
      <c r="D230" s="175" t="s">
        <v>148</v>
      </c>
      <c r="E230" s="176" t="s">
        <v>430</v>
      </c>
      <c r="F230" s="177" t="s">
        <v>431</v>
      </c>
      <c r="G230" s="178" t="s">
        <v>169</v>
      </c>
      <c r="H230" s="179">
        <v>21.015000000000001</v>
      </c>
      <c r="I230" s="180"/>
      <c r="J230" s="181">
        <f>ROUND(I230*H230,2)</f>
        <v>0</v>
      </c>
      <c r="K230" s="182"/>
      <c r="L230" s="33"/>
      <c r="M230" s="183" t="s">
        <v>1</v>
      </c>
      <c r="N230" s="184" t="s">
        <v>51</v>
      </c>
      <c r="O230" s="58"/>
      <c r="P230" s="185">
        <f>O230*H230</f>
        <v>0</v>
      </c>
      <c r="Q230" s="185">
        <v>2.45329</v>
      </c>
      <c r="R230" s="185">
        <f>Q230*H230</f>
        <v>51.555889350000001</v>
      </c>
      <c r="S230" s="185">
        <v>0</v>
      </c>
      <c r="T230" s="18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87" t="s">
        <v>152</v>
      </c>
      <c r="AT230" s="187" t="s">
        <v>148</v>
      </c>
      <c r="AU230" s="187" t="s">
        <v>96</v>
      </c>
      <c r="AY230" s="16" t="s">
        <v>146</v>
      </c>
      <c r="BE230" s="188">
        <f>IF(N230="základní",J230,0)</f>
        <v>0</v>
      </c>
      <c r="BF230" s="188">
        <f>IF(N230="snížená",J230,0)</f>
        <v>0</v>
      </c>
      <c r="BG230" s="188">
        <f>IF(N230="zákl. přenesená",J230,0)</f>
        <v>0</v>
      </c>
      <c r="BH230" s="188">
        <f>IF(N230="sníž. přenesená",J230,0)</f>
        <v>0</v>
      </c>
      <c r="BI230" s="188">
        <f>IF(N230="nulová",J230,0)</f>
        <v>0</v>
      </c>
      <c r="BJ230" s="16" t="s">
        <v>94</v>
      </c>
      <c r="BK230" s="188">
        <f>ROUND(I230*H230,2)</f>
        <v>0</v>
      </c>
      <c r="BL230" s="16" t="s">
        <v>152</v>
      </c>
      <c r="BM230" s="187" t="s">
        <v>432</v>
      </c>
    </row>
    <row r="231" spans="1:65" s="13" customFormat="1">
      <c r="B231" s="189"/>
      <c r="D231" s="190" t="s">
        <v>154</v>
      </c>
      <c r="E231" s="191" t="s">
        <v>1</v>
      </c>
      <c r="F231" s="192" t="s">
        <v>433</v>
      </c>
      <c r="H231" s="193">
        <v>11.475</v>
      </c>
      <c r="I231" s="194"/>
      <c r="L231" s="189"/>
      <c r="M231" s="195"/>
      <c r="N231" s="196"/>
      <c r="O231" s="196"/>
      <c r="P231" s="196"/>
      <c r="Q231" s="196"/>
      <c r="R231" s="196"/>
      <c r="S231" s="196"/>
      <c r="T231" s="197"/>
      <c r="AT231" s="191" t="s">
        <v>154</v>
      </c>
      <c r="AU231" s="191" t="s">
        <v>96</v>
      </c>
      <c r="AV231" s="13" t="s">
        <v>96</v>
      </c>
      <c r="AW231" s="13" t="s">
        <v>42</v>
      </c>
      <c r="AX231" s="13" t="s">
        <v>86</v>
      </c>
      <c r="AY231" s="191" t="s">
        <v>146</v>
      </c>
    </row>
    <row r="232" spans="1:65" s="13" customFormat="1">
      <c r="B232" s="189"/>
      <c r="D232" s="190" t="s">
        <v>154</v>
      </c>
      <c r="E232" s="191" t="s">
        <v>1</v>
      </c>
      <c r="F232" s="192" t="s">
        <v>434</v>
      </c>
      <c r="H232" s="193">
        <v>9.5399999999999991</v>
      </c>
      <c r="I232" s="194"/>
      <c r="L232" s="189"/>
      <c r="M232" s="195"/>
      <c r="N232" s="196"/>
      <c r="O232" s="196"/>
      <c r="P232" s="196"/>
      <c r="Q232" s="196"/>
      <c r="R232" s="196"/>
      <c r="S232" s="196"/>
      <c r="T232" s="197"/>
      <c r="AT232" s="191" t="s">
        <v>154</v>
      </c>
      <c r="AU232" s="191" t="s">
        <v>96</v>
      </c>
      <c r="AV232" s="13" t="s">
        <v>96</v>
      </c>
      <c r="AW232" s="13" t="s">
        <v>42</v>
      </c>
      <c r="AX232" s="13" t="s">
        <v>86</v>
      </c>
      <c r="AY232" s="191" t="s">
        <v>146</v>
      </c>
    </row>
    <row r="233" spans="1:65" s="14" customFormat="1">
      <c r="B233" s="198"/>
      <c r="D233" s="190" t="s">
        <v>154</v>
      </c>
      <c r="E233" s="199" t="s">
        <v>1</v>
      </c>
      <c r="F233" s="200" t="s">
        <v>198</v>
      </c>
      <c r="H233" s="201">
        <v>21.015000000000001</v>
      </c>
      <c r="I233" s="202"/>
      <c r="L233" s="198"/>
      <c r="M233" s="203"/>
      <c r="N233" s="204"/>
      <c r="O233" s="204"/>
      <c r="P233" s="204"/>
      <c r="Q233" s="204"/>
      <c r="R233" s="204"/>
      <c r="S233" s="204"/>
      <c r="T233" s="205"/>
      <c r="AT233" s="199" t="s">
        <v>154</v>
      </c>
      <c r="AU233" s="199" t="s">
        <v>96</v>
      </c>
      <c r="AV233" s="14" t="s">
        <v>152</v>
      </c>
      <c r="AW233" s="14" t="s">
        <v>42</v>
      </c>
      <c r="AX233" s="14" t="s">
        <v>94</v>
      </c>
      <c r="AY233" s="199" t="s">
        <v>146</v>
      </c>
    </row>
    <row r="234" spans="1:65" s="12" customFormat="1" ht="22.9" customHeight="1">
      <c r="B234" s="162"/>
      <c r="D234" s="163" t="s">
        <v>85</v>
      </c>
      <c r="E234" s="173" t="s">
        <v>192</v>
      </c>
      <c r="F234" s="173" t="s">
        <v>267</v>
      </c>
      <c r="I234" s="165"/>
      <c r="J234" s="174">
        <f>BK234</f>
        <v>0</v>
      </c>
      <c r="L234" s="162"/>
      <c r="M234" s="167"/>
      <c r="N234" s="168"/>
      <c r="O234" s="168"/>
      <c r="P234" s="169">
        <f>P235+SUM(P236:P239)</f>
        <v>0</v>
      </c>
      <c r="Q234" s="168"/>
      <c r="R234" s="169">
        <f>R235+SUM(R236:R239)</f>
        <v>2.0362699999999997E-2</v>
      </c>
      <c r="S234" s="168"/>
      <c r="T234" s="170">
        <f>T235+SUM(T236:T239)</f>
        <v>0</v>
      </c>
      <c r="AR234" s="163" t="s">
        <v>94</v>
      </c>
      <c r="AT234" s="171" t="s">
        <v>85</v>
      </c>
      <c r="AU234" s="171" t="s">
        <v>94</v>
      </c>
      <c r="AY234" s="163" t="s">
        <v>146</v>
      </c>
      <c r="BK234" s="172">
        <f>BK235+SUM(BK236:BK239)</f>
        <v>0</v>
      </c>
    </row>
    <row r="235" spans="1:65" s="2" customFormat="1" ht="16.5" customHeight="1">
      <c r="A235" s="32"/>
      <c r="B235" s="140"/>
      <c r="C235" s="206" t="s">
        <v>435</v>
      </c>
      <c r="D235" s="206" t="s">
        <v>218</v>
      </c>
      <c r="E235" s="207" t="s">
        <v>436</v>
      </c>
      <c r="F235" s="208" t="s">
        <v>437</v>
      </c>
      <c r="G235" s="209" t="s">
        <v>438</v>
      </c>
      <c r="H235" s="210">
        <v>1.01</v>
      </c>
      <c r="I235" s="211"/>
      <c r="J235" s="212">
        <f>ROUND(I235*H235,2)</f>
        <v>0</v>
      </c>
      <c r="K235" s="213"/>
      <c r="L235" s="214"/>
      <c r="M235" s="215" t="s">
        <v>1</v>
      </c>
      <c r="N235" s="216" t="s">
        <v>51</v>
      </c>
      <c r="O235" s="58"/>
      <c r="P235" s="185">
        <f>O235*H235</f>
        <v>0</v>
      </c>
      <c r="Q235" s="185">
        <v>0.01</v>
      </c>
      <c r="R235" s="185">
        <f>Q235*H235</f>
        <v>1.01E-2</v>
      </c>
      <c r="S235" s="185">
        <v>0</v>
      </c>
      <c r="T235" s="186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87" t="s">
        <v>187</v>
      </c>
      <c r="AT235" s="187" t="s">
        <v>218</v>
      </c>
      <c r="AU235" s="187" t="s">
        <v>96</v>
      </c>
      <c r="AY235" s="16" t="s">
        <v>146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16" t="s">
        <v>94</v>
      </c>
      <c r="BK235" s="188">
        <f>ROUND(I235*H235,2)</f>
        <v>0</v>
      </c>
      <c r="BL235" s="16" t="s">
        <v>152</v>
      </c>
      <c r="BM235" s="187" t="s">
        <v>439</v>
      </c>
    </row>
    <row r="236" spans="1:65" s="13" customFormat="1">
      <c r="B236" s="189"/>
      <c r="D236" s="190" t="s">
        <v>154</v>
      </c>
      <c r="E236" s="191" t="s">
        <v>1</v>
      </c>
      <c r="F236" s="192" t="s">
        <v>440</v>
      </c>
      <c r="H236" s="193">
        <v>1.01</v>
      </c>
      <c r="I236" s="194"/>
      <c r="L236" s="189"/>
      <c r="M236" s="195"/>
      <c r="N236" s="196"/>
      <c r="O236" s="196"/>
      <c r="P236" s="196"/>
      <c r="Q236" s="196"/>
      <c r="R236" s="196"/>
      <c r="S236" s="196"/>
      <c r="T236" s="197"/>
      <c r="AT236" s="191" t="s">
        <v>154</v>
      </c>
      <c r="AU236" s="191" t="s">
        <v>96</v>
      </c>
      <c r="AV236" s="13" t="s">
        <v>96</v>
      </c>
      <c r="AW236" s="13" t="s">
        <v>42</v>
      </c>
      <c r="AX236" s="13" t="s">
        <v>94</v>
      </c>
      <c r="AY236" s="191" t="s">
        <v>146</v>
      </c>
    </row>
    <row r="237" spans="1:65" s="2" customFormat="1" ht="16.5" customHeight="1">
      <c r="A237" s="32"/>
      <c r="B237" s="140"/>
      <c r="C237" s="175" t="s">
        <v>441</v>
      </c>
      <c r="D237" s="175" t="s">
        <v>148</v>
      </c>
      <c r="E237" s="176" t="s">
        <v>442</v>
      </c>
      <c r="F237" s="177" t="s">
        <v>443</v>
      </c>
      <c r="G237" s="178" t="s">
        <v>230</v>
      </c>
      <c r="H237" s="179">
        <v>16.29</v>
      </c>
      <c r="I237" s="180"/>
      <c r="J237" s="181">
        <f>ROUND(I237*H237,2)</f>
        <v>0</v>
      </c>
      <c r="K237" s="182"/>
      <c r="L237" s="33"/>
      <c r="M237" s="183" t="s">
        <v>1</v>
      </c>
      <c r="N237" s="184" t="s">
        <v>51</v>
      </c>
      <c r="O237" s="58"/>
      <c r="P237" s="185">
        <f>O237*H237</f>
        <v>0</v>
      </c>
      <c r="Q237" s="185">
        <v>6.3000000000000003E-4</v>
      </c>
      <c r="R237" s="185">
        <f>Q237*H237</f>
        <v>1.02627E-2</v>
      </c>
      <c r="S237" s="185">
        <v>0</v>
      </c>
      <c r="T237" s="186">
        <f>S237*H237</f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87" t="s">
        <v>152</v>
      </c>
      <c r="AT237" s="187" t="s">
        <v>148</v>
      </c>
      <c r="AU237" s="187" t="s">
        <v>96</v>
      </c>
      <c r="AY237" s="16" t="s">
        <v>146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16" t="s">
        <v>94</v>
      </c>
      <c r="BK237" s="188">
        <f>ROUND(I237*H237,2)</f>
        <v>0</v>
      </c>
      <c r="BL237" s="16" t="s">
        <v>152</v>
      </c>
      <c r="BM237" s="187" t="s">
        <v>444</v>
      </c>
    </row>
    <row r="238" spans="1:65" s="13" customFormat="1">
      <c r="B238" s="189"/>
      <c r="D238" s="190" t="s">
        <v>154</v>
      </c>
      <c r="E238" s="191" t="s">
        <v>1</v>
      </c>
      <c r="F238" s="192" t="s">
        <v>445</v>
      </c>
      <c r="H238" s="193">
        <v>16.29</v>
      </c>
      <c r="I238" s="194"/>
      <c r="L238" s="189"/>
      <c r="M238" s="195"/>
      <c r="N238" s="196"/>
      <c r="O238" s="196"/>
      <c r="P238" s="196"/>
      <c r="Q238" s="196"/>
      <c r="R238" s="196"/>
      <c r="S238" s="196"/>
      <c r="T238" s="197"/>
      <c r="AT238" s="191" t="s">
        <v>154</v>
      </c>
      <c r="AU238" s="191" t="s">
        <v>96</v>
      </c>
      <c r="AV238" s="13" t="s">
        <v>96</v>
      </c>
      <c r="AW238" s="13" t="s">
        <v>42</v>
      </c>
      <c r="AX238" s="13" t="s">
        <v>94</v>
      </c>
      <c r="AY238" s="191" t="s">
        <v>146</v>
      </c>
    </row>
    <row r="239" spans="1:65" s="12" customFormat="1" ht="20.85" customHeight="1">
      <c r="B239" s="162"/>
      <c r="D239" s="163" t="s">
        <v>85</v>
      </c>
      <c r="E239" s="173" t="s">
        <v>268</v>
      </c>
      <c r="F239" s="173" t="s">
        <v>269</v>
      </c>
      <c r="I239" s="165"/>
      <c r="J239" s="174">
        <f>BK239</f>
        <v>0</v>
      </c>
      <c r="L239" s="162"/>
      <c r="M239" s="167"/>
      <c r="N239" s="168"/>
      <c r="O239" s="168"/>
      <c r="P239" s="169">
        <f>SUM(P240:P247)</f>
        <v>0</v>
      </c>
      <c r="Q239" s="168"/>
      <c r="R239" s="169">
        <f>SUM(R240:R247)</f>
        <v>0</v>
      </c>
      <c r="S239" s="168"/>
      <c r="T239" s="170">
        <f>SUM(T240:T247)</f>
        <v>0</v>
      </c>
      <c r="AR239" s="163" t="s">
        <v>94</v>
      </c>
      <c r="AT239" s="171" t="s">
        <v>85</v>
      </c>
      <c r="AU239" s="171" t="s">
        <v>96</v>
      </c>
      <c r="AY239" s="163" t="s">
        <v>146</v>
      </c>
      <c r="BK239" s="172">
        <f>SUM(BK240:BK247)</f>
        <v>0</v>
      </c>
    </row>
    <row r="240" spans="1:65" s="2" customFormat="1" ht="16.5" customHeight="1">
      <c r="A240" s="32"/>
      <c r="B240" s="140"/>
      <c r="C240" s="175" t="s">
        <v>290</v>
      </c>
      <c r="D240" s="175" t="s">
        <v>148</v>
      </c>
      <c r="E240" s="176" t="s">
        <v>94</v>
      </c>
      <c r="F240" s="177" t="s">
        <v>446</v>
      </c>
      <c r="G240" s="178" t="s">
        <v>221</v>
      </c>
      <c r="H240" s="179">
        <v>351.81900000000002</v>
      </c>
      <c r="I240" s="180"/>
      <c r="J240" s="181">
        <f>ROUND(I240*H240,2)</f>
        <v>0</v>
      </c>
      <c r="K240" s="182"/>
      <c r="L240" s="33"/>
      <c r="M240" s="183" t="s">
        <v>1</v>
      </c>
      <c r="N240" s="184" t="s">
        <v>51</v>
      </c>
      <c r="O240" s="58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87" t="s">
        <v>152</v>
      </c>
      <c r="AT240" s="187" t="s">
        <v>148</v>
      </c>
      <c r="AU240" s="187" t="s">
        <v>161</v>
      </c>
      <c r="AY240" s="16" t="s">
        <v>146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16" t="s">
        <v>94</v>
      </c>
      <c r="BK240" s="188">
        <f>ROUND(I240*H240,2)</f>
        <v>0</v>
      </c>
      <c r="BL240" s="16" t="s">
        <v>152</v>
      </c>
      <c r="BM240" s="187" t="s">
        <v>447</v>
      </c>
    </row>
    <row r="241" spans="1:65" s="13" customFormat="1">
      <c r="B241" s="189"/>
      <c r="D241" s="190" t="s">
        <v>154</v>
      </c>
      <c r="E241" s="191" t="s">
        <v>1</v>
      </c>
      <c r="F241" s="192" t="s">
        <v>448</v>
      </c>
      <c r="H241" s="193">
        <v>117.20699999999999</v>
      </c>
      <c r="I241" s="194"/>
      <c r="L241" s="189"/>
      <c r="M241" s="195"/>
      <c r="N241" s="196"/>
      <c r="O241" s="196"/>
      <c r="P241" s="196"/>
      <c r="Q241" s="196"/>
      <c r="R241" s="196"/>
      <c r="S241" s="196"/>
      <c r="T241" s="197"/>
      <c r="AT241" s="191" t="s">
        <v>154</v>
      </c>
      <c r="AU241" s="191" t="s">
        <v>161</v>
      </c>
      <c r="AV241" s="13" t="s">
        <v>96</v>
      </c>
      <c r="AW241" s="13" t="s">
        <v>42</v>
      </c>
      <c r="AX241" s="13" t="s">
        <v>86</v>
      </c>
      <c r="AY241" s="191" t="s">
        <v>146</v>
      </c>
    </row>
    <row r="242" spans="1:65" s="13" customFormat="1">
      <c r="B242" s="189"/>
      <c r="D242" s="190" t="s">
        <v>154</v>
      </c>
      <c r="E242" s="191" t="s">
        <v>1</v>
      </c>
      <c r="F242" s="192" t="s">
        <v>449</v>
      </c>
      <c r="H242" s="193">
        <v>234.61199999999999</v>
      </c>
      <c r="I242" s="194"/>
      <c r="L242" s="189"/>
      <c r="M242" s="195"/>
      <c r="N242" s="196"/>
      <c r="O242" s="196"/>
      <c r="P242" s="196"/>
      <c r="Q242" s="196"/>
      <c r="R242" s="196"/>
      <c r="S242" s="196"/>
      <c r="T242" s="197"/>
      <c r="AT242" s="191" t="s">
        <v>154</v>
      </c>
      <c r="AU242" s="191" t="s">
        <v>161</v>
      </c>
      <c r="AV242" s="13" t="s">
        <v>96</v>
      </c>
      <c r="AW242" s="13" t="s">
        <v>42</v>
      </c>
      <c r="AX242" s="13" t="s">
        <v>86</v>
      </c>
      <c r="AY242" s="191" t="s">
        <v>146</v>
      </c>
    </row>
    <row r="243" spans="1:65" s="14" customFormat="1">
      <c r="B243" s="198"/>
      <c r="D243" s="190" t="s">
        <v>154</v>
      </c>
      <c r="E243" s="199" t="s">
        <v>1</v>
      </c>
      <c r="F243" s="200" t="s">
        <v>198</v>
      </c>
      <c r="H243" s="201">
        <v>351.81899999999996</v>
      </c>
      <c r="I243" s="202"/>
      <c r="L243" s="198"/>
      <c r="M243" s="203"/>
      <c r="N243" s="204"/>
      <c r="O243" s="204"/>
      <c r="P243" s="204"/>
      <c r="Q243" s="204"/>
      <c r="R243" s="204"/>
      <c r="S243" s="204"/>
      <c r="T243" s="205"/>
      <c r="AT243" s="199" t="s">
        <v>154</v>
      </c>
      <c r="AU243" s="199" t="s">
        <v>161</v>
      </c>
      <c r="AV243" s="14" t="s">
        <v>152</v>
      </c>
      <c r="AW243" s="14" t="s">
        <v>42</v>
      </c>
      <c r="AX243" s="14" t="s">
        <v>94</v>
      </c>
      <c r="AY243" s="199" t="s">
        <v>146</v>
      </c>
    </row>
    <row r="244" spans="1:65" s="2" customFormat="1" ht="16.5" customHeight="1">
      <c r="A244" s="32"/>
      <c r="B244" s="140"/>
      <c r="C244" s="175" t="s">
        <v>450</v>
      </c>
      <c r="D244" s="175" t="s">
        <v>148</v>
      </c>
      <c r="E244" s="176" t="s">
        <v>96</v>
      </c>
      <c r="F244" s="177" t="s">
        <v>451</v>
      </c>
      <c r="G244" s="178" t="s">
        <v>221</v>
      </c>
      <c r="H244" s="179">
        <v>347.82</v>
      </c>
      <c r="I244" s="180"/>
      <c r="J244" s="181">
        <f>ROUND(I244*H244,2)</f>
        <v>0</v>
      </c>
      <c r="K244" s="182"/>
      <c r="L244" s="33"/>
      <c r="M244" s="183" t="s">
        <v>1</v>
      </c>
      <c r="N244" s="184" t="s">
        <v>51</v>
      </c>
      <c r="O244" s="58"/>
      <c r="P244" s="185">
        <f>O244*H244</f>
        <v>0</v>
      </c>
      <c r="Q244" s="185">
        <v>0</v>
      </c>
      <c r="R244" s="185">
        <f>Q244*H244</f>
        <v>0</v>
      </c>
      <c r="S244" s="185">
        <v>0</v>
      </c>
      <c r="T244" s="186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87" t="s">
        <v>152</v>
      </c>
      <c r="AT244" s="187" t="s">
        <v>148</v>
      </c>
      <c r="AU244" s="187" t="s">
        <v>161</v>
      </c>
      <c r="AY244" s="16" t="s">
        <v>146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16" t="s">
        <v>94</v>
      </c>
      <c r="BK244" s="188">
        <f>ROUND(I244*H244,2)</f>
        <v>0</v>
      </c>
      <c r="BL244" s="16" t="s">
        <v>152</v>
      </c>
      <c r="BM244" s="187" t="s">
        <v>452</v>
      </c>
    </row>
    <row r="245" spans="1:65" s="13" customFormat="1">
      <c r="B245" s="189"/>
      <c r="D245" s="190" t="s">
        <v>154</v>
      </c>
      <c r="E245" s="191" t="s">
        <v>1</v>
      </c>
      <c r="F245" s="192" t="s">
        <v>453</v>
      </c>
      <c r="H245" s="193">
        <v>347.82</v>
      </c>
      <c r="I245" s="194"/>
      <c r="L245" s="189"/>
      <c r="M245" s="195"/>
      <c r="N245" s="196"/>
      <c r="O245" s="196"/>
      <c r="P245" s="196"/>
      <c r="Q245" s="196"/>
      <c r="R245" s="196"/>
      <c r="S245" s="196"/>
      <c r="T245" s="197"/>
      <c r="AT245" s="191" t="s">
        <v>154</v>
      </c>
      <c r="AU245" s="191" t="s">
        <v>161</v>
      </c>
      <c r="AV245" s="13" t="s">
        <v>96</v>
      </c>
      <c r="AW245" s="13" t="s">
        <v>42</v>
      </c>
      <c r="AX245" s="13" t="s">
        <v>94</v>
      </c>
      <c r="AY245" s="191" t="s">
        <v>146</v>
      </c>
    </row>
    <row r="246" spans="1:65" s="2" customFormat="1" ht="16.5" customHeight="1">
      <c r="A246" s="32"/>
      <c r="B246" s="140"/>
      <c r="C246" s="175" t="s">
        <v>454</v>
      </c>
      <c r="D246" s="175" t="s">
        <v>148</v>
      </c>
      <c r="E246" s="176" t="s">
        <v>161</v>
      </c>
      <c r="F246" s="177" t="s">
        <v>271</v>
      </c>
      <c r="G246" s="178" t="s">
        <v>221</v>
      </c>
      <c r="H246" s="179">
        <v>77.272999999999996</v>
      </c>
      <c r="I246" s="180"/>
      <c r="J246" s="181">
        <f>ROUND(I246*H246,2)</f>
        <v>0</v>
      </c>
      <c r="K246" s="182"/>
      <c r="L246" s="33"/>
      <c r="M246" s="183" t="s">
        <v>1</v>
      </c>
      <c r="N246" s="184" t="s">
        <v>51</v>
      </c>
      <c r="O246" s="58"/>
      <c r="P246" s="185">
        <f>O246*H246</f>
        <v>0</v>
      </c>
      <c r="Q246" s="185">
        <v>0</v>
      </c>
      <c r="R246" s="185">
        <f>Q246*H246</f>
        <v>0</v>
      </c>
      <c r="S246" s="185">
        <v>0</v>
      </c>
      <c r="T246" s="18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87" t="s">
        <v>152</v>
      </c>
      <c r="AT246" s="187" t="s">
        <v>148</v>
      </c>
      <c r="AU246" s="187" t="s">
        <v>161</v>
      </c>
      <c r="AY246" s="16" t="s">
        <v>146</v>
      </c>
      <c r="BE246" s="188">
        <f>IF(N246="základní",J246,0)</f>
        <v>0</v>
      </c>
      <c r="BF246" s="188">
        <f>IF(N246="snížená",J246,0)</f>
        <v>0</v>
      </c>
      <c r="BG246" s="188">
        <f>IF(N246="zákl. přenesená",J246,0)</f>
        <v>0</v>
      </c>
      <c r="BH246" s="188">
        <f>IF(N246="sníž. přenesená",J246,0)</f>
        <v>0</v>
      </c>
      <c r="BI246" s="188">
        <f>IF(N246="nulová",J246,0)</f>
        <v>0</v>
      </c>
      <c r="BJ246" s="16" t="s">
        <v>94</v>
      </c>
      <c r="BK246" s="188">
        <f>ROUND(I246*H246,2)</f>
        <v>0</v>
      </c>
      <c r="BL246" s="16" t="s">
        <v>152</v>
      </c>
      <c r="BM246" s="187" t="s">
        <v>455</v>
      </c>
    </row>
    <row r="247" spans="1:65" s="13" customFormat="1">
      <c r="B247" s="189"/>
      <c r="D247" s="190" t="s">
        <v>154</v>
      </c>
      <c r="E247" s="191" t="s">
        <v>1</v>
      </c>
      <c r="F247" s="192" t="s">
        <v>456</v>
      </c>
      <c r="H247" s="193">
        <v>77.272999999999996</v>
      </c>
      <c r="I247" s="194"/>
      <c r="L247" s="189"/>
      <c r="M247" s="195"/>
      <c r="N247" s="196"/>
      <c r="O247" s="196"/>
      <c r="P247" s="196"/>
      <c r="Q247" s="196"/>
      <c r="R247" s="196"/>
      <c r="S247" s="196"/>
      <c r="T247" s="197"/>
      <c r="AT247" s="191" t="s">
        <v>154</v>
      </c>
      <c r="AU247" s="191" t="s">
        <v>161</v>
      </c>
      <c r="AV247" s="13" t="s">
        <v>96</v>
      </c>
      <c r="AW247" s="13" t="s">
        <v>42</v>
      </c>
      <c r="AX247" s="13" t="s">
        <v>94</v>
      </c>
      <c r="AY247" s="191" t="s">
        <v>146</v>
      </c>
    </row>
    <row r="248" spans="1:65" s="12" customFormat="1" ht="22.9" customHeight="1">
      <c r="B248" s="162"/>
      <c r="D248" s="163" t="s">
        <v>85</v>
      </c>
      <c r="E248" s="173" t="s">
        <v>457</v>
      </c>
      <c r="F248" s="173" t="s">
        <v>269</v>
      </c>
      <c r="I248" s="165"/>
      <c r="J248" s="174">
        <f>BK248</f>
        <v>0</v>
      </c>
      <c r="L248" s="162"/>
      <c r="M248" s="167"/>
      <c r="N248" s="168"/>
      <c r="O248" s="168"/>
      <c r="P248" s="169">
        <f>P249</f>
        <v>0</v>
      </c>
      <c r="Q248" s="168"/>
      <c r="R248" s="169">
        <f>R249</f>
        <v>0</v>
      </c>
      <c r="S248" s="168"/>
      <c r="T248" s="170">
        <f>T249</f>
        <v>0</v>
      </c>
      <c r="AR248" s="163" t="s">
        <v>94</v>
      </c>
      <c r="AT248" s="171" t="s">
        <v>85</v>
      </c>
      <c r="AU248" s="171" t="s">
        <v>94</v>
      </c>
      <c r="AY248" s="163" t="s">
        <v>146</v>
      </c>
      <c r="BK248" s="172">
        <f>BK249</f>
        <v>0</v>
      </c>
    </row>
    <row r="249" spans="1:65" s="2" customFormat="1" ht="16.5" customHeight="1">
      <c r="A249" s="32"/>
      <c r="B249" s="140"/>
      <c r="C249" s="175" t="s">
        <v>458</v>
      </c>
      <c r="D249" s="175" t="s">
        <v>148</v>
      </c>
      <c r="E249" s="176" t="s">
        <v>275</v>
      </c>
      <c r="F249" s="177" t="s">
        <v>276</v>
      </c>
      <c r="G249" s="178" t="s">
        <v>221</v>
      </c>
      <c r="H249" s="179">
        <v>1156.6600000000001</v>
      </c>
      <c r="I249" s="180"/>
      <c r="J249" s="181">
        <f>ROUND(I249*H249,2)</f>
        <v>0</v>
      </c>
      <c r="K249" s="182"/>
      <c r="L249" s="33"/>
      <c r="M249" s="217" t="s">
        <v>1</v>
      </c>
      <c r="N249" s="218" t="s">
        <v>51</v>
      </c>
      <c r="O249" s="219"/>
      <c r="P249" s="220">
        <f>O249*H249</f>
        <v>0</v>
      </c>
      <c r="Q249" s="220">
        <v>0</v>
      </c>
      <c r="R249" s="220">
        <f>Q249*H249</f>
        <v>0</v>
      </c>
      <c r="S249" s="220">
        <v>0</v>
      </c>
      <c r="T249" s="221">
        <f>S249*H249</f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87" t="s">
        <v>152</v>
      </c>
      <c r="AT249" s="187" t="s">
        <v>148</v>
      </c>
      <c r="AU249" s="187" t="s">
        <v>96</v>
      </c>
      <c r="AY249" s="16" t="s">
        <v>146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16" t="s">
        <v>94</v>
      </c>
      <c r="BK249" s="188">
        <f>ROUND(I249*H249,2)</f>
        <v>0</v>
      </c>
      <c r="BL249" s="16" t="s">
        <v>152</v>
      </c>
      <c r="BM249" s="187" t="s">
        <v>459</v>
      </c>
    </row>
    <row r="250" spans="1:65" s="2" customFormat="1" ht="6.95" customHeight="1">
      <c r="A250" s="32"/>
      <c r="B250" s="47"/>
      <c r="C250" s="48"/>
      <c r="D250" s="48"/>
      <c r="E250" s="48"/>
      <c r="F250" s="48"/>
      <c r="G250" s="48"/>
      <c r="H250" s="48"/>
      <c r="I250" s="122"/>
      <c r="J250" s="48"/>
      <c r="K250" s="48"/>
      <c r="L250" s="33"/>
      <c r="M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</row>
  </sheetData>
  <autoFilter ref="C133:K249" xr:uid="{00000000-0009-0000-0000-000002000000}"/>
  <mergeCells count="14">
    <mergeCell ref="D112:F112"/>
    <mergeCell ref="E124:H124"/>
    <mergeCell ref="E126:H126"/>
    <mergeCell ref="L2:V2"/>
    <mergeCell ref="E87:H87"/>
    <mergeCell ref="D108:F108"/>
    <mergeCell ref="D109:F109"/>
    <mergeCell ref="D110:F110"/>
    <mergeCell ref="D111:F111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93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93"/>
      <c r="L2" s="262" t="s">
        <v>5</v>
      </c>
      <c r="M2" s="269"/>
      <c r="N2" s="269"/>
      <c r="O2" s="269"/>
      <c r="P2" s="269"/>
      <c r="Q2" s="269"/>
      <c r="R2" s="269"/>
      <c r="S2" s="269"/>
      <c r="T2" s="269"/>
      <c r="U2" s="269"/>
      <c r="V2" s="269"/>
      <c r="AT2" s="16" t="s">
        <v>102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94"/>
      <c r="J3" s="18"/>
      <c r="K3" s="18"/>
      <c r="L3" s="19"/>
      <c r="AT3" s="16" t="s">
        <v>96</v>
      </c>
    </row>
    <row r="4" spans="1:46" s="1" customFormat="1" ht="24.95" customHeight="1">
      <c r="B4" s="19"/>
      <c r="D4" s="20" t="s">
        <v>103</v>
      </c>
      <c r="I4" s="93"/>
      <c r="L4" s="19"/>
      <c r="M4" s="95" t="s">
        <v>10</v>
      </c>
      <c r="AT4" s="16" t="s">
        <v>3</v>
      </c>
    </row>
    <row r="5" spans="1:46" s="1" customFormat="1" ht="6.95" customHeight="1">
      <c r="B5" s="19"/>
      <c r="I5" s="93"/>
      <c r="L5" s="19"/>
    </row>
    <row r="6" spans="1:46" s="1" customFormat="1" ht="12" customHeight="1">
      <c r="B6" s="19"/>
      <c r="D6" s="26" t="s">
        <v>16</v>
      </c>
      <c r="I6" s="93"/>
      <c r="L6" s="19"/>
    </row>
    <row r="7" spans="1:46" s="1" customFormat="1" ht="16.5" customHeight="1">
      <c r="B7" s="19"/>
      <c r="E7" s="263" t="str">
        <f>'Rekapitulace stavby'!K6</f>
        <v>Klabava, ř.km 2,292, oprava jezu Dílo</v>
      </c>
      <c r="F7" s="264"/>
      <c r="G7" s="264"/>
      <c r="H7" s="264"/>
      <c r="I7" s="93"/>
      <c r="L7" s="19"/>
    </row>
    <row r="8" spans="1:46" s="2" customFormat="1" ht="12" customHeight="1">
      <c r="A8" s="32"/>
      <c r="B8" s="33"/>
      <c r="C8" s="32"/>
      <c r="D8" s="26" t="s">
        <v>104</v>
      </c>
      <c r="E8" s="32"/>
      <c r="F8" s="32"/>
      <c r="G8" s="32"/>
      <c r="H8" s="32"/>
      <c r="I8" s="96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3"/>
      <c r="C9" s="32"/>
      <c r="D9" s="32"/>
      <c r="E9" s="243" t="s">
        <v>460</v>
      </c>
      <c r="F9" s="265"/>
      <c r="G9" s="265"/>
      <c r="H9" s="265"/>
      <c r="I9" s="96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3"/>
      <c r="C10" s="32"/>
      <c r="D10" s="32"/>
      <c r="E10" s="32"/>
      <c r="F10" s="32"/>
      <c r="G10" s="32"/>
      <c r="H10" s="32"/>
      <c r="I10" s="96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3"/>
      <c r="C11" s="32"/>
      <c r="D11" s="26" t="s">
        <v>18</v>
      </c>
      <c r="E11" s="32"/>
      <c r="F11" s="24" t="s">
        <v>19</v>
      </c>
      <c r="G11" s="32"/>
      <c r="H11" s="32"/>
      <c r="I11" s="97" t="s">
        <v>20</v>
      </c>
      <c r="J11" s="24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6" t="s">
        <v>22</v>
      </c>
      <c r="E12" s="32"/>
      <c r="F12" s="24" t="s">
        <v>23</v>
      </c>
      <c r="G12" s="32"/>
      <c r="H12" s="32"/>
      <c r="I12" s="97" t="s">
        <v>24</v>
      </c>
      <c r="J12" s="55" t="str">
        <f>'Rekapitulace stavby'!AN8</f>
        <v>27. 11. 2020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6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3"/>
      <c r="C14" s="32"/>
      <c r="D14" s="26" t="s">
        <v>30</v>
      </c>
      <c r="E14" s="32"/>
      <c r="F14" s="32"/>
      <c r="G14" s="32"/>
      <c r="H14" s="32"/>
      <c r="I14" s="97" t="s">
        <v>31</v>
      </c>
      <c r="J14" s="24" t="s">
        <v>32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3"/>
      <c r="C15" s="32"/>
      <c r="D15" s="32"/>
      <c r="E15" s="24" t="s">
        <v>33</v>
      </c>
      <c r="F15" s="32"/>
      <c r="G15" s="32"/>
      <c r="H15" s="32"/>
      <c r="I15" s="97" t="s">
        <v>34</v>
      </c>
      <c r="J15" s="24" t="s">
        <v>35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6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6" t="s">
        <v>36</v>
      </c>
      <c r="E17" s="32"/>
      <c r="F17" s="32"/>
      <c r="G17" s="32"/>
      <c r="H17" s="32"/>
      <c r="I17" s="97" t="s">
        <v>31</v>
      </c>
      <c r="J17" s="27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66" t="str">
        <f>'Rekapitulace stavby'!E14</f>
        <v>Vyplň údaj</v>
      </c>
      <c r="F18" s="228"/>
      <c r="G18" s="228"/>
      <c r="H18" s="228"/>
      <c r="I18" s="97" t="s">
        <v>34</v>
      </c>
      <c r="J18" s="27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6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6" t="s">
        <v>38</v>
      </c>
      <c r="E20" s="32"/>
      <c r="F20" s="32"/>
      <c r="G20" s="32"/>
      <c r="H20" s="32"/>
      <c r="I20" s="97" t="s">
        <v>31</v>
      </c>
      <c r="J20" s="24" t="s">
        <v>39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4" t="s">
        <v>40</v>
      </c>
      <c r="F21" s="32"/>
      <c r="G21" s="32"/>
      <c r="H21" s="32"/>
      <c r="I21" s="97" t="s">
        <v>34</v>
      </c>
      <c r="J21" s="24" t="s">
        <v>41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6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6" t="s">
        <v>43</v>
      </c>
      <c r="E23" s="32"/>
      <c r="F23" s="32"/>
      <c r="G23" s="32"/>
      <c r="H23" s="32"/>
      <c r="I23" s="97" t="s">
        <v>31</v>
      </c>
      <c r="J23" s="24" t="s">
        <v>39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4" t="s">
        <v>44</v>
      </c>
      <c r="F24" s="32"/>
      <c r="G24" s="32"/>
      <c r="H24" s="32"/>
      <c r="I24" s="97" t="s">
        <v>34</v>
      </c>
      <c r="J24" s="24" t="s">
        <v>41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6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6" t="s">
        <v>45</v>
      </c>
      <c r="E26" s="32"/>
      <c r="F26" s="32"/>
      <c r="G26" s="32"/>
      <c r="H26" s="32"/>
      <c r="I26" s="96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98"/>
      <c r="B27" s="99"/>
      <c r="C27" s="98"/>
      <c r="D27" s="98"/>
      <c r="E27" s="232" t="s">
        <v>1</v>
      </c>
      <c r="F27" s="232"/>
      <c r="G27" s="232"/>
      <c r="H27" s="232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6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102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24" t="s">
        <v>106</v>
      </c>
      <c r="E30" s="32"/>
      <c r="F30" s="32"/>
      <c r="G30" s="32"/>
      <c r="H30" s="32"/>
      <c r="I30" s="96"/>
      <c r="J30" s="103">
        <f>J96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104" t="s">
        <v>107</v>
      </c>
      <c r="E31" s="32"/>
      <c r="F31" s="32"/>
      <c r="G31" s="32"/>
      <c r="H31" s="32"/>
      <c r="I31" s="96"/>
      <c r="J31" s="103">
        <f>J101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3"/>
      <c r="C32" s="32"/>
      <c r="D32" s="105" t="s">
        <v>46</v>
      </c>
      <c r="E32" s="32"/>
      <c r="F32" s="32"/>
      <c r="G32" s="32"/>
      <c r="H32" s="32"/>
      <c r="I32" s="96"/>
      <c r="J32" s="71">
        <f>ROUND(J30 + J31,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3"/>
      <c r="C33" s="32"/>
      <c r="D33" s="66"/>
      <c r="E33" s="66"/>
      <c r="F33" s="66"/>
      <c r="G33" s="66"/>
      <c r="H33" s="66"/>
      <c r="I33" s="102"/>
      <c r="J33" s="66"/>
      <c r="K33" s="66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32"/>
      <c r="F34" s="36" t="s">
        <v>48</v>
      </c>
      <c r="G34" s="32"/>
      <c r="H34" s="32"/>
      <c r="I34" s="106" t="s">
        <v>47</v>
      </c>
      <c r="J34" s="36" t="s">
        <v>49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3"/>
      <c r="C35" s="32"/>
      <c r="D35" s="107" t="s">
        <v>50</v>
      </c>
      <c r="E35" s="26" t="s">
        <v>51</v>
      </c>
      <c r="F35" s="108">
        <f>ROUND((SUM(BE101:BE108) + SUM(BE128:BE153)),  2)</f>
        <v>0</v>
      </c>
      <c r="G35" s="32"/>
      <c r="H35" s="32"/>
      <c r="I35" s="109">
        <v>0.21</v>
      </c>
      <c r="J35" s="108">
        <f>ROUND(((SUM(BE101:BE108) + SUM(BE128:BE153))*I35),  2)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3"/>
      <c r="C36" s="32"/>
      <c r="D36" s="32"/>
      <c r="E36" s="26" t="s">
        <v>52</v>
      </c>
      <c r="F36" s="108">
        <f>ROUND((SUM(BF101:BF108) + SUM(BF128:BF153)),  2)</f>
        <v>0</v>
      </c>
      <c r="G36" s="32"/>
      <c r="H36" s="32"/>
      <c r="I36" s="109">
        <v>0.15</v>
      </c>
      <c r="J36" s="108">
        <f>ROUND(((SUM(BF101:BF108) + SUM(BF128:BF153))*I36),  2)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6" t="s">
        <v>53</v>
      </c>
      <c r="F37" s="108">
        <f>ROUND((SUM(BG101:BG108) + SUM(BG128:BG153)),  2)</f>
        <v>0</v>
      </c>
      <c r="G37" s="32"/>
      <c r="H37" s="32"/>
      <c r="I37" s="109">
        <v>0.21</v>
      </c>
      <c r="J37" s="108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3"/>
      <c r="C38" s="32"/>
      <c r="D38" s="32"/>
      <c r="E38" s="26" t="s">
        <v>54</v>
      </c>
      <c r="F38" s="108">
        <f>ROUND((SUM(BH101:BH108) + SUM(BH128:BH153)),  2)</f>
        <v>0</v>
      </c>
      <c r="G38" s="32"/>
      <c r="H38" s="32"/>
      <c r="I38" s="109">
        <v>0.15</v>
      </c>
      <c r="J38" s="108">
        <f>0</f>
        <v>0</v>
      </c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3"/>
      <c r="C39" s="32"/>
      <c r="D39" s="32"/>
      <c r="E39" s="26" t="s">
        <v>55</v>
      </c>
      <c r="F39" s="108">
        <f>ROUND((SUM(BI101:BI108) + SUM(BI128:BI153)),  2)</f>
        <v>0</v>
      </c>
      <c r="G39" s="32"/>
      <c r="H39" s="32"/>
      <c r="I39" s="109">
        <v>0</v>
      </c>
      <c r="J39" s="108">
        <f>0</f>
        <v>0</v>
      </c>
      <c r="K39" s="32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3"/>
      <c r="C40" s="32"/>
      <c r="D40" s="32"/>
      <c r="E40" s="32"/>
      <c r="F40" s="32"/>
      <c r="G40" s="32"/>
      <c r="H40" s="32"/>
      <c r="I40" s="96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3"/>
      <c r="C41" s="110"/>
      <c r="D41" s="111" t="s">
        <v>56</v>
      </c>
      <c r="E41" s="60"/>
      <c r="F41" s="60"/>
      <c r="G41" s="112" t="s">
        <v>57</v>
      </c>
      <c r="H41" s="113" t="s">
        <v>58</v>
      </c>
      <c r="I41" s="114"/>
      <c r="J41" s="115">
        <f>SUM(J32:J39)</f>
        <v>0</v>
      </c>
      <c r="K41" s="116"/>
      <c r="L41" s="4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33"/>
      <c r="C42" s="32"/>
      <c r="D42" s="32"/>
      <c r="E42" s="32"/>
      <c r="F42" s="32"/>
      <c r="G42" s="32"/>
      <c r="H42" s="32"/>
      <c r="I42" s="96"/>
      <c r="J42" s="32"/>
      <c r="K42" s="32"/>
      <c r="L42" s="4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pans="1:31" s="1" customFormat="1" ht="14.45" customHeight="1">
      <c r="B43" s="19"/>
      <c r="I43" s="93"/>
      <c r="L43" s="19"/>
    </row>
    <row r="44" spans="1:31" s="1" customFormat="1" ht="14.45" customHeight="1">
      <c r="B44" s="19"/>
      <c r="I44" s="93"/>
      <c r="L44" s="19"/>
    </row>
    <row r="45" spans="1:31" s="1" customFormat="1" ht="14.45" customHeight="1">
      <c r="B45" s="19"/>
      <c r="I45" s="93"/>
      <c r="L45" s="19"/>
    </row>
    <row r="46" spans="1:31" s="1" customFormat="1" ht="14.45" customHeight="1">
      <c r="B46" s="19"/>
      <c r="I46" s="93"/>
      <c r="L46" s="19"/>
    </row>
    <row r="47" spans="1:31" s="1" customFormat="1" ht="14.45" customHeight="1">
      <c r="B47" s="19"/>
      <c r="I47" s="93"/>
      <c r="L47" s="19"/>
    </row>
    <row r="48" spans="1:31" s="1" customFormat="1" ht="14.45" customHeight="1">
      <c r="B48" s="19"/>
      <c r="I48" s="93"/>
      <c r="L48" s="19"/>
    </row>
    <row r="49" spans="1:31" s="1" customFormat="1" ht="14.45" customHeight="1">
      <c r="B49" s="19"/>
      <c r="I49" s="93"/>
      <c r="L49" s="19"/>
    </row>
    <row r="50" spans="1:31" s="2" customFormat="1" ht="14.45" customHeight="1">
      <c r="B50" s="42"/>
      <c r="D50" s="43" t="s">
        <v>59</v>
      </c>
      <c r="E50" s="44"/>
      <c r="F50" s="44"/>
      <c r="G50" s="43" t="s">
        <v>60</v>
      </c>
      <c r="H50" s="44"/>
      <c r="I50" s="117"/>
      <c r="J50" s="44"/>
      <c r="K50" s="44"/>
      <c r="L50" s="42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>
      <c r="A61" s="32"/>
      <c r="B61" s="33"/>
      <c r="C61" s="32"/>
      <c r="D61" s="45" t="s">
        <v>61</v>
      </c>
      <c r="E61" s="35"/>
      <c r="F61" s="118" t="s">
        <v>62</v>
      </c>
      <c r="G61" s="45" t="s">
        <v>61</v>
      </c>
      <c r="H61" s="35"/>
      <c r="I61" s="119"/>
      <c r="J61" s="120" t="s">
        <v>62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>
      <c r="A65" s="32"/>
      <c r="B65" s="33"/>
      <c r="C65" s="32"/>
      <c r="D65" s="43" t="s">
        <v>63</v>
      </c>
      <c r="E65" s="46"/>
      <c r="F65" s="46"/>
      <c r="G65" s="43" t="s">
        <v>64</v>
      </c>
      <c r="H65" s="46"/>
      <c r="I65" s="121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>
      <c r="A76" s="32"/>
      <c r="B76" s="33"/>
      <c r="C76" s="32"/>
      <c r="D76" s="45" t="s">
        <v>61</v>
      </c>
      <c r="E76" s="35"/>
      <c r="F76" s="118" t="s">
        <v>62</v>
      </c>
      <c r="G76" s="45" t="s">
        <v>61</v>
      </c>
      <c r="H76" s="35"/>
      <c r="I76" s="119"/>
      <c r="J76" s="120" t="s">
        <v>62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22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23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0" t="s">
        <v>108</v>
      </c>
      <c r="D82" s="32"/>
      <c r="E82" s="32"/>
      <c r="F82" s="32"/>
      <c r="G82" s="32"/>
      <c r="H82" s="32"/>
      <c r="I82" s="96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6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6" t="s">
        <v>16</v>
      </c>
      <c r="D84" s="32"/>
      <c r="E84" s="32"/>
      <c r="F84" s="32"/>
      <c r="G84" s="32"/>
      <c r="H84" s="32"/>
      <c r="I84" s="96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63" t="str">
        <f>E7</f>
        <v>Klabava, ř.km 2,292, oprava jezu Dílo</v>
      </c>
      <c r="F85" s="264"/>
      <c r="G85" s="264"/>
      <c r="H85" s="264"/>
      <c r="I85" s="96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6" t="s">
        <v>104</v>
      </c>
      <c r="D86" s="32"/>
      <c r="E86" s="32"/>
      <c r="F86" s="32"/>
      <c r="G86" s="32"/>
      <c r="H86" s="32"/>
      <c r="I86" s="96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43" t="str">
        <f>E9</f>
        <v>kladil3 - SO-3 VON</v>
      </c>
      <c r="F87" s="265"/>
      <c r="G87" s="265"/>
      <c r="H87" s="265"/>
      <c r="I87" s="96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6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6" t="s">
        <v>22</v>
      </c>
      <c r="D89" s="32"/>
      <c r="E89" s="32"/>
      <c r="F89" s="24" t="str">
        <f>F12</f>
        <v>Chrást,Smědčice</v>
      </c>
      <c r="G89" s="32"/>
      <c r="H89" s="32"/>
      <c r="I89" s="97" t="s">
        <v>24</v>
      </c>
      <c r="J89" s="55" t="str">
        <f>IF(J12="","",J12)</f>
        <v>27. 11. 2020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6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6" t="s">
        <v>30</v>
      </c>
      <c r="D91" s="32"/>
      <c r="E91" s="32"/>
      <c r="F91" s="24" t="str">
        <f>E15</f>
        <v>Povodí Vltavy s.p.</v>
      </c>
      <c r="G91" s="32"/>
      <c r="H91" s="32"/>
      <c r="I91" s="97" t="s">
        <v>38</v>
      </c>
      <c r="J91" s="30" t="str">
        <f>E21</f>
        <v>Ing.Milan Jícha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6" t="s">
        <v>36</v>
      </c>
      <c r="D92" s="32"/>
      <c r="E92" s="32"/>
      <c r="F92" s="24" t="str">
        <f>IF(E18="","",E18)</f>
        <v>Vyplň údaj</v>
      </c>
      <c r="G92" s="32"/>
      <c r="H92" s="32"/>
      <c r="I92" s="97" t="s">
        <v>43</v>
      </c>
      <c r="J92" s="30" t="str">
        <f>E24</f>
        <v>Ing.MIlan Jícha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6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24" t="s">
        <v>109</v>
      </c>
      <c r="D94" s="110"/>
      <c r="E94" s="110"/>
      <c r="F94" s="110"/>
      <c r="G94" s="110"/>
      <c r="H94" s="110"/>
      <c r="I94" s="125"/>
      <c r="J94" s="126" t="s">
        <v>110</v>
      </c>
      <c r="K94" s="110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6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7" t="s">
        <v>111</v>
      </c>
      <c r="D96" s="32"/>
      <c r="E96" s="32"/>
      <c r="F96" s="32"/>
      <c r="G96" s="32"/>
      <c r="H96" s="32"/>
      <c r="I96" s="96"/>
      <c r="J96" s="71">
        <f>J128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6" t="s">
        <v>112</v>
      </c>
    </row>
    <row r="97" spans="1:65" s="9" customFormat="1" ht="24.95" customHeight="1">
      <c r="B97" s="128"/>
      <c r="D97" s="129" t="s">
        <v>461</v>
      </c>
      <c r="E97" s="130"/>
      <c r="F97" s="130"/>
      <c r="G97" s="130"/>
      <c r="H97" s="130"/>
      <c r="I97" s="131"/>
      <c r="J97" s="132">
        <f>J129</f>
        <v>0</v>
      </c>
      <c r="L97" s="128"/>
    </row>
    <row r="98" spans="1:65" s="10" customFormat="1" ht="19.899999999999999" customHeight="1">
      <c r="B98" s="133"/>
      <c r="D98" s="134" t="s">
        <v>462</v>
      </c>
      <c r="E98" s="135"/>
      <c r="F98" s="135"/>
      <c r="G98" s="135"/>
      <c r="H98" s="135"/>
      <c r="I98" s="136"/>
      <c r="J98" s="137">
        <f>J130</f>
        <v>0</v>
      </c>
      <c r="L98" s="133"/>
    </row>
    <row r="99" spans="1:65" s="2" customFormat="1" ht="21.75" customHeight="1">
      <c r="A99" s="32"/>
      <c r="B99" s="33"/>
      <c r="C99" s="32"/>
      <c r="D99" s="32"/>
      <c r="E99" s="32"/>
      <c r="F99" s="32"/>
      <c r="G99" s="32"/>
      <c r="H99" s="32"/>
      <c r="I99" s="96"/>
      <c r="J99" s="32"/>
      <c r="K99" s="32"/>
      <c r="L99" s="4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65" s="2" customFormat="1" ht="6.95" customHeight="1">
      <c r="A100" s="32"/>
      <c r="B100" s="33"/>
      <c r="C100" s="32"/>
      <c r="D100" s="32"/>
      <c r="E100" s="32"/>
      <c r="F100" s="32"/>
      <c r="G100" s="32"/>
      <c r="H100" s="32"/>
      <c r="I100" s="96"/>
      <c r="J100" s="32"/>
      <c r="K100" s="32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65" s="2" customFormat="1" ht="29.25" customHeight="1">
      <c r="A101" s="32"/>
      <c r="B101" s="33"/>
      <c r="C101" s="127" t="s">
        <v>121</v>
      </c>
      <c r="D101" s="32"/>
      <c r="E101" s="32"/>
      <c r="F101" s="32"/>
      <c r="G101" s="32"/>
      <c r="H101" s="32"/>
      <c r="I101" s="96"/>
      <c r="J101" s="138">
        <f>ROUND(J102 + J103 + J104 + J105 + J106 + J107,2)</f>
        <v>0</v>
      </c>
      <c r="K101" s="32"/>
      <c r="L101" s="42"/>
      <c r="N101" s="139" t="s">
        <v>50</v>
      </c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pans="1:65" s="2" customFormat="1" ht="18" customHeight="1">
      <c r="A102" s="32"/>
      <c r="B102" s="140"/>
      <c r="C102" s="96"/>
      <c r="D102" s="267" t="s">
        <v>122</v>
      </c>
      <c r="E102" s="268"/>
      <c r="F102" s="268"/>
      <c r="G102" s="96"/>
      <c r="H102" s="96"/>
      <c r="I102" s="96"/>
      <c r="J102" s="142">
        <v>0</v>
      </c>
      <c r="K102" s="96"/>
      <c r="L102" s="143"/>
      <c r="M102" s="144"/>
      <c r="N102" s="145" t="s">
        <v>51</v>
      </c>
      <c r="O102" s="144"/>
      <c r="P102" s="144"/>
      <c r="Q102" s="144"/>
      <c r="R102" s="144"/>
      <c r="S102" s="96"/>
      <c r="T102" s="96"/>
      <c r="U102" s="96"/>
      <c r="V102" s="96"/>
      <c r="W102" s="96"/>
      <c r="X102" s="96"/>
      <c r="Y102" s="96"/>
      <c r="Z102" s="96"/>
      <c r="AA102" s="96"/>
      <c r="AB102" s="96"/>
      <c r="AC102" s="96"/>
      <c r="AD102" s="96"/>
      <c r="AE102" s="96"/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6" t="s">
        <v>123</v>
      </c>
      <c r="AZ102" s="144"/>
      <c r="BA102" s="144"/>
      <c r="BB102" s="144"/>
      <c r="BC102" s="144"/>
      <c r="BD102" s="144"/>
      <c r="BE102" s="147">
        <f>IF(N102="základní",J102,0)</f>
        <v>0</v>
      </c>
      <c r="BF102" s="147">
        <f>IF(N102="snížená",J102,0)</f>
        <v>0</v>
      </c>
      <c r="BG102" s="147">
        <f>IF(N102="zákl. přenesená",J102,0)</f>
        <v>0</v>
      </c>
      <c r="BH102" s="147">
        <f>IF(N102="sníž. přenesená",J102,0)</f>
        <v>0</v>
      </c>
      <c r="BI102" s="147">
        <f>IF(N102="nulová",J102,0)</f>
        <v>0</v>
      </c>
      <c r="BJ102" s="146" t="s">
        <v>94</v>
      </c>
      <c r="BK102" s="144"/>
      <c r="BL102" s="144"/>
      <c r="BM102" s="144"/>
    </row>
    <row r="103" spans="1:65" s="2" customFormat="1" ht="18" customHeight="1">
      <c r="A103" s="32"/>
      <c r="B103" s="140"/>
      <c r="C103" s="96"/>
      <c r="D103" s="267" t="s">
        <v>124</v>
      </c>
      <c r="E103" s="268"/>
      <c r="F103" s="268"/>
      <c r="G103" s="96"/>
      <c r="H103" s="96"/>
      <c r="I103" s="96"/>
      <c r="J103" s="142">
        <v>0</v>
      </c>
      <c r="K103" s="96"/>
      <c r="L103" s="143"/>
      <c r="M103" s="144"/>
      <c r="N103" s="145" t="s">
        <v>51</v>
      </c>
      <c r="O103" s="144"/>
      <c r="P103" s="144"/>
      <c r="Q103" s="144"/>
      <c r="R103" s="144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6" t="s">
        <v>123</v>
      </c>
      <c r="AZ103" s="144"/>
      <c r="BA103" s="144"/>
      <c r="BB103" s="144"/>
      <c r="BC103" s="144"/>
      <c r="BD103" s="144"/>
      <c r="BE103" s="147">
        <f>IF(N103="základní",J103,0)</f>
        <v>0</v>
      </c>
      <c r="BF103" s="147">
        <f>IF(N103="snížená",J103,0)</f>
        <v>0</v>
      </c>
      <c r="BG103" s="147">
        <f>IF(N103="zákl. přenesená",J103,0)</f>
        <v>0</v>
      </c>
      <c r="BH103" s="147">
        <f>IF(N103="sníž. přenesená",J103,0)</f>
        <v>0</v>
      </c>
      <c r="BI103" s="147">
        <f>IF(N103="nulová",J103,0)</f>
        <v>0</v>
      </c>
      <c r="BJ103" s="146" t="s">
        <v>94</v>
      </c>
      <c r="BK103" s="144"/>
      <c r="BL103" s="144"/>
      <c r="BM103" s="144"/>
    </row>
    <row r="104" spans="1:65" s="2" customFormat="1" ht="18" customHeight="1">
      <c r="A104" s="32"/>
      <c r="B104" s="140"/>
      <c r="C104" s="96"/>
      <c r="D104" s="267" t="s">
        <v>125</v>
      </c>
      <c r="E104" s="268"/>
      <c r="F104" s="268"/>
      <c r="G104" s="96"/>
      <c r="H104" s="96"/>
      <c r="I104" s="96"/>
      <c r="J104" s="142">
        <v>0</v>
      </c>
      <c r="K104" s="96"/>
      <c r="L104" s="143"/>
      <c r="M104" s="144"/>
      <c r="N104" s="145" t="s">
        <v>51</v>
      </c>
      <c r="O104" s="144"/>
      <c r="P104" s="144"/>
      <c r="Q104" s="144"/>
      <c r="R104" s="144"/>
      <c r="S104" s="96"/>
      <c r="T104" s="96"/>
      <c r="U104" s="96"/>
      <c r="V104" s="96"/>
      <c r="W104" s="96"/>
      <c r="X104" s="96"/>
      <c r="Y104" s="96"/>
      <c r="Z104" s="96"/>
      <c r="AA104" s="96"/>
      <c r="AB104" s="96"/>
      <c r="AC104" s="96"/>
      <c r="AD104" s="96"/>
      <c r="AE104" s="96"/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6" t="s">
        <v>123</v>
      </c>
      <c r="AZ104" s="144"/>
      <c r="BA104" s="144"/>
      <c r="BB104" s="144"/>
      <c r="BC104" s="144"/>
      <c r="BD104" s="144"/>
      <c r="BE104" s="147">
        <f>IF(N104="základní",J104,0)</f>
        <v>0</v>
      </c>
      <c r="BF104" s="147">
        <f>IF(N104="snížená",J104,0)</f>
        <v>0</v>
      </c>
      <c r="BG104" s="147">
        <f>IF(N104="zákl. přenesená",J104,0)</f>
        <v>0</v>
      </c>
      <c r="BH104" s="147">
        <f>IF(N104="sníž. přenesená",J104,0)</f>
        <v>0</v>
      </c>
      <c r="BI104" s="147">
        <f>IF(N104="nulová",J104,0)</f>
        <v>0</v>
      </c>
      <c r="BJ104" s="146" t="s">
        <v>94</v>
      </c>
      <c r="BK104" s="144"/>
      <c r="BL104" s="144"/>
      <c r="BM104" s="144"/>
    </row>
    <row r="105" spans="1:65" s="2" customFormat="1" ht="18" customHeight="1">
      <c r="A105" s="32"/>
      <c r="B105" s="140"/>
      <c r="C105" s="96"/>
      <c r="D105" s="267" t="s">
        <v>126</v>
      </c>
      <c r="E105" s="268"/>
      <c r="F105" s="268"/>
      <c r="G105" s="96"/>
      <c r="H105" s="96"/>
      <c r="I105" s="96"/>
      <c r="J105" s="142">
        <v>0</v>
      </c>
      <c r="K105" s="96"/>
      <c r="L105" s="143"/>
      <c r="M105" s="144"/>
      <c r="N105" s="145" t="s">
        <v>51</v>
      </c>
      <c r="O105" s="144"/>
      <c r="P105" s="144"/>
      <c r="Q105" s="144"/>
      <c r="R105" s="144"/>
      <c r="S105" s="96"/>
      <c r="T105" s="96"/>
      <c r="U105" s="96"/>
      <c r="V105" s="96"/>
      <c r="W105" s="96"/>
      <c r="X105" s="96"/>
      <c r="Y105" s="96"/>
      <c r="Z105" s="96"/>
      <c r="AA105" s="96"/>
      <c r="AB105" s="96"/>
      <c r="AC105" s="96"/>
      <c r="AD105" s="96"/>
      <c r="AE105" s="96"/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6" t="s">
        <v>123</v>
      </c>
      <c r="AZ105" s="144"/>
      <c r="BA105" s="144"/>
      <c r="BB105" s="144"/>
      <c r="BC105" s="144"/>
      <c r="BD105" s="144"/>
      <c r="BE105" s="147">
        <f>IF(N105="základní",J105,0)</f>
        <v>0</v>
      </c>
      <c r="BF105" s="147">
        <f>IF(N105="snížená",J105,0)</f>
        <v>0</v>
      </c>
      <c r="BG105" s="147">
        <f>IF(N105="zákl. přenesená",J105,0)</f>
        <v>0</v>
      </c>
      <c r="BH105" s="147">
        <f>IF(N105="sníž. přenesená",J105,0)</f>
        <v>0</v>
      </c>
      <c r="BI105" s="147">
        <f>IF(N105="nulová",J105,0)</f>
        <v>0</v>
      </c>
      <c r="BJ105" s="146" t="s">
        <v>94</v>
      </c>
      <c r="BK105" s="144"/>
      <c r="BL105" s="144"/>
      <c r="BM105" s="144"/>
    </row>
    <row r="106" spans="1:65" s="2" customFormat="1" ht="18" customHeight="1">
      <c r="A106" s="32"/>
      <c r="B106" s="140"/>
      <c r="C106" s="96"/>
      <c r="D106" s="267" t="s">
        <v>127</v>
      </c>
      <c r="E106" s="268"/>
      <c r="F106" s="268"/>
      <c r="G106" s="96"/>
      <c r="H106" s="96"/>
      <c r="I106" s="96"/>
      <c r="J106" s="142">
        <v>0</v>
      </c>
      <c r="K106" s="96"/>
      <c r="L106" s="143"/>
      <c r="M106" s="144"/>
      <c r="N106" s="145" t="s">
        <v>51</v>
      </c>
      <c r="O106" s="144"/>
      <c r="P106" s="144"/>
      <c r="Q106" s="144"/>
      <c r="R106" s="144"/>
      <c r="S106" s="96"/>
      <c r="T106" s="96"/>
      <c r="U106" s="96"/>
      <c r="V106" s="96"/>
      <c r="W106" s="96"/>
      <c r="X106" s="96"/>
      <c r="Y106" s="96"/>
      <c r="Z106" s="96"/>
      <c r="AA106" s="96"/>
      <c r="AB106" s="96"/>
      <c r="AC106" s="96"/>
      <c r="AD106" s="96"/>
      <c r="AE106" s="96"/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6" t="s">
        <v>123</v>
      </c>
      <c r="AZ106" s="144"/>
      <c r="BA106" s="144"/>
      <c r="BB106" s="144"/>
      <c r="BC106" s="144"/>
      <c r="BD106" s="144"/>
      <c r="BE106" s="147">
        <f>IF(N106="základní",J106,0)</f>
        <v>0</v>
      </c>
      <c r="BF106" s="147">
        <f>IF(N106="snížená",J106,0)</f>
        <v>0</v>
      </c>
      <c r="BG106" s="147">
        <f>IF(N106="zákl. přenesená",J106,0)</f>
        <v>0</v>
      </c>
      <c r="BH106" s="147">
        <f>IF(N106="sníž. přenesená",J106,0)</f>
        <v>0</v>
      </c>
      <c r="BI106" s="147">
        <f>IF(N106="nulová",J106,0)</f>
        <v>0</v>
      </c>
      <c r="BJ106" s="146" t="s">
        <v>94</v>
      </c>
      <c r="BK106" s="144"/>
      <c r="BL106" s="144"/>
      <c r="BM106" s="144"/>
    </row>
    <row r="107" spans="1:65" s="2" customFormat="1" ht="18" customHeight="1">
      <c r="A107" s="32"/>
      <c r="B107" s="140"/>
      <c r="C107" s="96"/>
      <c r="D107" s="141" t="s">
        <v>128</v>
      </c>
      <c r="E107" s="96"/>
      <c r="F107" s="96"/>
      <c r="G107" s="96"/>
      <c r="H107" s="96"/>
      <c r="I107" s="96"/>
      <c r="J107" s="142">
        <f>ROUND(J30*T107,2)</f>
        <v>0</v>
      </c>
      <c r="K107" s="96"/>
      <c r="L107" s="143"/>
      <c r="M107" s="144"/>
      <c r="N107" s="145" t="s">
        <v>51</v>
      </c>
      <c r="O107" s="144"/>
      <c r="P107" s="144"/>
      <c r="Q107" s="144"/>
      <c r="R107" s="144"/>
      <c r="S107" s="96"/>
      <c r="T107" s="96"/>
      <c r="U107" s="96"/>
      <c r="V107" s="96"/>
      <c r="W107" s="96"/>
      <c r="X107" s="96"/>
      <c r="Y107" s="96"/>
      <c r="Z107" s="96"/>
      <c r="AA107" s="96"/>
      <c r="AB107" s="96"/>
      <c r="AC107" s="96"/>
      <c r="AD107" s="96"/>
      <c r="AE107" s="96"/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6" t="s">
        <v>129</v>
      </c>
      <c r="AZ107" s="144"/>
      <c r="BA107" s="144"/>
      <c r="BB107" s="144"/>
      <c r="BC107" s="144"/>
      <c r="BD107" s="144"/>
      <c r="BE107" s="147">
        <f>IF(N107="základní",J107,0)</f>
        <v>0</v>
      </c>
      <c r="BF107" s="147">
        <f>IF(N107="snížená",J107,0)</f>
        <v>0</v>
      </c>
      <c r="BG107" s="147">
        <f>IF(N107="zákl. přenesená",J107,0)</f>
        <v>0</v>
      </c>
      <c r="BH107" s="147">
        <f>IF(N107="sníž. přenesená",J107,0)</f>
        <v>0</v>
      </c>
      <c r="BI107" s="147">
        <f>IF(N107="nulová",J107,0)</f>
        <v>0</v>
      </c>
      <c r="BJ107" s="146" t="s">
        <v>94</v>
      </c>
      <c r="BK107" s="144"/>
      <c r="BL107" s="144"/>
      <c r="BM107" s="144"/>
    </row>
    <row r="108" spans="1:65" s="2" customFormat="1">
      <c r="A108" s="32"/>
      <c r="B108" s="33"/>
      <c r="C108" s="32"/>
      <c r="D108" s="32"/>
      <c r="E108" s="32"/>
      <c r="F108" s="32"/>
      <c r="G108" s="32"/>
      <c r="H108" s="32"/>
      <c r="I108" s="96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65" s="2" customFormat="1" ht="29.25" customHeight="1">
      <c r="A109" s="32"/>
      <c r="B109" s="33"/>
      <c r="C109" s="148" t="s">
        <v>130</v>
      </c>
      <c r="D109" s="110"/>
      <c r="E109" s="110"/>
      <c r="F109" s="110"/>
      <c r="G109" s="110"/>
      <c r="H109" s="110"/>
      <c r="I109" s="125"/>
      <c r="J109" s="149">
        <f>ROUND(J96+J101,2)</f>
        <v>0</v>
      </c>
      <c r="K109" s="11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65" s="2" customFormat="1" ht="6.95" customHeight="1">
      <c r="A110" s="32"/>
      <c r="B110" s="47"/>
      <c r="C110" s="48"/>
      <c r="D110" s="48"/>
      <c r="E110" s="48"/>
      <c r="F110" s="48"/>
      <c r="G110" s="48"/>
      <c r="H110" s="48"/>
      <c r="I110" s="122"/>
      <c r="J110" s="48"/>
      <c r="K110" s="48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63" s="2" customFormat="1" ht="6.95" customHeight="1">
      <c r="A114" s="32"/>
      <c r="B114" s="49"/>
      <c r="C114" s="50"/>
      <c r="D114" s="50"/>
      <c r="E114" s="50"/>
      <c r="F114" s="50"/>
      <c r="G114" s="50"/>
      <c r="H114" s="50"/>
      <c r="I114" s="123"/>
      <c r="J114" s="50"/>
      <c r="K114" s="50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24.95" customHeight="1">
      <c r="A115" s="32"/>
      <c r="B115" s="33"/>
      <c r="C115" s="20" t="s">
        <v>131</v>
      </c>
      <c r="D115" s="32"/>
      <c r="E115" s="32"/>
      <c r="F115" s="32"/>
      <c r="G115" s="32"/>
      <c r="H115" s="32"/>
      <c r="I115" s="96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96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>
      <c r="A117" s="32"/>
      <c r="B117" s="33"/>
      <c r="C117" s="26" t="s">
        <v>16</v>
      </c>
      <c r="D117" s="32"/>
      <c r="E117" s="32"/>
      <c r="F117" s="32"/>
      <c r="G117" s="32"/>
      <c r="H117" s="32"/>
      <c r="I117" s="96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>
      <c r="A118" s="32"/>
      <c r="B118" s="33"/>
      <c r="C118" s="32"/>
      <c r="D118" s="32"/>
      <c r="E118" s="263" t="str">
        <f>E7</f>
        <v>Klabava, ř.km 2,292, oprava jezu Dílo</v>
      </c>
      <c r="F118" s="264"/>
      <c r="G118" s="264"/>
      <c r="H118" s="264"/>
      <c r="I118" s="96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>
      <c r="A119" s="32"/>
      <c r="B119" s="33"/>
      <c r="C119" s="26" t="s">
        <v>104</v>
      </c>
      <c r="D119" s="32"/>
      <c r="E119" s="32"/>
      <c r="F119" s="32"/>
      <c r="G119" s="32"/>
      <c r="H119" s="32"/>
      <c r="I119" s="96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>
      <c r="A120" s="32"/>
      <c r="B120" s="33"/>
      <c r="C120" s="32"/>
      <c r="D120" s="32"/>
      <c r="E120" s="243" t="str">
        <f>E9</f>
        <v>kladil3 - SO-3 VON</v>
      </c>
      <c r="F120" s="265"/>
      <c r="G120" s="265"/>
      <c r="H120" s="265"/>
      <c r="I120" s="96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96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>
      <c r="A122" s="32"/>
      <c r="B122" s="33"/>
      <c r="C122" s="26" t="s">
        <v>22</v>
      </c>
      <c r="D122" s="32"/>
      <c r="E122" s="32"/>
      <c r="F122" s="24" t="str">
        <f>F12</f>
        <v>Chrást,Smědčice</v>
      </c>
      <c r="G122" s="32"/>
      <c r="H122" s="32"/>
      <c r="I122" s="97" t="s">
        <v>24</v>
      </c>
      <c r="J122" s="55" t="str">
        <f>IF(J12="","",J12)</f>
        <v>27. 11. 2020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6.95" customHeight="1">
      <c r="A123" s="32"/>
      <c r="B123" s="33"/>
      <c r="C123" s="32"/>
      <c r="D123" s="32"/>
      <c r="E123" s="32"/>
      <c r="F123" s="32"/>
      <c r="G123" s="32"/>
      <c r="H123" s="32"/>
      <c r="I123" s="96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" customHeight="1">
      <c r="A124" s="32"/>
      <c r="B124" s="33"/>
      <c r="C124" s="26" t="s">
        <v>30</v>
      </c>
      <c r="D124" s="32"/>
      <c r="E124" s="32"/>
      <c r="F124" s="24" t="str">
        <f>E15</f>
        <v>Povodí Vltavy s.p.</v>
      </c>
      <c r="G124" s="32"/>
      <c r="H124" s="32"/>
      <c r="I124" s="97" t="s">
        <v>38</v>
      </c>
      <c r="J124" s="30" t="str">
        <f>E21</f>
        <v>Ing.Milan Jícha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2" customHeight="1">
      <c r="A125" s="32"/>
      <c r="B125" s="33"/>
      <c r="C125" s="26" t="s">
        <v>36</v>
      </c>
      <c r="D125" s="32"/>
      <c r="E125" s="32"/>
      <c r="F125" s="24" t="str">
        <f>IF(E18="","",E18)</f>
        <v>Vyplň údaj</v>
      </c>
      <c r="G125" s="32"/>
      <c r="H125" s="32"/>
      <c r="I125" s="97" t="s">
        <v>43</v>
      </c>
      <c r="J125" s="30" t="str">
        <f>E24</f>
        <v>Ing.MIlan Jícha</v>
      </c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35" customHeight="1">
      <c r="A126" s="32"/>
      <c r="B126" s="33"/>
      <c r="C126" s="32"/>
      <c r="D126" s="32"/>
      <c r="E126" s="32"/>
      <c r="F126" s="32"/>
      <c r="G126" s="32"/>
      <c r="H126" s="32"/>
      <c r="I126" s="96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>
      <c r="A127" s="150"/>
      <c r="B127" s="151"/>
      <c r="C127" s="152" t="s">
        <v>132</v>
      </c>
      <c r="D127" s="153" t="s">
        <v>71</v>
      </c>
      <c r="E127" s="153" t="s">
        <v>67</v>
      </c>
      <c r="F127" s="153" t="s">
        <v>68</v>
      </c>
      <c r="G127" s="153" t="s">
        <v>133</v>
      </c>
      <c r="H127" s="153" t="s">
        <v>134</v>
      </c>
      <c r="I127" s="154" t="s">
        <v>135</v>
      </c>
      <c r="J127" s="155" t="s">
        <v>110</v>
      </c>
      <c r="K127" s="156" t="s">
        <v>136</v>
      </c>
      <c r="L127" s="157"/>
      <c r="M127" s="62" t="s">
        <v>1</v>
      </c>
      <c r="N127" s="63" t="s">
        <v>50</v>
      </c>
      <c r="O127" s="63" t="s">
        <v>137</v>
      </c>
      <c r="P127" s="63" t="s">
        <v>138</v>
      </c>
      <c r="Q127" s="63" t="s">
        <v>139</v>
      </c>
      <c r="R127" s="63" t="s">
        <v>140</v>
      </c>
      <c r="S127" s="63" t="s">
        <v>141</v>
      </c>
      <c r="T127" s="64" t="s">
        <v>142</v>
      </c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/>
    </row>
    <row r="128" spans="1:63" s="2" customFormat="1" ht="22.9" customHeight="1">
      <c r="A128" s="32"/>
      <c r="B128" s="33"/>
      <c r="C128" s="69" t="s">
        <v>143</v>
      </c>
      <c r="D128" s="32"/>
      <c r="E128" s="32"/>
      <c r="F128" s="32"/>
      <c r="G128" s="32"/>
      <c r="H128" s="32"/>
      <c r="I128" s="96"/>
      <c r="J128" s="158">
        <f>BK128</f>
        <v>0</v>
      </c>
      <c r="K128" s="32"/>
      <c r="L128" s="33"/>
      <c r="M128" s="65"/>
      <c r="N128" s="56"/>
      <c r="O128" s="66"/>
      <c r="P128" s="159">
        <f>P129</f>
        <v>0</v>
      </c>
      <c r="Q128" s="66"/>
      <c r="R128" s="159">
        <f>R129</f>
        <v>0</v>
      </c>
      <c r="S128" s="66"/>
      <c r="T128" s="160">
        <f>T129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6" t="s">
        <v>85</v>
      </c>
      <c r="AU128" s="16" t="s">
        <v>112</v>
      </c>
      <c r="BK128" s="161">
        <f>BK129</f>
        <v>0</v>
      </c>
    </row>
    <row r="129" spans="1:65" s="12" customFormat="1" ht="25.9" customHeight="1">
      <c r="B129" s="162"/>
      <c r="D129" s="163" t="s">
        <v>85</v>
      </c>
      <c r="E129" s="164" t="s">
        <v>123</v>
      </c>
      <c r="F129" s="164" t="s">
        <v>463</v>
      </c>
      <c r="I129" s="165"/>
      <c r="J129" s="166">
        <f>BK129</f>
        <v>0</v>
      </c>
      <c r="L129" s="162"/>
      <c r="M129" s="167"/>
      <c r="N129" s="168"/>
      <c r="O129" s="168"/>
      <c r="P129" s="169">
        <f>P130</f>
        <v>0</v>
      </c>
      <c r="Q129" s="168"/>
      <c r="R129" s="169">
        <f>R130</f>
        <v>0</v>
      </c>
      <c r="S129" s="168"/>
      <c r="T129" s="170">
        <f>T130</f>
        <v>0</v>
      </c>
      <c r="AR129" s="163" t="s">
        <v>172</v>
      </c>
      <c r="AT129" s="171" t="s">
        <v>85</v>
      </c>
      <c r="AU129" s="171" t="s">
        <v>86</v>
      </c>
      <c r="AY129" s="163" t="s">
        <v>146</v>
      </c>
      <c r="BK129" s="172">
        <f>BK130</f>
        <v>0</v>
      </c>
    </row>
    <row r="130" spans="1:65" s="12" customFormat="1" ht="22.9" customHeight="1">
      <c r="B130" s="162"/>
      <c r="D130" s="163" t="s">
        <v>85</v>
      </c>
      <c r="E130" s="173" t="s">
        <v>86</v>
      </c>
      <c r="F130" s="173" t="s">
        <v>463</v>
      </c>
      <c r="I130" s="165"/>
      <c r="J130" s="174">
        <f>BK130</f>
        <v>0</v>
      </c>
      <c r="L130" s="162"/>
      <c r="M130" s="167"/>
      <c r="N130" s="168"/>
      <c r="O130" s="168"/>
      <c r="P130" s="169">
        <f>SUM(P131:P153)</f>
        <v>0</v>
      </c>
      <c r="Q130" s="168"/>
      <c r="R130" s="169">
        <f>SUM(R131:R153)</f>
        <v>0</v>
      </c>
      <c r="S130" s="168"/>
      <c r="T130" s="170">
        <f>SUM(T131:T153)</f>
        <v>0</v>
      </c>
      <c r="AR130" s="163" t="s">
        <v>172</v>
      </c>
      <c r="AT130" s="171" t="s">
        <v>85</v>
      </c>
      <c r="AU130" s="171" t="s">
        <v>94</v>
      </c>
      <c r="AY130" s="163" t="s">
        <v>146</v>
      </c>
      <c r="BK130" s="172">
        <f>SUM(BK131:BK153)</f>
        <v>0</v>
      </c>
    </row>
    <row r="131" spans="1:65" s="2" customFormat="1" ht="21.75" customHeight="1">
      <c r="A131" s="32"/>
      <c r="B131" s="140"/>
      <c r="C131" s="175" t="s">
        <v>94</v>
      </c>
      <c r="D131" s="175" t="s">
        <v>148</v>
      </c>
      <c r="E131" s="176" t="s">
        <v>464</v>
      </c>
      <c r="F131" s="177" t="s">
        <v>465</v>
      </c>
      <c r="G131" s="178" t="s">
        <v>466</v>
      </c>
      <c r="H131" s="179">
        <v>1</v>
      </c>
      <c r="I131" s="180"/>
      <c r="J131" s="181">
        <f>ROUND(I131*H131,2)</f>
        <v>0</v>
      </c>
      <c r="K131" s="182"/>
      <c r="L131" s="33"/>
      <c r="M131" s="183" t="s">
        <v>1</v>
      </c>
      <c r="N131" s="184" t="s">
        <v>51</v>
      </c>
      <c r="O131" s="58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7" t="s">
        <v>467</v>
      </c>
      <c r="AT131" s="187" t="s">
        <v>148</v>
      </c>
      <c r="AU131" s="187" t="s">
        <v>96</v>
      </c>
      <c r="AY131" s="16" t="s">
        <v>146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16" t="s">
        <v>94</v>
      </c>
      <c r="BK131" s="188">
        <f>ROUND(I131*H131,2)</f>
        <v>0</v>
      </c>
      <c r="BL131" s="16" t="s">
        <v>467</v>
      </c>
      <c r="BM131" s="187" t="s">
        <v>468</v>
      </c>
    </row>
    <row r="132" spans="1:65" s="13" customFormat="1">
      <c r="B132" s="189"/>
      <c r="D132" s="190" t="s">
        <v>154</v>
      </c>
      <c r="E132" s="191" t="s">
        <v>1</v>
      </c>
      <c r="F132" s="192" t="s">
        <v>94</v>
      </c>
      <c r="H132" s="193">
        <v>1</v>
      </c>
      <c r="I132" s="194"/>
      <c r="L132" s="189"/>
      <c r="M132" s="195"/>
      <c r="N132" s="196"/>
      <c r="O132" s="196"/>
      <c r="P132" s="196"/>
      <c r="Q132" s="196"/>
      <c r="R132" s="196"/>
      <c r="S132" s="196"/>
      <c r="T132" s="197"/>
      <c r="AT132" s="191" t="s">
        <v>154</v>
      </c>
      <c r="AU132" s="191" t="s">
        <v>96</v>
      </c>
      <c r="AV132" s="13" t="s">
        <v>96</v>
      </c>
      <c r="AW132" s="13" t="s">
        <v>42</v>
      </c>
      <c r="AX132" s="13" t="s">
        <v>94</v>
      </c>
      <c r="AY132" s="191" t="s">
        <v>146</v>
      </c>
    </row>
    <row r="133" spans="1:65" s="2" customFormat="1" ht="21.75" customHeight="1">
      <c r="A133" s="32"/>
      <c r="B133" s="140"/>
      <c r="C133" s="175" t="s">
        <v>96</v>
      </c>
      <c r="D133" s="175" t="s">
        <v>148</v>
      </c>
      <c r="E133" s="176" t="s">
        <v>469</v>
      </c>
      <c r="F133" s="177" t="s">
        <v>470</v>
      </c>
      <c r="G133" s="178" t="s">
        <v>466</v>
      </c>
      <c r="H133" s="179">
        <v>1</v>
      </c>
      <c r="I133" s="180"/>
      <c r="J133" s="181">
        <f>ROUND(I133*H133,2)</f>
        <v>0</v>
      </c>
      <c r="K133" s="182"/>
      <c r="L133" s="33"/>
      <c r="M133" s="183" t="s">
        <v>1</v>
      </c>
      <c r="N133" s="184" t="s">
        <v>51</v>
      </c>
      <c r="O133" s="58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7" t="s">
        <v>467</v>
      </c>
      <c r="AT133" s="187" t="s">
        <v>148</v>
      </c>
      <c r="AU133" s="187" t="s">
        <v>96</v>
      </c>
      <c r="AY133" s="16" t="s">
        <v>146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6" t="s">
        <v>94</v>
      </c>
      <c r="BK133" s="188">
        <f>ROUND(I133*H133,2)</f>
        <v>0</v>
      </c>
      <c r="BL133" s="16" t="s">
        <v>467</v>
      </c>
      <c r="BM133" s="187" t="s">
        <v>471</v>
      </c>
    </row>
    <row r="134" spans="1:65" s="13" customFormat="1">
      <c r="B134" s="189"/>
      <c r="D134" s="190" t="s">
        <v>154</v>
      </c>
      <c r="E134" s="191" t="s">
        <v>1</v>
      </c>
      <c r="F134" s="192" t="s">
        <v>94</v>
      </c>
      <c r="H134" s="193">
        <v>1</v>
      </c>
      <c r="I134" s="194"/>
      <c r="L134" s="189"/>
      <c r="M134" s="195"/>
      <c r="N134" s="196"/>
      <c r="O134" s="196"/>
      <c r="P134" s="196"/>
      <c r="Q134" s="196"/>
      <c r="R134" s="196"/>
      <c r="S134" s="196"/>
      <c r="T134" s="197"/>
      <c r="AT134" s="191" t="s">
        <v>154</v>
      </c>
      <c r="AU134" s="191" t="s">
        <v>96</v>
      </c>
      <c r="AV134" s="13" t="s">
        <v>96</v>
      </c>
      <c r="AW134" s="13" t="s">
        <v>42</v>
      </c>
      <c r="AX134" s="13" t="s">
        <v>94</v>
      </c>
      <c r="AY134" s="191" t="s">
        <v>146</v>
      </c>
    </row>
    <row r="135" spans="1:65" s="2" customFormat="1" ht="21.75" customHeight="1">
      <c r="A135" s="32"/>
      <c r="B135" s="140"/>
      <c r="C135" s="175" t="s">
        <v>161</v>
      </c>
      <c r="D135" s="175" t="s">
        <v>148</v>
      </c>
      <c r="E135" s="176" t="s">
        <v>472</v>
      </c>
      <c r="F135" s="177" t="s">
        <v>473</v>
      </c>
      <c r="G135" s="178" t="s">
        <v>466</v>
      </c>
      <c r="H135" s="179">
        <v>1</v>
      </c>
      <c r="I135" s="180"/>
      <c r="J135" s="181">
        <f>ROUND(I135*H135,2)</f>
        <v>0</v>
      </c>
      <c r="K135" s="182"/>
      <c r="L135" s="33"/>
      <c r="M135" s="183" t="s">
        <v>1</v>
      </c>
      <c r="N135" s="184" t="s">
        <v>51</v>
      </c>
      <c r="O135" s="58"/>
      <c r="P135" s="185">
        <f>O135*H135</f>
        <v>0</v>
      </c>
      <c r="Q135" s="185">
        <v>0</v>
      </c>
      <c r="R135" s="185">
        <f>Q135*H135</f>
        <v>0</v>
      </c>
      <c r="S135" s="185">
        <v>0</v>
      </c>
      <c r="T135" s="18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7" t="s">
        <v>467</v>
      </c>
      <c r="AT135" s="187" t="s">
        <v>148</v>
      </c>
      <c r="AU135" s="187" t="s">
        <v>96</v>
      </c>
      <c r="AY135" s="16" t="s">
        <v>146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16" t="s">
        <v>94</v>
      </c>
      <c r="BK135" s="188">
        <f>ROUND(I135*H135,2)</f>
        <v>0</v>
      </c>
      <c r="BL135" s="16" t="s">
        <v>467</v>
      </c>
      <c r="BM135" s="187" t="s">
        <v>474</v>
      </c>
    </row>
    <row r="136" spans="1:65" s="2" customFormat="1" ht="21.75" customHeight="1">
      <c r="A136" s="32"/>
      <c r="B136" s="140"/>
      <c r="C136" s="175" t="s">
        <v>152</v>
      </c>
      <c r="D136" s="175" t="s">
        <v>148</v>
      </c>
      <c r="E136" s="176" t="s">
        <v>475</v>
      </c>
      <c r="F136" s="177" t="s">
        <v>476</v>
      </c>
      <c r="G136" s="178" t="s">
        <v>466</v>
      </c>
      <c r="H136" s="179">
        <v>1</v>
      </c>
      <c r="I136" s="180"/>
      <c r="J136" s="181">
        <f>ROUND(I136*H136,2)</f>
        <v>0</v>
      </c>
      <c r="K136" s="182"/>
      <c r="L136" s="33"/>
      <c r="M136" s="183" t="s">
        <v>1</v>
      </c>
      <c r="N136" s="184" t="s">
        <v>51</v>
      </c>
      <c r="O136" s="58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7" t="s">
        <v>467</v>
      </c>
      <c r="AT136" s="187" t="s">
        <v>148</v>
      </c>
      <c r="AU136" s="187" t="s">
        <v>96</v>
      </c>
      <c r="AY136" s="16" t="s">
        <v>146</v>
      </c>
      <c r="BE136" s="188">
        <f>IF(N136="základní",J136,0)</f>
        <v>0</v>
      </c>
      <c r="BF136" s="188">
        <f>IF(N136="snížená",J136,0)</f>
        <v>0</v>
      </c>
      <c r="BG136" s="188">
        <f>IF(N136="zákl. přenesená",J136,0)</f>
        <v>0</v>
      </c>
      <c r="BH136" s="188">
        <f>IF(N136="sníž. přenesená",J136,0)</f>
        <v>0</v>
      </c>
      <c r="BI136" s="188">
        <f>IF(N136="nulová",J136,0)</f>
        <v>0</v>
      </c>
      <c r="BJ136" s="16" t="s">
        <v>94</v>
      </c>
      <c r="BK136" s="188">
        <f>ROUND(I136*H136,2)</f>
        <v>0</v>
      </c>
      <c r="BL136" s="16" t="s">
        <v>467</v>
      </c>
      <c r="BM136" s="187" t="s">
        <v>477</v>
      </c>
    </row>
    <row r="137" spans="1:65" s="13" customFormat="1">
      <c r="B137" s="189"/>
      <c r="D137" s="190" t="s">
        <v>154</v>
      </c>
      <c r="E137" s="191" t="s">
        <v>1</v>
      </c>
      <c r="F137" s="192" t="s">
        <v>94</v>
      </c>
      <c r="H137" s="193">
        <v>1</v>
      </c>
      <c r="I137" s="194"/>
      <c r="L137" s="189"/>
      <c r="M137" s="195"/>
      <c r="N137" s="196"/>
      <c r="O137" s="196"/>
      <c r="P137" s="196"/>
      <c r="Q137" s="196"/>
      <c r="R137" s="196"/>
      <c r="S137" s="196"/>
      <c r="T137" s="197"/>
      <c r="AT137" s="191" t="s">
        <v>154</v>
      </c>
      <c r="AU137" s="191" t="s">
        <v>96</v>
      </c>
      <c r="AV137" s="13" t="s">
        <v>96</v>
      </c>
      <c r="AW137" s="13" t="s">
        <v>42</v>
      </c>
      <c r="AX137" s="13" t="s">
        <v>94</v>
      </c>
      <c r="AY137" s="191" t="s">
        <v>146</v>
      </c>
    </row>
    <row r="138" spans="1:65" s="2" customFormat="1" ht="21.75" customHeight="1">
      <c r="A138" s="32"/>
      <c r="B138" s="140"/>
      <c r="C138" s="175" t="s">
        <v>172</v>
      </c>
      <c r="D138" s="175" t="s">
        <v>148</v>
      </c>
      <c r="E138" s="176" t="s">
        <v>478</v>
      </c>
      <c r="F138" s="177" t="s">
        <v>479</v>
      </c>
      <c r="G138" s="178" t="s">
        <v>466</v>
      </c>
      <c r="H138" s="179">
        <v>1</v>
      </c>
      <c r="I138" s="180"/>
      <c r="J138" s="181">
        <f>ROUND(I138*H138,2)</f>
        <v>0</v>
      </c>
      <c r="K138" s="182"/>
      <c r="L138" s="33"/>
      <c r="M138" s="183" t="s">
        <v>1</v>
      </c>
      <c r="N138" s="184" t="s">
        <v>51</v>
      </c>
      <c r="O138" s="58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7" t="s">
        <v>467</v>
      </c>
      <c r="AT138" s="187" t="s">
        <v>148</v>
      </c>
      <c r="AU138" s="187" t="s">
        <v>96</v>
      </c>
      <c r="AY138" s="16" t="s">
        <v>146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6" t="s">
        <v>94</v>
      </c>
      <c r="BK138" s="188">
        <f>ROUND(I138*H138,2)</f>
        <v>0</v>
      </c>
      <c r="BL138" s="16" t="s">
        <v>467</v>
      </c>
      <c r="BM138" s="187" t="s">
        <v>480</v>
      </c>
    </row>
    <row r="139" spans="1:65" s="13" customFormat="1">
      <c r="B139" s="189"/>
      <c r="D139" s="190" t="s">
        <v>154</v>
      </c>
      <c r="E139" s="191" t="s">
        <v>1</v>
      </c>
      <c r="F139" s="192" t="s">
        <v>94</v>
      </c>
      <c r="H139" s="193">
        <v>1</v>
      </c>
      <c r="I139" s="194"/>
      <c r="L139" s="189"/>
      <c r="M139" s="195"/>
      <c r="N139" s="196"/>
      <c r="O139" s="196"/>
      <c r="P139" s="196"/>
      <c r="Q139" s="196"/>
      <c r="R139" s="196"/>
      <c r="S139" s="196"/>
      <c r="T139" s="197"/>
      <c r="AT139" s="191" t="s">
        <v>154</v>
      </c>
      <c r="AU139" s="191" t="s">
        <v>96</v>
      </c>
      <c r="AV139" s="13" t="s">
        <v>96</v>
      </c>
      <c r="AW139" s="13" t="s">
        <v>42</v>
      </c>
      <c r="AX139" s="13" t="s">
        <v>94</v>
      </c>
      <c r="AY139" s="191" t="s">
        <v>146</v>
      </c>
    </row>
    <row r="140" spans="1:65" s="2" customFormat="1" ht="21.75" customHeight="1">
      <c r="A140" s="32"/>
      <c r="B140" s="140"/>
      <c r="C140" s="175" t="s">
        <v>177</v>
      </c>
      <c r="D140" s="175" t="s">
        <v>148</v>
      </c>
      <c r="E140" s="176" t="s">
        <v>481</v>
      </c>
      <c r="F140" s="177" t="s">
        <v>482</v>
      </c>
      <c r="G140" s="178" t="s">
        <v>466</v>
      </c>
      <c r="H140" s="179">
        <v>1</v>
      </c>
      <c r="I140" s="180"/>
      <c r="J140" s="181">
        <f>ROUND(I140*H140,2)</f>
        <v>0</v>
      </c>
      <c r="K140" s="182"/>
      <c r="L140" s="33"/>
      <c r="M140" s="183" t="s">
        <v>1</v>
      </c>
      <c r="N140" s="184" t="s">
        <v>51</v>
      </c>
      <c r="O140" s="58"/>
      <c r="P140" s="185">
        <f>O140*H140</f>
        <v>0</v>
      </c>
      <c r="Q140" s="185">
        <v>0</v>
      </c>
      <c r="R140" s="185">
        <f>Q140*H140</f>
        <v>0</v>
      </c>
      <c r="S140" s="185">
        <v>0</v>
      </c>
      <c r="T140" s="186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7" t="s">
        <v>467</v>
      </c>
      <c r="AT140" s="187" t="s">
        <v>148</v>
      </c>
      <c r="AU140" s="187" t="s">
        <v>96</v>
      </c>
      <c r="AY140" s="16" t="s">
        <v>146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16" t="s">
        <v>94</v>
      </c>
      <c r="BK140" s="188">
        <f>ROUND(I140*H140,2)</f>
        <v>0</v>
      </c>
      <c r="BL140" s="16" t="s">
        <v>467</v>
      </c>
      <c r="BM140" s="187" t="s">
        <v>483</v>
      </c>
    </row>
    <row r="141" spans="1:65" s="13" customFormat="1">
      <c r="B141" s="189"/>
      <c r="D141" s="190" t="s">
        <v>154</v>
      </c>
      <c r="E141" s="191" t="s">
        <v>1</v>
      </c>
      <c r="F141" s="192" t="s">
        <v>94</v>
      </c>
      <c r="H141" s="193">
        <v>1</v>
      </c>
      <c r="I141" s="194"/>
      <c r="L141" s="189"/>
      <c r="M141" s="195"/>
      <c r="N141" s="196"/>
      <c r="O141" s="196"/>
      <c r="P141" s="196"/>
      <c r="Q141" s="196"/>
      <c r="R141" s="196"/>
      <c r="S141" s="196"/>
      <c r="T141" s="197"/>
      <c r="AT141" s="191" t="s">
        <v>154</v>
      </c>
      <c r="AU141" s="191" t="s">
        <v>96</v>
      </c>
      <c r="AV141" s="13" t="s">
        <v>96</v>
      </c>
      <c r="AW141" s="13" t="s">
        <v>42</v>
      </c>
      <c r="AX141" s="13" t="s">
        <v>94</v>
      </c>
      <c r="AY141" s="191" t="s">
        <v>146</v>
      </c>
    </row>
    <row r="142" spans="1:65" s="2" customFormat="1" ht="21.75" customHeight="1">
      <c r="A142" s="32"/>
      <c r="B142" s="140"/>
      <c r="C142" s="175" t="s">
        <v>182</v>
      </c>
      <c r="D142" s="175" t="s">
        <v>148</v>
      </c>
      <c r="E142" s="176" t="s">
        <v>484</v>
      </c>
      <c r="F142" s="177" t="s">
        <v>485</v>
      </c>
      <c r="G142" s="178" t="s">
        <v>466</v>
      </c>
      <c r="H142" s="179">
        <v>1</v>
      </c>
      <c r="I142" s="180"/>
      <c r="J142" s="181">
        <f>ROUND(I142*H142,2)</f>
        <v>0</v>
      </c>
      <c r="K142" s="182"/>
      <c r="L142" s="33"/>
      <c r="M142" s="183" t="s">
        <v>1</v>
      </c>
      <c r="N142" s="184" t="s">
        <v>51</v>
      </c>
      <c r="O142" s="58"/>
      <c r="P142" s="185">
        <f>O142*H142</f>
        <v>0</v>
      </c>
      <c r="Q142" s="185">
        <v>0</v>
      </c>
      <c r="R142" s="185">
        <f>Q142*H142</f>
        <v>0</v>
      </c>
      <c r="S142" s="185">
        <v>0</v>
      </c>
      <c r="T142" s="18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7" t="s">
        <v>467</v>
      </c>
      <c r="AT142" s="187" t="s">
        <v>148</v>
      </c>
      <c r="AU142" s="187" t="s">
        <v>96</v>
      </c>
      <c r="AY142" s="16" t="s">
        <v>146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16" t="s">
        <v>94</v>
      </c>
      <c r="BK142" s="188">
        <f>ROUND(I142*H142,2)</f>
        <v>0</v>
      </c>
      <c r="BL142" s="16" t="s">
        <v>467</v>
      </c>
      <c r="BM142" s="187" t="s">
        <v>486</v>
      </c>
    </row>
    <row r="143" spans="1:65" s="13" customFormat="1">
      <c r="B143" s="189"/>
      <c r="D143" s="190" t="s">
        <v>154</v>
      </c>
      <c r="E143" s="191" t="s">
        <v>1</v>
      </c>
      <c r="F143" s="192" t="s">
        <v>94</v>
      </c>
      <c r="H143" s="193">
        <v>1</v>
      </c>
      <c r="I143" s="194"/>
      <c r="L143" s="189"/>
      <c r="M143" s="195"/>
      <c r="N143" s="196"/>
      <c r="O143" s="196"/>
      <c r="P143" s="196"/>
      <c r="Q143" s="196"/>
      <c r="R143" s="196"/>
      <c r="S143" s="196"/>
      <c r="T143" s="197"/>
      <c r="AT143" s="191" t="s">
        <v>154</v>
      </c>
      <c r="AU143" s="191" t="s">
        <v>96</v>
      </c>
      <c r="AV143" s="13" t="s">
        <v>96</v>
      </c>
      <c r="AW143" s="13" t="s">
        <v>42</v>
      </c>
      <c r="AX143" s="13" t="s">
        <v>94</v>
      </c>
      <c r="AY143" s="191" t="s">
        <v>146</v>
      </c>
    </row>
    <row r="144" spans="1:65" s="2" customFormat="1" ht="33" customHeight="1">
      <c r="A144" s="32"/>
      <c r="B144" s="140"/>
      <c r="C144" s="175" t="s">
        <v>187</v>
      </c>
      <c r="D144" s="175" t="s">
        <v>148</v>
      </c>
      <c r="E144" s="176" t="s">
        <v>487</v>
      </c>
      <c r="F144" s="177" t="s">
        <v>488</v>
      </c>
      <c r="G144" s="178" t="s">
        <v>466</v>
      </c>
      <c r="H144" s="179">
        <v>1</v>
      </c>
      <c r="I144" s="180"/>
      <c r="J144" s="181">
        <f>ROUND(I144*H144,2)</f>
        <v>0</v>
      </c>
      <c r="K144" s="182"/>
      <c r="L144" s="33"/>
      <c r="M144" s="183" t="s">
        <v>1</v>
      </c>
      <c r="N144" s="184" t="s">
        <v>51</v>
      </c>
      <c r="O144" s="58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7" t="s">
        <v>467</v>
      </c>
      <c r="AT144" s="187" t="s">
        <v>148</v>
      </c>
      <c r="AU144" s="187" t="s">
        <v>96</v>
      </c>
      <c r="AY144" s="16" t="s">
        <v>146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16" t="s">
        <v>94</v>
      </c>
      <c r="BK144" s="188">
        <f>ROUND(I144*H144,2)</f>
        <v>0</v>
      </c>
      <c r="BL144" s="16" t="s">
        <v>467</v>
      </c>
      <c r="BM144" s="187" t="s">
        <v>489</v>
      </c>
    </row>
    <row r="145" spans="1:65" s="13" customFormat="1">
      <c r="B145" s="189"/>
      <c r="D145" s="190" t="s">
        <v>154</v>
      </c>
      <c r="E145" s="191" t="s">
        <v>1</v>
      </c>
      <c r="F145" s="192" t="s">
        <v>94</v>
      </c>
      <c r="H145" s="193">
        <v>1</v>
      </c>
      <c r="I145" s="194"/>
      <c r="L145" s="189"/>
      <c r="M145" s="195"/>
      <c r="N145" s="196"/>
      <c r="O145" s="196"/>
      <c r="P145" s="196"/>
      <c r="Q145" s="196"/>
      <c r="R145" s="196"/>
      <c r="S145" s="196"/>
      <c r="T145" s="197"/>
      <c r="AT145" s="191" t="s">
        <v>154</v>
      </c>
      <c r="AU145" s="191" t="s">
        <v>96</v>
      </c>
      <c r="AV145" s="13" t="s">
        <v>96</v>
      </c>
      <c r="AW145" s="13" t="s">
        <v>42</v>
      </c>
      <c r="AX145" s="13" t="s">
        <v>94</v>
      </c>
      <c r="AY145" s="191" t="s">
        <v>146</v>
      </c>
    </row>
    <row r="146" spans="1:65" s="2" customFormat="1" ht="21.75" customHeight="1">
      <c r="A146" s="32"/>
      <c r="B146" s="140"/>
      <c r="C146" s="175" t="s">
        <v>192</v>
      </c>
      <c r="D146" s="175" t="s">
        <v>148</v>
      </c>
      <c r="E146" s="176" t="s">
        <v>490</v>
      </c>
      <c r="F146" s="177" t="s">
        <v>491</v>
      </c>
      <c r="G146" s="178" t="s">
        <v>466</v>
      </c>
      <c r="H146" s="179">
        <v>1</v>
      </c>
      <c r="I146" s="180"/>
      <c r="J146" s="181">
        <f>ROUND(I146*H146,2)</f>
        <v>0</v>
      </c>
      <c r="K146" s="182"/>
      <c r="L146" s="33"/>
      <c r="M146" s="183" t="s">
        <v>1</v>
      </c>
      <c r="N146" s="184" t="s">
        <v>51</v>
      </c>
      <c r="O146" s="58"/>
      <c r="P146" s="185">
        <f>O146*H146</f>
        <v>0</v>
      </c>
      <c r="Q146" s="185">
        <v>0</v>
      </c>
      <c r="R146" s="185">
        <f>Q146*H146</f>
        <v>0</v>
      </c>
      <c r="S146" s="185">
        <v>0</v>
      </c>
      <c r="T146" s="18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7" t="s">
        <v>467</v>
      </c>
      <c r="AT146" s="187" t="s">
        <v>148</v>
      </c>
      <c r="AU146" s="187" t="s">
        <v>96</v>
      </c>
      <c r="AY146" s="16" t="s">
        <v>146</v>
      </c>
      <c r="BE146" s="188">
        <f>IF(N146="základní",J146,0)</f>
        <v>0</v>
      </c>
      <c r="BF146" s="188">
        <f>IF(N146="snížená",J146,0)</f>
        <v>0</v>
      </c>
      <c r="BG146" s="188">
        <f>IF(N146="zákl. přenesená",J146,0)</f>
        <v>0</v>
      </c>
      <c r="BH146" s="188">
        <f>IF(N146="sníž. přenesená",J146,0)</f>
        <v>0</v>
      </c>
      <c r="BI146" s="188">
        <f>IF(N146="nulová",J146,0)</f>
        <v>0</v>
      </c>
      <c r="BJ146" s="16" t="s">
        <v>94</v>
      </c>
      <c r="BK146" s="188">
        <f>ROUND(I146*H146,2)</f>
        <v>0</v>
      </c>
      <c r="BL146" s="16" t="s">
        <v>467</v>
      </c>
      <c r="BM146" s="187" t="s">
        <v>492</v>
      </c>
    </row>
    <row r="147" spans="1:65" s="13" customFormat="1">
      <c r="B147" s="189"/>
      <c r="D147" s="190" t="s">
        <v>154</v>
      </c>
      <c r="E147" s="191" t="s">
        <v>1</v>
      </c>
      <c r="F147" s="192" t="s">
        <v>94</v>
      </c>
      <c r="H147" s="193">
        <v>1</v>
      </c>
      <c r="I147" s="194"/>
      <c r="L147" s="189"/>
      <c r="M147" s="195"/>
      <c r="N147" s="196"/>
      <c r="O147" s="196"/>
      <c r="P147" s="196"/>
      <c r="Q147" s="196"/>
      <c r="R147" s="196"/>
      <c r="S147" s="196"/>
      <c r="T147" s="197"/>
      <c r="AT147" s="191" t="s">
        <v>154</v>
      </c>
      <c r="AU147" s="191" t="s">
        <v>96</v>
      </c>
      <c r="AV147" s="13" t="s">
        <v>96</v>
      </c>
      <c r="AW147" s="13" t="s">
        <v>42</v>
      </c>
      <c r="AX147" s="13" t="s">
        <v>94</v>
      </c>
      <c r="AY147" s="191" t="s">
        <v>146</v>
      </c>
    </row>
    <row r="148" spans="1:65" s="2" customFormat="1" ht="21.75" customHeight="1">
      <c r="A148" s="32"/>
      <c r="B148" s="140"/>
      <c r="C148" s="175" t="s">
        <v>199</v>
      </c>
      <c r="D148" s="175" t="s">
        <v>148</v>
      </c>
      <c r="E148" s="176" t="s">
        <v>493</v>
      </c>
      <c r="F148" s="177" t="s">
        <v>494</v>
      </c>
      <c r="G148" s="178" t="s">
        <v>466</v>
      </c>
      <c r="H148" s="179">
        <v>1</v>
      </c>
      <c r="I148" s="180"/>
      <c r="J148" s="181">
        <f>ROUND(I148*H148,2)</f>
        <v>0</v>
      </c>
      <c r="K148" s="182"/>
      <c r="L148" s="33"/>
      <c r="M148" s="183" t="s">
        <v>1</v>
      </c>
      <c r="N148" s="184" t="s">
        <v>51</v>
      </c>
      <c r="O148" s="58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7" t="s">
        <v>467</v>
      </c>
      <c r="AT148" s="187" t="s">
        <v>148</v>
      </c>
      <c r="AU148" s="187" t="s">
        <v>96</v>
      </c>
      <c r="AY148" s="16" t="s">
        <v>146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16" t="s">
        <v>94</v>
      </c>
      <c r="BK148" s="188">
        <f>ROUND(I148*H148,2)</f>
        <v>0</v>
      </c>
      <c r="BL148" s="16" t="s">
        <v>467</v>
      </c>
      <c r="BM148" s="187" t="s">
        <v>495</v>
      </c>
    </row>
    <row r="149" spans="1:65" s="13" customFormat="1">
      <c r="B149" s="189"/>
      <c r="D149" s="190" t="s">
        <v>154</v>
      </c>
      <c r="E149" s="191" t="s">
        <v>1</v>
      </c>
      <c r="F149" s="192" t="s">
        <v>94</v>
      </c>
      <c r="H149" s="193">
        <v>1</v>
      </c>
      <c r="I149" s="194"/>
      <c r="L149" s="189"/>
      <c r="M149" s="195"/>
      <c r="N149" s="196"/>
      <c r="O149" s="196"/>
      <c r="P149" s="196"/>
      <c r="Q149" s="196"/>
      <c r="R149" s="196"/>
      <c r="S149" s="196"/>
      <c r="T149" s="197"/>
      <c r="AT149" s="191" t="s">
        <v>154</v>
      </c>
      <c r="AU149" s="191" t="s">
        <v>96</v>
      </c>
      <c r="AV149" s="13" t="s">
        <v>96</v>
      </c>
      <c r="AW149" s="13" t="s">
        <v>42</v>
      </c>
      <c r="AX149" s="13" t="s">
        <v>94</v>
      </c>
      <c r="AY149" s="191" t="s">
        <v>146</v>
      </c>
    </row>
    <row r="150" spans="1:65" s="2" customFormat="1" ht="16.5" customHeight="1">
      <c r="A150" s="32"/>
      <c r="B150" s="140"/>
      <c r="C150" s="175" t="s">
        <v>204</v>
      </c>
      <c r="D150" s="175" t="s">
        <v>148</v>
      </c>
      <c r="E150" s="176" t="s">
        <v>496</v>
      </c>
      <c r="F150" s="177" t="s">
        <v>497</v>
      </c>
      <c r="G150" s="178" t="s">
        <v>466</v>
      </c>
      <c r="H150" s="179">
        <v>1</v>
      </c>
      <c r="I150" s="180"/>
      <c r="J150" s="181">
        <f>ROUND(I150*H150,2)</f>
        <v>0</v>
      </c>
      <c r="K150" s="182"/>
      <c r="L150" s="33"/>
      <c r="M150" s="183" t="s">
        <v>1</v>
      </c>
      <c r="N150" s="184" t="s">
        <v>51</v>
      </c>
      <c r="O150" s="58"/>
      <c r="P150" s="185">
        <f>O150*H150</f>
        <v>0</v>
      </c>
      <c r="Q150" s="185">
        <v>0</v>
      </c>
      <c r="R150" s="185">
        <f>Q150*H150</f>
        <v>0</v>
      </c>
      <c r="S150" s="185">
        <v>0</v>
      </c>
      <c r="T150" s="186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7" t="s">
        <v>467</v>
      </c>
      <c r="AT150" s="187" t="s">
        <v>148</v>
      </c>
      <c r="AU150" s="187" t="s">
        <v>96</v>
      </c>
      <c r="AY150" s="16" t="s">
        <v>146</v>
      </c>
      <c r="BE150" s="188">
        <f>IF(N150="základní",J150,0)</f>
        <v>0</v>
      </c>
      <c r="BF150" s="188">
        <f>IF(N150="snížená",J150,0)</f>
        <v>0</v>
      </c>
      <c r="BG150" s="188">
        <f>IF(N150="zákl. přenesená",J150,0)</f>
        <v>0</v>
      </c>
      <c r="BH150" s="188">
        <f>IF(N150="sníž. přenesená",J150,0)</f>
        <v>0</v>
      </c>
      <c r="BI150" s="188">
        <f>IF(N150="nulová",J150,0)</f>
        <v>0</v>
      </c>
      <c r="BJ150" s="16" t="s">
        <v>94</v>
      </c>
      <c r="BK150" s="188">
        <f>ROUND(I150*H150,2)</f>
        <v>0</v>
      </c>
      <c r="BL150" s="16" t="s">
        <v>467</v>
      </c>
      <c r="BM150" s="187" t="s">
        <v>498</v>
      </c>
    </row>
    <row r="151" spans="1:65" s="13" customFormat="1">
      <c r="B151" s="189"/>
      <c r="D151" s="190" t="s">
        <v>154</v>
      </c>
      <c r="E151" s="191" t="s">
        <v>1</v>
      </c>
      <c r="F151" s="192" t="s">
        <v>94</v>
      </c>
      <c r="H151" s="193">
        <v>1</v>
      </c>
      <c r="I151" s="194"/>
      <c r="L151" s="189"/>
      <c r="M151" s="195"/>
      <c r="N151" s="196"/>
      <c r="O151" s="196"/>
      <c r="P151" s="196"/>
      <c r="Q151" s="196"/>
      <c r="R151" s="196"/>
      <c r="S151" s="196"/>
      <c r="T151" s="197"/>
      <c r="AT151" s="191" t="s">
        <v>154</v>
      </c>
      <c r="AU151" s="191" t="s">
        <v>96</v>
      </c>
      <c r="AV151" s="13" t="s">
        <v>96</v>
      </c>
      <c r="AW151" s="13" t="s">
        <v>42</v>
      </c>
      <c r="AX151" s="13" t="s">
        <v>94</v>
      </c>
      <c r="AY151" s="191" t="s">
        <v>146</v>
      </c>
    </row>
    <row r="152" spans="1:65" s="2" customFormat="1" ht="16.5" customHeight="1">
      <c r="A152" s="32"/>
      <c r="B152" s="140"/>
      <c r="C152" s="175" t="s">
        <v>208</v>
      </c>
      <c r="D152" s="175" t="s">
        <v>148</v>
      </c>
      <c r="E152" s="176" t="s">
        <v>499</v>
      </c>
      <c r="F152" s="177" t="s">
        <v>500</v>
      </c>
      <c r="G152" s="178" t="s">
        <v>466</v>
      </c>
      <c r="H152" s="179">
        <v>1</v>
      </c>
      <c r="I152" s="180"/>
      <c r="J152" s="181">
        <f>ROUND(I152*H152,2)</f>
        <v>0</v>
      </c>
      <c r="K152" s="182"/>
      <c r="L152" s="33"/>
      <c r="M152" s="183" t="s">
        <v>1</v>
      </c>
      <c r="N152" s="184" t="s">
        <v>51</v>
      </c>
      <c r="O152" s="58"/>
      <c r="P152" s="185">
        <f>O152*H152</f>
        <v>0</v>
      </c>
      <c r="Q152" s="185">
        <v>0</v>
      </c>
      <c r="R152" s="185">
        <f>Q152*H152</f>
        <v>0</v>
      </c>
      <c r="S152" s="185">
        <v>0</v>
      </c>
      <c r="T152" s="18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7" t="s">
        <v>467</v>
      </c>
      <c r="AT152" s="187" t="s">
        <v>148</v>
      </c>
      <c r="AU152" s="187" t="s">
        <v>96</v>
      </c>
      <c r="AY152" s="16" t="s">
        <v>146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16" t="s">
        <v>94</v>
      </c>
      <c r="BK152" s="188">
        <f>ROUND(I152*H152,2)</f>
        <v>0</v>
      </c>
      <c r="BL152" s="16" t="s">
        <v>467</v>
      </c>
      <c r="BM152" s="187" t="s">
        <v>501</v>
      </c>
    </row>
    <row r="153" spans="1:65" s="13" customFormat="1">
      <c r="B153" s="189"/>
      <c r="D153" s="190" t="s">
        <v>154</v>
      </c>
      <c r="E153" s="191" t="s">
        <v>1</v>
      </c>
      <c r="F153" s="192" t="s">
        <v>94</v>
      </c>
      <c r="H153" s="193">
        <v>1</v>
      </c>
      <c r="I153" s="194"/>
      <c r="L153" s="189"/>
      <c r="M153" s="222"/>
      <c r="N153" s="223"/>
      <c r="O153" s="223"/>
      <c r="P153" s="223"/>
      <c r="Q153" s="223"/>
      <c r="R153" s="223"/>
      <c r="S153" s="223"/>
      <c r="T153" s="224"/>
      <c r="AT153" s="191" t="s">
        <v>154</v>
      </c>
      <c r="AU153" s="191" t="s">
        <v>96</v>
      </c>
      <c r="AV153" s="13" t="s">
        <v>96</v>
      </c>
      <c r="AW153" s="13" t="s">
        <v>42</v>
      </c>
      <c r="AX153" s="13" t="s">
        <v>94</v>
      </c>
      <c r="AY153" s="191" t="s">
        <v>146</v>
      </c>
    </row>
    <row r="154" spans="1:65" s="2" customFormat="1" ht="6.95" customHeight="1">
      <c r="A154" s="32"/>
      <c r="B154" s="47"/>
      <c r="C154" s="48"/>
      <c r="D154" s="48"/>
      <c r="E154" s="48"/>
      <c r="F154" s="48"/>
      <c r="G154" s="48"/>
      <c r="H154" s="48"/>
      <c r="I154" s="122"/>
      <c r="J154" s="48"/>
      <c r="K154" s="48"/>
      <c r="L154" s="33"/>
      <c r="M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</row>
  </sheetData>
  <autoFilter ref="C127:K153" xr:uid="{00000000-0009-0000-0000-000003000000}"/>
  <mergeCells count="14">
    <mergeCell ref="D106:F106"/>
    <mergeCell ref="E118:H118"/>
    <mergeCell ref="E120:H120"/>
    <mergeCell ref="L2:V2"/>
    <mergeCell ref="E87:H87"/>
    <mergeCell ref="D102:F102"/>
    <mergeCell ref="D103:F103"/>
    <mergeCell ref="D104:F104"/>
    <mergeCell ref="D105:F105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_x002f_I xmlns="80656d80-8975-45a1-8bca-6ee3d6641d75"/>
    <Z_x00e1_vod xmlns="80656d80-8975-45a1-8bca-6ee3d6641d75" xsi:nil="true"/>
    <N_x00e1_hled xmlns="80656d80-8975-45a1-8bca-6ee3d6641d75" xsi:nil="true"/>
    <Zdrojfinancov_x00e1_n_x00ed_ xmlns="80656d80-8975-45a1-8bca-6ee3d6641d75">Vlastní zdroje</Zdrojfinancov_x00e1_n_x00ed_>
    <N_x00e1_klady xmlns="80656d80-8975-45a1-8bca-6ee3d6641d75" xsi:nil="true"/>
    <Rokrealizace xmlns="80656d80-8975-45a1-8bca-6ee3d6641d75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235AA142039B48842DF8CE6CFC3B6C" ma:contentTypeVersion="18" ma:contentTypeDescription="Create a new document." ma:contentTypeScope="" ma:versionID="749d43fa24ef9734bdc551194f77f053">
  <xsd:schema xmlns:xsd="http://www.w3.org/2001/XMLSchema" xmlns:xs="http://www.w3.org/2001/XMLSchema" xmlns:p="http://schemas.microsoft.com/office/2006/metadata/properties" xmlns:ns2="80656d80-8975-45a1-8bca-6ee3d6641d75" xmlns:ns3="6dead5b8-dfe5-473e-882c-b9e3ffc47ac7" targetNamespace="http://schemas.microsoft.com/office/2006/metadata/properties" ma:root="true" ma:fieldsID="3683bd0c89ec1e0e0f7d34ca7ebb95e2" ns2:_="" ns3:_="">
    <xsd:import namespace="80656d80-8975-45a1-8bca-6ee3d6641d75"/>
    <xsd:import namespace="6dead5b8-dfe5-473e-882c-b9e3ffc47a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Zdrojfinancov_x00e1_n_x00ed_" minOccurs="0"/>
                <xsd:element ref="ns2:Z_x00e1_vod" minOccurs="0"/>
                <xsd:element ref="ns2:N_x00e1_klady" minOccurs="0"/>
                <xsd:element ref="ns2:Rokrealizace" minOccurs="0"/>
                <xsd:element ref="ns2:N_x00e1_hled" minOccurs="0"/>
                <xsd:element ref="ns2:O_x002f_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656d80-8975-45a1-8bca-6ee3d6641d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Zdrojfinancov_x00e1_n_x00ed_" ma:index="20" nillable="true" ma:displayName="Zdroj financování" ma:default="Vlastní zdroje" ma:format="RadioButtons" ma:internalName="Zdrojfinancov_x00e1_n_x00ed_">
      <xsd:simpleType>
        <xsd:restriction base="dms:Choice">
          <xsd:enumeration value="SFDI"/>
          <xsd:enumeration value="DVT"/>
          <xsd:enumeration value="Vlastní zdroje"/>
        </xsd:restriction>
      </xsd:simpleType>
    </xsd:element>
    <xsd:element name="Z_x00e1_vod" ma:index="21" nillable="true" ma:displayName="Závod" ma:format="Dropdown" ma:internalName="Z_x00e1_vod">
      <xsd:simpleType>
        <xsd:restriction base="dms:Choice">
          <xsd:enumeration value="HV"/>
          <xsd:enumeration value="DV"/>
          <xsd:enumeration value="BE"/>
          <xsd:enumeration value="GŘ"/>
        </xsd:restriction>
      </xsd:simpleType>
    </xsd:element>
    <xsd:element name="N_x00e1_klady" ma:index="22" nillable="true" ma:displayName="Náklady" ma:decimals="2" ma:format="123,456.00 Kč (República Checa)" ma:LCID="1029" ma:internalName="N_x00e1_klady">
      <xsd:simpleType>
        <xsd:restriction base="dms:Currency"/>
      </xsd:simpleType>
    </xsd:element>
    <xsd:element name="Rokrealizace" ma:index="23" nillable="true" ma:displayName="Rok realizace" ma:format="Dropdown" ma:internalName="Rokrealiza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&lt;2018"/>
                    <xsd:enumeration value="2019"/>
                    <xsd:enumeration value="2020"/>
                    <xsd:enumeration value="2021"/>
                    <xsd:enumeration value="2022"/>
                    <xsd:enumeration value="2023"/>
                    <xsd:enumeration value="2024"/>
                    <xsd:enumeration value="2025"/>
                    <xsd:enumeration value="2026"/>
                    <xsd:enumeration value="2027"/>
                    <xsd:enumeration value="2028"/>
                    <xsd:enumeration value="2029"/>
                  </xsd:restriction>
                </xsd:simpleType>
              </xsd:element>
            </xsd:sequence>
          </xsd:extension>
        </xsd:complexContent>
      </xsd:complexType>
    </xsd:element>
    <xsd:element name="N_x00e1_hled" ma:index="24" nillable="true" ma:displayName="Náhled" ma:internalName="N_x00e1_hled">
      <xsd:simpleType>
        <xsd:restriction base="dms:Unknown"/>
      </xsd:simpleType>
    </xsd:element>
    <xsd:element name="O_x002f_I" ma:index="25" nillable="true" ma:displayName="O/I" ma:format="Dropdown" ma:internalName="O_x002f_I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Oprava"/>
                    <xsd:enumeration value="Investice"/>
                  </xsd:restriction>
                </xsd:simple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ad5b8-dfe5-473e-882c-b9e3ffc47a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C2CE745-F8B2-4084-93A9-D7B4705B6838}"/>
</file>

<file path=customXml/itemProps2.xml><?xml version="1.0" encoding="utf-8"?>
<ds:datastoreItem xmlns:ds="http://schemas.openxmlformats.org/officeDocument/2006/customXml" ds:itemID="{CA90359B-E7F3-49ED-BDD6-657DB0056E6A}"/>
</file>

<file path=customXml/itemProps3.xml><?xml version="1.0" encoding="utf-8"?>
<ds:datastoreItem xmlns:ds="http://schemas.openxmlformats.org/officeDocument/2006/customXml" ds:itemID="{FAF4D3EA-8936-4CCB-9AB9-BEAD8BB51D4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MILAN-PC\Milan</dc:creator>
  <cp:keywords/>
  <dc:description/>
  <cp:lastModifiedBy>Bušek Jan</cp:lastModifiedBy>
  <cp:revision/>
  <dcterms:created xsi:type="dcterms:W3CDTF">2020-11-27T21:49:16Z</dcterms:created>
  <dcterms:modified xsi:type="dcterms:W3CDTF">2021-02-11T13:10:09Z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0x0101001D235AA142039B48842DF8CE6CFC3B6C</vt:lpwstr>
  </property>
</Properties>
</file>