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6" yWindow="588" windowWidth="21756" windowHeight="8412" activeTab="0"/>
  </bookViews>
  <sheets>
    <sheet name="Rekapitulace stavby" sheetId="1" r:id="rId1"/>
    <sheet name="001 - Ostatní a vedlejší ..." sheetId="2" r:id="rId2"/>
    <sheet name="001 (1) - Rekonstrukce ve..." sheetId="3" r:id="rId3"/>
    <sheet name="001 (2) - Oplocení" sheetId="4" r:id="rId4"/>
  </sheets>
  <definedNames>
    <definedName name="_xlnm._FilterDatabase" localSheetId="1" hidden="1">'001 - Ostatní a vedlejší ...'!$C$117:$K$128</definedName>
    <definedName name="_xlnm._FilterDatabase" localSheetId="2" hidden="1">'001 (1) - Rekonstrukce ve...'!$C$125:$K$229</definedName>
    <definedName name="_xlnm._FilterDatabase" localSheetId="3" hidden="1">'001 (2) - Oplocení'!$C$117:$K$122</definedName>
    <definedName name="_xlnm.Print_Area" localSheetId="1">'001 - Ostatní a vedlejší ...'!$C$4:$J$76,'001 - Ostatní a vedlejší ...'!$C$82:$J$99,'001 - Ostatní a vedlejší ...'!$C$105:$J$128</definedName>
    <definedName name="_xlnm.Print_Area" localSheetId="2">'001 (1) - Rekonstrukce ve...'!$C$4:$J$76,'001 (1) - Rekonstrukce ve...'!$C$82:$J$107,'001 (1) - Rekonstrukce ve...'!$C$113:$J$229</definedName>
    <definedName name="_xlnm.Print_Area" localSheetId="3">'001 (2) - Oplocení'!$C$4:$J$76,'001 (2) - Oplocení'!$C$82:$J$99,'001 (2) - Oplocení'!$C$105:$J$122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'001 - Ostatní a vedlejší ...'!$117:$117</definedName>
    <definedName name="_xlnm.Print_Titles" localSheetId="2">'001 (1) - Rekonstrukce ve...'!$125:$125</definedName>
    <definedName name="_xlnm.Print_Titles" localSheetId="3">'001 (2) - Oplocení'!$117:$117</definedName>
  </definedNames>
  <calcPr calcId="145621"/>
</workbook>
</file>

<file path=xl/sharedStrings.xml><?xml version="1.0" encoding="utf-8"?>
<sst xmlns="http://schemas.openxmlformats.org/spreadsheetml/2006/main" count="1638" uniqueCount="364">
  <si>
    <t>Export Komplet</t>
  </si>
  <si>
    <t/>
  </si>
  <si>
    <t>2.0</t>
  </si>
  <si>
    <t>ZAMOK</t>
  </si>
  <si>
    <t>False</t>
  </si>
  <si>
    <t>{6cdbcfe0-f1f3-4566-9d95-7b20b177c49a}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</si>
  <si>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</si>
  <si>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</si>
  <si>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</si>
  <si>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</si>
  <si>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</si>
  <si>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</si>
  <si>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</si>
  <si>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</si>
  <si>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</si>
  <si>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</si>
  <si>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</si>
  <si>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Horní Bečva SO01 SO02</t>
  </si>
  <si>
    <t>KSO:</t>
  </si>
  <si>
    <t>CC-CZ:</t>
  </si>
  <si>
    <t>Místo:</t>
  </si>
  <si>
    <t xml:space="preserve"> </t>
  </si>
  <si>
    <t>Datum:</t>
  </si>
  <si>
    <t>6. 4. 2021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</si>
  <si>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</si>
  <si>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</si>
  <si>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</si>
  <si>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</si>
  <si>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</si>
  <si>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</si>
  <si>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</si>
  <si>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</si>
  <si>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</si>
  <si>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</si>
  <si>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</si>
  <si>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</si>
  <si>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</si>
  <si>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</si>
  <si>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</si>
  <si>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</si>
  <si>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</si>
  <si>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</si>
  <si>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</si>
  <si>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</si>
  <si>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</si>
  <si>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</si>
  <si>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</si>
  <si>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</si>
  <si>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</si>
  <si>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</si>
  <si>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</si>
  <si>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</si>
  <si>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</si>
  <si>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</si>
  <si>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</si>
  <si>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</si>
  <si>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</si>
  <si>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</si>
  <si>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</si>
  <si>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</si>
  <si>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</si>
  <si>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</si>
  <si>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</si>
  <si>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</si>
  <si>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</si>
  <si>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</si>
  <si>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</si>
  <si>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</si>
  <si>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</si>
  <si>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</si>
  <si>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</si>
  <si>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</si>
  <si>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</si>
  <si>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</si>
  <si>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</si>
  <si>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</si>
  <si>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</si>
  <si>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001</t>
  </si>
  <si>
    <t>Ostatní a vedlejší náklady</t>
  </si>
  <si>
    <t>STA</t>
  </si>
  <si>
    <t>1</t>
  </si>
  <si>
    <t>{a6e6cc84-0910-4bc7-ab85-fbb06a52247d}</t>
  </si>
  <si>
    <t>2</t>
  </si>
  <si>
    <t>001 (1)</t>
  </si>
  <si>
    <t>Rekonstrukce venkovního schodiště</t>
  </si>
  <si>
    <t>{280ba444-c4b4-4608-b74d-db4935484068}</t>
  </si>
  <si>
    <t>001 (2)</t>
  </si>
  <si>
    <t>Oplocení</t>
  </si>
  <si>
    <t>{156b02cf-4552-44a3-95a7-6d97d49657f2}</t>
  </si>
  <si>
    <t>KRYCÍ LIST SOUPISU PRACÍ</t>
  </si>
  <si>
    <t>Objekt:</t>
  </si>
  <si>
    <t>001 -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</si>
  <si>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</si>
  <si>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</si>
  <si>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</si>
  <si>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</si>
  <si>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</si>
  <si>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Ceník, kapitola - Poznámka uchazeče</t>
  </si>
  <si>
    <t>VN - Vedlejší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</si>
  <si>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</si>
  <si>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</si>
  <si>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</si>
  <si>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</si>
  <si>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</si>
  <si>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</si>
  <si>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</si>
  <si>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</si>
  <si>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</si>
  <si>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</si>
  <si>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</si>
  <si>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</si>
  <si>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</si>
  <si>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Ceník, kapitola</t>
  </si>
  <si>
    <t>Poznámka uchazeče</t>
  </si>
  <si>
    <t>ROZPOCET</t>
  </si>
  <si>
    <t>VN</t>
  </si>
  <si>
    <t>Vedlejší náklady</t>
  </si>
  <si>
    <t>K</t>
  </si>
  <si>
    <t>005111020R</t>
  </si>
  <si>
    <t>Vytyčení stavby</t>
  </si>
  <si>
    <t>Soubor</t>
  </si>
  <si>
    <t>4</t>
  </si>
  <si>
    <t>P</t>
  </si>
  <si>
    <t>Poznámka k položce:
Geodetické zaměření rohů stavby, stabilizace bodů a sestavení laviček.
Vyhotovení protokolu o vytyčení stavby se seznamem souřadnic vytyčených bodů a jejich polohopisnými (S-JTSK) a výškopisnými (Bpv) hodnotami.</t>
  </si>
  <si>
    <t>005111021R</t>
  </si>
  <si>
    <t>Vytyčení inženýrských sítí</t>
  </si>
  <si>
    <t>Poznámka k položce:
Zaměření a vytýčení stávajících inženýrských sítí v místě stavby z hlediska jejich ochrany při provádění stavby.</t>
  </si>
  <si>
    <t>3</t>
  </si>
  <si>
    <t>005121 R</t>
  </si>
  <si>
    <t>Zařízení staveniště</t>
  </si>
  <si>
    <t>6</t>
  </si>
  <si>
    <t>Poznámka k položce:
Veškeré náklady spojené s vybudováním, provozem a odstraněním zařízení staveniště.</t>
  </si>
  <si>
    <t>005123010R</t>
  </si>
  <si>
    <t>Extrémní místo provádění</t>
  </si>
  <si>
    <t>8</t>
  </si>
  <si>
    <t>Poznámka k položce:
Náklady na ztížené provádění stavebních prací v neobvyklém a práci ztěžujícím prostředí, jako např. ve zdraví škodlivém prostředí, práce pod vodou či v podzemí.</t>
  </si>
  <si>
    <t>001 (1) - Rekonstrukce venkovního schodiště</t>
  </si>
  <si>
    <t>1 - Zemní práce</t>
  </si>
  <si>
    <t>2 - Základy a zvláštní zakládání</t>
  </si>
  <si>
    <t>3 - Svislé a kompletní konstrukce</t>
  </si>
  <si>
    <t>4 - Vodorovné konstrukce</t>
  </si>
  <si>
    <t>63 - Podlahy a podlahové konstrukce</t>
  </si>
  <si>
    <t>96 - Bourání konstrukcí</t>
  </si>
  <si>
    <t>99 - Staveništní přesun hmot</t>
  </si>
  <si>
    <t>767 - Konstrukce zámečnické</t>
  </si>
  <si>
    <t>D96 - Přesuny suti a vybouraných hmot</t>
  </si>
  <si>
    <t>Zemní práce</t>
  </si>
  <si>
    <t>111251201</t>
  </si>
  <si>
    <t>Odstranění křovin a stromů s odstraněním kořenů strojně průměru kmene do 100 mm v rovině nebo ve svahu sklonu terénu přes 1:5, při celkové ploše do 100 m2</t>
  </si>
  <si>
    <t>m2</t>
  </si>
  <si>
    <t>Poznámka k položce:
odstranění křovin z prostoru SCHODIŠTĚ I - SO 01</t>
  </si>
  <si>
    <t>111209111</t>
  </si>
  <si>
    <t>Spálení proutí, klestu z prořezávek a odstraněných křovin  pro jakoukoliv dřevinu</t>
  </si>
  <si>
    <t>Poznámka k položce:
Včetně nákladů na přihrnování křovin, očištění spáleniště, uložení popela a zbytků na hromadu.</t>
  </si>
  <si>
    <t>112201134</t>
  </si>
  <si>
    <t>Odstranění pařezu na svahu přes 1:5 do 1:2 o průměru pařezu na řezné ploše přes 400 do 500 mm</t>
  </si>
  <si>
    <t>kus</t>
  </si>
  <si>
    <t>112211112</t>
  </si>
  <si>
    <t>Spálení pařezů na hromadách  průměru přes 0,30 do 0,50 m</t>
  </si>
  <si>
    <t>Poznámka k položce:
Včetně:
- vodorovné přemístění ze vzdálenosti do 20 m
- ukládání pařezů na ohništi
- udržování ohně
- likvidaci ohniště
- zajištění požární ochrany prostoru, v němž se spalování provádí</t>
  </si>
  <si>
    <t>5</t>
  </si>
  <si>
    <t>114203202</t>
  </si>
  <si>
    <t>Očištění lomového kamene nebo betonových tvárnic získaných při rozebrání dlažeb, záhozů, rovnanin a soustřeďovacích staveb od malty</t>
  </si>
  <si>
    <t>m3</t>
  </si>
  <si>
    <t>10</t>
  </si>
  <si>
    <t>VV</t>
  </si>
  <si>
    <t>(3*2+1,03*1,45+2,38+2,4*1,45)*0,2</t>
  </si>
  <si>
    <t>Součet</t>
  </si>
  <si>
    <t>120901123RT1</t>
  </si>
  <si>
    <t>Bourání konstrukcí v odkopávkách a prokopávkách ručně s přemístěním suti na hromady na vzdálenost do 20 m nebo s naložením na dopravní prostředek z betonu, železového nebo předpjatého, pneumatickým kladivem</t>
  </si>
  <si>
    <t>12</t>
  </si>
  <si>
    <t>7</t>
  </si>
  <si>
    <t>139601102R00</t>
  </si>
  <si>
    <t>...Ruční výkop jam, rýh a šachet v hornině tř. 3</t>
  </si>
  <si>
    <t>14</t>
  </si>
  <si>
    <t>139601103R00</t>
  </si>
  <si>
    <t>...Ruční výkop jam, rýh a šachet v hornině tř. 4</t>
  </si>
  <si>
    <t>16</t>
  </si>
  <si>
    <t>9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</si>
  <si>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</si>
  <si>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</si>
  <si>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18</t>
  </si>
  <si>
    <t>25,11145*2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</si>
  <si>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</si>
  <si>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</si>
  <si>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-462388326</t>
  </si>
  <si>
    <t>11</t>
  </si>
  <si>
    <t>171201101R00</t>
  </si>
  <si>
    <t>...Uložení sypaniny do násypů nezhutněných</t>
  </si>
  <si>
    <t>22</t>
  </si>
  <si>
    <t>Poznámka k položce:
Uložení sypaniny do násypů nebo na skládku s rozprostřením sypaniny ve vrstvách a s hrubým urovnáním.</t>
  </si>
  <si>
    <t>50,2229-20,0892</t>
  </si>
  <si>
    <t>174111101</t>
  </si>
  <si>
    <t>Zásyp sypaninou z jakékoliv horniny ručně s uložením výkopku ve vrstvách se zhutněním jam, šachet, rýh nebo kolem objektů v těchto vykopávkách</t>
  </si>
  <si>
    <t>24</t>
  </si>
  <si>
    <t>Poznámka k položce:
- včetně úpravy pláně zásypu se zhutněním a úpravy svahu</t>
  </si>
  <si>
    <t>13</t>
  </si>
  <si>
    <t>180401212R00</t>
  </si>
  <si>
    <t>Založení trávníku lučního výsevem ve svahu do 1:2</t>
  </si>
  <si>
    <t>26</t>
  </si>
  <si>
    <t>181101111R00</t>
  </si>
  <si>
    <t>...Úprava pláně v zářezech se zhutněním - ručně</t>
  </si>
  <si>
    <t>28</t>
  </si>
  <si>
    <t>181201111R00</t>
  </si>
  <si>
    <t>...Úprava pláně na násypech se zhutněním - ručně</t>
  </si>
  <si>
    <t>30</t>
  </si>
  <si>
    <t>30,1337/0,1</t>
  </si>
  <si>
    <t>00572460R</t>
  </si>
  <si>
    <t>Směs travní technická PROFI, á 25 kg</t>
  </si>
  <si>
    <t>kg</t>
  </si>
  <si>
    <t>32</t>
  </si>
  <si>
    <t>301,337*30/1000</t>
  </si>
  <si>
    <t>Základy a zvláštní zakládání</t>
  </si>
  <si>
    <t>17</t>
  </si>
  <si>
    <t>275313711</t>
  </si>
  <si>
    <t>Základy z betonu prostého patky a bloky z betonu kamenem neprokládaného tř. C 20/25</t>
  </si>
  <si>
    <t>34</t>
  </si>
  <si>
    <t>Poznámka k položce:
Vč. bednění v koruně patky</t>
  </si>
  <si>
    <t>275311127</t>
  </si>
  <si>
    <t>Základové konstrukce z betonu prostého patky a bloky ve výkopu nebo na hlavách pilot C 25/30 XA2</t>
  </si>
  <si>
    <t>36</t>
  </si>
  <si>
    <t>Poznámka k položce:
Zajišťovací práh bude betonován přímo do výkopu</t>
  </si>
  <si>
    <t>19</t>
  </si>
  <si>
    <t>275321117R</t>
  </si>
  <si>
    <t>Základové konstrukce z betonu železového patky a bloky ve výkopu nebo na hlavách pilot C 25/30 XA2</t>
  </si>
  <si>
    <t>38</t>
  </si>
  <si>
    <t>20</t>
  </si>
  <si>
    <t>275354111R00</t>
  </si>
  <si>
    <t>...Bednění stěn základových patek zřízení</t>
  </si>
  <si>
    <t>40</t>
  </si>
  <si>
    <t>275354211R00</t>
  </si>
  <si>
    <t>...Bednění základových patek odstranění</t>
  </si>
  <si>
    <t>42</t>
  </si>
  <si>
    <t>275361411</t>
  </si>
  <si>
    <t>Výztuž základových konstrukcí patek a bloků ze svařovaných sítí, hmotnosti do 3,5 kg/m2</t>
  </si>
  <si>
    <t>t</t>
  </si>
  <si>
    <t>44</t>
  </si>
  <si>
    <t>Poznámka k položce:
průměr drátu 6 mm , vel. ok 150/150 mm</t>
  </si>
  <si>
    <t>7,613*120/1000</t>
  </si>
  <si>
    <t>Svislé a kompletní konstrukce</t>
  </si>
  <si>
    <t>23</t>
  </si>
  <si>
    <t>329213345R00</t>
  </si>
  <si>
    <t>Zdivo nadzákl. ostatní z lom.kam.,obkladní vyspár.</t>
  </si>
  <si>
    <t>46</t>
  </si>
  <si>
    <t>Vodorovné konstrukce</t>
  </si>
  <si>
    <t>430362021</t>
  </si>
  <si>
    <t>Výztuž schodišťových konstrukcí a ramp  stupňů, schodnic, ramen, podest s nosníky ze svařovaných sítí z drátů typu KARI</t>
  </si>
  <si>
    <t>48</t>
  </si>
  <si>
    <t>Poznámka k položce:
průměr drátu 8 mm, vel. ok 150/150 mm</t>
  </si>
  <si>
    <t>2,7*1,6*1,2*5,27/1000</t>
  </si>
  <si>
    <t>25</t>
  </si>
  <si>
    <t>451311821R00</t>
  </si>
  <si>
    <t>Podklad pod dlažbu z betonu C 25/30 XA1,do 15 cm</t>
  </si>
  <si>
    <t>50</t>
  </si>
  <si>
    <t>451311831R00</t>
  </si>
  <si>
    <t>Podklad pod dlažbu z betonu C 25/30 XA1,do 20 cm</t>
  </si>
  <si>
    <t>52</t>
  </si>
  <si>
    <t>27</t>
  </si>
  <si>
    <t>451311841R00</t>
  </si>
  <si>
    <t>Podklad pod dlažbu z betonu C 25/30 XA1,do 25 cm</t>
  </si>
  <si>
    <t>54</t>
  </si>
  <si>
    <t>452318510R00</t>
  </si>
  <si>
    <t>Zajišťovací práh z betonu s patkami i bez patek</t>
  </si>
  <si>
    <t>56</t>
  </si>
  <si>
    <t>Poznámka k položce:
Včetně bednění a odbednění.</t>
  </si>
  <si>
    <t>29</t>
  </si>
  <si>
    <t>465210121R00</t>
  </si>
  <si>
    <t>Schody z lom. kam. tl.20 cm na MC, zalití spár MC</t>
  </si>
  <si>
    <t>58</t>
  </si>
  <si>
    <t>Poznámka k položce:
Včetně úpravy líce schodů.</t>
  </si>
  <si>
    <t>1,92*1,6</t>
  </si>
  <si>
    <t>465513127R00</t>
  </si>
  <si>
    <t>Dlažba z kamene na MC, s vyspárov. MCs, tl. 20 cm</t>
  </si>
  <si>
    <t>60</t>
  </si>
  <si>
    <t>31</t>
  </si>
  <si>
    <t>465513117R00</t>
  </si>
  <si>
    <t>Oprava kam.dlažby do 20 m2 na MC,tl.20 cm s vyspár</t>
  </si>
  <si>
    <t>62</t>
  </si>
  <si>
    <t>Poznámka k položce:
Včetně opravy dlažby v úzkém pruhu a odstranění a opětovného osazení uvolněných kamenů do betonu</t>
  </si>
  <si>
    <t>14,80*1</t>
  </si>
  <si>
    <t>11,1*(0,2+0,2+0,1)*2</t>
  </si>
  <si>
    <t>63</t>
  </si>
  <si>
    <t>Podlahy a podlahové konstrukce</t>
  </si>
  <si>
    <t>636111421</t>
  </si>
  <si>
    <t>Doplnění dlažby z lomového kamene  (s dodáním hmot), plochy jednotlivě do 4 m2 do cementové malty se zalitím spár cementovou maltou</t>
  </si>
  <si>
    <t>64</t>
  </si>
  <si>
    <t>0,5*0,5*3</t>
  </si>
  <si>
    <t>96</t>
  </si>
  <si>
    <t>Bourání konstrukcí</t>
  </si>
  <si>
    <t>33</t>
  </si>
  <si>
    <t>960211251R00</t>
  </si>
  <si>
    <t>Bourání konstrukcí zděných z kamene nebo cihel</t>
  </si>
  <si>
    <t>66</t>
  </si>
  <si>
    <t>Poznámka k položce:
Včetně bourání geotextilií, výplně otvorů tvárnic, drenáží, trubek a dilatačních prvků apod. zabudovaných v bouraných konstrukcích a zábradlí</t>
  </si>
  <si>
    <t>967052021R00</t>
  </si>
  <si>
    <t>...Zdrsnění betonové plochy kladivy</t>
  </si>
  <si>
    <t>68</t>
  </si>
  <si>
    <t>35</t>
  </si>
  <si>
    <t>970041250R00</t>
  </si>
  <si>
    <t>...jádrové vrtání v prostém betonu, do D 250 mm</t>
  </si>
  <si>
    <t>m</t>
  </si>
  <si>
    <t>70</t>
  </si>
  <si>
    <t>99</t>
  </si>
  <si>
    <t>Staveništní přesun hmot</t>
  </si>
  <si>
    <t>998321011R00</t>
  </si>
  <si>
    <t>Přesun hmot pro hráze přehradní zemní a kamenité</t>
  </si>
  <si>
    <t>72</t>
  </si>
  <si>
    <t>767</t>
  </si>
  <si>
    <t>Konstrukce zámečnické</t>
  </si>
  <si>
    <t>37</t>
  </si>
  <si>
    <t>767995112</t>
  </si>
  <si>
    <t>Montáž ostatních atypických zámečnických konstrukcí  hmotnosti přes 5 do 10 kg</t>
  </si>
  <si>
    <t>74</t>
  </si>
  <si>
    <t>767-R-1</t>
  </si>
  <si>
    <t>Výroba, dodávka a montáž kov. atypických konstrukcí</t>
  </si>
  <si>
    <t>76</t>
  </si>
  <si>
    <t>Poznámka k položce:
Položka obsahuje:
- kontrolní zaměření po realizaci stavebních částí, na a ke kterým budou záměčnické prvky usazovány
- výrobu zábradlí, rampy a schodiště
- materiál včetně prořezu
- povrchovou úpravu hotových prvků zinkováním
- kompletace a osazení prvků do konstrukcí a patek
- veškeré pomocné práce a materiál související s montáží prvků do konstrukcí</t>
  </si>
  <si>
    <t>214,03+426,96+67,05+264,28</t>
  </si>
  <si>
    <t>28,32+63,7+71,17+70,93+86,35+24,05</t>
  </si>
  <si>
    <t>436,52+472+399,16</t>
  </si>
  <si>
    <t>61,62+46,29+85,62+87,07+88,68+88,48+41,84+65,87+100,83+25,29</t>
  </si>
  <si>
    <t>240,48</t>
  </si>
  <si>
    <t>39</t>
  </si>
  <si>
    <t>767-R-2</t>
  </si>
  <si>
    <t>Osazování pochůzných roštů a schodových stupňů do konstrukcí</t>
  </si>
  <si>
    <t>78</t>
  </si>
  <si>
    <t>(16,9*42+38,4*9+19,8+56,30)/1000</t>
  </si>
  <si>
    <t>55347120R</t>
  </si>
  <si>
    <t>rošt podlahový lisovaný; š = 600 mm; l = 1 000 mm; nosný prut 30/3; oko 30/30; povrch žárové zinkování</t>
  </si>
  <si>
    <t>80</t>
  </si>
  <si>
    <t>41</t>
  </si>
  <si>
    <t>55347126R</t>
  </si>
  <si>
    <t>rošt podlahový lisovaný; š = 1 200 mm; l = 1 000 mm; nosný prut 30/3; oko 30/30; povrch žárové zinkování</t>
  </si>
  <si>
    <t>82</t>
  </si>
  <si>
    <t>55347128R</t>
  </si>
  <si>
    <t>rošt podlahový lisovaný; š = 1 200 mm; l = 1 500 mm; nosný prut 30/3; oko 30/30; povrch žárové zinkování</t>
  </si>
  <si>
    <t>84</t>
  </si>
  <si>
    <t>Poznámka k položce:
Podlahový rošt nosné délky 1200mm a nenosné šířky 1500mm bude rozpůlen na dva kusy 1200/750mm</t>
  </si>
  <si>
    <t>43</t>
  </si>
  <si>
    <t>55347301.AR</t>
  </si>
  <si>
    <t>stupeň schodišťový  ocelový; rošt lisovaný, oko 30/30, nosný prut 40/3; l = 120,0 cm; š = 30,5 cm; povrch žárové zinkování</t>
  </si>
  <si>
    <t>86</t>
  </si>
  <si>
    <t>998767104R00</t>
  </si>
  <si>
    <t>...Přesun hmot pro zámečnické konstr., výšky do 36 m</t>
  </si>
  <si>
    <t>88</t>
  </si>
  <si>
    <t>D96</t>
  </si>
  <si>
    <t>Přesuny suti a vybouraných hmot</t>
  </si>
  <si>
    <t>45</t>
  </si>
  <si>
    <t>979082312R00</t>
  </si>
  <si>
    <t>Vodorovná doprava suti a hmot po suchu do 500 m</t>
  </si>
  <si>
    <t>90</t>
  </si>
  <si>
    <t>Poznámka k položce:
Včetně:
- při vodorovné dopravě po suchu : přepravy za ztížených provozních podmínek,
- při vodorovné dopravě po vodě : vyložení na hromady na suchu nebo na přeložení na dopravní prostředek na suchu do 15 m vodorovně a současně do 4 m svisle,
- při nakládání nebo překládání : dopravy do 15 m vodorovně a současně do 4 m svisle.</t>
  </si>
  <si>
    <t>979082317R00</t>
  </si>
  <si>
    <t>Vodorovná doprava suti a hmot po suchu do 5000 m</t>
  </si>
  <si>
    <t>92</t>
  </si>
  <si>
    <t>47</t>
  </si>
  <si>
    <t>979990001R00</t>
  </si>
  <si>
    <t>...Poplatek za skládku stavební suti</t>
  </si>
  <si>
    <t>94</t>
  </si>
  <si>
    <t>001 (2) - Oplocení</t>
  </si>
  <si>
    <t>900100002RAA</t>
  </si>
  <si>
    <t>...Oplocení z poplastovaného pletiva, ocelové sloupky, vrata, vrátka, ostnatý drát, výška 2 m</t>
  </si>
  <si>
    <t>100 m</t>
  </si>
  <si>
    <t>Poznámka k položce:
Položka obsahuje:
- výkop patek sloupků
- vodorovné přemístění zeminy kolečkem do 20m + rozprostření zeminy
- beton patek sloupků
- bednění zhlaví patek sloupků
- dodávku + montáž sloupů (průběžné, napínací, rohové)
- dodávku + montáž branky
- dodávku + montáž pletiva včetně napínacích drátů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</si>
</sst>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29" t="s">
        <v>14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0"/>
      <c r="AQ5" s="20"/>
      <c r="AR5" s="18"/>
      <c r="BE5" s="226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31" t="s">
        <v>17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0"/>
      <c r="AQ6" s="20"/>
      <c r="AR6" s="18"/>
      <c r="BE6" s="227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27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27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27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27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27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27"/>
      <c r="BS12" s="15" t="s">
        <v>6</v>
      </c>
    </row>
    <row r="13" spans="2:71" s="1" customFormat="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28</v>
      </c>
      <c r="AO13" s="20"/>
      <c r="AP13" s="20"/>
      <c r="AQ13" s="20"/>
      <c r="AR13" s="18"/>
      <c r="BE13" s="227"/>
      <c r="BS13" s="15" t="s">
        <v>6</v>
      </c>
    </row>
    <row r="14" spans="2:71" ht="13.2">
      <c r="B14" s="19"/>
      <c r="C14" s="20"/>
      <c r="D14" s="20"/>
      <c r="E14" s="232" t="s">
        <v>28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27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27"/>
      <c r="BS15" s="15" t="s">
        <v>4</v>
      </c>
    </row>
    <row r="16" spans="2:71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27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27"/>
      <c r="BS17" s="15" t="s">
        <v>30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27"/>
      <c r="BS18" s="15" t="s">
        <v>6</v>
      </c>
    </row>
    <row r="19" spans="2:71" s="1" customFormat="1" ht="12" customHeight="1">
      <c r="B19" s="19"/>
      <c r="C19" s="20"/>
      <c r="D19" s="27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27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27"/>
      <c r="BS20" s="15" t="s">
        <v>4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27"/>
    </row>
    <row r="22" spans="2:57" s="1" customFormat="1" ht="12" customHeight="1">
      <c r="B22" s="19"/>
      <c r="C22" s="20"/>
      <c r="D22" s="27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27"/>
    </row>
    <row r="23" spans="2:57" s="1" customFormat="1" ht="16.5" customHeight="1">
      <c r="B23" s="19"/>
      <c r="C23" s="20"/>
      <c r="D23" s="20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0"/>
      <c r="AP23" s="20"/>
      <c r="AQ23" s="20"/>
      <c r="AR23" s="18"/>
      <c r="BE23" s="227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27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27"/>
    </row>
    <row r="26" spans="1:57" s="2" customFormat="1" ht="25.95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5">
        <f>ROUND(AG94,2)</f>
        <v>0</v>
      </c>
      <c r="AL26" s="236"/>
      <c r="AM26" s="236"/>
      <c r="AN26" s="236"/>
      <c r="AO26" s="236"/>
      <c r="AP26" s="34"/>
      <c r="AQ26" s="34"/>
      <c r="AR26" s="37"/>
      <c r="BE26" s="227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27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37" t="s">
        <v>34</v>
      </c>
      <c r="M28" s="237"/>
      <c r="N28" s="237"/>
      <c r="O28" s="237"/>
      <c r="P28" s="237"/>
      <c r="Q28" s="34"/>
      <c r="R28" s="34"/>
      <c r="S28" s="34"/>
      <c r="T28" s="34"/>
      <c r="U28" s="34"/>
      <c r="V28" s="34"/>
      <c r="W28" s="237" t="s">
        <v>35</v>
      </c>
      <c r="X28" s="237"/>
      <c r="Y28" s="237"/>
      <c r="Z28" s="237"/>
      <c r="AA28" s="237"/>
      <c r="AB28" s="237"/>
      <c r="AC28" s="237"/>
      <c r="AD28" s="237"/>
      <c r="AE28" s="237"/>
      <c r="AF28" s="34"/>
      <c r="AG28" s="34"/>
      <c r="AH28" s="34"/>
      <c r="AI28" s="34"/>
      <c r="AJ28" s="34"/>
      <c r="AK28" s="237" t="s">
        <v>36</v>
      </c>
      <c r="AL28" s="237"/>
      <c r="AM28" s="237"/>
      <c r="AN28" s="237"/>
      <c r="AO28" s="237"/>
      <c r="AP28" s="34"/>
      <c r="AQ28" s="34"/>
      <c r="AR28" s="37"/>
      <c r="BE28" s="227"/>
    </row>
    <row r="29" spans="2:57" s="3" customFormat="1" ht="14.4" customHeight="1">
      <c r="B29" s="38"/>
      <c r="C29" s="39"/>
      <c r="D29" s="27" t="s">
        <v>37</v>
      </c>
      <c r="E29" s="39"/>
      <c r="F29" s="27" t="s">
        <v>38</v>
      </c>
      <c r="G29" s="39"/>
      <c r="H29" s="39"/>
      <c r="I29" s="39"/>
      <c r="J29" s="39"/>
      <c r="K29" s="39"/>
      <c r="L29" s="240">
        <v>0.21</v>
      </c>
      <c r="M29" s="239"/>
      <c r="N29" s="239"/>
      <c r="O29" s="239"/>
      <c r="P29" s="239"/>
      <c r="Q29" s="39"/>
      <c r="R29" s="39"/>
      <c r="S29" s="39"/>
      <c r="T29" s="39"/>
      <c r="U29" s="39"/>
      <c r="V29" s="39"/>
      <c r="W29" s="238">
        <f>ROUND(AZ94,2)</f>
        <v>0</v>
      </c>
      <c r="X29" s="239"/>
      <c r="Y29" s="239"/>
      <c r="Z29" s="239"/>
      <c r="AA29" s="239"/>
      <c r="AB29" s="239"/>
      <c r="AC29" s="239"/>
      <c r="AD29" s="239"/>
      <c r="AE29" s="239"/>
      <c r="AF29" s="39"/>
      <c r="AG29" s="39"/>
      <c r="AH29" s="39"/>
      <c r="AI29" s="39"/>
      <c r="AJ29" s="39"/>
      <c r="AK29" s="238">
        <f>ROUND(AV94,2)</f>
        <v>0</v>
      </c>
      <c r="AL29" s="239"/>
      <c r="AM29" s="239"/>
      <c r="AN29" s="239"/>
      <c r="AO29" s="239"/>
      <c r="AP29" s="39"/>
      <c r="AQ29" s="39"/>
      <c r="AR29" s="40"/>
      <c r="BE29" s="228"/>
    </row>
    <row r="30" spans="2:57" s="3" customFormat="1" ht="14.4" customHeight="1">
      <c r="B30" s="38"/>
      <c r="C30" s="39"/>
      <c r="D30" s="39"/>
      <c r="E30" s="39"/>
      <c r="F30" s="27" t="s">
        <v>39</v>
      </c>
      <c r="G30" s="39"/>
      <c r="H30" s="39"/>
      <c r="I30" s="39"/>
      <c r="J30" s="39"/>
      <c r="K30" s="39"/>
      <c r="L30" s="240">
        <v>0.15</v>
      </c>
      <c r="M30" s="239"/>
      <c r="N30" s="239"/>
      <c r="O30" s="239"/>
      <c r="P30" s="239"/>
      <c r="Q30" s="39"/>
      <c r="R30" s="39"/>
      <c r="S30" s="39"/>
      <c r="T30" s="39"/>
      <c r="U30" s="39"/>
      <c r="V30" s="39"/>
      <c r="W30" s="238">
        <f>ROUND(BA94,2)</f>
        <v>0</v>
      </c>
      <c r="X30" s="239"/>
      <c r="Y30" s="239"/>
      <c r="Z30" s="239"/>
      <c r="AA30" s="239"/>
      <c r="AB30" s="239"/>
      <c r="AC30" s="239"/>
      <c r="AD30" s="239"/>
      <c r="AE30" s="239"/>
      <c r="AF30" s="39"/>
      <c r="AG30" s="39"/>
      <c r="AH30" s="39"/>
      <c r="AI30" s="39"/>
      <c r="AJ30" s="39"/>
      <c r="AK30" s="238">
        <f>ROUND(AW94,2)</f>
        <v>0</v>
      </c>
      <c r="AL30" s="239"/>
      <c r="AM30" s="239"/>
      <c r="AN30" s="239"/>
      <c r="AO30" s="239"/>
      <c r="AP30" s="39"/>
      <c r="AQ30" s="39"/>
      <c r="AR30" s="40"/>
      <c r="BE30" s="228"/>
    </row>
    <row r="31" spans="2:57" s="3" customFormat="1" ht="14.4" customHeight="1" hidden="1">
      <c r="B31" s="38"/>
      <c r="C31" s="39"/>
      <c r="D31" s="39"/>
      <c r="E31" s="39"/>
      <c r="F31" s="27" t="s">
        <v>40</v>
      </c>
      <c r="G31" s="39"/>
      <c r="H31" s="39"/>
      <c r="I31" s="39"/>
      <c r="J31" s="39"/>
      <c r="K31" s="39"/>
      <c r="L31" s="240">
        <v>0.21</v>
      </c>
      <c r="M31" s="239"/>
      <c r="N31" s="239"/>
      <c r="O31" s="239"/>
      <c r="P31" s="239"/>
      <c r="Q31" s="39"/>
      <c r="R31" s="39"/>
      <c r="S31" s="39"/>
      <c r="T31" s="39"/>
      <c r="U31" s="39"/>
      <c r="V31" s="39"/>
      <c r="W31" s="238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F31" s="39"/>
      <c r="AG31" s="39"/>
      <c r="AH31" s="39"/>
      <c r="AI31" s="39"/>
      <c r="AJ31" s="39"/>
      <c r="AK31" s="238">
        <v>0</v>
      </c>
      <c r="AL31" s="239"/>
      <c r="AM31" s="239"/>
      <c r="AN31" s="239"/>
      <c r="AO31" s="239"/>
      <c r="AP31" s="39"/>
      <c r="AQ31" s="39"/>
      <c r="AR31" s="40"/>
      <c r="BE31" s="228"/>
    </row>
    <row r="32" spans="2:57" s="3" customFormat="1" ht="14.4" customHeight="1" hidden="1">
      <c r="B32" s="38"/>
      <c r="C32" s="39"/>
      <c r="D32" s="39"/>
      <c r="E32" s="39"/>
      <c r="F32" s="27" t="s">
        <v>41</v>
      </c>
      <c r="G32" s="39"/>
      <c r="H32" s="39"/>
      <c r="I32" s="39"/>
      <c r="J32" s="39"/>
      <c r="K32" s="39"/>
      <c r="L32" s="240">
        <v>0.15</v>
      </c>
      <c r="M32" s="239"/>
      <c r="N32" s="239"/>
      <c r="O32" s="239"/>
      <c r="P32" s="239"/>
      <c r="Q32" s="39"/>
      <c r="R32" s="39"/>
      <c r="S32" s="39"/>
      <c r="T32" s="39"/>
      <c r="U32" s="39"/>
      <c r="V32" s="39"/>
      <c r="W32" s="238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F32" s="39"/>
      <c r="AG32" s="39"/>
      <c r="AH32" s="39"/>
      <c r="AI32" s="39"/>
      <c r="AJ32" s="39"/>
      <c r="AK32" s="238">
        <v>0</v>
      </c>
      <c r="AL32" s="239"/>
      <c r="AM32" s="239"/>
      <c r="AN32" s="239"/>
      <c r="AO32" s="239"/>
      <c r="AP32" s="39"/>
      <c r="AQ32" s="39"/>
      <c r="AR32" s="40"/>
      <c r="BE32" s="228"/>
    </row>
    <row r="33" spans="2:57" s="3" customFormat="1" ht="14.4" customHeight="1" hidden="1">
      <c r="B33" s="38"/>
      <c r="C33" s="39"/>
      <c r="D33" s="39"/>
      <c r="E33" s="39"/>
      <c r="F33" s="27" t="s">
        <v>42</v>
      </c>
      <c r="G33" s="39"/>
      <c r="H33" s="39"/>
      <c r="I33" s="39"/>
      <c r="J33" s="39"/>
      <c r="K33" s="39"/>
      <c r="L33" s="240">
        <v>0</v>
      </c>
      <c r="M33" s="239"/>
      <c r="N33" s="239"/>
      <c r="O33" s="239"/>
      <c r="P33" s="239"/>
      <c r="Q33" s="39"/>
      <c r="R33" s="39"/>
      <c r="S33" s="39"/>
      <c r="T33" s="39"/>
      <c r="U33" s="39"/>
      <c r="V33" s="39"/>
      <c r="W33" s="238">
        <f>ROUND(BD94,2)</f>
        <v>0</v>
      </c>
      <c r="X33" s="239"/>
      <c r="Y33" s="239"/>
      <c r="Z33" s="239"/>
      <c r="AA33" s="239"/>
      <c r="AB33" s="239"/>
      <c r="AC33" s="239"/>
      <c r="AD33" s="239"/>
      <c r="AE33" s="239"/>
      <c r="AF33" s="39"/>
      <c r="AG33" s="39"/>
      <c r="AH33" s="39"/>
      <c r="AI33" s="39"/>
      <c r="AJ33" s="39"/>
      <c r="AK33" s="238">
        <v>0</v>
      </c>
      <c r="AL33" s="239"/>
      <c r="AM33" s="239"/>
      <c r="AN33" s="239"/>
      <c r="AO33" s="239"/>
      <c r="AP33" s="39"/>
      <c r="AQ33" s="39"/>
      <c r="AR33" s="40"/>
      <c r="BE33" s="228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27"/>
    </row>
    <row r="35" spans="1:57" s="2" customFormat="1" ht="25.95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41" t="s">
        <v>45</v>
      </c>
      <c r="Y35" s="242"/>
      <c r="Z35" s="242"/>
      <c r="AA35" s="242"/>
      <c r="AB35" s="242"/>
      <c r="AC35" s="43"/>
      <c r="AD35" s="43"/>
      <c r="AE35" s="43"/>
      <c r="AF35" s="43"/>
      <c r="AG35" s="43"/>
      <c r="AH35" s="43"/>
      <c r="AI35" s="43"/>
      <c r="AJ35" s="43"/>
      <c r="AK35" s="243">
        <f>SUM(AK26:AK33)</f>
        <v>0</v>
      </c>
      <c r="AL35" s="242"/>
      <c r="AM35" s="242"/>
      <c r="AN35" s="242"/>
      <c r="AO35" s="244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47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0.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0.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0.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0.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0.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0.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0.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0.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0.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0.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0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48</v>
      </c>
      <c r="AI60" s="36"/>
      <c r="AJ60" s="36"/>
      <c r="AK60" s="36"/>
      <c r="AL60" s="36"/>
      <c r="AM60" s="50" t="s">
        <v>49</v>
      </c>
      <c r="AN60" s="36"/>
      <c r="AO60" s="36"/>
      <c r="AP60" s="34"/>
      <c r="AQ60" s="34"/>
      <c r="AR60" s="37"/>
      <c r="BE60" s="32"/>
    </row>
    <row r="61" spans="2:44" ht="10.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0.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0.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7" t="s">
        <v>50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51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0.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0.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0.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0.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0.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0.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0.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0.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0.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0.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0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48</v>
      </c>
      <c r="AI75" s="36"/>
      <c r="AJ75" s="36"/>
      <c r="AK75" s="36"/>
      <c r="AL75" s="36"/>
      <c r="AM75" s="50" t="s">
        <v>49</v>
      </c>
      <c r="AN75" s="36"/>
      <c r="AO75" s="36"/>
      <c r="AP75" s="34"/>
      <c r="AQ75" s="34"/>
      <c r="AR75" s="37"/>
      <c r="BE75" s="32"/>
    </row>
    <row r="76" spans="1:57" s="2" customFormat="1" ht="10.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" customHeight="1">
      <c r="A82" s="32"/>
      <c r="B82" s="33"/>
      <c r="C82" s="21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IMPORT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45" t="str">
        <f>K6</f>
        <v>Horní Bečva SO01 SO02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61"/>
      <c r="AQ85" s="61"/>
      <c r="AR85" s="62"/>
    </row>
    <row r="86" spans="1:57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47" t="str">
        <f>IF(AN8="","",AN8)</f>
        <v>6. 4. 2021</v>
      </c>
      <c r="AN87" s="247"/>
      <c r="AO87" s="34"/>
      <c r="AP87" s="34"/>
      <c r="AQ87" s="34"/>
      <c r="AR87" s="37"/>
      <c r="BE87" s="32"/>
    </row>
    <row r="88" spans="1:5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48" t="str">
        <f>IF(E17="","",E17)</f>
        <v xml:space="preserve"> </v>
      </c>
      <c r="AN89" s="249"/>
      <c r="AO89" s="249"/>
      <c r="AP89" s="249"/>
      <c r="AQ89" s="34"/>
      <c r="AR89" s="37"/>
      <c r="AS89" s="250" t="s">
        <v>53</v>
      </c>
      <c r="AT89" s="251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48" t="str">
        <f>IF(E20="","",E20)</f>
        <v xml:space="preserve"> </v>
      </c>
      <c r="AN90" s="249"/>
      <c r="AO90" s="249"/>
      <c r="AP90" s="249"/>
      <c r="AQ90" s="34"/>
      <c r="AR90" s="37"/>
      <c r="AS90" s="252"/>
      <c r="AT90" s="253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4"/>
      <c r="AT91" s="255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56" t="s">
        <v>54</v>
      </c>
      <c r="D92" s="257"/>
      <c r="E92" s="257"/>
      <c r="F92" s="257"/>
      <c r="G92" s="257"/>
      <c r="H92" s="71"/>
      <c r="I92" s="258" t="s">
        <v>55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56</v>
      </c>
      <c r="AH92" s="257"/>
      <c r="AI92" s="257"/>
      <c r="AJ92" s="257"/>
      <c r="AK92" s="257"/>
      <c r="AL92" s="257"/>
      <c r="AM92" s="257"/>
      <c r="AN92" s="258" t="s">
        <v>57</v>
      </c>
      <c r="AO92" s="257"/>
      <c r="AP92" s="260"/>
      <c r="AQ92" s="72" t="s">
        <v>58</v>
      </c>
      <c r="AR92" s="37"/>
      <c r="AS92" s="73" t="s">
        <v>59</v>
      </c>
      <c r="AT92" s="74" t="s">
        <v>60</v>
      </c>
      <c r="AU92" s="74" t="s">
        <v>61</v>
      </c>
      <c r="AV92" s="74" t="s">
        <v>62</v>
      </c>
      <c r="AW92" s="74" t="s">
        <v>63</v>
      </c>
      <c r="AX92" s="74" t="s">
        <v>64</v>
      </c>
      <c r="AY92" s="74" t="s">
        <v>65</v>
      </c>
      <c r="AZ92" s="74" t="s">
        <v>66</v>
      </c>
      <c r="BA92" s="74" t="s">
        <v>67</v>
      </c>
      <c r="BB92" s="74" t="s">
        <v>68</v>
      </c>
      <c r="BC92" s="74" t="s">
        <v>69</v>
      </c>
      <c r="BD92" s="75" t="s">
        <v>70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71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4">
        <f>ROUND(SUM(AG95:AG97),2)</f>
        <v>0</v>
      </c>
      <c r="AH94" s="264"/>
      <c r="AI94" s="264"/>
      <c r="AJ94" s="264"/>
      <c r="AK94" s="264"/>
      <c r="AL94" s="264"/>
      <c r="AM94" s="264"/>
      <c r="AN94" s="265">
        <f>SUM(AG94,AT94)</f>
        <v>0</v>
      </c>
      <c r="AO94" s="265"/>
      <c r="AP94" s="265"/>
      <c r="AQ94" s="83" t="s">
        <v>1</v>
      </c>
      <c r="AR94" s="84"/>
      <c r="AS94" s="85">
        <f>ROUND(SUM(AS95:AS97),2)</f>
        <v>0</v>
      </c>
      <c r="AT94" s="86">
        <f>ROUND(SUM(AV94:AW94),2)</f>
        <v>0</v>
      </c>
      <c r="AU94" s="87">
        <f>ROUND(SUM(AU95:AU97),5)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ROUND(SUM(AZ95:AZ97),2)</f>
        <v>0</v>
      </c>
      <c r="BA94" s="86">
        <f>ROUND(SUM(BA95:BA97),2)</f>
        <v>0</v>
      </c>
      <c r="BB94" s="86">
        <f>ROUND(SUM(BB95:BB97),2)</f>
        <v>0</v>
      </c>
      <c r="BC94" s="86">
        <f>ROUND(SUM(BC95:BC97),2)</f>
        <v>0</v>
      </c>
      <c r="BD94" s="88">
        <f>ROUND(SUM(BD95:BD97),2)</f>
        <v>0</v>
      </c>
      <c r="BS94" s="89" t="s">
        <v>72</v>
      </c>
      <c r="BT94" s="89" t="s">
        <v>73</v>
      </c>
      <c r="BU94" s="90" t="s">
        <v>74</v>
      </c>
      <c r="BV94" s="89" t="s">
        <v>14</v>
      </c>
      <c r="BW94" s="89" t="s">
        <v>5</v>
      </c>
      <c r="BX94" s="89" t="s">
        <v>75</v>
      </c>
      <c r="CL94" s="89" t="s">
        <v>1</v>
      </c>
    </row>
    <row r="95" spans="1:91" s="7" customFormat="1" ht="16.5" customHeight="1">
      <c r="A95" s="91" t="s">
        <v>76</v>
      </c>
      <c r="B95" s="92"/>
      <c r="C95" s="93"/>
      <c r="D95" s="263" t="s">
        <v>77</v>
      </c>
      <c r="E95" s="263"/>
      <c r="F95" s="263"/>
      <c r="G95" s="263"/>
      <c r="H95" s="263"/>
      <c r="I95" s="94"/>
      <c r="J95" s="263" t="s">
        <v>78</v>
      </c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1">
        <f>'001 - Ostatní a vedlejší ...'!J30</f>
        <v>0</v>
      </c>
      <c r="AH95" s="262"/>
      <c r="AI95" s="262"/>
      <c r="AJ95" s="262"/>
      <c r="AK95" s="262"/>
      <c r="AL95" s="262"/>
      <c r="AM95" s="262"/>
      <c r="AN95" s="261">
        <f>SUM(AG95,AT95)</f>
        <v>0</v>
      </c>
      <c r="AO95" s="262"/>
      <c r="AP95" s="262"/>
      <c r="AQ95" s="95" t="s">
        <v>79</v>
      </c>
      <c r="AR95" s="96"/>
      <c r="AS95" s="97">
        <v>0</v>
      </c>
      <c r="AT95" s="98">
        <f>ROUND(SUM(AV95:AW95),2)</f>
        <v>0</v>
      </c>
      <c r="AU95" s="99">
        <f>'001 - Ostatní a vedlejší ...'!P118</f>
        <v>0</v>
      </c>
      <c r="AV95" s="98">
        <f>'001 - Ostatní a vedlejší ...'!J33</f>
        <v>0</v>
      </c>
      <c r="AW95" s="98">
        <f>'001 - Ostatní a vedlejší ...'!J34</f>
        <v>0</v>
      </c>
      <c r="AX95" s="98">
        <f>'001 - Ostatní a vedlejší ...'!J35</f>
        <v>0</v>
      </c>
      <c r="AY95" s="98">
        <f>'001 - Ostatní a vedlejší ...'!J36</f>
        <v>0</v>
      </c>
      <c r="AZ95" s="98">
        <f>'001 - Ostatní a vedlejší ...'!F33</f>
        <v>0</v>
      </c>
      <c r="BA95" s="98">
        <f>'001 - Ostatní a vedlejší ...'!F34</f>
        <v>0</v>
      </c>
      <c r="BB95" s="98">
        <f>'001 - Ostatní a vedlejší ...'!F35</f>
        <v>0</v>
      </c>
      <c r="BC95" s="98">
        <f>'001 - Ostatní a vedlejší ...'!F36</f>
        <v>0</v>
      </c>
      <c r="BD95" s="100">
        <f>'001 - Ostatní a vedlejší ...'!F37</f>
        <v>0</v>
      </c>
      <c r="BT95" s="101" t="s">
        <v>80</v>
      </c>
      <c r="BV95" s="101" t="s">
        <v>14</v>
      </c>
      <c r="BW95" s="101" t="s">
        <v>81</v>
      </c>
      <c r="BX95" s="101" t="s">
        <v>5</v>
      </c>
      <c r="CL95" s="101" t="s">
        <v>1</v>
      </c>
      <c r="CM95" s="101" t="s">
        <v>82</v>
      </c>
    </row>
    <row r="96" spans="1:91" s="7" customFormat="1" ht="16.5" customHeight="1">
      <c r="A96" s="91" t="s">
        <v>76</v>
      </c>
      <c r="B96" s="92"/>
      <c r="C96" s="93"/>
      <c r="D96" s="263" t="s">
        <v>83</v>
      </c>
      <c r="E96" s="263"/>
      <c r="F96" s="263"/>
      <c r="G96" s="263"/>
      <c r="H96" s="263"/>
      <c r="I96" s="94"/>
      <c r="J96" s="263" t="s">
        <v>84</v>
      </c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1">
        <f>'001 (1) - Rekonstrukce ve...'!J30</f>
        <v>0</v>
      </c>
      <c r="AH96" s="262"/>
      <c r="AI96" s="262"/>
      <c r="AJ96" s="262"/>
      <c r="AK96" s="262"/>
      <c r="AL96" s="262"/>
      <c r="AM96" s="262"/>
      <c r="AN96" s="261">
        <f>SUM(AG96,AT96)</f>
        <v>0</v>
      </c>
      <c r="AO96" s="262"/>
      <c r="AP96" s="262"/>
      <c r="AQ96" s="95" t="s">
        <v>79</v>
      </c>
      <c r="AR96" s="96"/>
      <c r="AS96" s="97">
        <v>0</v>
      </c>
      <c r="AT96" s="98">
        <f>ROUND(SUM(AV96:AW96),2)</f>
        <v>0</v>
      </c>
      <c r="AU96" s="99">
        <f>'001 (1) - Rekonstrukce ve...'!P126</f>
        <v>0</v>
      </c>
      <c r="AV96" s="98">
        <f>'001 (1) - Rekonstrukce ve...'!J33</f>
        <v>0</v>
      </c>
      <c r="AW96" s="98">
        <f>'001 (1) - Rekonstrukce ve...'!J34</f>
        <v>0</v>
      </c>
      <c r="AX96" s="98">
        <f>'001 (1) - Rekonstrukce ve...'!J35</f>
        <v>0</v>
      </c>
      <c r="AY96" s="98">
        <f>'001 (1) - Rekonstrukce ve...'!J36</f>
        <v>0</v>
      </c>
      <c r="AZ96" s="98">
        <f>'001 (1) - Rekonstrukce ve...'!F33</f>
        <v>0</v>
      </c>
      <c r="BA96" s="98">
        <f>'001 (1) - Rekonstrukce ve...'!F34</f>
        <v>0</v>
      </c>
      <c r="BB96" s="98">
        <f>'001 (1) - Rekonstrukce ve...'!F35</f>
        <v>0</v>
      </c>
      <c r="BC96" s="98">
        <f>'001 (1) - Rekonstrukce ve...'!F36</f>
        <v>0</v>
      </c>
      <c r="BD96" s="100">
        <f>'001 (1) - Rekonstrukce ve...'!F37</f>
        <v>0</v>
      </c>
      <c r="BT96" s="101" t="s">
        <v>80</v>
      </c>
      <c r="BV96" s="101" t="s">
        <v>14</v>
      </c>
      <c r="BW96" s="101" t="s">
        <v>85</v>
      </c>
      <c r="BX96" s="101" t="s">
        <v>5</v>
      </c>
      <c r="CL96" s="101" t="s">
        <v>1</v>
      </c>
      <c r="CM96" s="101" t="s">
        <v>82</v>
      </c>
    </row>
    <row r="97" spans="1:91" s="7" customFormat="1" ht="16.5" customHeight="1">
      <c r="A97" s="91" t="s">
        <v>76</v>
      </c>
      <c r="B97" s="92"/>
      <c r="C97" s="93"/>
      <c r="D97" s="263" t="s">
        <v>86</v>
      </c>
      <c r="E97" s="263"/>
      <c r="F97" s="263"/>
      <c r="G97" s="263"/>
      <c r="H97" s="263"/>
      <c r="I97" s="94"/>
      <c r="J97" s="263" t="s">
        <v>87</v>
      </c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1">
        <f>'001 (2) - Oplocení'!J30</f>
        <v>0</v>
      </c>
      <c r="AH97" s="262"/>
      <c r="AI97" s="262"/>
      <c r="AJ97" s="262"/>
      <c r="AK97" s="262"/>
      <c r="AL97" s="262"/>
      <c r="AM97" s="262"/>
      <c r="AN97" s="261">
        <f>SUM(AG97,AT97)</f>
        <v>0</v>
      </c>
      <c r="AO97" s="262"/>
      <c r="AP97" s="262"/>
      <c r="AQ97" s="95" t="s">
        <v>79</v>
      </c>
      <c r="AR97" s="96"/>
      <c r="AS97" s="102">
        <v>0</v>
      </c>
      <c r="AT97" s="103">
        <f>ROUND(SUM(AV97:AW97),2)</f>
        <v>0</v>
      </c>
      <c r="AU97" s="104">
        <f>'001 (2) - Oplocení'!P118</f>
        <v>0</v>
      </c>
      <c r="AV97" s="103">
        <f>'001 (2) - Oplocení'!J33</f>
        <v>0</v>
      </c>
      <c r="AW97" s="103">
        <f>'001 (2) - Oplocení'!J34</f>
        <v>0</v>
      </c>
      <c r="AX97" s="103">
        <f>'001 (2) - Oplocení'!J35</f>
        <v>0</v>
      </c>
      <c r="AY97" s="103">
        <f>'001 (2) - Oplocení'!J36</f>
        <v>0</v>
      </c>
      <c r="AZ97" s="103">
        <f>'001 (2) - Oplocení'!F33</f>
        <v>0</v>
      </c>
      <c r="BA97" s="103">
        <f>'001 (2) - Oplocení'!F34</f>
        <v>0</v>
      </c>
      <c r="BB97" s="103">
        <f>'001 (2) - Oplocení'!F35</f>
        <v>0</v>
      </c>
      <c r="BC97" s="103">
        <f>'001 (2) - Oplocení'!F36</f>
        <v>0</v>
      </c>
      <c r="BD97" s="105">
        <f>'001 (2) - Oplocení'!F37</f>
        <v>0</v>
      </c>
      <c r="BT97" s="101" t="s">
        <v>80</v>
      </c>
      <c r="BV97" s="101" t="s">
        <v>14</v>
      </c>
      <c r="BW97" s="101" t="s">
        <v>88</v>
      </c>
      <c r="BX97" s="101" t="s">
        <v>5</v>
      </c>
      <c r="CL97" s="101" t="s">
        <v>1</v>
      </c>
      <c r="CM97" s="101" t="s">
        <v>82</v>
      </c>
    </row>
    <row r="98" spans="1:57" s="2" customFormat="1" ht="30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" customHeight="1">
      <c r="A99" s="32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37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sheetProtection algorithmName="SHA-512" hashValue="Yn6uhUxKOUApoQzZAguWCBmALrUs9NFNiwqJiWGbD2rY6XpK9AfYqHc7Q1+/BaxIPeJ4L6gijYwgArF3TZL09g==" saltValue="7+EqsTBcEpduSjCHrC9gJqyAkigviOV/Pnfx/I1KD48br8oJbUEEK4h1TcyM1WiSXJpBPQn2LQ/EBWE3ZvMwK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1 - Ostatní a vedlejší ...'!C2" display="/"/>
    <hyperlink ref="A96" location="'001 (1) - Rekonstrukce ve...'!C2" display="/"/>
    <hyperlink ref="A97" location="'001 (2) - Oploc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5" t="s">
        <v>81</v>
      </c>
    </row>
    <row r="3" spans="2:46" s="1" customFormat="1" ht="6.9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82</v>
      </c>
    </row>
    <row r="4" spans="2:46" s="1" customFormat="1" ht="24.9" customHeight="1">
      <c r="B4" s="18"/>
      <c r="D4" s="108" t="s">
        <v>89</v>
      </c>
      <c r="L4" s="18"/>
      <c r="M4" s="109" t="s">
        <v>10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67" t="str">
        <f>'Rekapitulace stavby'!K6</f>
        <v>Horní Bečva SO01 SO02</v>
      </c>
      <c r="F7" s="268"/>
      <c r="G7" s="268"/>
      <c r="H7" s="268"/>
      <c r="L7" s="18"/>
    </row>
    <row r="8" spans="1:31" s="2" customFormat="1" ht="12" customHeight="1">
      <c r="A8" s="32"/>
      <c r="B8" s="37"/>
      <c r="C8" s="32"/>
      <c r="D8" s="110" t="s">
        <v>90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69" t="s">
        <v>91</v>
      </c>
      <c r="F9" s="270"/>
      <c r="G9" s="270"/>
      <c r="H9" s="27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6. 4. 2021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tr">
        <f>IF('Rekapitulace stavby'!E11="","",'Rekapitulace stavby'!E11)</f>
        <v xml:space="preserve"> </v>
      </c>
      <c r="F15" s="32"/>
      <c r="G15" s="32"/>
      <c r="H15" s="32"/>
      <c r="I15" s="110" t="s">
        <v>26</v>
      </c>
      <c r="J15" s="111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27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1" t="str">
        <f>'Rekapitulace stavby'!E14</f>
        <v>Vyplň údaj</v>
      </c>
      <c r="F18" s="272"/>
      <c r="G18" s="272"/>
      <c r="H18" s="272"/>
      <c r="I18" s="110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29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26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31</v>
      </c>
      <c r="E23" s="32"/>
      <c r="F23" s="32"/>
      <c r="G23" s="32"/>
      <c r="H23" s="32"/>
      <c r="I23" s="110" t="s">
        <v>25</v>
      </c>
      <c r="J23" s="111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tr">
        <f>IF('Rekapitulace stavby'!E20="","",'Rekapitulace stavby'!E20)</f>
        <v xml:space="preserve"> </v>
      </c>
      <c r="F24" s="32"/>
      <c r="G24" s="32"/>
      <c r="H24" s="32"/>
      <c r="I24" s="110" t="s">
        <v>26</v>
      </c>
      <c r="J24" s="111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32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73" t="s">
        <v>1</v>
      </c>
      <c r="F27" s="273"/>
      <c r="G27" s="273"/>
      <c r="H27" s="273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33</v>
      </c>
      <c r="E30" s="32"/>
      <c r="F30" s="32"/>
      <c r="G30" s="32"/>
      <c r="H30" s="32"/>
      <c r="I30" s="32"/>
      <c r="J30" s="118">
        <f>ROUND(J118,2)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35</v>
      </c>
      <c r="G32" s="32"/>
      <c r="H32" s="32"/>
      <c r="I32" s="119" t="s">
        <v>34</v>
      </c>
      <c r="J32" s="119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0" t="s">
        <v>37</v>
      </c>
      <c r="E33" s="110" t="s">
        <v>38</v>
      </c>
      <c r="F33" s="121">
        <f>ROUND((SUM(BE118:BE128)),2)</f>
        <v>0</v>
      </c>
      <c r="G33" s="32"/>
      <c r="H33" s="32"/>
      <c r="I33" s="122">
        <v>0.21</v>
      </c>
      <c r="J33" s="121">
        <f>ROUND(((SUM(BE118:BE128))*I33),2)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0" t="s">
        <v>39</v>
      </c>
      <c r="F34" s="121">
        <f>ROUND((SUM(BF118:BF128)),2)</f>
        <v>0</v>
      </c>
      <c r="G34" s="32"/>
      <c r="H34" s="32"/>
      <c r="I34" s="122">
        <v>0.15</v>
      </c>
      <c r="J34" s="121">
        <f>ROUND(((SUM(BF118:BF128))*I34),2)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0" t="s">
        <v>40</v>
      </c>
      <c r="F35" s="121">
        <f>ROUND((SUM(BG118:BG128)),2)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0" t="s">
        <v>41</v>
      </c>
      <c r="F36" s="121">
        <f>ROUND((SUM(BH118:BH128)),2)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42</v>
      </c>
      <c r="F37" s="121">
        <f>ROUND((SUM(BI118:BI128)),2)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30" t="s">
        <v>46</v>
      </c>
      <c r="E50" s="131"/>
      <c r="F50" s="131"/>
      <c r="G50" s="130" t="s">
        <v>47</v>
      </c>
      <c r="H50" s="131"/>
      <c r="I50" s="131"/>
      <c r="J50" s="131"/>
      <c r="K50" s="131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32" t="s">
        <v>48</v>
      </c>
      <c r="E61" s="133"/>
      <c r="F61" s="134" t="s">
        <v>49</v>
      </c>
      <c r="G61" s="132" t="s">
        <v>48</v>
      </c>
      <c r="H61" s="133"/>
      <c r="I61" s="133"/>
      <c r="J61" s="135" t="s">
        <v>49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0" t="s">
        <v>50</v>
      </c>
      <c r="E65" s="136"/>
      <c r="F65" s="136"/>
      <c r="G65" s="130" t="s">
        <v>51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32" t="s">
        <v>48</v>
      </c>
      <c r="E76" s="133"/>
      <c r="F76" s="134" t="s">
        <v>49</v>
      </c>
      <c r="G76" s="132" t="s">
        <v>48</v>
      </c>
      <c r="H76" s="133"/>
      <c r="I76" s="133"/>
      <c r="J76" s="135" t="s">
        <v>49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92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4" t="str">
        <f>E7</f>
        <v>Horní Bečva SO01 SO02</v>
      </c>
      <c r="F85" s="275"/>
      <c r="G85" s="275"/>
      <c r="H85" s="27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90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5" t="str">
        <f>E9</f>
        <v>001 - Ostatní a vedlejší náklady</v>
      </c>
      <c r="F87" s="276"/>
      <c r="G87" s="276"/>
      <c r="H87" s="27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27" t="s">
        <v>22</v>
      </c>
      <c r="J89" s="64" t="str">
        <f>IF(J12="","",J12)</f>
        <v>6. 4. 2021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1" t="s">
        <v>93</v>
      </c>
      <c r="D94" s="142"/>
      <c r="E94" s="142"/>
      <c r="F94" s="142"/>
      <c r="G94" s="142"/>
      <c r="H94" s="142"/>
      <c r="I94" s="142"/>
      <c r="J94" s="143" t="s">
        <v>94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44" t="s">
        <v>95</v>
      </c>
      <c r="D96" s="34"/>
      <c r="E96" s="34"/>
      <c r="F96" s="34"/>
      <c r="G96" s="34"/>
      <c r="H96" s="34"/>
      <c r="I96" s="34"/>
      <c r="J96" s="82">
        <f>J118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96</v>
      </c>
    </row>
    <row r="97" spans="2:12" s="9" customFormat="1" ht="24.9" customHeight="1">
      <c r="B97" s="145"/>
      <c r="C97" s="146"/>
      <c r="D97" s="147" t="s">
        <v>97</v>
      </c>
      <c r="E97" s="148"/>
      <c r="F97" s="148"/>
      <c r="G97" s="148"/>
      <c r="H97" s="148"/>
      <c r="I97" s="148"/>
      <c r="J97" s="149">
        <f>J119</f>
        <v>0</v>
      </c>
      <c r="K97" s="146"/>
      <c r="L97" s="150"/>
    </row>
    <row r="98" spans="2:12" s="9" customFormat="1" ht="24.9" customHeight="1">
      <c r="B98" s="145"/>
      <c r="C98" s="146"/>
      <c r="D98" s="147" t="s">
        <v>98</v>
      </c>
      <c r="E98" s="148"/>
      <c r="F98" s="148"/>
      <c r="G98" s="148"/>
      <c r="H98" s="148"/>
      <c r="I98" s="148"/>
      <c r="J98" s="149">
        <f>J120</f>
        <v>0</v>
      </c>
      <c r="K98" s="146"/>
      <c r="L98" s="150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99</v>
      </c>
      <c r="D105" s="34"/>
      <c r="E105" s="34"/>
      <c r="F105" s="34"/>
      <c r="G105" s="34"/>
      <c r="H105" s="34"/>
      <c r="I105" s="34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4" t="str">
        <f>E7</f>
        <v>Horní Bečva SO01 SO02</v>
      </c>
      <c r="F108" s="275"/>
      <c r="G108" s="275"/>
      <c r="H108" s="275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90</v>
      </c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5" t="str">
        <f>E9</f>
        <v>001 - Ostatní a vedlejší náklady</v>
      </c>
      <c r="F110" s="276"/>
      <c r="G110" s="276"/>
      <c r="H110" s="276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4"/>
      <c r="E112" s="34"/>
      <c r="F112" s="25" t="str">
        <f>F12</f>
        <v xml:space="preserve"> </v>
      </c>
      <c r="G112" s="34"/>
      <c r="H112" s="34"/>
      <c r="I112" s="27" t="s">
        <v>22</v>
      </c>
      <c r="J112" s="64" t="str">
        <f>IF(J12="","",J12)</f>
        <v>6. 4. 2021</v>
      </c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24</v>
      </c>
      <c r="D114" s="34"/>
      <c r="E114" s="34"/>
      <c r="F114" s="25" t="str">
        <f>E15</f>
        <v xml:space="preserve"> </v>
      </c>
      <c r="G114" s="34"/>
      <c r="H114" s="34"/>
      <c r="I114" s="27" t="s">
        <v>29</v>
      </c>
      <c r="J114" s="30" t="str">
        <f>E21</f>
        <v xml:space="preserve"> 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27</v>
      </c>
      <c r="D115" s="34"/>
      <c r="E115" s="34"/>
      <c r="F115" s="25" t="str">
        <f>IF(E18="","",E18)</f>
        <v>Vyplň údaj</v>
      </c>
      <c r="G115" s="34"/>
      <c r="H115" s="34"/>
      <c r="I115" s="27" t="s">
        <v>31</v>
      </c>
      <c r="J115" s="30" t="str">
        <f>E24</f>
        <v xml:space="preserve"> 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0" customFormat="1" ht="29.25" customHeight="1">
      <c r="A117" s="151"/>
      <c r="B117" s="152"/>
      <c r="C117" s="153" t="s">
        <v>100</v>
      </c>
      <c r="D117" s="154" t="s">
        <v>58</v>
      </c>
      <c r="E117" s="154" t="s">
        <v>54</v>
      </c>
      <c r="F117" s="154" t="s">
        <v>55</v>
      </c>
      <c r="G117" s="154" t="s">
        <v>101</v>
      </c>
      <c r="H117" s="154" t="s">
        <v>102</v>
      </c>
      <c r="I117" s="154" t="s">
        <v>103</v>
      </c>
      <c r="J117" s="155" t="s">
        <v>94</v>
      </c>
      <c r="K117" s="156" t="s">
        <v>104</v>
      </c>
      <c r="L117" s="157"/>
      <c r="M117" s="73" t="s">
        <v>1</v>
      </c>
      <c r="N117" s="74" t="s">
        <v>37</v>
      </c>
      <c r="O117" s="74" t="s">
        <v>105</v>
      </c>
      <c r="P117" s="74" t="s">
        <v>106</v>
      </c>
      <c r="Q117" s="74" t="s">
        <v>107</v>
      </c>
      <c r="R117" s="74" t="s">
        <v>108</v>
      </c>
      <c r="S117" s="74" t="s">
        <v>109</v>
      </c>
      <c r="T117" s="75" t="s">
        <v>110</v>
      </c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63" s="2" customFormat="1" ht="22.8" customHeight="1">
      <c r="A118" s="32"/>
      <c r="B118" s="33"/>
      <c r="C118" s="80" t="s">
        <v>111</v>
      </c>
      <c r="D118" s="34"/>
      <c r="E118" s="34"/>
      <c r="F118" s="34"/>
      <c r="G118" s="34"/>
      <c r="H118" s="34"/>
      <c r="I118" s="34"/>
      <c r="J118" s="158">
        <f>BK118</f>
        <v>0</v>
      </c>
      <c r="K118" s="34"/>
      <c r="L118" s="37"/>
      <c r="M118" s="76"/>
      <c r="N118" s="159"/>
      <c r="O118" s="77"/>
      <c r="P118" s="160">
        <f>P119+P120</f>
        <v>0</v>
      </c>
      <c r="Q118" s="77"/>
      <c r="R118" s="160">
        <f>R119+R120</f>
        <v>0</v>
      </c>
      <c r="S118" s="77"/>
      <c r="T118" s="161">
        <f>T119+T120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72</v>
      </c>
      <c r="AU118" s="15" t="s">
        <v>96</v>
      </c>
      <c r="BK118" s="162">
        <f>BK119+BK120</f>
        <v>0</v>
      </c>
    </row>
    <row r="119" spans="2:63" s="11" customFormat="1" ht="25.95" customHeight="1">
      <c r="B119" s="163"/>
      <c r="C119" s="164"/>
      <c r="D119" s="165" t="s">
        <v>72</v>
      </c>
      <c r="E119" s="166" t="s">
        <v>112</v>
      </c>
      <c r="F119" s="166" t="s">
        <v>113</v>
      </c>
      <c r="G119" s="164"/>
      <c r="H119" s="164"/>
      <c r="I119" s="167"/>
      <c r="J119" s="168">
        <f>BK119</f>
        <v>0</v>
      </c>
      <c r="K119" s="164"/>
      <c r="L119" s="169"/>
      <c r="M119" s="170"/>
      <c r="N119" s="171"/>
      <c r="O119" s="171"/>
      <c r="P119" s="172">
        <v>0</v>
      </c>
      <c r="Q119" s="171"/>
      <c r="R119" s="172">
        <v>0</v>
      </c>
      <c r="S119" s="171"/>
      <c r="T119" s="173">
        <v>0</v>
      </c>
      <c r="AR119" s="174" t="s">
        <v>80</v>
      </c>
      <c r="AT119" s="175" t="s">
        <v>72</v>
      </c>
      <c r="AU119" s="175" t="s">
        <v>73</v>
      </c>
      <c r="AY119" s="174" t="s">
        <v>114</v>
      </c>
      <c r="BK119" s="176">
        <v>0</v>
      </c>
    </row>
    <row r="120" spans="2:63" s="11" customFormat="1" ht="25.95" customHeight="1">
      <c r="B120" s="163"/>
      <c r="C120" s="164"/>
      <c r="D120" s="165" t="s">
        <v>72</v>
      </c>
      <c r="E120" s="166" t="s">
        <v>115</v>
      </c>
      <c r="F120" s="166" t="s">
        <v>116</v>
      </c>
      <c r="G120" s="164"/>
      <c r="H120" s="164"/>
      <c r="I120" s="167"/>
      <c r="J120" s="168">
        <f>BK120</f>
        <v>0</v>
      </c>
      <c r="K120" s="164"/>
      <c r="L120" s="169"/>
      <c r="M120" s="170"/>
      <c r="N120" s="171"/>
      <c r="O120" s="171"/>
      <c r="P120" s="172">
        <f>SUM(P121:P128)</f>
        <v>0</v>
      </c>
      <c r="Q120" s="171"/>
      <c r="R120" s="172">
        <f>SUM(R121:R128)</f>
        <v>0</v>
      </c>
      <c r="S120" s="171"/>
      <c r="T120" s="173">
        <f>SUM(T121:T128)</f>
        <v>0</v>
      </c>
      <c r="AR120" s="174" t="s">
        <v>80</v>
      </c>
      <c r="AT120" s="175" t="s">
        <v>72</v>
      </c>
      <c r="AU120" s="175" t="s">
        <v>73</v>
      </c>
      <c r="AY120" s="174" t="s">
        <v>114</v>
      </c>
      <c r="BK120" s="176">
        <f>SUM(BK121:BK128)</f>
        <v>0</v>
      </c>
    </row>
    <row r="121" spans="1:65" s="2" customFormat="1" ht="16.5" customHeight="1">
      <c r="A121" s="32"/>
      <c r="B121" s="33"/>
      <c r="C121" s="177" t="s">
        <v>80</v>
      </c>
      <c r="D121" s="177" t="s">
        <v>117</v>
      </c>
      <c r="E121" s="178" t="s">
        <v>118</v>
      </c>
      <c r="F121" s="179" t="s">
        <v>119</v>
      </c>
      <c r="G121" s="180" t="s">
        <v>120</v>
      </c>
      <c r="H121" s="181">
        <v>1</v>
      </c>
      <c r="I121" s="182"/>
      <c r="J121" s="183">
        <f>ROUND(I121*H121,2)</f>
        <v>0</v>
      </c>
      <c r="K121" s="184"/>
      <c r="L121" s="37"/>
      <c r="M121" s="185" t="s">
        <v>1</v>
      </c>
      <c r="N121" s="186" t="s">
        <v>38</v>
      </c>
      <c r="O121" s="69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89" t="s">
        <v>121</v>
      </c>
      <c r="AT121" s="189" t="s">
        <v>117</v>
      </c>
      <c r="AU121" s="189" t="s">
        <v>80</v>
      </c>
      <c r="AY121" s="15" t="s">
        <v>114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5" t="s">
        <v>80</v>
      </c>
      <c r="BK121" s="190">
        <f>ROUND(I121*H121,2)</f>
        <v>0</v>
      </c>
      <c r="BL121" s="15" t="s">
        <v>121</v>
      </c>
      <c r="BM121" s="189" t="s">
        <v>82</v>
      </c>
    </row>
    <row r="122" spans="1:47" s="2" customFormat="1" ht="57.6">
      <c r="A122" s="32"/>
      <c r="B122" s="33"/>
      <c r="C122" s="34"/>
      <c r="D122" s="191" t="s">
        <v>122</v>
      </c>
      <c r="E122" s="34"/>
      <c r="F122" s="192" t="s">
        <v>123</v>
      </c>
      <c r="G122" s="34"/>
      <c r="H122" s="34"/>
      <c r="I122" s="193"/>
      <c r="J122" s="34"/>
      <c r="K122" s="34"/>
      <c r="L122" s="37"/>
      <c r="M122" s="194"/>
      <c r="N122" s="195"/>
      <c r="O122" s="69"/>
      <c r="P122" s="69"/>
      <c r="Q122" s="69"/>
      <c r="R122" s="69"/>
      <c r="S122" s="69"/>
      <c r="T122" s="7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122</v>
      </c>
      <c r="AU122" s="15" t="s">
        <v>80</v>
      </c>
    </row>
    <row r="123" spans="1:65" s="2" customFormat="1" ht="16.5" customHeight="1">
      <c r="A123" s="32"/>
      <c r="B123" s="33"/>
      <c r="C123" s="177" t="s">
        <v>82</v>
      </c>
      <c r="D123" s="177" t="s">
        <v>117</v>
      </c>
      <c r="E123" s="178" t="s">
        <v>124</v>
      </c>
      <c r="F123" s="179" t="s">
        <v>125</v>
      </c>
      <c r="G123" s="180" t="s">
        <v>120</v>
      </c>
      <c r="H123" s="181">
        <v>1</v>
      </c>
      <c r="I123" s="182"/>
      <c r="J123" s="183">
        <f>ROUND(I123*H123,2)</f>
        <v>0</v>
      </c>
      <c r="K123" s="184"/>
      <c r="L123" s="37"/>
      <c r="M123" s="185" t="s">
        <v>1</v>
      </c>
      <c r="N123" s="186" t="s">
        <v>38</v>
      </c>
      <c r="O123" s="69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89" t="s">
        <v>121</v>
      </c>
      <c r="AT123" s="189" t="s">
        <v>117</v>
      </c>
      <c r="AU123" s="189" t="s">
        <v>80</v>
      </c>
      <c r="AY123" s="15" t="s">
        <v>114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5" t="s">
        <v>80</v>
      </c>
      <c r="BK123" s="190">
        <f>ROUND(I123*H123,2)</f>
        <v>0</v>
      </c>
      <c r="BL123" s="15" t="s">
        <v>121</v>
      </c>
      <c r="BM123" s="189" t="s">
        <v>121</v>
      </c>
    </row>
    <row r="124" spans="1:47" s="2" customFormat="1" ht="28.8">
      <c r="A124" s="32"/>
      <c r="B124" s="33"/>
      <c r="C124" s="34"/>
      <c r="D124" s="191" t="s">
        <v>122</v>
      </c>
      <c r="E124" s="34"/>
      <c r="F124" s="192" t="s">
        <v>126</v>
      </c>
      <c r="G124" s="34"/>
      <c r="H124" s="34"/>
      <c r="I124" s="193"/>
      <c r="J124" s="34"/>
      <c r="K124" s="34"/>
      <c r="L124" s="37"/>
      <c r="M124" s="194"/>
      <c r="N124" s="195"/>
      <c r="O124" s="69"/>
      <c r="P124" s="69"/>
      <c r="Q124" s="69"/>
      <c r="R124" s="69"/>
      <c r="S124" s="69"/>
      <c r="T124" s="7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122</v>
      </c>
      <c r="AU124" s="15" t="s">
        <v>80</v>
      </c>
    </row>
    <row r="125" spans="1:65" s="2" customFormat="1" ht="16.5" customHeight="1">
      <c r="A125" s="32"/>
      <c r="B125" s="33"/>
      <c r="C125" s="177" t="s">
        <v>127</v>
      </c>
      <c r="D125" s="177" t="s">
        <v>117</v>
      </c>
      <c r="E125" s="178" t="s">
        <v>128</v>
      </c>
      <c r="F125" s="179" t="s">
        <v>129</v>
      </c>
      <c r="G125" s="180" t="s">
        <v>120</v>
      </c>
      <c r="H125" s="181">
        <v>1</v>
      </c>
      <c r="I125" s="182"/>
      <c r="J125" s="183">
        <f>ROUND(I125*H125,2)</f>
        <v>0</v>
      </c>
      <c r="K125" s="184"/>
      <c r="L125" s="37"/>
      <c r="M125" s="185" t="s">
        <v>1</v>
      </c>
      <c r="N125" s="186" t="s">
        <v>38</v>
      </c>
      <c r="O125" s="69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89" t="s">
        <v>121</v>
      </c>
      <c r="AT125" s="189" t="s">
        <v>117</v>
      </c>
      <c r="AU125" s="189" t="s">
        <v>80</v>
      </c>
      <c r="AY125" s="15" t="s">
        <v>114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5" t="s">
        <v>80</v>
      </c>
      <c r="BK125" s="190">
        <f>ROUND(I125*H125,2)</f>
        <v>0</v>
      </c>
      <c r="BL125" s="15" t="s">
        <v>121</v>
      </c>
      <c r="BM125" s="189" t="s">
        <v>130</v>
      </c>
    </row>
    <row r="126" spans="1:47" s="2" customFormat="1" ht="28.8">
      <c r="A126" s="32"/>
      <c r="B126" s="33"/>
      <c r="C126" s="34"/>
      <c r="D126" s="191" t="s">
        <v>122</v>
      </c>
      <c r="E126" s="34"/>
      <c r="F126" s="192" t="s">
        <v>131</v>
      </c>
      <c r="G126" s="34"/>
      <c r="H126" s="34"/>
      <c r="I126" s="193"/>
      <c r="J126" s="34"/>
      <c r="K126" s="34"/>
      <c r="L126" s="37"/>
      <c r="M126" s="194"/>
      <c r="N126" s="195"/>
      <c r="O126" s="69"/>
      <c r="P126" s="69"/>
      <c r="Q126" s="69"/>
      <c r="R126" s="69"/>
      <c r="S126" s="69"/>
      <c r="T126" s="7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122</v>
      </c>
      <c r="AU126" s="15" t="s">
        <v>80</v>
      </c>
    </row>
    <row r="127" spans="1:65" s="2" customFormat="1" ht="16.5" customHeight="1">
      <c r="A127" s="32"/>
      <c r="B127" s="33"/>
      <c r="C127" s="177" t="s">
        <v>121</v>
      </c>
      <c r="D127" s="177" t="s">
        <v>117</v>
      </c>
      <c r="E127" s="178" t="s">
        <v>132</v>
      </c>
      <c r="F127" s="179" t="s">
        <v>133</v>
      </c>
      <c r="G127" s="180" t="s">
        <v>120</v>
      </c>
      <c r="H127" s="181">
        <v>1</v>
      </c>
      <c r="I127" s="182"/>
      <c r="J127" s="183">
        <f>ROUND(I127*H127,2)</f>
        <v>0</v>
      </c>
      <c r="K127" s="184"/>
      <c r="L127" s="37"/>
      <c r="M127" s="185" t="s">
        <v>1</v>
      </c>
      <c r="N127" s="186" t="s">
        <v>38</v>
      </c>
      <c r="O127" s="69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89" t="s">
        <v>121</v>
      </c>
      <c r="AT127" s="189" t="s">
        <v>117</v>
      </c>
      <c r="AU127" s="189" t="s">
        <v>80</v>
      </c>
      <c r="AY127" s="15" t="s">
        <v>114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5" t="s">
        <v>80</v>
      </c>
      <c r="BK127" s="190">
        <f>ROUND(I127*H127,2)</f>
        <v>0</v>
      </c>
      <c r="BL127" s="15" t="s">
        <v>121</v>
      </c>
      <c r="BM127" s="189" t="s">
        <v>134</v>
      </c>
    </row>
    <row r="128" spans="1:47" s="2" customFormat="1" ht="38.4">
      <c r="A128" s="32"/>
      <c r="B128" s="33"/>
      <c r="C128" s="34"/>
      <c r="D128" s="191" t="s">
        <v>122</v>
      </c>
      <c r="E128" s="34"/>
      <c r="F128" s="192" t="s">
        <v>135</v>
      </c>
      <c r="G128" s="34"/>
      <c r="H128" s="34"/>
      <c r="I128" s="193"/>
      <c r="J128" s="34"/>
      <c r="K128" s="34"/>
      <c r="L128" s="37"/>
      <c r="M128" s="196"/>
      <c r="N128" s="197"/>
      <c r="O128" s="198"/>
      <c r="P128" s="198"/>
      <c r="Q128" s="198"/>
      <c r="R128" s="198"/>
      <c r="S128" s="198"/>
      <c r="T128" s="19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122</v>
      </c>
      <c r="AU128" s="15" t="s">
        <v>80</v>
      </c>
    </row>
    <row r="129" spans="1:31" s="2" customFormat="1" ht="6.9" customHeight="1">
      <c r="A129" s="32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37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sheetProtection algorithmName="SHA-512" hashValue="Qf0+mJMNUevxJrrQN9Jg0/yIcloCklRcagdNNQtrQlLEiAlXmMmYWQv/lRppzxOx6c8O3Ii549sXrREeekJqCQ==" saltValue="KIYuplG9iQciKljOWKEH0EWfnBL8Rf+VNi5YrUbf94rcQ0WjKL3Wb3v/dgfvgJT/MXeVkaEndMf5I8dQ6UEc5A==" spinCount="100000" sheet="1" objects="1" scenarios="1" formatColumns="0" formatRows="0" autoFilter="0"/>
  <autoFilter ref="C117:K12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5" t="s">
        <v>85</v>
      </c>
    </row>
    <row r="3" spans="2:46" s="1" customFormat="1" ht="6.9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82</v>
      </c>
    </row>
    <row r="4" spans="2:46" s="1" customFormat="1" ht="24.9" customHeight="1">
      <c r="B4" s="18"/>
      <c r="D4" s="108" t="s">
        <v>89</v>
      </c>
      <c r="L4" s="18"/>
      <c r="M4" s="109" t="s">
        <v>10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67" t="str">
        <f>'Rekapitulace stavby'!K6</f>
        <v>Horní Bečva SO01 SO02</v>
      </c>
      <c r="F7" s="268"/>
      <c r="G7" s="268"/>
      <c r="H7" s="268"/>
      <c r="L7" s="18"/>
    </row>
    <row r="8" spans="1:31" s="2" customFormat="1" ht="12" customHeight="1">
      <c r="A8" s="32"/>
      <c r="B8" s="37"/>
      <c r="C8" s="32"/>
      <c r="D8" s="110" t="s">
        <v>90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69" t="s">
        <v>136</v>
      </c>
      <c r="F9" s="270"/>
      <c r="G9" s="270"/>
      <c r="H9" s="27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6. 4. 2021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tr">
        <f>IF('Rekapitulace stavby'!E11="","",'Rekapitulace stavby'!E11)</f>
        <v xml:space="preserve"> </v>
      </c>
      <c r="F15" s="32"/>
      <c r="G15" s="32"/>
      <c r="H15" s="32"/>
      <c r="I15" s="110" t="s">
        <v>26</v>
      </c>
      <c r="J15" s="111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27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1" t="str">
        <f>'Rekapitulace stavby'!E14</f>
        <v>Vyplň údaj</v>
      </c>
      <c r="F18" s="272"/>
      <c r="G18" s="272"/>
      <c r="H18" s="272"/>
      <c r="I18" s="110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29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26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31</v>
      </c>
      <c r="E23" s="32"/>
      <c r="F23" s="32"/>
      <c r="G23" s="32"/>
      <c r="H23" s="32"/>
      <c r="I23" s="110" t="s">
        <v>25</v>
      </c>
      <c r="J23" s="111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tr">
        <f>IF('Rekapitulace stavby'!E20="","",'Rekapitulace stavby'!E20)</f>
        <v xml:space="preserve"> </v>
      </c>
      <c r="F24" s="32"/>
      <c r="G24" s="32"/>
      <c r="H24" s="32"/>
      <c r="I24" s="110" t="s">
        <v>26</v>
      </c>
      <c r="J24" s="111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32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73" t="s">
        <v>1</v>
      </c>
      <c r="F27" s="273"/>
      <c r="G27" s="273"/>
      <c r="H27" s="273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33</v>
      </c>
      <c r="E30" s="32"/>
      <c r="F30" s="32"/>
      <c r="G30" s="32"/>
      <c r="H30" s="32"/>
      <c r="I30" s="32"/>
      <c r="J30" s="118">
        <f>ROUND(J126,2)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35</v>
      </c>
      <c r="G32" s="32"/>
      <c r="H32" s="32"/>
      <c r="I32" s="119" t="s">
        <v>34</v>
      </c>
      <c r="J32" s="119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0" t="s">
        <v>37</v>
      </c>
      <c r="E33" s="110" t="s">
        <v>38</v>
      </c>
      <c r="F33" s="121">
        <f>ROUND((SUM(BE126:BE229)),2)</f>
        <v>0</v>
      </c>
      <c r="G33" s="32"/>
      <c r="H33" s="32"/>
      <c r="I33" s="122">
        <v>0.21</v>
      </c>
      <c r="J33" s="121">
        <f>ROUND(((SUM(BE126:BE229))*I33),2)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0" t="s">
        <v>39</v>
      </c>
      <c r="F34" s="121">
        <f>ROUND((SUM(BF126:BF229)),2)</f>
        <v>0</v>
      </c>
      <c r="G34" s="32"/>
      <c r="H34" s="32"/>
      <c r="I34" s="122">
        <v>0.15</v>
      </c>
      <c r="J34" s="121">
        <f>ROUND(((SUM(BF126:BF229))*I34),2)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0" t="s">
        <v>40</v>
      </c>
      <c r="F35" s="121">
        <f>ROUND((SUM(BG126:BG229)),2)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0" t="s">
        <v>41</v>
      </c>
      <c r="F36" s="121">
        <f>ROUND((SUM(BH126:BH229)),2)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42</v>
      </c>
      <c r="F37" s="121">
        <f>ROUND((SUM(BI126:BI229)),2)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30" t="s">
        <v>46</v>
      </c>
      <c r="E50" s="131"/>
      <c r="F50" s="131"/>
      <c r="G50" s="130" t="s">
        <v>47</v>
      </c>
      <c r="H50" s="131"/>
      <c r="I50" s="131"/>
      <c r="J50" s="131"/>
      <c r="K50" s="131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32" t="s">
        <v>48</v>
      </c>
      <c r="E61" s="133"/>
      <c r="F61" s="134" t="s">
        <v>49</v>
      </c>
      <c r="G61" s="132" t="s">
        <v>48</v>
      </c>
      <c r="H61" s="133"/>
      <c r="I61" s="133"/>
      <c r="J61" s="135" t="s">
        <v>49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0" t="s">
        <v>50</v>
      </c>
      <c r="E65" s="136"/>
      <c r="F65" s="136"/>
      <c r="G65" s="130" t="s">
        <v>51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32" t="s">
        <v>48</v>
      </c>
      <c r="E76" s="133"/>
      <c r="F76" s="134" t="s">
        <v>49</v>
      </c>
      <c r="G76" s="132" t="s">
        <v>48</v>
      </c>
      <c r="H76" s="133"/>
      <c r="I76" s="133"/>
      <c r="J76" s="135" t="s">
        <v>49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92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4" t="str">
        <f>E7</f>
        <v>Horní Bečva SO01 SO02</v>
      </c>
      <c r="F85" s="275"/>
      <c r="G85" s="275"/>
      <c r="H85" s="27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90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5" t="str">
        <f>E9</f>
        <v>001 (1) - Rekonstrukce venkovního schodiště</v>
      </c>
      <c r="F87" s="276"/>
      <c r="G87" s="276"/>
      <c r="H87" s="27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27" t="s">
        <v>22</v>
      </c>
      <c r="J89" s="64" t="str">
        <f>IF(J12="","",J12)</f>
        <v>6. 4. 2021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1" t="s">
        <v>93</v>
      </c>
      <c r="D94" s="142"/>
      <c r="E94" s="142"/>
      <c r="F94" s="142"/>
      <c r="G94" s="142"/>
      <c r="H94" s="142"/>
      <c r="I94" s="142"/>
      <c r="J94" s="143" t="s">
        <v>94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44" t="s">
        <v>95</v>
      </c>
      <c r="D96" s="34"/>
      <c r="E96" s="34"/>
      <c r="F96" s="34"/>
      <c r="G96" s="34"/>
      <c r="H96" s="34"/>
      <c r="I96" s="34"/>
      <c r="J96" s="82">
        <f>J126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96</v>
      </c>
    </row>
    <row r="97" spans="2:12" s="9" customFormat="1" ht="24.9" customHeight="1">
      <c r="B97" s="145"/>
      <c r="C97" s="146"/>
      <c r="D97" s="147" t="s">
        <v>97</v>
      </c>
      <c r="E97" s="148"/>
      <c r="F97" s="148"/>
      <c r="G97" s="148"/>
      <c r="H97" s="148"/>
      <c r="I97" s="148"/>
      <c r="J97" s="149">
        <f>J127</f>
        <v>0</v>
      </c>
      <c r="K97" s="146"/>
      <c r="L97" s="150"/>
    </row>
    <row r="98" spans="2:12" s="9" customFormat="1" ht="24.9" customHeight="1">
      <c r="B98" s="145"/>
      <c r="C98" s="146"/>
      <c r="D98" s="147" t="s">
        <v>137</v>
      </c>
      <c r="E98" s="148"/>
      <c r="F98" s="148"/>
      <c r="G98" s="148"/>
      <c r="H98" s="148"/>
      <c r="I98" s="148"/>
      <c r="J98" s="149">
        <f>J128</f>
        <v>0</v>
      </c>
      <c r="K98" s="146"/>
      <c r="L98" s="150"/>
    </row>
    <row r="99" spans="2:12" s="9" customFormat="1" ht="24.9" customHeight="1">
      <c r="B99" s="145"/>
      <c r="C99" s="146"/>
      <c r="D99" s="147" t="s">
        <v>138</v>
      </c>
      <c r="E99" s="148"/>
      <c r="F99" s="148"/>
      <c r="G99" s="148"/>
      <c r="H99" s="148"/>
      <c r="I99" s="148"/>
      <c r="J99" s="149">
        <f>J160</f>
        <v>0</v>
      </c>
      <c r="K99" s="146"/>
      <c r="L99" s="150"/>
    </row>
    <row r="100" spans="2:12" s="9" customFormat="1" ht="24.9" customHeight="1">
      <c r="B100" s="145"/>
      <c r="C100" s="146"/>
      <c r="D100" s="147" t="s">
        <v>139</v>
      </c>
      <c r="E100" s="148"/>
      <c r="F100" s="148"/>
      <c r="G100" s="148"/>
      <c r="H100" s="148"/>
      <c r="I100" s="148"/>
      <c r="J100" s="149">
        <f>J172</f>
        <v>0</v>
      </c>
      <c r="K100" s="146"/>
      <c r="L100" s="150"/>
    </row>
    <row r="101" spans="2:12" s="9" customFormat="1" ht="24.9" customHeight="1">
      <c r="B101" s="145"/>
      <c r="C101" s="146"/>
      <c r="D101" s="147" t="s">
        <v>140</v>
      </c>
      <c r="E101" s="148"/>
      <c r="F101" s="148"/>
      <c r="G101" s="148"/>
      <c r="H101" s="148"/>
      <c r="I101" s="148"/>
      <c r="J101" s="149">
        <f>J174</f>
        <v>0</v>
      </c>
      <c r="K101" s="146"/>
      <c r="L101" s="150"/>
    </row>
    <row r="102" spans="2:12" s="9" customFormat="1" ht="24.9" customHeight="1">
      <c r="B102" s="145"/>
      <c r="C102" s="146"/>
      <c r="D102" s="147" t="s">
        <v>141</v>
      </c>
      <c r="E102" s="148"/>
      <c r="F102" s="148"/>
      <c r="G102" s="148"/>
      <c r="H102" s="148"/>
      <c r="I102" s="148"/>
      <c r="J102" s="149">
        <f>J194</f>
        <v>0</v>
      </c>
      <c r="K102" s="146"/>
      <c r="L102" s="150"/>
    </row>
    <row r="103" spans="2:12" s="9" customFormat="1" ht="24.9" customHeight="1">
      <c r="B103" s="145"/>
      <c r="C103" s="146"/>
      <c r="D103" s="147" t="s">
        <v>142</v>
      </c>
      <c r="E103" s="148"/>
      <c r="F103" s="148"/>
      <c r="G103" s="148"/>
      <c r="H103" s="148"/>
      <c r="I103" s="148"/>
      <c r="J103" s="149">
        <f>J198</f>
        <v>0</v>
      </c>
      <c r="K103" s="146"/>
      <c r="L103" s="150"/>
    </row>
    <row r="104" spans="2:12" s="9" customFormat="1" ht="24.9" customHeight="1">
      <c r="B104" s="145"/>
      <c r="C104" s="146"/>
      <c r="D104" s="147" t="s">
        <v>143</v>
      </c>
      <c r="E104" s="148"/>
      <c r="F104" s="148"/>
      <c r="G104" s="148"/>
      <c r="H104" s="148"/>
      <c r="I104" s="148"/>
      <c r="J104" s="149">
        <f>J203</f>
        <v>0</v>
      </c>
      <c r="K104" s="146"/>
      <c r="L104" s="150"/>
    </row>
    <row r="105" spans="2:12" s="9" customFormat="1" ht="24.9" customHeight="1">
      <c r="B105" s="145"/>
      <c r="C105" s="146"/>
      <c r="D105" s="147" t="s">
        <v>144</v>
      </c>
      <c r="E105" s="148"/>
      <c r="F105" s="148"/>
      <c r="G105" s="148"/>
      <c r="H105" s="148"/>
      <c r="I105" s="148"/>
      <c r="J105" s="149">
        <f>J205</f>
        <v>0</v>
      </c>
      <c r="K105" s="146"/>
      <c r="L105" s="150"/>
    </row>
    <row r="106" spans="2:12" s="9" customFormat="1" ht="24.9" customHeight="1">
      <c r="B106" s="145"/>
      <c r="C106" s="146"/>
      <c r="D106" s="147" t="s">
        <v>145</v>
      </c>
      <c r="E106" s="148"/>
      <c r="F106" s="148"/>
      <c r="G106" s="148"/>
      <c r="H106" s="148"/>
      <c r="I106" s="148"/>
      <c r="J106" s="149">
        <f>J224</f>
        <v>0</v>
      </c>
      <c r="K106" s="146"/>
      <c r="L106" s="150"/>
    </row>
    <row r="107" spans="1:31" s="2" customFormat="1" ht="21.7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" customHeight="1">
      <c r="A113" s="32"/>
      <c r="B113" s="33"/>
      <c r="C113" s="21" t="s">
        <v>99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4"/>
      <c r="D116" s="34"/>
      <c r="E116" s="274" t="str">
        <f>E7</f>
        <v>Horní Bečva SO01 SO02</v>
      </c>
      <c r="F116" s="275"/>
      <c r="G116" s="275"/>
      <c r="H116" s="275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90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4"/>
      <c r="D118" s="34"/>
      <c r="E118" s="245" t="str">
        <f>E9</f>
        <v>001 (1) - Rekonstrukce venkovního schodiště</v>
      </c>
      <c r="F118" s="276"/>
      <c r="G118" s="276"/>
      <c r="H118" s="276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4"/>
      <c r="E120" s="34"/>
      <c r="F120" s="25" t="str">
        <f>F12</f>
        <v xml:space="preserve"> </v>
      </c>
      <c r="G120" s="34"/>
      <c r="H120" s="34"/>
      <c r="I120" s="27" t="s">
        <v>22</v>
      </c>
      <c r="J120" s="64" t="str">
        <f>IF(J12="","",J12)</f>
        <v>6. 4. 2021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24</v>
      </c>
      <c r="D122" s="34"/>
      <c r="E122" s="34"/>
      <c r="F122" s="25" t="str">
        <f>E15</f>
        <v xml:space="preserve"> </v>
      </c>
      <c r="G122" s="34"/>
      <c r="H122" s="34"/>
      <c r="I122" s="27" t="s">
        <v>29</v>
      </c>
      <c r="J122" s="30" t="str">
        <f>E21</f>
        <v xml:space="preserve"> 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27</v>
      </c>
      <c r="D123" s="34"/>
      <c r="E123" s="34"/>
      <c r="F123" s="25" t="str">
        <f>IF(E18="","",E18)</f>
        <v>Vyplň údaj</v>
      </c>
      <c r="G123" s="34"/>
      <c r="H123" s="34"/>
      <c r="I123" s="27" t="s">
        <v>31</v>
      </c>
      <c r="J123" s="30" t="str">
        <f>E24</f>
        <v xml:space="preserve"> 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0" customFormat="1" ht="29.25" customHeight="1">
      <c r="A125" s="151"/>
      <c r="B125" s="152"/>
      <c r="C125" s="153" t="s">
        <v>100</v>
      </c>
      <c r="D125" s="154" t="s">
        <v>58</v>
      </c>
      <c r="E125" s="154" t="s">
        <v>54</v>
      </c>
      <c r="F125" s="154" t="s">
        <v>55</v>
      </c>
      <c r="G125" s="154" t="s">
        <v>101</v>
      </c>
      <c r="H125" s="154" t="s">
        <v>102</v>
      </c>
      <c r="I125" s="154" t="s">
        <v>103</v>
      </c>
      <c r="J125" s="155" t="s">
        <v>94</v>
      </c>
      <c r="K125" s="156" t="s">
        <v>104</v>
      </c>
      <c r="L125" s="157"/>
      <c r="M125" s="73" t="s">
        <v>1</v>
      </c>
      <c r="N125" s="74" t="s">
        <v>37</v>
      </c>
      <c r="O125" s="74" t="s">
        <v>105</v>
      </c>
      <c r="P125" s="74" t="s">
        <v>106</v>
      </c>
      <c r="Q125" s="74" t="s">
        <v>107</v>
      </c>
      <c r="R125" s="74" t="s">
        <v>108</v>
      </c>
      <c r="S125" s="74" t="s">
        <v>109</v>
      </c>
      <c r="T125" s="75" t="s">
        <v>110</v>
      </c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</row>
    <row r="126" spans="1:63" s="2" customFormat="1" ht="22.8" customHeight="1">
      <c r="A126" s="32"/>
      <c r="B126" s="33"/>
      <c r="C126" s="80" t="s">
        <v>111</v>
      </c>
      <c r="D126" s="34"/>
      <c r="E126" s="34"/>
      <c r="F126" s="34"/>
      <c r="G126" s="34"/>
      <c r="H126" s="34"/>
      <c r="I126" s="34"/>
      <c r="J126" s="158">
        <f>BK126</f>
        <v>0</v>
      </c>
      <c r="K126" s="34"/>
      <c r="L126" s="37"/>
      <c r="M126" s="76"/>
      <c r="N126" s="159"/>
      <c r="O126" s="77"/>
      <c r="P126" s="160">
        <f>P127+P128+P160+P172+P174+P194+P198+P203+P205+P224</f>
        <v>0</v>
      </c>
      <c r="Q126" s="77"/>
      <c r="R126" s="160">
        <f>R127+R128+R160+R172+R174+R194+R198+R203+R205+R224</f>
        <v>5.485816820000001</v>
      </c>
      <c r="S126" s="77"/>
      <c r="T126" s="161">
        <f>T127+T128+T160+T172+T174+T194+T198+T203+T205+T224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72</v>
      </c>
      <c r="AU126" s="15" t="s">
        <v>96</v>
      </c>
      <c r="BK126" s="162">
        <f>BK127+BK128+BK160+BK172+BK174+BK194+BK198+BK203+BK205+BK224</f>
        <v>0</v>
      </c>
    </row>
    <row r="127" spans="2:63" s="11" customFormat="1" ht="25.95" customHeight="1">
      <c r="B127" s="163"/>
      <c r="C127" s="164"/>
      <c r="D127" s="165" t="s">
        <v>72</v>
      </c>
      <c r="E127" s="166" t="s">
        <v>112</v>
      </c>
      <c r="F127" s="166" t="s">
        <v>113</v>
      </c>
      <c r="G127" s="164"/>
      <c r="H127" s="164"/>
      <c r="I127" s="167"/>
      <c r="J127" s="168">
        <f>BK127</f>
        <v>0</v>
      </c>
      <c r="K127" s="164"/>
      <c r="L127" s="169"/>
      <c r="M127" s="170"/>
      <c r="N127" s="171"/>
      <c r="O127" s="171"/>
      <c r="P127" s="172">
        <v>0</v>
      </c>
      <c r="Q127" s="171"/>
      <c r="R127" s="172">
        <v>0</v>
      </c>
      <c r="S127" s="171"/>
      <c r="T127" s="173">
        <v>0</v>
      </c>
      <c r="AR127" s="174" t="s">
        <v>80</v>
      </c>
      <c r="AT127" s="175" t="s">
        <v>72</v>
      </c>
      <c r="AU127" s="175" t="s">
        <v>73</v>
      </c>
      <c r="AY127" s="174" t="s">
        <v>114</v>
      </c>
      <c r="BK127" s="176">
        <v>0</v>
      </c>
    </row>
    <row r="128" spans="2:63" s="11" customFormat="1" ht="25.95" customHeight="1">
      <c r="B128" s="163"/>
      <c r="C128" s="164"/>
      <c r="D128" s="165" t="s">
        <v>72</v>
      </c>
      <c r="E128" s="166" t="s">
        <v>80</v>
      </c>
      <c r="F128" s="166" t="s">
        <v>146</v>
      </c>
      <c r="G128" s="164"/>
      <c r="H128" s="164"/>
      <c r="I128" s="167"/>
      <c r="J128" s="168">
        <f>BK128</f>
        <v>0</v>
      </c>
      <c r="K128" s="164"/>
      <c r="L128" s="169"/>
      <c r="M128" s="170"/>
      <c r="N128" s="171"/>
      <c r="O128" s="171"/>
      <c r="P128" s="172">
        <f>SUM(P129:P159)</f>
        <v>0</v>
      </c>
      <c r="Q128" s="171"/>
      <c r="R128" s="172">
        <f>SUM(R129:R159)</f>
        <v>0.00198</v>
      </c>
      <c r="S128" s="171"/>
      <c r="T128" s="173">
        <f>SUM(T129:T159)</f>
        <v>0</v>
      </c>
      <c r="AR128" s="174" t="s">
        <v>80</v>
      </c>
      <c r="AT128" s="175" t="s">
        <v>72</v>
      </c>
      <c r="AU128" s="175" t="s">
        <v>73</v>
      </c>
      <c r="AY128" s="174" t="s">
        <v>114</v>
      </c>
      <c r="BK128" s="176">
        <f>SUM(BK129:BK159)</f>
        <v>0</v>
      </c>
    </row>
    <row r="129" spans="1:65" s="2" customFormat="1" ht="44.25" customHeight="1">
      <c r="A129" s="32"/>
      <c r="B129" s="33"/>
      <c r="C129" s="177" t="s">
        <v>80</v>
      </c>
      <c r="D129" s="177" t="s">
        <v>117</v>
      </c>
      <c r="E129" s="178" t="s">
        <v>147</v>
      </c>
      <c r="F129" s="179" t="s">
        <v>148</v>
      </c>
      <c r="G129" s="180" t="s">
        <v>149</v>
      </c>
      <c r="H129" s="181">
        <v>60</v>
      </c>
      <c r="I129" s="182"/>
      <c r="J129" s="183">
        <f>ROUND(I129*H129,2)</f>
        <v>0</v>
      </c>
      <c r="K129" s="184"/>
      <c r="L129" s="37"/>
      <c r="M129" s="185" t="s">
        <v>1</v>
      </c>
      <c r="N129" s="186" t="s">
        <v>38</v>
      </c>
      <c r="O129" s="69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89" t="s">
        <v>121</v>
      </c>
      <c r="AT129" s="189" t="s">
        <v>117</v>
      </c>
      <c r="AU129" s="189" t="s">
        <v>80</v>
      </c>
      <c r="AY129" s="15" t="s">
        <v>114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5" t="s">
        <v>80</v>
      </c>
      <c r="BK129" s="190">
        <f>ROUND(I129*H129,2)</f>
        <v>0</v>
      </c>
      <c r="BL129" s="15" t="s">
        <v>121</v>
      </c>
      <c r="BM129" s="189" t="s">
        <v>82</v>
      </c>
    </row>
    <row r="130" spans="1:47" s="2" customFormat="1" ht="19.2">
      <c r="A130" s="32"/>
      <c r="B130" s="33"/>
      <c r="C130" s="34"/>
      <c r="D130" s="191" t="s">
        <v>122</v>
      </c>
      <c r="E130" s="34"/>
      <c r="F130" s="192" t="s">
        <v>150</v>
      </c>
      <c r="G130" s="34"/>
      <c r="H130" s="34"/>
      <c r="I130" s="193"/>
      <c r="J130" s="34"/>
      <c r="K130" s="34"/>
      <c r="L130" s="37"/>
      <c r="M130" s="194"/>
      <c r="N130" s="195"/>
      <c r="O130" s="69"/>
      <c r="P130" s="69"/>
      <c r="Q130" s="69"/>
      <c r="R130" s="69"/>
      <c r="S130" s="69"/>
      <c r="T130" s="7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122</v>
      </c>
      <c r="AU130" s="15" t="s">
        <v>80</v>
      </c>
    </row>
    <row r="131" spans="1:65" s="2" customFormat="1" ht="21.75" customHeight="1">
      <c r="A131" s="32"/>
      <c r="B131" s="33"/>
      <c r="C131" s="177" t="s">
        <v>82</v>
      </c>
      <c r="D131" s="177" t="s">
        <v>117</v>
      </c>
      <c r="E131" s="178" t="s">
        <v>151</v>
      </c>
      <c r="F131" s="179" t="s">
        <v>152</v>
      </c>
      <c r="G131" s="180" t="s">
        <v>149</v>
      </c>
      <c r="H131" s="181">
        <v>60</v>
      </c>
      <c r="I131" s="182"/>
      <c r="J131" s="183">
        <f>ROUND(I131*H131,2)</f>
        <v>0</v>
      </c>
      <c r="K131" s="184"/>
      <c r="L131" s="37"/>
      <c r="M131" s="185" t="s">
        <v>1</v>
      </c>
      <c r="N131" s="186" t="s">
        <v>38</v>
      </c>
      <c r="O131" s="69"/>
      <c r="P131" s="187">
        <f>O131*H131</f>
        <v>0</v>
      </c>
      <c r="Q131" s="187">
        <v>3E-05</v>
      </c>
      <c r="R131" s="187">
        <f>Q131*H131</f>
        <v>0.0018</v>
      </c>
      <c r="S131" s="187">
        <v>0</v>
      </c>
      <c r="T131" s="188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89" t="s">
        <v>121</v>
      </c>
      <c r="AT131" s="189" t="s">
        <v>117</v>
      </c>
      <c r="AU131" s="189" t="s">
        <v>80</v>
      </c>
      <c r="AY131" s="15" t="s">
        <v>114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5" t="s">
        <v>80</v>
      </c>
      <c r="BK131" s="190">
        <f>ROUND(I131*H131,2)</f>
        <v>0</v>
      </c>
      <c r="BL131" s="15" t="s">
        <v>121</v>
      </c>
      <c r="BM131" s="189" t="s">
        <v>121</v>
      </c>
    </row>
    <row r="132" spans="1:47" s="2" customFormat="1" ht="28.8">
      <c r="A132" s="32"/>
      <c r="B132" s="33"/>
      <c r="C132" s="34"/>
      <c r="D132" s="191" t="s">
        <v>122</v>
      </c>
      <c r="E132" s="34"/>
      <c r="F132" s="192" t="s">
        <v>153</v>
      </c>
      <c r="G132" s="34"/>
      <c r="H132" s="34"/>
      <c r="I132" s="193"/>
      <c r="J132" s="34"/>
      <c r="K132" s="34"/>
      <c r="L132" s="37"/>
      <c r="M132" s="194"/>
      <c r="N132" s="195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122</v>
      </c>
      <c r="AU132" s="15" t="s">
        <v>80</v>
      </c>
    </row>
    <row r="133" spans="1:65" s="2" customFormat="1" ht="33" customHeight="1">
      <c r="A133" s="32"/>
      <c r="B133" s="33"/>
      <c r="C133" s="177" t="s">
        <v>127</v>
      </c>
      <c r="D133" s="177" t="s">
        <v>117</v>
      </c>
      <c r="E133" s="178" t="s">
        <v>154</v>
      </c>
      <c r="F133" s="179" t="s">
        <v>155</v>
      </c>
      <c r="G133" s="180" t="s">
        <v>156</v>
      </c>
      <c r="H133" s="181">
        <v>1</v>
      </c>
      <c r="I133" s="182"/>
      <c r="J133" s="183">
        <f>ROUND(I133*H133,2)</f>
        <v>0</v>
      </c>
      <c r="K133" s="184"/>
      <c r="L133" s="37"/>
      <c r="M133" s="185" t="s">
        <v>1</v>
      </c>
      <c r="N133" s="186" t="s">
        <v>38</v>
      </c>
      <c r="O133" s="69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89" t="s">
        <v>121</v>
      </c>
      <c r="AT133" s="189" t="s">
        <v>117</v>
      </c>
      <c r="AU133" s="189" t="s">
        <v>80</v>
      </c>
      <c r="AY133" s="15" t="s">
        <v>114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5" t="s">
        <v>80</v>
      </c>
      <c r="BK133" s="190">
        <f>ROUND(I133*H133,2)</f>
        <v>0</v>
      </c>
      <c r="BL133" s="15" t="s">
        <v>121</v>
      </c>
      <c r="BM133" s="189" t="s">
        <v>130</v>
      </c>
    </row>
    <row r="134" spans="1:65" s="2" customFormat="1" ht="21.75" customHeight="1">
      <c r="A134" s="32"/>
      <c r="B134" s="33"/>
      <c r="C134" s="177" t="s">
        <v>121</v>
      </c>
      <c r="D134" s="177" t="s">
        <v>117</v>
      </c>
      <c r="E134" s="178" t="s">
        <v>157</v>
      </c>
      <c r="F134" s="179" t="s">
        <v>158</v>
      </c>
      <c r="G134" s="180" t="s">
        <v>156</v>
      </c>
      <c r="H134" s="181">
        <v>1</v>
      </c>
      <c r="I134" s="182"/>
      <c r="J134" s="183">
        <f>ROUND(I134*H134,2)</f>
        <v>0</v>
      </c>
      <c r="K134" s="184"/>
      <c r="L134" s="37"/>
      <c r="M134" s="185" t="s">
        <v>1</v>
      </c>
      <c r="N134" s="186" t="s">
        <v>38</v>
      </c>
      <c r="O134" s="69"/>
      <c r="P134" s="187">
        <f>O134*H134</f>
        <v>0</v>
      </c>
      <c r="Q134" s="187">
        <v>0.00018</v>
      </c>
      <c r="R134" s="187">
        <f>Q134*H134</f>
        <v>0.00018</v>
      </c>
      <c r="S134" s="187">
        <v>0</v>
      </c>
      <c r="T134" s="188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89" t="s">
        <v>121</v>
      </c>
      <c r="AT134" s="189" t="s">
        <v>117</v>
      </c>
      <c r="AU134" s="189" t="s">
        <v>80</v>
      </c>
      <c r="AY134" s="15" t="s">
        <v>114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5" t="s">
        <v>80</v>
      </c>
      <c r="BK134" s="190">
        <f>ROUND(I134*H134,2)</f>
        <v>0</v>
      </c>
      <c r="BL134" s="15" t="s">
        <v>121</v>
      </c>
      <c r="BM134" s="189" t="s">
        <v>134</v>
      </c>
    </row>
    <row r="135" spans="1:47" s="2" customFormat="1" ht="76.8">
      <c r="A135" s="32"/>
      <c r="B135" s="33"/>
      <c r="C135" s="34"/>
      <c r="D135" s="191" t="s">
        <v>122</v>
      </c>
      <c r="E135" s="34"/>
      <c r="F135" s="192" t="s">
        <v>159</v>
      </c>
      <c r="G135" s="34"/>
      <c r="H135" s="34"/>
      <c r="I135" s="193"/>
      <c r="J135" s="34"/>
      <c r="K135" s="34"/>
      <c r="L135" s="37"/>
      <c r="M135" s="194"/>
      <c r="N135" s="195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122</v>
      </c>
      <c r="AU135" s="15" t="s">
        <v>80</v>
      </c>
    </row>
    <row r="136" spans="1:65" s="2" customFormat="1" ht="33" customHeight="1">
      <c r="A136" s="32"/>
      <c r="B136" s="33"/>
      <c r="C136" s="177" t="s">
        <v>160</v>
      </c>
      <c r="D136" s="177" t="s">
        <v>117</v>
      </c>
      <c r="E136" s="178" t="s">
        <v>161</v>
      </c>
      <c r="F136" s="179" t="s">
        <v>162</v>
      </c>
      <c r="G136" s="180" t="s">
        <v>163</v>
      </c>
      <c r="H136" s="181">
        <v>2.671</v>
      </c>
      <c r="I136" s="182"/>
      <c r="J136" s="183">
        <f>ROUND(I136*H136,2)</f>
        <v>0</v>
      </c>
      <c r="K136" s="184"/>
      <c r="L136" s="37"/>
      <c r="M136" s="185" t="s">
        <v>1</v>
      </c>
      <c r="N136" s="186" t="s">
        <v>38</v>
      </c>
      <c r="O136" s="69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89" t="s">
        <v>121</v>
      </c>
      <c r="AT136" s="189" t="s">
        <v>117</v>
      </c>
      <c r="AU136" s="189" t="s">
        <v>80</v>
      </c>
      <c r="AY136" s="15" t="s">
        <v>114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5" t="s">
        <v>80</v>
      </c>
      <c r="BK136" s="190">
        <f>ROUND(I136*H136,2)</f>
        <v>0</v>
      </c>
      <c r="BL136" s="15" t="s">
        <v>121</v>
      </c>
      <c r="BM136" s="189" t="s">
        <v>164</v>
      </c>
    </row>
    <row r="137" spans="2:51" s="12" customFormat="1" ht="10.2">
      <c r="B137" s="200"/>
      <c r="C137" s="201"/>
      <c r="D137" s="191" t="s">
        <v>165</v>
      </c>
      <c r="E137" s="202" t="s">
        <v>1</v>
      </c>
      <c r="F137" s="203" t="s">
        <v>166</v>
      </c>
      <c r="G137" s="201"/>
      <c r="H137" s="204">
        <v>2.671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165</v>
      </c>
      <c r="AU137" s="210" t="s">
        <v>80</v>
      </c>
      <c r="AV137" s="12" t="s">
        <v>82</v>
      </c>
      <c r="AW137" s="12" t="s">
        <v>30</v>
      </c>
      <c r="AX137" s="12" t="s">
        <v>73</v>
      </c>
      <c r="AY137" s="210" t="s">
        <v>114</v>
      </c>
    </row>
    <row r="138" spans="2:51" s="13" customFormat="1" ht="10.2">
      <c r="B138" s="211"/>
      <c r="C138" s="212"/>
      <c r="D138" s="191" t="s">
        <v>165</v>
      </c>
      <c r="E138" s="213" t="s">
        <v>1</v>
      </c>
      <c r="F138" s="214" t="s">
        <v>167</v>
      </c>
      <c r="G138" s="212"/>
      <c r="H138" s="215">
        <v>2.671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165</v>
      </c>
      <c r="AU138" s="221" t="s">
        <v>80</v>
      </c>
      <c r="AV138" s="13" t="s">
        <v>121</v>
      </c>
      <c r="AW138" s="13" t="s">
        <v>30</v>
      </c>
      <c r="AX138" s="13" t="s">
        <v>80</v>
      </c>
      <c r="AY138" s="221" t="s">
        <v>114</v>
      </c>
    </row>
    <row r="139" spans="1:65" s="2" customFormat="1" ht="66.75" customHeight="1">
      <c r="A139" s="32"/>
      <c r="B139" s="33"/>
      <c r="C139" s="177" t="s">
        <v>130</v>
      </c>
      <c r="D139" s="177" t="s">
        <v>117</v>
      </c>
      <c r="E139" s="178" t="s">
        <v>168</v>
      </c>
      <c r="F139" s="179" t="s">
        <v>169</v>
      </c>
      <c r="G139" s="180" t="s">
        <v>163</v>
      </c>
      <c r="H139" s="181">
        <v>2.45</v>
      </c>
      <c r="I139" s="182"/>
      <c r="J139" s="183">
        <f>ROUND(I139*H139,2)</f>
        <v>0</v>
      </c>
      <c r="K139" s="184"/>
      <c r="L139" s="37"/>
      <c r="M139" s="185" t="s">
        <v>1</v>
      </c>
      <c r="N139" s="186" t="s">
        <v>38</v>
      </c>
      <c r="O139" s="69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89" t="s">
        <v>121</v>
      </c>
      <c r="AT139" s="189" t="s">
        <v>117</v>
      </c>
      <c r="AU139" s="189" t="s">
        <v>80</v>
      </c>
      <c r="AY139" s="15" t="s">
        <v>114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5" t="s">
        <v>80</v>
      </c>
      <c r="BK139" s="190">
        <f>ROUND(I139*H139,2)</f>
        <v>0</v>
      </c>
      <c r="BL139" s="15" t="s">
        <v>121</v>
      </c>
      <c r="BM139" s="189" t="s">
        <v>170</v>
      </c>
    </row>
    <row r="140" spans="1:65" s="2" customFormat="1" ht="16.5" customHeight="1">
      <c r="A140" s="32"/>
      <c r="B140" s="33"/>
      <c r="C140" s="177" t="s">
        <v>171</v>
      </c>
      <c r="D140" s="177" t="s">
        <v>117</v>
      </c>
      <c r="E140" s="178" t="s">
        <v>172</v>
      </c>
      <c r="F140" s="179" t="s">
        <v>173</v>
      </c>
      <c r="G140" s="180" t="s">
        <v>163</v>
      </c>
      <c r="H140" s="181">
        <v>25.111</v>
      </c>
      <c r="I140" s="182"/>
      <c r="J140" s="183">
        <f>ROUND(I140*H140,2)</f>
        <v>0</v>
      </c>
      <c r="K140" s="184"/>
      <c r="L140" s="37"/>
      <c r="M140" s="185" t="s">
        <v>1</v>
      </c>
      <c r="N140" s="186" t="s">
        <v>38</v>
      </c>
      <c r="O140" s="69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89" t="s">
        <v>121</v>
      </c>
      <c r="AT140" s="189" t="s">
        <v>117</v>
      </c>
      <c r="AU140" s="189" t="s">
        <v>80</v>
      </c>
      <c r="AY140" s="15" t="s">
        <v>114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5" t="s">
        <v>80</v>
      </c>
      <c r="BK140" s="190">
        <f>ROUND(I140*H140,2)</f>
        <v>0</v>
      </c>
      <c r="BL140" s="15" t="s">
        <v>121</v>
      </c>
      <c r="BM140" s="189" t="s">
        <v>174</v>
      </c>
    </row>
    <row r="141" spans="1:65" s="2" customFormat="1" ht="16.5" customHeight="1">
      <c r="A141" s="32"/>
      <c r="B141" s="33"/>
      <c r="C141" s="177" t="s">
        <v>134</v>
      </c>
      <c r="D141" s="177" t="s">
        <v>117</v>
      </c>
      <c r="E141" s="178" t="s">
        <v>175</v>
      </c>
      <c r="F141" s="179" t="s">
        <v>176</v>
      </c>
      <c r="G141" s="180" t="s">
        <v>163</v>
      </c>
      <c r="H141" s="181">
        <v>26.053</v>
      </c>
      <c r="I141" s="182"/>
      <c r="J141" s="183">
        <f>ROUND(I141*H141,2)</f>
        <v>0</v>
      </c>
      <c r="K141" s="184"/>
      <c r="L141" s="37"/>
      <c r="M141" s="185" t="s">
        <v>1</v>
      </c>
      <c r="N141" s="186" t="s">
        <v>38</v>
      </c>
      <c r="O141" s="69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89" t="s">
        <v>121</v>
      </c>
      <c r="AT141" s="189" t="s">
        <v>117</v>
      </c>
      <c r="AU141" s="189" t="s">
        <v>80</v>
      </c>
      <c r="AY141" s="15" t="s">
        <v>114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5" t="s">
        <v>80</v>
      </c>
      <c r="BK141" s="190">
        <f>ROUND(I141*H141,2)</f>
        <v>0</v>
      </c>
      <c r="BL141" s="15" t="s">
        <v>121</v>
      </c>
      <c r="BM141" s="189" t="s">
        <v>177</v>
      </c>
    </row>
    <row r="142" spans="1:65" s="2" customFormat="1" ht="55.5" customHeight="1">
      <c r="A142" s="32"/>
      <c r="B142" s="33"/>
      <c r="C142" s="177" t="s">
        <v>178</v>
      </c>
      <c r="D142" s="177" t="s">
        <v>117</v>
      </c>
      <c r="E142" s="178" t="s">
        <v>179</v>
      </c>
      <c r="F142" s="179" t="s">
        <v>180</v>
      </c>
      <c r="G142" s="180" t="s">
        <v>163</v>
      </c>
      <c r="H142" s="181">
        <v>50.223</v>
      </c>
      <c r="I142" s="182"/>
      <c r="J142" s="183">
        <f>ROUND(I142*H142,2)</f>
        <v>0</v>
      </c>
      <c r="K142" s="184"/>
      <c r="L142" s="37"/>
      <c r="M142" s="185" t="s">
        <v>1</v>
      </c>
      <c r="N142" s="186" t="s">
        <v>38</v>
      </c>
      <c r="O142" s="69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89" t="s">
        <v>121</v>
      </c>
      <c r="AT142" s="189" t="s">
        <v>117</v>
      </c>
      <c r="AU142" s="189" t="s">
        <v>80</v>
      </c>
      <c r="AY142" s="15" t="s">
        <v>114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5" t="s">
        <v>80</v>
      </c>
      <c r="BK142" s="190">
        <f>ROUND(I142*H142,2)</f>
        <v>0</v>
      </c>
      <c r="BL142" s="15" t="s">
        <v>121</v>
      </c>
      <c r="BM142" s="189" t="s">
        <v>181</v>
      </c>
    </row>
    <row r="143" spans="2:51" s="12" customFormat="1" ht="10.2">
      <c r="B143" s="200"/>
      <c r="C143" s="201"/>
      <c r="D143" s="191" t="s">
        <v>165</v>
      </c>
      <c r="E143" s="202" t="s">
        <v>1</v>
      </c>
      <c r="F143" s="203" t="s">
        <v>182</v>
      </c>
      <c r="G143" s="201"/>
      <c r="H143" s="204">
        <v>50.223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165</v>
      </c>
      <c r="AU143" s="210" t="s">
        <v>80</v>
      </c>
      <c r="AV143" s="12" t="s">
        <v>82</v>
      </c>
      <c r="AW143" s="12" t="s">
        <v>30</v>
      </c>
      <c r="AX143" s="12" t="s">
        <v>73</v>
      </c>
      <c r="AY143" s="210" t="s">
        <v>114</v>
      </c>
    </row>
    <row r="144" spans="2:51" s="13" customFormat="1" ht="10.2">
      <c r="B144" s="211"/>
      <c r="C144" s="212"/>
      <c r="D144" s="191" t="s">
        <v>165</v>
      </c>
      <c r="E144" s="213" t="s">
        <v>1</v>
      </c>
      <c r="F144" s="214" t="s">
        <v>167</v>
      </c>
      <c r="G144" s="212"/>
      <c r="H144" s="215">
        <v>50.223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165</v>
      </c>
      <c r="AU144" s="221" t="s">
        <v>80</v>
      </c>
      <c r="AV144" s="13" t="s">
        <v>121</v>
      </c>
      <c r="AW144" s="13" t="s">
        <v>30</v>
      </c>
      <c r="AX144" s="13" t="s">
        <v>80</v>
      </c>
      <c r="AY144" s="221" t="s">
        <v>114</v>
      </c>
    </row>
    <row r="145" spans="1:65" s="2" customFormat="1" ht="55.5" customHeight="1">
      <c r="A145" s="32"/>
      <c r="B145" s="33"/>
      <c r="C145" s="177" t="s">
        <v>164</v>
      </c>
      <c r="D145" s="177" t="s">
        <v>117</v>
      </c>
      <c r="E145" s="178" t="s">
        <v>183</v>
      </c>
      <c r="F145" s="179" t="s">
        <v>184</v>
      </c>
      <c r="G145" s="180" t="s">
        <v>163</v>
      </c>
      <c r="H145" s="181">
        <v>50.223</v>
      </c>
      <c r="I145" s="182"/>
      <c r="J145" s="183">
        <f>ROUND(I145*H145,2)</f>
        <v>0</v>
      </c>
      <c r="K145" s="184"/>
      <c r="L145" s="37"/>
      <c r="M145" s="185" t="s">
        <v>1</v>
      </c>
      <c r="N145" s="186" t="s">
        <v>38</v>
      </c>
      <c r="O145" s="69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89" t="s">
        <v>121</v>
      </c>
      <c r="AT145" s="189" t="s">
        <v>117</v>
      </c>
      <c r="AU145" s="189" t="s">
        <v>80</v>
      </c>
      <c r="AY145" s="15" t="s">
        <v>114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5" t="s">
        <v>80</v>
      </c>
      <c r="BK145" s="190">
        <f>ROUND(I145*H145,2)</f>
        <v>0</v>
      </c>
      <c r="BL145" s="15" t="s">
        <v>121</v>
      </c>
      <c r="BM145" s="189" t="s">
        <v>185</v>
      </c>
    </row>
    <row r="146" spans="1:65" s="2" customFormat="1" ht="16.5" customHeight="1">
      <c r="A146" s="32"/>
      <c r="B146" s="33"/>
      <c r="C146" s="177" t="s">
        <v>186</v>
      </c>
      <c r="D146" s="177" t="s">
        <v>117</v>
      </c>
      <c r="E146" s="178" t="s">
        <v>187</v>
      </c>
      <c r="F146" s="179" t="s">
        <v>188</v>
      </c>
      <c r="G146" s="180" t="s">
        <v>163</v>
      </c>
      <c r="H146" s="181">
        <v>30.134</v>
      </c>
      <c r="I146" s="182"/>
      <c r="J146" s="183">
        <f>ROUND(I146*H146,2)</f>
        <v>0</v>
      </c>
      <c r="K146" s="184"/>
      <c r="L146" s="37"/>
      <c r="M146" s="185" t="s">
        <v>1</v>
      </c>
      <c r="N146" s="186" t="s">
        <v>38</v>
      </c>
      <c r="O146" s="69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89" t="s">
        <v>121</v>
      </c>
      <c r="AT146" s="189" t="s">
        <v>117</v>
      </c>
      <c r="AU146" s="189" t="s">
        <v>80</v>
      </c>
      <c r="AY146" s="15" t="s">
        <v>114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5" t="s">
        <v>80</v>
      </c>
      <c r="BK146" s="190">
        <f>ROUND(I146*H146,2)</f>
        <v>0</v>
      </c>
      <c r="BL146" s="15" t="s">
        <v>121</v>
      </c>
      <c r="BM146" s="189" t="s">
        <v>189</v>
      </c>
    </row>
    <row r="147" spans="1:47" s="2" customFormat="1" ht="28.8">
      <c r="A147" s="32"/>
      <c r="B147" s="33"/>
      <c r="C147" s="34"/>
      <c r="D147" s="191" t="s">
        <v>122</v>
      </c>
      <c r="E147" s="34"/>
      <c r="F147" s="192" t="s">
        <v>190</v>
      </c>
      <c r="G147" s="34"/>
      <c r="H147" s="34"/>
      <c r="I147" s="193"/>
      <c r="J147" s="34"/>
      <c r="K147" s="34"/>
      <c r="L147" s="37"/>
      <c r="M147" s="194"/>
      <c r="N147" s="195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122</v>
      </c>
      <c r="AU147" s="15" t="s">
        <v>80</v>
      </c>
    </row>
    <row r="148" spans="2:51" s="12" customFormat="1" ht="10.2">
      <c r="B148" s="200"/>
      <c r="C148" s="201"/>
      <c r="D148" s="191" t="s">
        <v>165</v>
      </c>
      <c r="E148" s="202" t="s">
        <v>1</v>
      </c>
      <c r="F148" s="203" t="s">
        <v>191</v>
      </c>
      <c r="G148" s="201"/>
      <c r="H148" s="204">
        <v>30.134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165</v>
      </c>
      <c r="AU148" s="210" t="s">
        <v>80</v>
      </c>
      <c r="AV148" s="12" t="s">
        <v>82</v>
      </c>
      <c r="AW148" s="12" t="s">
        <v>30</v>
      </c>
      <c r="AX148" s="12" t="s">
        <v>73</v>
      </c>
      <c r="AY148" s="210" t="s">
        <v>114</v>
      </c>
    </row>
    <row r="149" spans="2:51" s="13" customFormat="1" ht="10.2">
      <c r="B149" s="211"/>
      <c r="C149" s="212"/>
      <c r="D149" s="191" t="s">
        <v>165</v>
      </c>
      <c r="E149" s="213" t="s">
        <v>1</v>
      </c>
      <c r="F149" s="214" t="s">
        <v>167</v>
      </c>
      <c r="G149" s="212"/>
      <c r="H149" s="215">
        <v>30.134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165</v>
      </c>
      <c r="AU149" s="221" t="s">
        <v>80</v>
      </c>
      <c r="AV149" s="13" t="s">
        <v>121</v>
      </c>
      <c r="AW149" s="13" t="s">
        <v>30</v>
      </c>
      <c r="AX149" s="13" t="s">
        <v>80</v>
      </c>
      <c r="AY149" s="221" t="s">
        <v>114</v>
      </c>
    </row>
    <row r="150" spans="1:65" s="2" customFormat="1" ht="44.25" customHeight="1">
      <c r="A150" s="32"/>
      <c r="B150" s="33"/>
      <c r="C150" s="177" t="s">
        <v>170</v>
      </c>
      <c r="D150" s="177" t="s">
        <v>117</v>
      </c>
      <c r="E150" s="178" t="s">
        <v>192</v>
      </c>
      <c r="F150" s="179" t="s">
        <v>193</v>
      </c>
      <c r="G150" s="180" t="s">
        <v>163</v>
      </c>
      <c r="H150" s="181">
        <v>20.089</v>
      </c>
      <c r="I150" s="182"/>
      <c r="J150" s="183">
        <f>ROUND(I150*H150,2)</f>
        <v>0</v>
      </c>
      <c r="K150" s="184"/>
      <c r="L150" s="37"/>
      <c r="M150" s="185" t="s">
        <v>1</v>
      </c>
      <c r="N150" s="186" t="s">
        <v>38</v>
      </c>
      <c r="O150" s="69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89" t="s">
        <v>121</v>
      </c>
      <c r="AT150" s="189" t="s">
        <v>117</v>
      </c>
      <c r="AU150" s="189" t="s">
        <v>80</v>
      </c>
      <c r="AY150" s="15" t="s">
        <v>114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5" t="s">
        <v>80</v>
      </c>
      <c r="BK150" s="190">
        <f>ROUND(I150*H150,2)</f>
        <v>0</v>
      </c>
      <c r="BL150" s="15" t="s">
        <v>121</v>
      </c>
      <c r="BM150" s="189" t="s">
        <v>194</v>
      </c>
    </row>
    <row r="151" spans="1:47" s="2" customFormat="1" ht="19.2">
      <c r="A151" s="32"/>
      <c r="B151" s="33"/>
      <c r="C151" s="34"/>
      <c r="D151" s="191" t="s">
        <v>122</v>
      </c>
      <c r="E151" s="34"/>
      <c r="F151" s="192" t="s">
        <v>195</v>
      </c>
      <c r="G151" s="34"/>
      <c r="H151" s="34"/>
      <c r="I151" s="193"/>
      <c r="J151" s="34"/>
      <c r="K151" s="34"/>
      <c r="L151" s="37"/>
      <c r="M151" s="194"/>
      <c r="N151" s="195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122</v>
      </c>
      <c r="AU151" s="15" t="s">
        <v>80</v>
      </c>
    </row>
    <row r="152" spans="1:65" s="2" customFormat="1" ht="21.75" customHeight="1">
      <c r="A152" s="32"/>
      <c r="B152" s="33"/>
      <c r="C152" s="177" t="s">
        <v>196</v>
      </c>
      <c r="D152" s="177" t="s">
        <v>117</v>
      </c>
      <c r="E152" s="178" t="s">
        <v>197</v>
      </c>
      <c r="F152" s="179" t="s">
        <v>198</v>
      </c>
      <c r="G152" s="180" t="s">
        <v>149</v>
      </c>
      <c r="H152" s="181">
        <v>301.337</v>
      </c>
      <c r="I152" s="182"/>
      <c r="J152" s="183">
        <f>ROUND(I152*H152,2)</f>
        <v>0</v>
      </c>
      <c r="K152" s="184"/>
      <c r="L152" s="37"/>
      <c r="M152" s="185" t="s">
        <v>1</v>
      </c>
      <c r="N152" s="186" t="s">
        <v>38</v>
      </c>
      <c r="O152" s="69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89" t="s">
        <v>121</v>
      </c>
      <c r="AT152" s="189" t="s">
        <v>117</v>
      </c>
      <c r="AU152" s="189" t="s">
        <v>80</v>
      </c>
      <c r="AY152" s="15" t="s">
        <v>114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5" t="s">
        <v>80</v>
      </c>
      <c r="BK152" s="190">
        <f>ROUND(I152*H152,2)</f>
        <v>0</v>
      </c>
      <c r="BL152" s="15" t="s">
        <v>121</v>
      </c>
      <c r="BM152" s="189" t="s">
        <v>199</v>
      </c>
    </row>
    <row r="153" spans="1:65" s="2" customFormat="1" ht="21.75" customHeight="1">
      <c r="A153" s="32"/>
      <c r="B153" s="33"/>
      <c r="C153" s="177" t="s">
        <v>174</v>
      </c>
      <c r="D153" s="177" t="s">
        <v>117</v>
      </c>
      <c r="E153" s="178" t="s">
        <v>200</v>
      </c>
      <c r="F153" s="179" t="s">
        <v>201</v>
      </c>
      <c r="G153" s="180" t="s">
        <v>163</v>
      </c>
      <c r="H153" s="181">
        <v>76.495</v>
      </c>
      <c r="I153" s="182"/>
      <c r="J153" s="183">
        <f>ROUND(I153*H153,2)</f>
        <v>0</v>
      </c>
      <c r="K153" s="184"/>
      <c r="L153" s="37"/>
      <c r="M153" s="185" t="s">
        <v>1</v>
      </c>
      <c r="N153" s="186" t="s">
        <v>38</v>
      </c>
      <c r="O153" s="69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89" t="s">
        <v>121</v>
      </c>
      <c r="AT153" s="189" t="s">
        <v>117</v>
      </c>
      <c r="AU153" s="189" t="s">
        <v>80</v>
      </c>
      <c r="AY153" s="15" t="s">
        <v>114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5" t="s">
        <v>80</v>
      </c>
      <c r="BK153" s="190">
        <f>ROUND(I153*H153,2)</f>
        <v>0</v>
      </c>
      <c r="BL153" s="15" t="s">
        <v>121</v>
      </c>
      <c r="BM153" s="189" t="s">
        <v>202</v>
      </c>
    </row>
    <row r="154" spans="1:65" s="2" customFormat="1" ht="21.75" customHeight="1">
      <c r="A154" s="32"/>
      <c r="B154" s="33"/>
      <c r="C154" s="177" t="s">
        <v>8</v>
      </c>
      <c r="D154" s="177" t="s">
        <v>117</v>
      </c>
      <c r="E154" s="178" t="s">
        <v>203</v>
      </c>
      <c r="F154" s="179" t="s">
        <v>204</v>
      </c>
      <c r="G154" s="180" t="s">
        <v>149</v>
      </c>
      <c r="H154" s="181">
        <v>301.337</v>
      </c>
      <c r="I154" s="182"/>
      <c r="J154" s="183">
        <f>ROUND(I154*H154,2)</f>
        <v>0</v>
      </c>
      <c r="K154" s="184"/>
      <c r="L154" s="37"/>
      <c r="M154" s="185" t="s">
        <v>1</v>
      </c>
      <c r="N154" s="186" t="s">
        <v>38</v>
      </c>
      <c r="O154" s="69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89" t="s">
        <v>121</v>
      </c>
      <c r="AT154" s="189" t="s">
        <v>117</v>
      </c>
      <c r="AU154" s="189" t="s">
        <v>80</v>
      </c>
      <c r="AY154" s="15" t="s">
        <v>114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5" t="s">
        <v>80</v>
      </c>
      <c r="BK154" s="190">
        <f>ROUND(I154*H154,2)</f>
        <v>0</v>
      </c>
      <c r="BL154" s="15" t="s">
        <v>121</v>
      </c>
      <c r="BM154" s="189" t="s">
        <v>205</v>
      </c>
    </row>
    <row r="155" spans="2:51" s="12" customFormat="1" ht="10.2">
      <c r="B155" s="200"/>
      <c r="C155" s="201"/>
      <c r="D155" s="191" t="s">
        <v>165</v>
      </c>
      <c r="E155" s="202" t="s">
        <v>1</v>
      </c>
      <c r="F155" s="203" t="s">
        <v>206</v>
      </c>
      <c r="G155" s="201"/>
      <c r="H155" s="204">
        <v>301.337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165</v>
      </c>
      <c r="AU155" s="210" t="s">
        <v>80</v>
      </c>
      <c r="AV155" s="12" t="s">
        <v>82</v>
      </c>
      <c r="AW155" s="12" t="s">
        <v>30</v>
      </c>
      <c r="AX155" s="12" t="s">
        <v>73</v>
      </c>
      <c r="AY155" s="210" t="s">
        <v>114</v>
      </c>
    </row>
    <row r="156" spans="2:51" s="13" customFormat="1" ht="10.2">
      <c r="B156" s="211"/>
      <c r="C156" s="212"/>
      <c r="D156" s="191" t="s">
        <v>165</v>
      </c>
      <c r="E156" s="213" t="s">
        <v>1</v>
      </c>
      <c r="F156" s="214" t="s">
        <v>167</v>
      </c>
      <c r="G156" s="212"/>
      <c r="H156" s="215">
        <v>301.337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165</v>
      </c>
      <c r="AU156" s="221" t="s">
        <v>80</v>
      </c>
      <c r="AV156" s="13" t="s">
        <v>121</v>
      </c>
      <c r="AW156" s="13" t="s">
        <v>30</v>
      </c>
      <c r="AX156" s="13" t="s">
        <v>80</v>
      </c>
      <c r="AY156" s="221" t="s">
        <v>114</v>
      </c>
    </row>
    <row r="157" spans="1:65" s="2" customFormat="1" ht="16.5" customHeight="1">
      <c r="A157" s="32"/>
      <c r="B157" s="33"/>
      <c r="C157" s="177" t="s">
        <v>177</v>
      </c>
      <c r="D157" s="177" t="s">
        <v>117</v>
      </c>
      <c r="E157" s="178" t="s">
        <v>207</v>
      </c>
      <c r="F157" s="179" t="s">
        <v>208</v>
      </c>
      <c r="G157" s="180" t="s">
        <v>209</v>
      </c>
      <c r="H157" s="181">
        <v>9.04</v>
      </c>
      <c r="I157" s="182"/>
      <c r="J157" s="183">
        <f>ROUND(I157*H157,2)</f>
        <v>0</v>
      </c>
      <c r="K157" s="184"/>
      <c r="L157" s="37"/>
      <c r="M157" s="185" t="s">
        <v>1</v>
      </c>
      <c r="N157" s="186" t="s">
        <v>38</v>
      </c>
      <c r="O157" s="69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89" t="s">
        <v>121</v>
      </c>
      <c r="AT157" s="189" t="s">
        <v>117</v>
      </c>
      <c r="AU157" s="189" t="s">
        <v>80</v>
      </c>
      <c r="AY157" s="15" t="s">
        <v>114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15" t="s">
        <v>80</v>
      </c>
      <c r="BK157" s="190">
        <f>ROUND(I157*H157,2)</f>
        <v>0</v>
      </c>
      <c r="BL157" s="15" t="s">
        <v>121</v>
      </c>
      <c r="BM157" s="189" t="s">
        <v>210</v>
      </c>
    </row>
    <row r="158" spans="2:51" s="12" customFormat="1" ht="10.2">
      <c r="B158" s="200"/>
      <c r="C158" s="201"/>
      <c r="D158" s="191" t="s">
        <v>165</v>
      </c>
      <c r="E158" s="202" t="s">
        <v>1</v>
      </c>
      <c r="F158" s="203" t="s">
        <v>211</v>
      </c>
      <c r="G158" s="201"/>
      <c r="H158" s="204">
        <v>9.04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165</v>
      </c>
      <c r="AU158" s="210" t="s">
        <v>80</v>
      </c>
      <c r="AV158" s="12" t="s">
        <v>82</v>
      </c>
      <c r="AW158" s="12" t="s">
        <v>30</v>
      </c>
      <c r="AX158" s="12" t="s">
        <v>73</v>
      </c>
      <c r="AY158" s="210" t="s">
        <v>114</v>
      </c>
    </row>
    <row r="159" spans="2:51" s="13" customFormat="1" ht="10.2">
      <c r="B159" s="211"/>
      <c r="C159" s="212"/>
      <c r="D159" s="191" t="s">
        <v>165</v>
      </c>
      <c r="E159" s="213" t="s">
        <v>1</v>
      </c>
      <c r="F159" s="214" t="s">
        <v>167</v>
      </c>
      <c r="G159" s="212"/>
      <c r="H159" s="215">
        <v>9.04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165</v>
      </c>
      <c r="AU159" s="221" t="s">
        <v>80</v>
      </c>
      <c r="AV159" s="13" t="s">
        <v>121</v>
      </c>
      <c r="AW159" s="13" t="s">
        <v>30</v>
      </c>
      <c r="AX159" s="13" t="s">
        <v>80</v>
      </c>
      <c r="AY159" s="221" t="s">
        <v>114</v>
      </c>
    </row>
    <row r="160" spans="2:63" s="11" customFormat="1" ht="25.95" customHeight="1">
      <c r="B160" s="163"/>
      <c r="C160" s="164"/>
      <c r="D160" s="165" t="s">
        <v>72</v>
      </c>
      <c r="E160" s="166" t="s">
        <v>82</v>
      </c>
      <c r="F160" s="166" t="s">
        <v>212</v>
      </c>
      <c r="G160" s="164"/>
      <c r="H160" s="164"/>
      <c r="I160" s="167"/>
      <c r="J160" s="168">
        <f>BK160</f>
        <v>0</v>
      </c>
      <c r="K160" s="164"/>
      <c r="L160" s="169"/>
      <c r="M160" s="170"/>
      <c r="N160" s="171"/>
      <c r="O160" s="171"/>
      <c r="P160" s="172">
        <f>SUM(P161:P171)</f>
        <v>0</v>
      </c>
      <c r="Q160" s="171"/>
      <c r="R160" s="172">
        <f>SUM(R161:R171)</f>
        <v>5.142489530000001</v>
      </c>
      <c r="S160" s="171"/>
      <c r="T160" s="173">
        <f>SUM(T161:T171)</f>
        <v>0</v>
      </c>
      <c r="AR160" s="174" t="s">
        <v>80</v>
      </c>
      <c r="AT160" s="175" t="s">
        <v>72</v>
      </c>
      <c r="AU160" s="175" t="s">
        <v>73</v>
      </c>
      <c r="AY160" s="174" t="s">
        <v>114</v>
      </c>
      <c r="BK160" s="176">
        <f>SUM(BK161:BK171)</f>
        <v>0</v>
      </c>
    </row>
    <row r="161" spans="1:65" s="2" customFormat="1" ht="21.75" customHeight="1">
      <c r="A161" s="32"/>
      <c r="B161" s="33"/>
      <c r="C161" s="177" t="s">
        <v>213</v>
      </c>
      <c r="D161" s="177" t="s">
        <v>117</v>
      </c>
      <c r="E161" s="178" t="s">
        <v>214</v>
      </c>
      <c r="F161" s="179" t="s">
        <v>215</v>
      </c>
      <c r="G161" s="180" t="s">
        <v>163</v>
      </c>
      <c r="H161" s="181">
        <v>1.701</v>
      </c>
      <c r="I161" s="182"/>
      <c r="J161" s="183">
        <f>ROUND(I161*H161,2)</f>
        <v>0</v>
      </c>
      <c r="K161" s="184"/>
      <c r="L161" s="37"/>
      <c r="M161" s="185" t="s">
        <v>1</v>
      </c>
      <c r="N161" s="186" t="s">
        <v>38</v>
      </c>
      <c r="O161" s="69"/>
      <c r="P161" s="187">
        <f>O161*H161</f>
        <v>0</v>
      </c>
      <c r="Q161" s="187">
        <v>2.45329</v>
      </c>
      <c r="R161" s="187">
        <f>Q161*H161</f>
        <v>4.17304629</v>
      </c>
      <c r="S161" s="187">
        <v>0</v>
      </c>
      <c r="T161" s="188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89" t="s">
        <v>121</v>
      </c>
      <c r="AT161" s="189" t="s">
        <v>117</v>
      </c>
      <c r="AU161" s="189" t="s">
        <v>80</v>
      </c>
      <c r="AY161" s="15" t="s">
        <v>114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5" t="s">
        <v>80</v>
      </c>
      <c r="BK161" s="190">
        <f>ROUND(I161*H161,2)</f>
        <v>0</v>
      </c>
      <c r="BL161" s="15" t="s">
        <v>121</v>
      </c>
      <c r="BM161" s="189" t="s">
        <v>216</v>
      </c>
    </row>
    <row r="162" spans="1:47" s="2" customFormat="1" ht="19.2">
      <c r="A162" s="32"/>
      <c r="B162" s="33"/>
      <c r="C162" s="34"/>
      <c r="D162" s="191" t="s">
        <v>122</v>
      </c>
      <c r="E162" s="34"/>
      <c r="F162" s="192" t="s">
        <v>217</v>
      </c>
      <c r="G162" s="34"/>
      <c r="H162" s="34"/>
      <c r="I162" s="193"/>
      <c r="J162" s="34"/>
      <c r="K162" s="34"/>
      <c r="L162" s="37"/>
      <c r="M162" s="194"/>
      <c r="N162" s="195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122</v>
      </c>
      <c r="AU162" s="15" t="s">
        <v>80</v>
      </c>
    </row>
    <row r="163" spans="1:65" s="2" customFormat="1" ht="33" customHeight="1">
      <c r="A163" s="32"/>
      <c r="B163" s="33"/>
      <c r="C163" s="177" t="s">
        <v>181</v>
      </c>
      <c r="D163" s="177" t="s">
        <v>117</v>
      </c>
      <c r="E163" s="178" t="s">
        <v>218</v>
      </c>
      <c r="F163" s="179" t="s">
        <v>219</v>
      </c>
      <c r="G163" s="180" t="s">
        <v>163</v>
      </c>
      <c r="H163" s="181">
        <v>0.504</v>
      </c>
      <c r="I163" s="182"/>
      <c r="J163" s="183">
        <f>ROUND(I163*H163,2)</f>
        <v>0</v>
      </c>
      <c r="K163" s="184"/>
      <c r="L163" s="37"/>
      <c r="M163" s="185" t="s">
        <v>1</v>
      </c>
      <c r="N163" s="186" t="s">
        <v>38</v>
      </c>
      <c r="O163" s="69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89" t="s">
        <v>121</v>
      </c>
      <c r="AT163" s="189" t="s">
        <v>117</v>
      </c>
      <c r="AU163" s="189" t="s">
        <v>80</v>
      </c>
      <c r="AY163" s="15" t="s">
        <v>114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15" t="s">
        <v>80</v>
      </c>
      <c r="BK163" s="190">
        <f>ROUND(I163*H163,2)</f>
        <v>0</v>
      </c>
      <c r="BL163" s="15" t="s">
        <v>121</v>
      </c>
      <c r="BM163" s="189" t="s">
        <v>220</v>
      </c>
    </row>
    <row r="164" spans="1:47" s="2" customFormat="1" ht="19.2">
      <c r="A164" s="32"/>
      <c r="B164" s="33"/>
      <c r="C164" s="34"/>
      <c r="D164" s="191" t="s">
        <v>122</v>
      </c>
      <c r="E164" s="34"/>
      <c r="F164" s="192" t="s">
        <v>221</v>
      </c>
      <c r="G164" s="34"/>
      <c r="H164" s="34"/>
      <c r="I164" s="193"/>
      <c r="J164" s="34"/>
      <c r="K164" s="34"/>
      <c r="L164" s="37"/>
      <c r="M164" s="194"/>
      <c r="N164" s="195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122</v>
      </c>
      <c r="AU164" s="15" t="s">
        <v>80</v>
      </c>
    </row>
    <row r="165" spans="1:65" s="2" customFormat="1" ht="33" customHeight="1">
      <c r="A165" s="32"/>
      <c r="B165" s="33"/>
      <c r="C165" s="177" t="s">
        <v>222</v>
      </c>
      <c r="D165" s="177" t="s">
        <v>117</v>
      </c>
      <c r="E165" s="178" t="s">
        <v>223</v>
      </c>
      <c r="F165" s="179" t="s">
        <v>224</v>
      </c>
      <c r="G165" s="180" t="s">
        <v>163</v>
      </c>
      <c r="H165" s="181">
        <v>7.613</v>
      </c>
      <c r="I165" s="182"/>
      <c r="J165" s="183">
        <f>ROUND(I165*H165,2)</f>
        <v>0</v>
      </c>
      <c r="K165" s="184"/>
      <c r="L165" s="37"/>
      <c r="M165" s="185" t="s">
        <v>1</v>
      </c>
      <c r="N165" s="186" t="s">
        <v>38</v>
      </c>
      <c r="O165" s="69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89" t="s">
        <v>121</v>
      </c>
      <c r="AT165" s="189" t="s">
        <v>117</v>
      </c>
      <c r="AU165" s="189" t="s">
        <v>80</v>
      </c>
      <c r="AY165" s="15" t="s">
        <v>114</v>
      </c>
      <c r="BE165" s="190">
        <f>IF(N165="základní",J165,0)</f>
        <v>0</v>
      </c>
      <c r="BF165" s="190">
        <f>IF(N165="snížená",J165,0)</f>
        <v>0</v>
      </c>
      <c r="BG165" s="190">
        <f>IF(N165="zákl. přenesená",J165,0)</f>
        <v>0</v>
      </c>
      <c r="BH165" s="190">
        <f>IF(N165="sníž. přenesená",J165,0)</f>
        <v>0</v>
      </c>
      <c r="BI165" s="190">
        <f>IF(N165="nulová",J165,0)</f>
        <v>0</v>
      </c>
      <c r="BJ165" s="15" t="s">
        <v>80</v>
      </c>
      <c r="BK165" s="190">
        <f>ROUND(I165*H165,2)</f>
        <v>0</v>
      </c>
      <c r="BL165" s="15" t="s">
        <v>121</v>
      </c>
      <c r="BM165" s="189" t="s">
        <v>225</v>
      </c>
    </row>
    <row r="166" spans="1:65" s="2" customFormat="1" ht="16.5" customHeight="1">
      <c r="A166" s="32"/>
      <c r="B166" s="33"/>
      <c r="C166" s="177" t="s">
        <v>226</v>
      </c>
      <c r="D166" s="177" t="s">
        <v>117</v>
      </c>
      <c r="E166" s="178" t="s">
        <v>227</v>
      </c>
      <c r="F166" s="179" t="s">
        <v>228</v>
      </c>
      <c r="G166" s="180" t="s">
        <v>149</v>
      </c>
      <c r="H166" s="181">
        <v>15.806</v>
      </c>
      <c r="I166" s="182"/>
      <c r="J166" s="183">
        <f>ROUND(I166*H166,2)</f>
        <v>0</v>
      </c>
      <c r="K166" s="184"/>
      <c r="L166" s="37"/>
      <c r="M166" s="185" t="s">
        <v>1</v>
      </c>
      <c r="N166" s="186" t="s">
        <v>38</v>
      </c>
      <c r="O166" s="69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89" t="s">
        <v>121</v>
      </c>
      <c r="AT166" s="189" t="s">
        <v>117</v>
      </c>
      <c r="AU166" s="189" t="s">
        <v>80</v>
      </c>
      <c r="AY166" s="15" t="s">
        <v>114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5" t="s">
        <v>80</v>
      </c>
      <c r="BK166" s="190">
        <f>ROUND(I166*H166,2)</f>
        <v>0</v>
      </c>
      <c r="BL166" s="15" t="s">
        <v>121</v>
      </c>
      <c r="BM166" s="189" t="s">
        <v>229</v>
      </c>
    </row>
    <row r="167" spans="1:65" s="2" customFormat="1" ht="16.5" customHeight="1">
      <c r="A167" s="32"/>
      <c r="B167" s="33"/>
      <c r="C167" s="177" t="s">
        <v>7</v>
      </c>
      <c r="D167" s="177" t="s">
        <v>117</v>
      </c>
      <c r="E167" s="178" t="s">
        <v>230</v>
      </c>
      <c r="F167" s="179" t="s">
        <v>231</v>
      </c>
      <c r="G167" s="180" t="s">
        <v>149</v>
      </c>
      <c r="H167" s="181">
        <v>15.806</v>
      </c>
      <c r="I167" s="182"/>
      <c r="J167" s="183">
        <f>ROUND(I167*H167,2)</f>
        <v>0</v>
      </c>
      <c r="K167" s="184"/>
      <c r="L167" s="37"/>
      <c r="M167" s="185" t="s">
        <v>1</v>
      </c>
      <c r="N167" s="186" t="s">
        <v>38</v>
      </c>
      <c r="O167" s="69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89" t="s">
        <v>121</v>
      </c>
      <c r="AT167" s="189" t="s">
        <v>117</v>
      </c>
      <c r="AU167" s="189" t="s">
        <v>80</v>
      </c>
      <c r="AY167" s="15" t="s">
        <v>114</v>
      </c>
      <c r="BE167" s="190">
        <f>IF(N167="základní",J167,0)</f>
        <v>0</v>
      </c>
      <c r="BF167" s="190">
        <f>IF(N167="snížená",J167,0)</f>
        <v>0</v>
      </c>
      <c r="BG167" s="190">
        <f>IF(N167="zákl. přenesená",J167,0)</f>
        <v>0</v>
      </c>
      <c r="BH167" s="190">
        <f>IF(N167="sníž. přenesená",J167,0)</f>
        <v>0</v>
      </c>
      <c r="BI167" s="190">
        <f>IF(N167="nulová",J167,0)</f>
        <v>0</v>
      </c>
      <c r="BJ167" s="15" t="s">
        <v>80</v>
      </c>
      <c r="BK167" s="190">
        <f>ROUND(I167*H167,2)</f>
        <v>0</v>
      </c>
      <c r="BL167" s="15" t="s">
        <v>121</v>
      </c>
      <c r="BM167" s="189" t="s">
        <v>232</v>
      </c>
    </row>
    <row r="168" spans="1:65" s="2" customFormat="1" ht="21.75" customHeight="1">
      <c r="A168" s="32"/>
      <c r="B168" s="33"/>
      <c r="C168" s="177" t="s">
        <v>189</v>
      </c>
      <c r="D168" s="177" t="s">
        <v>117</v>
      </c>
      <c r="E168" s="178" t="s">
        <v>233</v>
      </c>
      <c r="F168" s="179" t="s">
        <v>234</v>
      </c>
      <c r="G168" s="180" t="s">
        <v>235</v>
      </c>
      <c r="H168" s="181">
        <v>0.914</v>
      </c>
      <c r="I168" s="182"/>
      <c r="J168" s="183">
        <f>ROUND(I168*H168,2)</f>
        <v>0</v>
      </c>
      <c r="K168" s="184"/>
      <c r="L168" s="37"/>
      <c r="M168" s="185" t="s">
        <v>1</v>
      </c>
      <c r="N168" s="186" t="s">
        <v>38</v>
      </c>
      <c r="O168" s="69"/>
      <c r="P168" s="187">
        <f>O168*H168</f>
        <v>0</v>
      </c>
      <c r="Q168" s="187">
        <v>1.06066</v>
      </c>
      <c r="R168" s="187">
        <f>Q168*H168</f>
        <v>0.9694432399999999</v>
      </c>
      <c r="S168" s="187">
        <v>0</v>
      </c>
      <c r="T168" s="188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89" t="s">
        <v>121</v>
      </c>
      <c r="AT168" s="189" t="s">
        <v>117</v>
      </c>
      <c r="AU168" s="189" t="s">
        <v>80</v>
      </c>
      <c r="AY168" s="15" t="s">
        <v>114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5" t="s">
        <v>80</v>
      </c>
      <c r="BK168" s="190">
        <f>ROUND(I168*H168,2)</f>
        <v>0</v>
      </c>
      <c r="BL168" s="15" t="s">
        <v>121</v>
      </c>
      <c r="BM168" s="189" t="s">
        <v>236</v>
      </c>
    </row>
    <row r="169" spans="1:47" s="2" customFormat="1" ht="19.2">
      <c r="A169" s="32"/>
      <c r="B169" s="33"/>
      <c r="C169" s="34"/>
      <c r="D169" s="191" t="s">
        <v>122</v>
      </c>
      <c r="E169" s="34"/>
      <c r="F169" s="192" t="s">
        <v>237</v>
      </c>
      <c r="G169" s="34"/>
      <c r="H169" s="34"/>
      <c r="I169" s="193"/>
      <c r="J169" s="34"/>
      <c r="K169" s="34"/>
      <c r="L169" s="37"/>
      <c r="M169" s="194"/>
      <c r="N169" s="195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122</v>
      </c>
      <c r="AU169" s="15" t="s">
        <v>80</v>
      </c>
    </row>
    <row r="170" spans="2:51" s="12" customFormat="1" ht="10.2">
      <c r="B170" s="200"/>
      <c r="C170" s="201"/>
      <c r="D170" s="191" t="s">
        <v>165</v>
      </c>
      <c r="E170" s="202" t="s">
        <v>1</v>
      </c>
      <c r="F170" s="203" t="s">
        <v>238</v>
      </c>
      <c r="G170" s="201"/>
      <c r="H170" s="204">
        <v>0.914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165</v>
      </c>
      <c r="AU170" s="210" t="s">
        <v>80</v>
      </c>
      <c r="AV170" s="12" t="s">
        <v>82</v>
      </c>
      <c r="AW170" s="12" t="s">
        <v>30</v>
      </c>
      <c r="AX170" s="12" t="s">
        <v>73</v>
      </c>
      <c r="AY170" s="210" t="s">
        <v>114</v>
      </c>
    </row>
    <row r="171" spans="2:51" s="13" customFormat="1" ht="10.2">
      <c r="B171" s="211"/>
      <c r="C171" s="212"/>
      <c r="D171" s="191" t="s">
        <v>165</v>
      </c>
      <c r="E171" s="213" t="s">
        <v>1</v>
      </c>
      <c r="F171" s="214" t="s">
        <v>167</v>
      </c>
      <c r="G171" s="212"/>
      <c r="H171" s="215">
        <v>0.914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165</v>
      </c>
      <c r="AU171" s="221" t="s">
        <v>80</v>
      </c>
      <c r="AV171" s="13" t="s">
        <v>121</v>
      </c>
      <c r="AW171" s="13" t="s">
        <v>30</v>
      </c>
      <c r="AX171" s="13" t="s">
        <v>80</v>
      </c>
      <c r="AY171" s="221" t="s">
        <v>114</v>
      </c>
    </row>
    <row r="172" spans="2:63" s="11" customFormat="1" ht="25.95" customHeight="1">
      <c r="B172" s="163"/>
      <c r="C172" s="164"/>
      <c r="D172" s="165" t="s">
        <v>72</v>
      </c>
      <c r="E172" s="166" t="s">
        <v>127</v>
      </c>
      <c r="F172" s="166" t="s">
        <v>239</v>
      </c>
      <c r="G172" s="164"/>
      <c r="H172" s="164"/>
      <c r="I172" s="167"/>
      <c r="J172" s="168">
        <f>BK172</f>
        <v>0</v>
      </c>
      <c r="K172" s="164"/>
      <c r="L172" s="169"/>
      <c r="M172" s="170"/>
      <c r="N172" s="171"/>
      <c r="O172" s="171"/>
      <c r="P172" s="172">
        <f>P173</f>
        <v>0</v>
      </c>
      <c r="Q172" s="171"/>
      <c r="R172" s="172">
        <f>R173</f>
        <v>0</v>
      </c>
      <c r="S172" s="171"/>
      <c r="T172" s="173">
        <f>T173</f>
        <v>0</v>
      </c>
      <c r="AR172" s="174" t="s">
        <v>80</v>
      </c>
      <c r="AT172" s="175" t="s">
        <v>72</v>
      </c>
      <c r="AU172" s="175" t="s">
        <v>73</v>
      </c>
      <c r="AY172" s="174" t="s">
        <v>114</v>
      </c>
      <c r="BK172" s="176">
        <f>BK173</f>
        <v>0</v>
      </c>
    </row>
    <row r="173" spans="1:65" s="2" customFormat="1" ht="16.5" customHeight="1">
      <c r="A173" s="32"/>
      <c r="B173" s="33"/>
      <c r="C173" s="177" t="s">
        <v>240</v>
      </c>
      <c r="D173" s="177" t="s">
        <v>117</v>
      </c>
      <c r="E173" s="178" t="s">
        <v>241</v>
      </c>
      <c r="F173" s="179" t="s">
        <v>242</v>
      </c>
      <c r="G173" s="180" t="s">
        <v>163</v>
      </c>
      <c r="H173" s="181">
        <v>1.237</v>
      </c>
      <c r="I173" s="182"/>
      <c r="J173" s="183">
        <f>ROUND(I173*H173,2)</f>
        <v>0</v>
      </c>
      <c r="K173" s="184"/>
      <c r="L173" s="37"/>
      <c r="M173" s="185" t="s">
        <v>1</v>
      </c>
      <c r="N173" s="186" t="s">
        <v>38</v>
      </c>
      <c r="O173" s="69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89" t="s">
        <v>121</v>
      </c>
      <c r="AT173" s="189" t="s">
        <v>117</v>
      </c>
      <c r="AU173" s="189" t="s">
        <v>80</v>
      </c>
      <c r="AY173" s="15" t="s">
        <v>114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5" t="s">
        <v>80</v>
      </c>
      <c r="BK173" s="190">
        <f>ROUND(I173*H173,2)</f>
        <v>0</v>
      </c>
      <c r="BL173" s="15" t="s">
        <v>121</v>
      </c>
      <c r="BM173" s="189" t="s">
        <v>243</v>
      </c>
    </row>
    <row r="174" spans="2:63" s="11" customFormat="1" ht="25.95" customHeight="1">
      <c r="B174" s="163"/>
      <c r="C174" s="164"/>
      <c r="D174" s="165" t="s">
        <v>72</v>
      </c>
      <c r="E174" s="166" t="s">
        <v>121</v>
      </c>
      <c r="F174" s="166" t="s">
        <v>244</v>
      </c>
      <c r="G174" s="164"/>
      <c r="H174" s="164"/>
      <c r="I174" s="167"/>
      <c r="J174" s="168">
        <f>BK174</f>
        <v>0</v>
      </c>
      <c r="K174" s="164"/>
      <c r="L174" s="169"/>
      <c r="M174" s="170"/>
      <c r="N174" s="171"/>
      <c r="O174" s="171"/>
      <c r="P174" s="172">
        <f>SUM(P175:P193)</f>
        <v>0</v>
      </c>
      <c r="Q174" s="171"/>
      <c r="R174" s="172">
        <f>SUM(R175:R193)</f>
        <v>0.028694789999999998</v>
      </c>
      <c r="S174" s="171"/>
      <c r="T174" s="173">
        <f>SUM(T175:T193)</f>
        <v>0</v>
      </c>
      <c r="AR174" s="174" t="s">
        <v>80</v>
      </c>
      <c r="AT174" s="175" t="s">
        <v>72</v>
      </c>
      <c r="AU174" s="175" t="s">
        <v>73</v>
      </c>
      <c r="AY174" s="174" t="s">
        <v>114</v>
      </c>
      <c r="BK174" s="176">
        <f>SUM(BK175:BK193)</f>
        <v>0</v>
      </c>
    </row>
    <row r="175" spans="1:65" s="2" customFormat="1" ht="33" customHeight="1">
      <c r="A175" s="32"/>
      <c r="B175" s="33"/>
      <c r="C175" s="177" t="s">
        <v>194</v>
      </c>
      <c r="D175" s="177" t="s">
        <v>117</v>
      </c>
      <c r="E175" s="178" t="s">
        <v>245</v>
      </c>
      <c r="F175" s="179" t="s">
        <v>246</v>
      </c>
      <c r="G175" s="180" t="s">
        <v>235</v>
      </c>
      <c r="H175" s="181">
        <v>0.027</v>
      </c>
      <c r="I175" s="182"/>
      <c r="J175" s="183">
        <f>ROUND(I175*H175,2)</f>
        <v>0</v>
      </c>
      <c r="K175" s="184"/>
      <c r="L175" s="37"/>
      <c r="M175" s="185" t="s">
        <v>1</v>
      </c>
      <c r="N175" s="186" t="s">
        <v>38</v>
      </c>
      <c r="O175" s="69"/>
      <c r="P175" s="187">
        <f>O175*H175</f>
        <v>0</v>
      </c>
      <c r="Q175" s="187">
        <v>1.06277</v>
      </c>
      <c r="R175" s="187">
        <f>Q175*H175</f>
        <v>0.028694789999999998</v>
      </c>
      <c r="S175" s="187">
        <v>0</v>
      </c>
      <c r="T175" s="188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89" t="s">
        <v>121</v>
      </c>
      <c r="AT175" s="189" t="s">
        <v>117</v>
      </c>
      <c r="AU175" s="189" t="s">
        <v>80</v>
      </c>
      <c r="AY175" s="15" t="s">
        <v>114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5" t="s">
        <v>80</v>
      </c>
      <c r="BK175" s="190">
        <f>ROUND(I175*H175,2)</f>
        <v>0</v>
      </c>
      <c r="BL175" s="15" t="s">
        <v>121</v>
      </c>
      <c r="BM175" s="189" t="s">
        <v>247</v>
      </c>
    </row>
    <row r="176" spans="1:47" s="2" customFormat="1" ht="19.2">
      <c r="A176" s="32"/>
      <c r="B176" s="33"/>
      <c r="C176" s="34"/>
      <c r="D176" s="191" t="s">
        <v>122</v>
      </c>
      <c r="E176" s="34"/>
      <c r="F176" s="192" t="s">
        <v>248</v>
      </c>
      <c r="G176" s="34"/>
      <c r="H176" s="34"/>
      <c r="I176" s="193"/>
      <c r="J176" s="34"/>
      <c r="K176" s="34"/>
      <c r="L176" s="37"/>
      <c r="M176" s="194"/>
      <c r="N176" s="195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122</v>
      </c>
      <c r="AU176" s="15" t="s">
        <v>80</v>
      </c>
    </row>
    <row r="177" spans="2:51" s="12" customFormat="1" ht="10.2">
      <c r="B177" s="200"/>
      <c r="C177" s="201"/>
      <c r="D177" s="191" t="s">
        <v>165</v>
      </c>
      <c r="E177" s="202" t="s">
        <v>1</v>
      </c>
      <c r="F177" s="203" t="s">
        <v>249</v>
      </c>
      <c r="G177" s="201"/>
      <c r="H177" s="204">
        <v>0.027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165</v>
      </c>
      <c r="AU177" s="210" t="s">
        <v>80</v>
      </c>
      <c r="AV177" s="12" t="s">
        <v>82</v>
      </c>
      <c r="AW177" s="12" t="s">
        <v>30</v>
      </c>
      <c r="AX177" s="12" t="s">
        <v>73</v>
      </c>
      <c r="AY177" s="210" t="s">
        <v>114</v>
      </c>
    </row>
    <row r="178" spans="2:51" s="13" customFormat="1" ht="10.2">
      <c r="B178" s="211"/>
      <c r="C178" s="212"/>
      <c r="D178" s="191" t="s">
        <v>165</v>
      </c>
      <c r="E178" s="213" t="s">
        <v>1</v>
      </c>
      <c r="F178" s="214" t="s">
        <v>167</v>
      </c>
      <c r="G178" s="212"/>
      <c r="H178" s="215">
        <v>0.027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165</v>
      </c>
      <c r="AU178" s="221" t="s">
        <v>80</v>
      </c>
      <c r="AV178" s="13" t="s">
        <v>121</v>
      </c>
      <c r="AW178" s="13" t="s">
        <v>30</v>
      </c>
      <c r="AX178" s="13" t="s">
        <v>80</v>
      </c>
      <c r="AY178" s="221" t="s">
        <v>114</v>
      </c>
    </row>
    <row r="179" spans="1:65" s="2" customFormat="1" ht="21.75" customHeight="1">
      <c r="A179" s="32"/>
      <c r="B179" s="33"/>
      <c r="C179" s="177" t="s">
        <v>250</v>
      </c>
      <c r="D179" s="177" t="s">
        <v>117</v>
      </c>
      <c r="E179" s="178" t="s">
        <v>251</v>
      </c>
      <c r="F179" s="179" t="s">
        <v>252</v>
      </c>
      <c r="G179" s="180" t="s">
        <v>149</v>
      </c>
      <c r="H179" s="181">
        <v>64.802</v>
      </c>
      <c r="I179" s="182"/>
      <c r="J179" s="183">
        <f>ROUND(I179*H179,2)</f>
        <v>0</v>
      </c>
      <c r="K179" s="184"/>
      <c r="L179" s="37"/>
      <c r="M179" s="185" t="s">
        <v>1</v>
      </c>
      <c r="N179" s="186" t="s">
        <v>38</v>
      </c>
      <c r="O179" s="69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89" t="s">
        <v>121</v>
      </c>
      <c r="AT179" s="189" t="s">
        <v>117</v>
      </c>
      <c r="AU179" s="189" t="s">
        <v>80</v>
      </c>
      <c r="AY179" s="15" t="s">
        <v>114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5" t="s">
        <v>80</v>
      </c>
      <c r="BK179" s="190">
        <f>ROUND(I179*H179,2)</f>
        <v>0</v>
      </c>
      <c r="BL179" s="15" t="s">
        <v>121</v>
      </c>
      <c r="BM179" s="189" t="s">
        <v>253</v>
      </c>
    </row>
    <row r="180" spans="1:65" s="2" customFormat="1" ht="21.75" customHeight="1">
      <c r="A180" s="32"/>
      <c r="B180" s="33"/>
      <c r="C180" s="177" t="s">
        <v>199</v>
      </c>
      <c r="D180" s="177" t="s">
        <v>117</v>
      </c>
      <c r="E180" s="178" t="s">
        <v>254</v>
      </c>
      <c r="F180" s="179" t="s">
        <v>255</v>
      </c>
      <c r="G180" s="180" t="s">
        <v>149</v>
      </c>
      <c r="H180" s="181">
        <v>12.32</v>
      </c>
      <c r="I180" s="182"/>
      <c r="J180" s="183">
        <f>ROUND(I180*H180,2)</f>
        <v>0</v>
      </c>
      <c r="K180" s="184"/>
      <c r="L180" s="37"/>
      <c r="M180" s="185" t="s">
        <v>1</v>
      </c>
      <c r="N180" s="186" t="s">
        <v>38</v>
      </c>
      <c r="O180" s="69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89" t="s">
        <v>121</v>
      </c>
      <c r="AT180" s="189" t="s">
        <v>117</v>
      </c>
      <c r="AU180" s="189" t="s">
        <v>80</v>
      </c>
      <c r="AY180" s="15" t="s">
        <v>114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15" t="s">
        <v>80</v>
      </c>
      <c r="BK180" s="190">
        <f>ROUND(I180*H180,2)</f>
        <v>0</v>
      </c>
      <c r="BL180" s="15" t="s">
        <v>121</v>
      </c>
      <c r="BM180" s="189" t="s">
        <v>256</v>
      </c>
    </row>
    <row r="181" spans="1:65" s="2" customFormat="1" ht="21.75" customHeight="1">
      <c r="A181" s="32"/>
      <c r="B181" s="33"/>
      <c r="C181" s="177" t="s">
        <v>257</v>
      </c>
      <c r="D181" s="177" t="s">
        <v>117</v>
      </c>
      <c r="E181" s="178" t="s">
        <v>258</v>
      </c>
      <c r="F181" s="179" t="s">
        <v>259</v>
      </c>
      <c r="G181" s="180" t="s">
        <v>149</v>
      </c>
      <c r="H181" s="181">
        <v>4.14</v>
      </c>
      <c r="I181" s="182"/>
      <c r="J181" s="183">
        <f>ROUND(I181*H181,2)</f>
        <v>0</v>
      </c>
      <c r="K181" s="184"/>
      <c r="L181" s="37"/>
      <c r="M181" s="185" t="s">
        <v>1</v>
      </c>
      <c r="N181" s="186" t="s">
        <v>38</v>
      </c>
      <c r="O181" s="69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89" t="s">
        <v>121</v>
      </c>
      <c r="AT181" s="189" t="s">
        <v>117</v>
      </c>
      <c r="AU181" s="189" t="s">
        <v>80</v>
      </c>
      <c r="AY181" s="15" t="s">
        <v>114</v>
      </c>
      <c r="BE181" s="190">
        <f>IF(N181="základní",J181,0)</f>
        <v>0</v>
      </c>
      <c r="BF181" s="190">
        <f>IF(N181="snížená",J181,0)</f>
        <v>0</v>
      </c>
      <c r="BG181" s="190">
        <f>IF(N181="zákl. přenesená",J181,0)</f>
        <v>0</v>
      </c>
      <c r="BH181" s="190">
        <f>IF(N181="sníž. přenesená",J181,0)</f>
        <v>0</v>
      </c>
      <c r="BI181" s="190">
        <f>IF(N181="nulová",J181,0)</f>
        <v>0</v>
      </c>
      <c r="BJ181" s="15" t="s">
        <v>80</v>
      </c>
      <c r="BK181" s="190">
        <f>ROUND(I181*H181,2)</f>
        <v>0</v>
      </c>
      <c r="BL181" s="15" t="s">
        <v>121</v>
      </c>
      <c r="BM181" s="189" t="s">
        <v>260</v>
      </c>
    </row>
    <row r="182" spans="1:65" s="2" customFormat="1" ht="21.75" customHeight="1">
      <c r="A182" s="32"/>
      <c r="B182" s="33"/>
      <c r="C182" s="177" t="s">
        <v>202</v>
      </c>
      <c r="D182" s="177" t="s">
        <v>117</v>
      </c>
      <c r="E182" s="178" t="s">
        <v>261</v>
      </c>
      <c r="F182" s="179" t="s">
        <v>262</v>
      </c>
      <c r="G182" s="180" t="s">
        <v>163</v>
      </c>
      <c r="H182" s="181">
        <v>0.504</v>
      </c>
      <c r="I182" s="182"/>
      <c r="J182" s="183">
        <f>ROUND(I182*H182,2)</f>
        <v>0</v>
      </c>
      <c r="K182" s="184"/>
      <c r="L182" s="37"/>
      <c r="M182" s="185" t="s">
        <v>1</v>
      </c>
      <c r="N182" s="186" t="s">
        <v>38</v>
      </c>
      <c r="O182" s="69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89" t="s">
        <v>121</v>
      </c>
      <c r="AT182" s="189" t="s">
        <v>117</v>
      </c>
      <c r="AU182" s="189" t="s">
        <v>80</v>
      </c>
      <c r="AY182" s="15" t="s">
        <v>114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5" t="s">
        <v>80</v>
      </c>
      <c r="BK182" s="190">
        <f>ROUND(I182*H182,2)</f>
        <v>0</v>
      </c>
      <c r="BL182" s="15" t="s">
        <v>121</v>
      </c>
      <c r="BM182" s="189" t="s">
        <v>263</v>
      </c>
    </row>
    <row r="183" spans="1:47" s="2" customFormat="1" ht="19.2">
      <c r="A183" s="32"/>
      <c r="B183" s="33"/>
      <c r="C183" s="34"/>
      <c r="D183" s="191" t="s">
        <v>122</v>
      </c>
      <c r="E183" s="34"/>
      <c r="F183" s="192" t="s">
        <v>264</v>
      </c>
      <c r="G183" s="34"/>
      <c r="H183" s="34"/>
      <c r="I183" s="193"/>
      <c r="J183" s="34"/>
      <c r="K183" s="34"/>
      <c r="L183" s="37"/>
      <c r="M183" s="194"/>
      <c r="N183" s="195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122</v>
      </c>
      <c r="AU183" s="15" t="s">
        <v>80</v>
      </c>
    </row>
    <row r="184" spans="1:65" s="2" customFormat="1" ht="21.75" customHeight="1">
      <c r="A184" s="32"/>
      <c r="B184" s="33"/>
      <c r="C184" s="177" t="s">
        <v>265</v>
      </c>
      <c r="D184" s="177" t="s">
        <v>117</v>
      </c>
      <c r="E184" s="178" t="s">
        <v>266</v>
      </c>
      <c r="F184" s="179" t="s">
        <v>267</v>
      </c>
      <c r="G184" s="180" t="s">
        <v>149</v>
      </c>
      <c r="H184" s="181">
        <v>3.072</v>
      </c>
      <c r="I184" s="182"/>
      <c r="J184" s="183">
        <f>ROUND(I184*H184,2)</f>
        <v>0</v>
      </c>
      <c r="K184" s="184"/>
      <c r="L184" s="37"/>
      <c r="M184" s="185" t="s">
        <v>1</v>
      </c>
      <c r="N184" s="186" t="s">
        <v>38</v>
      </c>
      <c r="O184" s="69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89" t="s">
        <v>121</v>
      </c>
      <c r="AT184" s="189" t="s">
        <v>117</v>
      </c>
      <c r="AU184" s="189" t="s">
        <v>80</v>
      </c>
      <c r="AY184" s="15" t="s">
        <v>114</v>
      </c>
      <c r="BE184" s="190">
        <f>IF(N184="základní",J184,0)</f>
        <v>0</v>
      </c>
      <c r="BF184" s="190">
        <f>IF(N184="snížená",J184,0)</f>
        <v>0</v>
      </c>
      <c r="BG184" s="190">
        <f>IF(N184="zákl. přenesená",J184,0)</f>
        <v>0</v>
      </c>
      <c r="BH184" s="190">
        <f>IF(N184="sníž. přenesená",J184,0)</f>
        <v>0</v>
      </c>
      <c r="BI184" s="190">
        <f>IF(N184="nulová",J184,0)</f>
        <v>0</v>
      </c>
      <c r="BJ184" s="15" t="s">
        <v>80</v>
      </c>
      <c r="BK184" s="190">
        <f>ROUND(I184*H184,2)</f>
        <v>0</v>
      </c>
      <c r="BL184" s="15" t="s">
        <v>121</v>
      </c>
      <c r="BM184" s="189" t="s">
        <v>268</v>
      </c>
    </row>
    <row r="185" spans="1:47" s="2" customFormat="1" ht="19.2">
      <c r="A185" s="32"/>
      <c r="B185" s="33"/>
      <c r="C185" s="34"/>
      <c r="D185" s="191" t="s">
        <v>122</v>
      </c>
      <c r="E185" s="34"/>
      <c r="F185" s="192" t="s">
        <v>269</v>
      </c>
      <c r="G185" s="34"/>
      <c r="H185" s="34"/>
      <c r="I185" s="193"/>
      <c r="J185" s="34"/>
      <c r="K185" s="34"/>
      <c r="L185" s="37"/>
      <c r="M185" s="194"/>
      <c r="N185" s="195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122</v>
      </c>
      <c r="AU185" s="15" t="s">
        <v>80</v>
      </c>
    </row>
    <row r="186" spans="2:51" s="12" customFormat="1" ht="10.2">
      <c r="B186" s="200"/>
      <c r="C186" s="201"/>
      <c r="D186" s="191" t="s">
        <v>165</v>
      </c>
      <c r="E186" s="202" t="s">
        <v>1</v>
      </c>
      <c r="F186" s="203" t="s">
        <v>270</v>
      </c>
      <c r="G186" s="201"/>
      <c r="H186" s="204">
        <v>3.072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165</v>
      </c>
      <c r="AU186" s="210" t="s">
        <v>80</v>
      </c>
      <c r="AV186" s="12" t="s">
        <v>82</v>
      </c>
      <c r="AW186" s="12" t="s">
        <v>30</v>
      </c>
      <c r="AX186" s="12" t="s">
        <v>73</v>
      </c>
      <c r="AY186" s="210" t="s">
        <v>114</v>
      </c>
    </row>
    <row r="187" spans="2:51" s="13" customFormat="1" ht="10.2">
      <c r="B187" s="211"/>
      <c r="C187" s="212"/>
      <c r="D187" s="191" t="s">
        <v>165</v>
      </c>
      <c r="E187" s="213" t="s">
        <v>1</v>
      </c>
      <c r="F187" s="214" t="s">
        <v>167</v>
      </c>
      <c r="G187" s="212"/>
      <c r="H187" s="215">
        <v>3.072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165</v>
      </c>
      <c r="AU187" s="221" t="s">
        <v>80</v>
      </c>
      <c r="AV187" s="13" t="s">
        <v>121</v>
      </c>
      <c r="AW187" s="13" t="s">
        <v>30</v>
      </c>
      <c r="AX187" s="13" t="s">
        <v>80</v>
      </c>
      <c r="AY187" s="221" t="s">
        <v>114</v>
      </c>
    </row>
    <row r="188" spans="1:65" s="2" customFormat="1" ht="21.75" customHeight="1">
      <c r="A188" s="32"/>
      <c r="B188" s="33"/>
      <c r="C188" s="177" t="s">
        <v>205</v>
      </c>
      <c r="D188" s="177" t="s">
        <v>117</v>
      </c>
      <c r="E188" s="178" t="s">
        <v>271</v>
      </c>
      <c r="F188" s="179" t="s">
        <v>272</v>
      </c>
      <c r="G188" s="180" t="s">
        <v>149</v>
      </c>
      <c r="H188" s="181">
        <v>62.431</v>
      </c>
      <c r="I188" s="182"/>
      <c r="J188" s="183">
        <f>ROUND(I188*H188,2)</f>
        <v>0</v>
      </c>
      <c r="K188" s="184"/>
      <c r="L188" s="37"/>
      <c r="M188" s="185" t="s">
        <v>1</v>
      </c>
      <c r="N188" s="186" t="s">
        <v>38</v>
      </c>
      <c r="O188" s="69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89" t="s">
        <v>121</v>
      </c>
      <c r="AT188" s="189" t="s">
        <v>117</v>
      </c>
      <c r="AU188" s="189" t="s">
        <v>80</v>
      </c>
      <c r="AY188" s="15" t="s">
        <v>114</v>
      </c>
      <c r="BE188" s="190">
        <f>IF(N188="základní",J188,0)</f>
        <v>0</v>
      </c>
      <c r="BF188" s="190">
        <f>IF(N188="snížená",J188,0)</f>
        <v>0</v>
      </c>
      <c r="BG188" s="190">
        <f>IF(N188="zákl. přenesená",J188,0)</f>
        <v>0</v>
      </c>
      <c r="BH188" s="190">
        <f>IF(N188="sníž. přenesená",J188,0)</f>
        <v>0</v>
      </c>
      <c r="BI188" s="190">
        <f>IF(N188="nulová",J188,0)</f>
        <v>0</v>
      </c>
      <c r="BJ188" s="15" t="s">
        <v>80</v>
      </c>
      <c r="BK188" s="190">
        <f>ROUND(I188*H188,2)</f>
        <v>0</v>
      </c>
      <c r="BL188" s="15" t="s">
        <v>121</v>
      </c>
      <c r="BM188" s="189" t="s">
        <v>273</v>
      </c>
    </row>
    <row r="189" spans="1:65" s="2" customFormat="1" ht="21.75" customHeight="1">
      <c r="A189" s="32"/>
      <c r="B189" s="33"/>
      <c r="C189" s="177" t="s">
        <v>274</v>
      </c>
      <c r="D189" s="177" t="s">
        <v>117</v>
      </c>
      <c r="E189" s="178" t="s">
        <v>275</v>
      </c>
      <c r="F189" s="179" t="s">
        <v>276</v>
      </c>
      <c r="G189" s="180" t="s">
        <v>149</v>
      </c>
      <c r="H189" s="181">
        <v>25.9</v>
      </c>
      <c r="I189" s="182"/>
      <c r="J189" s="183">
        <f>ROUND(I189*H189,2)</f>
        <v>0</v>
      </c>
      <c r="K189" s="184"/>
      <c r="L189" s="37"/>
      <c r="M189" s="185" t="s">
        <v>1</v>
      </c>
      <c r="N189" s="186" t="s">
        <v>38</v>
      </c>
      <c r="O189" s="69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89" t="s">
        <v>121</v>
      </c>
      <c r="AT189" s="189" t="s">
        <v>117</v>
      </c>
      <c r="AU189" s="189" t="s">
        <v>80</v>
      </c>
      <c r="AY189" s="15" t="s">
        <v>114</v>
      </c>
      <c r="BE189" s="190">
        <f>IF(N189="základní",J189,0)</f>
        <v>0</v>
      </c>
      <c r="BF189" s="190">
        <f>IF(N189="snížená",J189,0)</f>
        <v>0</v>
      </c>
      <c r="BG189" s="190">
        <f>IF(N189="zákl. přenesená",J189,0)</f>
        <v>0</v>
      </c>
      <c r="BH189" s="190">
        <f>IF(N189="sníž. přenesená",J189,0)</f>
        <v>0</v>
      </c>
      <c r="BI189" s="190">
        <f>IF(N189="nulová",J189,0)</f>
        <v>0</v>
      </c>
      <c r="BJ189" s="15" t="s">
        <v>80</v>
      </c>
      <c r="BK189" s="190">
        <f>ROUND(I189*H189,2)</f>
        <v>0</v>
      </c>
      <c r="BL189" s="15" t="s">
        <v>121</v>
      </c>
      <c r="BM189" s="189" t="s">
        <v>277</v>
      </c>
    </row>
    <row r="190" spans="1:47" s="2" customFormat="1" ht="28.8">
      <c r="A190" s="32"/>
      <c r="B190" s="33"/>
      <c r="C190" s="34"/>
      <c r="D190" s="191" t="s">
        <v>122</v>
      </c>
      <c r="E190" s="34"/>
      <c r="F190" s="192" t="s">
        <v>278</v>
      </c>
      <c r="G190" s="34"/>
      <c r="H190" s="34"/>
      <c r="I190" s="193"/>
      <c r="J190" s="34"/>
      <c r="K190" s="34"/>
      <c r="L190" s="37"/>
      <c r="M190" s="194"/>
      <c r="N190" s="195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122</v>
      </c>
      <c r="AU190" s="15" t="s">
        <v>80</v>
      </c>
    </row>
    <row r="191" spans="2:51" s="12" customFormat="1" ht="10.2">
      <c r="B191" s="200"/>
      <c r="C191" s="201"/>
      <c r="D191" s="191" t="s">
        <v>165</v>
      </c>
      <c r="E191" s="202" t="s">
        <v>1</v>
      </c>
      <c r="F191" s="203" t="s">
        <v>279</v>
      </c>
      <c r="G191" s="201"/>
      <c r="H191" s="204">
        <v>14.8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165</v>
      </c>
      <c r="AU191" s="210" t="s">
        <v>80</v>
      </c>
      <c r="AV191" s="12" t="s">
        <v>82</v>
      </c>
      <c r="AW191" s="12" t="s">
        <v>30</v>
      </c>
      <c r="AX191" s="12" t="s">
        <v>73</v>
      </c>
      <c r="AY191" s="210" t="s">
        <v>114</v>
      </c>
    </row>
    <row r="192" spans="2:51" s="12" customFormat="1" ht="10.2">
      <c r="B192" s="200"/>
      <c r="C192" s="201"/>
      <c r="D192" s="191" t="s">
        <v>165</v>
      </c>
      <c r="E192" s="202" t="s">
        <v>1</v>
      </c>
      <c r="F192" s="203" t="s">
        <v>280</v>
      </c>
      <c r="G192" s="201"/>
      <c r="H192" s="204">
        <v>11.1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165</v>
      </c>
      <c r="AU192" s="210" t="s">
        <v>80</v>
      </c>
      <c r="AV192" s="12" t="s">
        <v>82</v>
      </c>
      <c r="AW192" s="12" t="s">
        <v>30</v>
      </c>
      <c r="AX192" s="12" t="s">
        <v>73</v>
      </c>
      <c r="AY192" s="210" t="s">
        <v>114</v>
      </c>
    </row>
    <row r="193" spans="2:51" s="13" customFormat="1" ht="10.2">
      <c r="B193" s="211"/>
      <c r="C193" s="212"/>
      <c r="D193" s="191" t="s">
        <v>165</v>
      </c>
      <c r="E193" s="213" t="s">
        <v>1</v>
      </c>
      <c r="F193" s="214" t="s">
        <v>167</v>
      </c>
      <c r="G193" s="212"/>
      <c r="H193" s="215">
        <v>25.9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165</v>
      </c>
      <c r="AU193" s="221" t="s">
        <v>80</v>
      </c>
      <c r="AV193" s="13" t="s">
        <v>121</v>
      </c>
      <c r="AW193" s="13" t="s">
        <v>30</v>
      </c>
      <c r="AX193" s="13" t="s">
        <v>80</v>
      </c>
      <c r="AY193" s="221" t="s">
        <v>114</v>
      </c>
    </row>
    <row r="194" spans="2:63" s="11" customFormat="1" ht="25.95" customHeight="1">
      <c r="B194" s="163"/>
      <c r="C194" s="164"/>
      <c r="D194" s="165" t="s">
        <v>72</v>
      </c>
      <c r="E194" s="166" t="s">
        <v>281</v>
      </c>
      <c r="F194" s="166" t="s">
        <v>282</v>
      </c>
      <c r="G194" s="164"/>
      <c r="H194" s="164"/>
      <c r="I194" s="167"/>
      <c r="J194" s="168">
        <f>BK194</f>
        <v>0</v>
      </c>
      <c r="K194" s="164"/>
      <c r="L194" s="169"/>
      <c r="M194" s="170"/>
      <c r="N194" s="171"/>
      <c r="O194" s="171"/>
      <c r="P194" s="172">
        <f>SUM(P195:P197)</f>
        <v>0</v>
      </c>
      <c r="Q194" s="171"/>
      <c r="R194" s="172">
        <f>SUM(R195:R197)</f>
        <v>0.3066525</v>
      </c>
      <c r="S194" s="171"/>
      <c r="T194" s="173">
        <f>SUM(T195:T197)</f>
        <v>0</v>
      </c>
      <c r="AR194" s="174" t="s">
        <v>80</v>
      </c>
      <c r="AT194" s="175" t="s">
        <v>72</v>
      </c>
      <c r="AU194" s="175" t="s">
        <v>73</v>
      </c>
      <c r="AY194" s="174" t="s">
        <v>114</v>
      </c>
      <c r="BK194" s="176">
        <f>SUM(BK195:BK197)</f>
        <v>0</v>
      </c>
    </row>
    <row r="195" spans="1:65" s="2" customFormat="1" ht="44.25" customHeight="1">
      <c r="A195" s="32"/>
      <c r="B195" s="33"/>
      <c r="C195" s="177" t="s">
        <v>210</v>
      </c>
      <c r="D195" s="177" t="s">
        <v>117</v>
      </c>
      <c r="E195" s="178" t="s">
        <v>283</v>
      </c>
      <c r="F195" s="179" t="s">
        <v>284</v>
      </c>
      <c r="G195" s="180" t="s">
        <v>149</v>
      </c>
      <c r="H195" s="181">
        <v>0.75</v>
      </c>
      <c r="I195" s="182"/>
      <c r="J195" s="183">
        <f>ROUND(I195*H195,2)</f>
        <v>0</v>
      </c>
      <c r="K195" s="184"/>
      <c r="L195" s="37"/>
      <c r="M195" s="185" t="s">
        <v>1</v>
      </c>
      <c r="N195" s="186" t="s">
        <v>38</v>
      </c>
      <c r="O195" s="69"/>
      <c r="P195" s="187">
        <f>O195*H195</f>
        <v>0</v>
      </c>
      <c r="Q195" s="187">
        <v>0.40887</v>
      </c>
      <c r="R195" s="187">
        <f>Q195*H195</f>
        <v>0.3066525</v>
      </c>
      <c r="S195" s="187">
        <v>0</v>
      </c>
      <c r="T195" s="188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89" t="s">
        <v>121</v>
      </c>
      <c r="AT195" s="189" t="s">
        <v>117</v>
      </c>
      <c r="AU195" s="189" t="s">
        <v>80</v>
      </c>
      <c r="AY195" s="15" t="s">
        <v>114</v>
      </c>
      <c r="BE195" s="190">
        <f>IF(N195="základní",J195,0)</f>
        <v>0</v>
      </c>
      <c r="BF195" s="190">
        <f>IF(N195="snížená",J195,0)</f>
        <v>0</v>
      </c>
      <c r="BG195" s="190">
        <f>IF(N195="zákl. přenesená",J195,0)</f>
        <v>0</v>
      </c>
      <c r="BH195" s="190">
        <f>IF(N195="sníž. přenesená",J195,0)</f>
        <v>0</v>
      </c>
      <c r="BI195" s="190">
        <f>IF(N195="nulová",J195,0)</f>
        <v>0</v>
      </c>
      <c r="BJ195" s="15" t="s">
        <v>80</v>
      </c>
      <c r="BK195" s="190">
        <f>ROUND(I195*H195,2)</f>
        <v>0</v>
      </c>
      <c r="BL195" s="15" t="s">
        <v>121</v>
      </c>
      <c r="BM195" s="189" t="s">
        <v>285</v>
      </c>
    </row>
    <row r="196" spans="2:51" s="12" customFormat="1" ht="10.2">
      <c r="B196" s="200"/>
      <c r="C196" s="201"/>
      <c r="D196" s="191" t="s">
        <v>165</v>
      </c>
      <c r="E196" s="202" t="s">
        <v>1</v>
      </c>
      <c r="F196" s="203" t="s">
        <v>286</v>
      </c>
      <c r="G196" s="201"/>
      <c r="H196" s="204">
        <v>0.75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165</v>
      </c>
      <c r="AU196" s="210" t="s">
        <v>80</v>
      </c>
      <c r="AV196" s="12" t="s">
        <v>82</v>
      </c>
      <c r="AW196" s="12" t="s">
        <v>30</v>
      </c>
      <c r="AX196" s="12" t="s">
        <v>73</v>
      </c>
      <c r="AY196" s="210" t="s">
        <v>114</v>
      </c>
    </row>
    <row r="197" spans="2:51" s="13" customFormat="1" ht="10.2">
      <c r="B197" s="211"/>
      <c r="C197" s="212"/>
      <c r="D197" s="191" t="s">
        <v>165</v>
      </c>
      <c r="E197" s="213" t="s">
        <v>1</v>
      </c>
      <c r="F197" s="214" t="s">
        <v>167</v>
      </c>
      <c r="G197" s="212"/>
      <c r="H197" s="215">
        <v>0.75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165</v>
      </c>
      <c r="AU197" s="221" t="s">
        <v>80</v>
      </c>
      <c r="AV197" s="13" t="s">
        <v>121</v>
      </c>
      <c r="AW197" s="13" t="s">
        <v>30</v>
      </c>
      <c r="AX197" s="13" t="s">
        <v>80</v>
      </c>
      <c r="AY197" s="221" t="s">
        <v>114</v>
      </c>
    </row>
    <row r="198" spans="2:63" s="11" customFormat="1" ht="25.95" customHeight="1">
      <c r="B198" s="163"/>
      <c r="C198" s="164"/>
      <c r="D198" s="165" t="s">
        <v>72</v>
      </c>
      <c r="E198" s="166" t="s">
        <v>287</v>
      </c>
      <c r="F198" s="166" t="s">
        <v>288</v>
      </c>
      <c r="G198" s="164"/>
      <c r="H198" s="164"/>
      <c r="I198" s="167"/>
      <c r="J198" s="168">
        <f>BK198</f>
        <v>0</v>
      </c>
      <c r="K198" s="164"/>
      <c r="L198" s="169"/>
      <c r="M198" s="170"/>
      <c r="N198" s="171"/>
      <c r="O198" s="171"/>
      <c r="P198" s="172">
        <f>SUM(P199:P202)</f>
        <v>0</v>
      </c>
      <c r="Q198" s="171"/>
      <c r="R198" s="172">
        <f>SUM(R199:R202)</f>
        <v>0</v>
      </c>
      <c r="S198" s="171"/>
      <c r="T198" s="173">
        <f>SUM(T199:T202)</f>
        <v>0</v>
      </c>
      <c r="AR198" s="174" t="s">
        <v>80</v>
      </c>
      <c r="AT198" s="175" t="s">
        <v>72</v>
      </c>
      <c r="AU198" s="175" t="s">
        <v>73</v>
      </c>
      <c r="AY198" s="174" t="s">
        <v>114</v>
      </c>
      <c r="BK198" s="176">
        <f>SUM(BK199:BK202)</f>
        <v>0</v>
      </c>
    </row>
    <row r="199" spans="1:65" s="2" customFormat="1" ht="21.75" customHeight="1">
      <c r="A199" s="32"/>
      <c r="B199" s="33"/>
      <c r="C199" s="177" t="s">
        <v>289</v>
      </c>
      <c r="D199" s="177" t="s">
        <v>117</v>
      </c>
      <c r="E199" s="178" t="s">
        <v>290</v>
      </c>
      <c r="F199" s="179" t="s">
        <v>291</v>
      </c>
      <c r="G199" s="180" t="s">
        <v>163</v>
      </c>
      <c r="H199" s="181">
        <v>7.454</v>
      </c>
      <c r="I199" s="182"/>
      <c r="J199" s="183">
        <f>ROUND(I199*H199,2)</f>
        <v>0</v>
      </c>
      <c r="K199" s="184"/>
      <c r="L199" s="37"/>
      <c r="M199" s="185" t="s">
        <v>1</v>
      </c>
      <c r="N199" s="186" t="s">
        <v>38</v>
      </c>
      <c r="O199" s="69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89" t="s">
        <v>121</v>
      </c>
      <c r="AT199" s="189" t="s">
        <v>117</v>
      </c>
      <c r="AU199" s="189" t="s">
        <v>80</v>
      </c>
      <c r="AY199" s="15" t="s">
        <v>114</v>
      </c>
      <c r="BE199" s="190">
        <f>IF(N199="základní",J199,0)</f>
        <v>0</v>
      </c>
      <c r="BF199" s="190">
        <f>IF(N199="snížená",J199,0)</f>
        <v>0</v>
      </c>
      <c r="BG199" s="190">
        <f>IF(N199="zákl. přenesená",J199,0)</f>
        <v>0</v>
      </c>
      <c r="BH199" s="190">
        <f>IF(N199="sníž. přenesená",J199,0)</f>
        <v>0</v>
      </c>
      <c r="BI199" s="190">
        <f>IF(N199="nulová",J199,0)</f>
        <v>0</v>
      </c>
      <c r="BJ199" s="15" t="s">
        <v>80</v>
      </c>
      <c r="BK199" s="190">
        <f>ROUND(I199*H199,2)</f>
        <v>0</v>
      </c>
      <c r="BL199" s="15" t="s">
        <v>121</v>
      </c>
      <c r="BM199" s="189" t="s">
        <v>292</v>
      </c>
    </row>
    <row r="200" spans="1:47" s="2" customFormat="1" ht="38.4">
      <c r="A200" s="32"/>
      <c r="B200" s="33"/>
      <c r="C200" s="34"/>
      <c r="D200" s="191" t="s">
        <v>122</v>
      </c>
      <c r="E200" s="34"/>
      <c r="F200" s="192" t="s">
        <v>293</v>
      </c>
      <c r="G200" s="34"/>
      <c r="H200" s="34"/>
      <c r="I200" s="193"/>
      <c r="J200" s="34"/>
      <c r="K200" s="34"/>
      <c r="L200" s="37"/>
      <c r="M200" s="194"/>
      <c r="N200" s="195"/>
      <c r="O200" s="69"/>
      <c r="P200" s="69"/>
      <c r="Q200" s="69"/>
      <c r="R200" s="69"/>
      <c r="S200" s="69"/>
      <c r="T200" s="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122</v>
      </c>
      <c r="AU200" s="15" t="s">
        <v>80</v>
      </c>
    </row>
    <row r="201" spans="1:65" s="2" customFormat="1" ht="16.5" customHeight="1">
      <c r="A201" s="32"/>
      <c r="B201" s="33"/>
      <c r="C201" s="177" t="s">
        <v>216</v>
      </c>
      <c r="D201" s="177" t="s">
        <v>117</v>
      </c>
      <c r="E201" s="178" t="s">
        <v>294</v>
      </c>
      <c r="F201" s="179" t="s">
        <v>295</v>
      </c>
      <c r="G201" s="180" t="s">
        <v>149</v>
      </c>
      <c r="H201" s="181">
        <v>39.672</v>
      </c>
      <c r="I201" s="182"/>
      <c r="J201" s="183">
        <f>ROUND(I201*H201,2)</f>
        <v>0</v>
      </c>
      <c r="K201" s="184"/>
      <c r="L201" s="37"/>
      <c r="M201" s="185" t="s">
        <v>1</v>
      </c>
      <c r="N201" s="186" t="s">
        <v>38</v>
      </c>
      <c r="O201" s="69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89" t="s">
        <v>121</v>
      </c>
      <c r="AT201" s="189" t="s">
        <v>117</v>
      </c>
      <c r="AU201" s="189" t="s">
        <v>80</v>
      </c>
      <c r="AY201" s="15" t="s">
        <v>114</v>
      </c>
      <c r="BE201" s="190">
        <f>IF(N201="základní",J201,0)</f>
        <v>0</v>
      </c>
      <c r="BF201" s="190">
        <f>IF(N201="snížená",J201,0)</f>
        <v>0</v>
      </c>
      <c r="BG201" s="190">
        <f>IF(N201="zákl. přenesená",J201,0)</f>
        <v>0</v>
      </c>
      <c r="BH201" s="190">
        <f>IF(N201="sníž. přenesená",J201,0)</f>
        <v>0</v>
      </c>
      <c r="BI201" s="190">
        <f>IF(N201="nulová",J201,0)</f>
        <v>0</v>
      </c>
      <c r="BJ201" s="15" t="s">
        <v>80</v>
      </c>
      <c r="BK201" s="190">
        <f>ROUND(I201*H201,2)</f>
        <v>0</v>
      </c>
      <c r="BL201" s="15" t="s">
        <v>121</v>
      </c>
      <c r="BM201" s="189" t="s">
        <v>296</v>
      </c>
    </row>
    <row r="202" spans="1:65" s="2" customFormat="1" ht="21.75" customHeight="1">
      <c r="A202" s="32"/>
      <c r="B202" s="33"/>
      <c r="C202" s="177" t="s">
        <v>297</v>
      </c>
      <c r="D202" s="177" t="s">
        <v>117</v>
      </c>
      <c r="E202" s="178" t="s">
        <v>298</v>
      </c>
      <c r="F202" s="179" t="s">
        <v>299</v>
      </c>
      <c r="G202" s="180" t="s">
        <v>300</v>
      </c>
      <c r="H202" s="181">
        <v>1.5</v>
      </c>
      <c r="I202" s="182"/>
      <c r="J202" s="183">
        <f>ROUND(I202*H202,2)</f>
        <v>0</v>
      </c>
      <c r="K202" s="184"/>
      <c r="L202" s="37"/>
      <c r="M202" s="185" t="s">
        <v>1</v>
      </c>
      <c r="N202" s="186" t="s">
        <v>38</v>
      </c>
      <c r="O202" s="69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89" t="s">
        <v>121</v>
      </c>
      <c r="AT202" s="189" t="s">
        <v>117</v>
      </c>
      <c r="AU202" s="189" t="s">
        <v>80</v>
      </c>
      <c r="AY202" s="15" t="s">
        <v>114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5" t="s">
        <v>80</v>
      </c>
      <c r="BK202" s="190">
        <f>ROUND(I202*H202,2)</f>
        <v>0</v>
      </c>
      <c r="BL202" s="15" t="s">
        <v>121</v>
      </c>
      <c r="BM202" s="189" t="s">
        <v>301</v>
      </c>
    </row>
    <row r="203" spans="2:63" s="11" customFormat="1" ht="25.95" customHeight="1">
      <c r="B203" s="163"/>
      <c r="C203" s="164"/>
      <c r="D203" s="165" t="s">
        <v>72</v>
      </c>
      <c r="E203" s="166" t="s">
        <v>302</v>
      </c>
      <c r="F203" s="166" t="s">
        <v>303</v>
      </c>
      <c r="G203" s="164"/>
      <c r="H203" s="164"/>
      <c r="I203" s="167"/>
      <c r="J203" s="168">
        <f>BK203</f>
        <v>0</v>
      </c>
      <c r="K203" s="164"/>
      <c r="L203" s="169"/>
      <c r="M203" s="170"/>
      <c r="N203" s="171"/>
      <c r="O203" s="171"/>
      <c r="P203" s="172">
        <f>P204</f>
        <v>0</v>
      </c>
      <c r="Q203" s="171"/>
      <c r="R203" s="172">
        <f>R204</f>
        <v>0</v>
      </c>
      <c r="S203" s="171"/>
      <c r="T203" s="173">
        <f>T204</f>
        <v>0</v>
      </c>
      <c r="AR203" s="174" t="s">
        <v>80</v>
      </c>
      <c r="AT203" s="175" t="s">
        <v>72</v>
      </c>
      <c r="AU203" s="175" t="s">
        <v>73</v>
      </c>
      <c r="AY203" s="174" t="s">
        <v>114</v>
      </c>
      <c r="BK203" s="176">
        <f>BK204</f>
        <v>0</v>
      </c>
    </row>
    <row r="204" spans="1:65" s="2" customFormat="1" ht="21.75" customHeight="1">
      <c r="A204" s="32"/>
      <c r="B204" s="33"/>
      <c r="C204" s="177" t="s">
        <v>220</v>
      </c>
      <c r="D204" s="177" t="s">
        <v>117</v>
      </c>
      <c r="E204" s="178" t="s">
        <v>304</v>
      </c>
      <c r="F204" s="179" t="s">
        <v>305</v>
      </c>
      <c r="G204" s="180" t="s">
        <v>235</v>
      </c>
      <c r="H204" s="181">
        <v>137.161</v>
      </c>
      <c r="I204" s="182"/>
      <c r="J204" s="183">
        <f>ROUND(I204*H204,2)</f>
        <v>0</v>
      </c>
      <c r="K204" s="184"/>
      <c r="L204" s="37"/>
      <c r="M204" s="185" t="s">
        <v>1</v>
      </c>
      <c r="N204" s="186" t="s">
        <v>38</v>
      </c>
      <c r="O204" s="69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89" t="s">
        <v>121</v>
      </c>
      <c r="AT204" s="189" t="s">
        <v>117</v>
      </c>
      <c r="AU204" s="189" t="s">
        <v>80</v>
      </c>
      <c r="AY204" s="15" t="s">
        <v>114</v>
      </c>
      <c r="BE204" s="190">
        <f>IF(N204="základní",J204,0)</f>
        <v>0</v>
      </c>
      <c r="BF204" s="190">
        <f>IF(N204="snížená",J204,0)</f>
        <v>0</v>
      </c>
      <c r="BG204" s="190">
        <f>IF(N204="zákl. přenesená",J204,0)</f>
        <v>0</v>
      </c>
      <c r="BH204" s="190">
        <f>IF(N204="sníž. přenesená",J204,0)</f>
        <v>0</v>
      </c>
      <c r="BI204" s="190">
        <f>IF(N204="nulová",J204,0)</f>
        <v>0</v>
      </c>
      <c r="BJ204" s="15" t="s">
        <v>80</v>
      </c>
      <c r="BK204" s="190">
        <f>ROUND(I204*H204,2)</f>
        <v>0</v>
      </c>
      <c r="BL204" s="15" t="s">
        <v>121</v>
      </c>
      <c r="BM204" s="189" t="s">
        <v>306</v>
      </c>
    </row>
    <row r="205" spans="2:63" s="11" customFormat="1" ht="25.95" customHeight="1">
      <c r="B205" s="163"/>
      <c r="C205" s="164"/>
      <c r="D205" s="165" t="s">
        <v>72</v>
      </c>
      <c r="E205" s="166" t="s">
        <v>307</v>
      </c>
      <c r="F205" s="166" t="s">
        <v>308</v>
      </c>
      <c r="G205" s="164"/>
      <c r="H205" s="164"/>
      <c r="I205" s="167"/>
      <c r="J205" s="168">
        <f>BK205</f>
        <v>0</v>
      </c>
      <c r="K205" s="164"/>
      <c r="L205" s="169"/>
      <c r="M205" s="170"/>
      <c r="N205" s="171"/>
      <c r="O205" s="171"/>
      <c r="P205" s="172">
        <f>SUM(P206:P223)</f>
        <v>0</v>
      </c>
      <c r="Q205" s="171"/>
      <c r="R205" s="172">
        <f>SUM(R206:R223)</f>
        <v>0.006</v>
      </c>
      <c r="S205" s="171"/>
      <c r="T205" s="173">
        <f>SUM(T206:T223)</f>
        <v>0</v>
      </c>
      <c r="AR205" s="174" t="s">
        <v>82</v>
      </c>
      <c r="AT205" s="175" t="s">
        <v>72</v>
      </c>
      <c r="AU205" s="175" t="s">
        <v>73</v>
      </c>
      <c r="AY205" s="174" t="s">
        <v>114</v>
      </c>
      <c r="BK205" s="176">
        <f>SUM(BK206:BK223)</f>
        <v>0</v>
      </c>
    </row>
    <row r="206" spans="1:65" s="2" customFormat="1" ht="21.75" customHeight="1">
      <c r="A206" s="32"/>
      <c r="B206" s="33"/>
      <c r="C206" s="177" t="s">
        <v>309</v>
      </c>
      <c r="D206" s="177" t="s">
        <v>117</v>
      </c>
      <c r="E206" s="178" t="s">
        <v>310</v>
      </c>
      <c r="F206" s="179" t="s">
        <v>311</v>
      </c>
      <c r="G206" s="180" t="s">
        <v>209</v>
      </c>
      <c r="H206" s="181">
        <v>100</v>
      </c>
      <c r="I206" s="182"/>
      <c r="J206" s="183">
        <f>ROUND(I206*H206,2)</f>
        <v>0</v>
      </c>
      <c r="K206" s="184"/>
      <c r="L206" s="37"/>
      <c r="M206" s="185" t="s">
        <v>1</v>
      </c>
      <c r="N206" s="186" t="s">
        <v>38</v>
      </c>
      <c r="O206" s="69"/>
      <c r="P206" s="187">
        <f>O206*H206</f>
        <v>0</v>
      </c>
      <c r="Q206" s="187">
        <v>6E-05</v>
      </c>
      <c r="R206" s="187">
        <f>Q206*H206</f>
        <v>0.006</v>
      </c>
      <c r="S206" s="187">
        <v>0</v>
      </c>
      <c r="T206" s="188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89" t="s">
        <v>177</v>
      </c>
      <c r="AT206" s="189" t="s">
        <v>117</v>
      </c>
      <c r="AU206" s="189" t="s">
        <v>80</v>
      </c>
      <c r="AY206" s="15" t="s">
        <v>114</v>
      </c>
      <c r="BE206" s="190">
        <f>IF(N206="základní",J206,0)</f>
        <v>0</v>
      </c>
      <c r="BF206" s="190">
        <f>IF(N206="snížená",J206,0)</f>
        <v>0</v>
      </c>
      <c r="BG206" s="190">
        <f>IF(N206="zákl. přenesená",J206,0)</f>
        <v>0</v>
      </c>
      <c r="BH206" s="190">
        <f>IF(N206="sníž. přenesená",J206,0)</f>
        <v>0</v>
      </c>
      <c r="BI206" s="190">
        <f>IF(N206="nulová",J206,0)</f>
        <v>0</v>
      </c>
      <c r="BJ206" s="15" t="s">
        <v>80</v>
      </c>
      <c r="BK206" s="190">
        <f>ROUND(I206*H206,2)</f>
        <v>0</v>
      </c>
      <c r="BL206" s="15" t="s">
        <v>177</v>
      </c>
      <c r="BM206" s="189" t="s">
        <v>312</v>
      </c>
    </row>
    <row r="207" spans="1:65" s="2" customFormat="1" ht="21.75" customHeight="1">
      <c r="A207" s="32"/>
      <c r="B207" s="33"/>
      <c r="C207" s="177" t="s">
        <v>225</v>
      </c>
      <c r="D207" s="177" t="s">
        <v>117</v>
      </c>
      <c r="E207" s="178" t="s">
        <v>313</v>
      </c>
      <c r="F207" s="179" t="s">
        <v>314</v>
      </c>
      <c r="G207" s="180" t="s">
        <v>209</v>
      </c>
      <c r="H207" s="181">
        <v>3556.59</v>
      </c>
      <c r="I207" s="182"/>
      <c r="J207" s="183">
        <f>ROUND(I207*H207,2)</f>
        <v>0</v>
      </c>
      <c r="K207" s="184"/>
      <c r="L207" s="37"/>
      <c r="M207" s="185" t="s">
        <v>1</v>
      </c>
      <c r="N207" s="186" t="s">
        <v>38</v>
      </c>
      <c r="O207" s="69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89" t="s">
        <v>177</v>
      </c>
      <c r="AT207" s="189" t="s">
        <v>117</v>
      </c>
      <c r="AU207" s="189" t="s">
        <v>80</v>
      </c>
      <c r="AY207" s="15" t="s">
        <v>114</v>
      </c>
      <c r="BE207" s="190">
        <f>IF(N207="základní",J207,0)</f>
        <v>0</v>
      </c>
      <c r="BF207" s="190">
        <f>IF(N207="snížená",J207,0)</f>
        <v>0</v>
      </c>
      <c r="BG207" s="190">
        <f>IF(N207="zákl. přenesená",J207,0)</f>
        <v>0</v>
      </c>
      <c r="BH207" s="190">
        <f>IF(N207="sníž. přenesená",J207,0)</f>
        <v>0</v>
      </c>
      <c r="BI207" s="190">
        <f>IF(N207="nulová",J207,0)</f>
        <v>0</v>
      </c>
      <c r="BJ207" s="15" t="s">
        <v>80</v>
      </c>
      <c r="BK207" s="190">
        <f>ROUND(I207*H207,2)</f>
        <v>0</v>
      </c>
      <c r="BL207" s="15" t="s">
        <v>177</v>
      </c>
      <c r="BM207" s="189" t="s">
        <v>315</v>
      </c>
    </row>
    <row r="208" spans="1:47" s="2" customFormat="1" ht="96">
      <c r="A208" s="32"/>
      <c r="B208" s="33"/>
      <c r="C208" s="34"/>
      <c r="D208" s="191" t="s">
        <v>122</v>
      </c>
      <c r="E208" s="34"/>
      <c r="F208" s="192" t="s">
        <v>316</v>
      </c>
      <c r="G208" s="34"/>
      <c r="H208" s="34"/>
      <c r="I208" s="193"/>
      <c r="J208" s="34"/>
      <c r="K208" s="34"/>
      <c r="L208" s="37"/>
      <c r="M208" s="194"/>
      <c r="N208" s="195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122</v>
      </c>
      <c r="AU208" s="15" t="s">
        <v>80</v>
      </c>
    </row>
    <row r="209" spans="2:51" s="12" customFormat="1" ht="10.2">
      <c r="B209" s="200"/>
      <c r="C209" s="201"/>
      <c r="D209" s="191" t="s">
        <v>165</v>
      </c>
      <c r="E209" s="202" t="s">
        <v>1</v>
      </c>
      <c r="F209" s="203" t="s">
        <v>317</v>
      </c>
      <c r="G209" s="201"/>
      <c r="H209" s="204">
        <v>972.32</v>
      </c>
      <c r="I209" s="205"/>
      <c r="J209" s="201"/>
      <c r="K209" s="201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165</v>
      </c>
      <c r="AU209" s="210" t="s">
        <v>80</v>
      </c>
      <c r="AV209" s="12" t="s">
        <v>82</v>
      </c>
      <c r="AW209" s="12" t="s">
        <v>30</v>
      </c>
      <c r="AX209" s="12" t="s">
        <v>73</v>
      </c>
      <c r="AY209" s="210" t="s">
        <v>114</v>
      </c>
    </row>
    <row r="210" spans="2:51" s="12" customFormat="1" ht="10.2">
      <c r="B210" s="200"/>
      <c r="C210" s="201"/>
      <c r="D210" s="191" t="s">
        <v>165</v>
      </c>
      <c r="E210" s="202" t="s">
        <v>1</v>
      </c>
      <c r="F210" s="203" t="s">
        <v>318</v>
      </c>
      <c r="G210" s="201"/>
      <c r="H210" s="204">
        <v>344.52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165</v>
      </c>
      <c r="AU210" s="210" t="s">
        <v>80</v>
      </c>
      <c r="AV210" s="12" t="s">
        <v>82</v>
      </c>
      <c r="AW210" s="12" t="s">
        <v>30</v>
      </c>
      <c r="AX210" s="12" t="s">
        <v>73</v>
      </c>
      <c r="AY210" s="210" t="s">
        <v>114</v>
      </c>
    </row>
    <row r="211" spans="2:51" s="12" customFormat="1" ht="10.2">
      <c r="B211" s="200"/>
      <c r="C211" s="201"/>
      <c r="D211" s="191" t="s">
        <v>165</v>
      </c>
      <c r="E211" s="202" t="s">
        <v>1</v>
      </c>
      <c r="F211" s="203" t="s">
        <v>319</v>
      </c>
      <c r="G211" s="201"/>
      <c r="H211" s="204">
        <v>1307.68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165</v>
      </c>
      <c r="AU211" s="210" t="s">
        <v>80</v>
      </c>
      <c r="AV211" s="12" t="s">
        <v>82</v>
      </c>
      <c r="AW211" s="12" t="s">
        <v>30</v>
      </c>
      <c r="AX211" s="12" t="s">
        <v>73</v>
      </c>
      <c r="AY211" s="210" t="s">
        <v>114</v>
      </c>
    </row>
    <row r="212" spans="2:51" s="12" customFormat="1" ht="20.4">
      <c r="B212" s="200"/>
      <c r="C212" s="201"/>
      <c r="D212" s="191" t="s">
        <v>165</v>
      </c>
      <c r="E212" s="202" t="s">
        <v>1</v>
      </c>
      <c r="F212" s="203" t="s">
        <v>320</v>
      </c>
      <c r="G212" s="201"/>
      <c r="H212" s="204">
        <v>691.59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165</v>
      </c>
      <c r="AU212" s="210" t="s">
        <v>80</v>
      </c>
      <c r="AV212" s="12" t="s">
        <v>82</v>
      </c>
      <c r="AW212" s="12" t="s">
        <v>30</v>
      </c>
      <c r="AX212" s="12" t="s">
        <v>73</v>
      </c>
      <c r="AY212" s="210" t="s">
        <v>114</v>
      </c>
    </row>
    <row r="213" spans="2:51" s="12" customFormat="1" ht="10.2">
      <c r="B213" s="200"/>
      <c r="C213" s="201"/>
      <c r="D213" s="191" t="s">
        <v>165</v>
      </c>
      <c r="E213" s="202" t="s">
        <v>1</v>
      </c>
      <c r="F213" s="203" t="s">
        <v>321</v>
      </c>
      <c r="G213" s="201"/>
      <c r="H213" s="204">
        <v>240.48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165</v>
      </c>
      <c r="AU213" s="210" t="s">
        <v>80</v>
      </c>
      <c r="AV213" s="12" t="s">
        <v>82</v>
      </c>
      <c r="AW213" s="12" t="s">
        <v>30</v>
      </c>
      <c r="AX213" s="12" t="s">
        <v>73</v>
      </c>
      <c r="AY213" s="210" t="s">
        <v>114</v>
      </c>
    </row>
    <row r="214" spans="2:51" s="13" customFormat="1" ht="10.2">
      <c r="B214" s="211"/>
      <c r="C214" s="212"/>
      <c r="D214" s="191" t="s">
        <v>165</v>
      </c>
      <c r="E214" s="213" t="s">
        <v>1</v>
      </c>
      <c r="F214" s="214" t="s">
        <v>167</v>
      </c>
      <c r="G214" s="212"/>
      <c r="H214" s="215">
        <v>3556.5900000000006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165</v>
      </c>
      <c r="AU214" s="221" t="s">
        <v>80</v>
      </c>
      <c r="AV214" s="13" t="s">
        <v>121</v>
      </c>
      <c r="AW214" s="13" t="s">
        <v>30</v>
      </c>
      <c r="AX214" s="13" t="s">
        <v>80</v>
      </c>
      <c r="AY214" s="221" t="s">
        <v>114</v>
      </c>
    </row>
    <row r="215" spans="1:65" s="2" customFormat="1" ht="21.75" customHeight="1">
      <c r="A215" s="32"/>
      <c r="B215" s="33"/>
      <c r="C215" s="177" t="s">
        <v>322</v>
      </c>
      <c r="D215" s="177" t="s">
        <v>117</v>
      </c>
      <c r="E215" s="178" t="s">
        <v>323</v>
      </c>
      <c r="F215" s="179" t="s">
        <v>324</v>
      </c>
      <c r="G215" s="180" t="s">
        <v>235</v>
      </c>
      <c r="H215" s="181">
        <v>1.132</v>
      </c>
      <c r="I215" s="182"/>
      <c r="J215" s="183">
        <f>ROUND(I215*H215,2)</f>
        <v>0</v>
      </c>
      <c r="K215" s="184"/>
      <c r="L215" s="37"/>
      <c r="M215" s="185" t="s">
        <v>1</v>
      </c>
      <c r="N215" s="186" t="s">
        <v>38</v>
      </c>
      <c r="O215" s="69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89" t="s">
        <v>177</v>
      </c>
      <c r="AT215" s="189" t="s">
        <v>117</v>
      </c>
      <c r="AU215" s="189" t="s">
        <v>80</v>
      </c>
      <c r="AY215" s="15" t="s">
        <v>114</v>
      </c>
      <c r="BE215" s="190">
        <f>IF(N215="základní",J215,0)</f>
        <v>0</v>
      </c>
      <c r="BF215" s="190">
        <f>IF(N215="snížená",J215,0)</f>
        <v>0</v>
      </c>
      <c r="BG215" s="190">
        <f>IF(N215="zákl. přenesená",J215,0)</f>
        <v>0</v>
      </c>
      <c r="BH215" s="190">
        <f>IF(N215="sníž. přenesená",J215,0)</f>
        <v>0</v>
      </c>
      <c r="BI215" s="190">
        <f>IF(N215="nulová",J215,0)</f>
        <v>0</v>
      </c>
      <c r="BJ215" s="15" t="s">
        <v>80</v>
      </c>
      <c r="BK215" s="190">
        <f>ROUND(I215*H215,2)</f>
        <v>0</v>
      </c>
      <c r="BL215" s="15" t="s">
        <v>177</v>
      </c>
      <c r="BM215" s="189" t="s">
        <v>325</v>
      </c>
    </row>
    <row r="216" spans="2:51" s="12" customFormat="1" ht="10.2">
      <c r="B216" s="200"/>
      <c r="C216" s="201"/>
      <c r="D216" s="191" t="s">
        <v>165</v>
      </c>
      <c r="E216" s="202" t="s">
        <v>1</v>
      </c>
      <c r="F216" s="203" t="s">
        <v>326</v>
      </c>
      <c r="G216" s="201"/>
      <c r="H216" s="204">
        <v>1.132</v>
      </c>
      <c r="I216" s="205"/>
      <c r="J216" s="201"/>
      <c r="K216" s="201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165</v>
      </c>
      <c r="AU216" s="210" t="s">
        <v>80</v>
      </c>
      <c r="AV216" s="12" t="s">
        <v>82</v>
      </c>
      <c r="AW216" s="12" t="s">
        <v>30</v>
      </c>
      <c r="AX216" s="12" t="s">
        <v>73</v>
      </c>
      <c r="AY216" s="210" t="s">
        <v>114</v>
      </c>
    </row>
    <row r="217" spans="2:51" s="13" customFormat="1" ht="10.2">
      <c r="B217" s="211"/>
      <c r="C217" s="212"/>
      <c r="D217" s="191" t="s">
        <v>165</v>
      </c>
      <c r="E217" s="213" t="s">
        <v>1</v>
      </c>
      <c r="F217" s="214" t="s">
        <v>167</v>
      </c>
      <c r="G217" s="212"/>
      <c r="H217" s="215">
        <v>1.132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165</v>
      </c>
      <c r="AU217" s="221" t="s">
        <v>80</v>
      </c>
      <c r="AV217" s="13" t="s">
        <v>121</v>
      </c>
      <c r="AW217" s="13" t="s">
        <v>30</v>
      </c>
      <c r="AX217" s="13" t="s">
        <v>80</v>
      </c>
      <c r="AY217" s="221" t="s">
        <v>114</v>
      </c>
    </row>
    <row r="218" spans="1:65" s="2" customFormat="1" ht="33" customHeight="1">
      <c r="A218" s="32"/>
      <c r="B218" s="33"/>
      <c r="C218" s="177" t="s">
        <v>229</v>
      </c>
      <c r="D218" s="177" t="s">
        <v>117</v>
      </c>
      <c r="E218" s="178" t="s">
        <v>327</v>
      </c>
      <c r="F218" s="179" t="s">
        <v>328</v>
      </c>
      <c r="G218" s="180" t="s">
        <v>156</v>
      </c>
      <c r="H218" s="181">
        <v>1</v>
      </c>
      <c r="I218" s="182"/>
      <c r="J218" s="183">
        <f>ROUND(I218*H218,2)</f>
        <v>0</v>
      </c>
      <c r="K218" s="184"/>
      <c r="L218" s="37"/>
      <c r="M218" s="185" t="s">
        <v>1</v>
      </c>
      <c r="N218" s="186" t="s">
        <v>38</v>
      </c>
      <c r="O218" s="69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89" t="s">
        <v>177</v>
      </c>
      <c r="AT218" s="189" t="s">
        <v>117</v>
      </c>
      <c r="AU218" s="189" t="s">
        <v>80</v>
      </c>
      <c r="AY218" s="15" t="s">
        <v>114</v>
      </c>
      <c r="BE218" s="190">
        <f>IF(N218="základní",J218,0)</f>
        <v>0</v>
      </c>
      <c r="BF218" s="190">
        <f>IF(N218="snížená",J218,0)</f>
        <v>0</v>
      </c>
      <c r="BG218" s="190">
        <f>IF(N218="zákl. přenesená",J218,0)</f>
        <v>0</v>
      </c>
      <c r="BH218" s="190">
        <f>IF(N218="sníž. přenesená",J218,0)</f>
        <v>0</v>
      </c>
      <c r="BI218" s="190">
        <f>IF(N218="nulová",J218,0)</f>
        <v>0</v>
      </c>
      <c r="BJ218" s="15" t="s">
        <v>80</v>
      </c>
      <c r="BK218" s="190">
        <f>ROUND(I218*H218,2)</f>
        <v>0</v>
      </c>
      <c r="BL218" s="15" t="s">
        <v>177</v>
      </c>
      <c r="BM218" s="189" t="s">
        <v>329</v>
      </c>
    </row>
    <row r="219" spans="1:65" s="2" customFormat="1" ht="33" customHeight="1">
      <c r="A219" s="32"/>
      <c r="B219" s="33"/>
      <c r="C219" s="177" t="s">
        <v>330</v>
      </c>
      <c r="D219" s="177" t="s">
        <v>117</v>
      </c>
      <c r="E219" s="178" t="s">
        <v>331</v>
      </c>
      <c r="F219" s="179" t="s">
        <v>332</v>
      </c>
      <c r="G219" s="180" t="s">
        <v>156</v>
      </c>
      <c r="H219" s="181">
        <v>9</v>
      </c>
      <c r="I219" s="182"/>
      <c r="J219" s="183">
        <f>ROUND(I219*H219,2)</f>
        <v>0</v>
      </c>
      <c r="K219" s="184"/>
      <c r="L219" s="37"/>
      <c r="M219" s="185" t="s">
        <v>1</v>
      </c>
      <c r="N219" s="186" t="s">
        <v>38</v>
      </c>
      <c r="O219" s="69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89" t="s">
        <v>177</v>
      </c>
      <c r="AT219" s="189" t="s">
        <v>117</v>
      </c>
      <c r="AU219" s="189" t="s">
        <v>80</v>
      </c>
      <c r="AY219" s="15" t="s">
        <v>114</v>
      </c>
      <c r="BE219" s="190">
        <f>IF(N219="základní",J219,0)</f>
        <v>0</v>
      </c>
      <c r="BF219" s="190">
        <f>IF(N219="snížená",J219,0)</f>
        <v>0</v>
      </c>
      <c r="BG219" s="190">
        <f>IF(N219="zákl. přenesená",J219,0)</f>
        <v>0</v>
      </c>
      <c r="BH219" s="190">
        <f>IF(N219="sníž. přenesená",J219,0)</f>
        <v>0</v>
      </c>
      <c r="BI219" s="190">
        <f>IF(N219="nulová",J219,0)</f>
        <v>0</v>
      </c>
      <c r="BJ219" s="15" t="s">
        <v>80</v>
      </c>
      <c r="BK219" s="190">
        <f>ROUND(I219*H219,2)</f>
        <v>0</v>
      </c>
      <c r="BL219" s="15" t="s">
        <v>177</v>
      </c>
      <c r="BM219" s="189" t="s">
        <v>333</v>
      </c>
    </row>
    <row r="220" spans="1:65" s="2" customFormat="1" ht="33" customHeight="1">
      <c r="A220" s="32"/>
      <c r="B220" s="33"/>
      <c r="C220" s="177" t="s">
        <v>232</v>
      </c>
      <c r="D220" s="177" t="s">
        <v>117</v>
      </c>
      <c r="E220" s="178" t="s">
        <v>334</v>
      </c>
      <c r="F220" s="179" t="s">
        <v>335</v>
      </c>
      <c r="G220" s="180" t="s">
        <v>156</v>
      </c>
      <c r="H220" s="181">
        <v>1</v>
      </c>
      <c r="I220" s="182"/>
      <c r="J220" s="183">
        <f>ROUND(I220*H220,2)</f>
        <v>0</v>
      </c>
      <c r="K220" s="184"/>
      <c r="L220" s="37"/>
      <c r="M220" s="185" t="s">
        <v>1</v>
      </c>
      <c r="N220" s="186" t="s">
        <v>38</v>
      </c>
      <c r="O220" s="69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89" t="s">
        <v>177</v>
      </c>
      <c r="AT220" s="189" t="s">
        <v>117</v>
      </c>
      <c r="AU220" s="189" t="s">
        <v>80</v>
      </c>
      <c r="AY220" s="15" t="s">
        <v>114</v>
      </c>
      <c r="BE220" s="190">
        <f>IF(N220="základní",J220,0)</f>
        <v>0</v>
      </c>
      <c r="BF220" s="190">
        <f>IF(N220="snížená",J220,0)</f>
        <v>0</v>
      </c>
      <c r="BG220" s="190">
        <f>IF(N220="zákl. přenesená",J220,0)</f>
        <v>0</v>
      </c>
      <c r="BH220" s="190">
        <f>IF(N220="sníž. přenesená",J220,0)</f>
        <v>0</v>
      </c>
      <c r="BI220" s="190">
        <f>IF(N220="nulová",J220,0)</f>
        <v>0</v>
      </c>
      <c r="BJ220" s="15" t="s">
        <v>80</v>
      </c>
      <c r="BK220" s="190">
        <f>ROUND(I220*H220,2)</f>
        <v>0</v>
      </c>
      <c r="BL220" s="15" t="s">
        <v>177</v>
      </c>
      <c r="BM220" s="189" t="s">
        <v>336</v>
      </c>
    </row>
    <row r="221" spans="1:47" s="2" customFormat="1" ht="28.8">
      <c r="A221" s="32"/>
      <c r="B221" s="33"/>
      <c r="C221" s="34"/>
      <c r="D221" s="191" t="s">
        <v>122</v>
      </c>
      <c r="E221" s="34"/>
      <c r="F221" s="192" t="s">
        <v>337</v>
      </c>
      <c r="G221" s="34"/>
      <c r="H221" s="34"/>
      <c r="I221" s="193"/>
      <c r="J221" s="34"/>
      <c r="K221" s="34"/>
      <c r="L221" s="37"/>
      <c r="M221" s="194"/>
      <c r="N221" s="195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122</v>
      </c>
      <c r="AU221" s="15" t="s">
        <v>80</v>
      </c>
    </row>
    <row r="222" spans="1:65" s="2" customFormat="1" ht="33" customHeight="1">
      <c r="A222" s="32"/>
      <c r="B222" s="33"/>
      <c r="C222" s="177" t="s">
        <v>338</v>
      </c>
      <c r="D222" s="177" t="s">
        <v>117</v>
      </c>
      <c r="E222" s="178" t="s">
        <v>339</v>
      </c>
      <c r="F222" s="179" t="s">
        <v>340</v>
      </c>
      <c r="G222" s="180" t="s">
        <v>156</v>
      </c>
      <c r="H222" s="181">
        <v>42</v>
      </c>
      <c r="I222" s="182"/>
      <c r="J222" s="183">
        <f>ROUND(I222*H222,2)</f>
        <v>0</v>
      </c>
      <c r="K222" s="184"/>
      <c r="L222" s="37"/>
      <c r="M222" s="185" t="s">
        <v>1</v>
      </c>
      <c r="N222" s="186" t="s">
        <v>38</v>
      </c>
      <c r="O222" s="69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89" t="s">
        <v>177</v>
      </c>
      <c r="AT222" s="189" t="s">
        <v>117</v>
      </c>
      <c r="AU222" s="189" t="s">
        <v>80</v>
      </c>
      <c r="AY222" s="15" t="s">
        <v>114</v>
      </c>
      <c r="BE222" s="190">
        <f>IF(N222="základní",J222,0)</f>
        <v>0</v>
      </c>
      <c r="BF222" s="190">
        <f>IF(N222="snížená",J222,0)</f>
        <v>0</v>
      </c>
      <c r="BG222" s="190">
        <f>IF(N222="zákl. přenesená",J222,0)</f>
        <v>0</v>
      </c>
      <c r="BH222" s="190">
        <f>IF(N222="sníž. přenesená",J222,0)</f>
        <v>0</v>
      </c>
      <c r="BI222" s="190">
        <f>IF(N222="nulová",J222,0)</f>
        <v>0</v>
      </c>
      <c r="BJ222" s="15" t="s">
        <v>80</v>
      </c>
      <c r="BK222" s="190">
        <f>ROUND(I222*H222,2)</f>
        <v>0</v>
      </c>
      <c r="BL222" s="15" t="s">
        <v>177</v>
      </c>
      <c r="BM222" s="189" t="s">
        <v>341</v>
      </c>
    </row>
    <row r="223" spans="1:65" s="2" customFormat="1" ht="21.75" customHeight="1">
      <c r="A223" s="32"/>
      <c r="B223" s="33"/>
      <c r="C223" s="177" t="s">
        <v>236</v>
      </c>
      <c r="D223" s="177" t="s">
        <v>117</v>
      </c>
      <c r="E223" s="178" t="s">
        <v>342</v>
      </c>
      <c r="F223" s="179" t="s">
        <v>343</v>
      </c>
      <c r="G223" s="180" t="s">
        <v>235</v>
      </c>
      <c r="H223" s="181">
        <v>4.694</v>
      </c>
      <c r="I223" s="182"/>
      <c r="J223" s="183">
        <f>ROUND(I223*H223,2)</f>
        <v>0</v>
      </c>
      <c r="K223" s="184"/>
      <c r="L223" s="37"/>
      <c r="M223" s="185" t="s">
        <v>1</v>
      </c>
      <c r="N223" s="186" t="s">
        <v>38</v>
      </c>
      <c r="O223" s="69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89" t="s">
        <v>177</v>
      </c>
      <c r="AT223" s="189" t="s">
        <v>117</v>
      </c>
      <c r="AU223" s="189" t="s">
        <v>80</v>
      </c>
      <c r="AY223" s="15" t="s">
        <v>114</v>
      </c>
      <c r="BE223" s="190">
        <f>IF(N223="základní",J223,0)</f>
        <v>0</v>
      </c>
      <c r="BF223" s="190">
        <f>IF(N223="snížená",J223,0)</f>
        <v>0</v>
      </c>
      <c r="BG223" s="190">
        <f>IF(N223="zákl. přenesená",J223,0)</f>
        <v>0</v>
      </c>
      <c r="BH223" s="190">
        <f>IF(N223="sníž. přenesená",J223,0)</f>
        <v>0</v>
      </c>
      <c r="BI223" s="190">
        <f>IF(N223="nulová",J223,0)</f>
        <v>0</v>
      </c>
      <c r="BJ223" s="15" t="s">
        <v>80</v>
      </c>
      <c r="BK223" s="190">
        <f>ROUND(I223*H223,2)</f>
        <v>0</v>
      </c>
      <c r="BL223" s="15" t="s">
        <v>177</v>
      </c>
      <c r="BM223" s="189" t="s">
        <v>344</v>
      </c>
    </row>
    <row r="224" spans="2:63" s="11" customFormat="1" ht="25.95" customHeight="1">
      <c r="B224" s="163"/>
      <c r="C224" s="164"/>
      <c r="D224" s="165" t="s">
        <v>72</v>
      </c>
      <c r="E224" s="166" t="s">
        <v>345</v>
      </c>
      <c r="F224" s="166" t="s">
        <v>346</v>
      </c>
      <c r="G224" s="164"/>
      <c r="H224" s="164"/>
      <c r="I224" s="167"/>
      <c r="J224" s="168">
        <f>BK224</f>
        <v>0</v>
      </c>
      <c r="K224" s="164"/>
      <c r="L224" s="169"/>
      <c r="M224" s="170"/>
      <c r="N224" s="171"/>
      <c r="O224" s="171"/>
      <c r="P224" s="172">
        <f>SUM(P225:P229)</f>
        <v>0</v>
      </c>
      <c r="Q224" s="171"/>
      <c r="R224" s="172">
        <f>SUM(R225:R229)</f>
        <v>0</v>
      </c>
      <c r="S224" s="171"/>
      <c r="T224" s="173">
        <f>SUM(T225:T229)</f>
        <v>0</v>
      </c>
      <c r="AR224" s="174" t="s">
        <v>80</v>
      </c>
      <c r="AT224" s="175" t="s">
        <v>72</v>
      </c>
      <c r="AU224" s="175" t="s">
        <v>73</v>
      </c>
      <c r="AY224" s="174" t="s">
        <v>114</v>
      </c>
      <c r="BK224" s="176">
        <f>SUM(BK225:BK229)</f>
        <v>0</v>
      </c>
    </row>
    <row r="225" spans="1:65" s="2" customFormat="1" ht="21.75" customHeight="1">
      <c r="A225" s="32"/>
      <c r="B225" s="33"/>
      <c r="C225" s="177" t="s">
        <v>347</v>
      </c>
      <c r="D225" s="177" t="s">
        <v>117</v>
      </c>
      <c r="E225" s="178" t="s">
        <v>348</v>
      </c>
      <c r="F225" s="179" t="s">
        <v>349</v>
      </c>
      <c r="G225" s="180" t="s">
        <v>235</v>
      </c>
      <c r="H225" s="181">
        <v>22.375</v>
      </c>
      <c r="I225" s="182"/>
      <c r="J225" s="183">
        <f>ROUND(I225*H225,2)</f>
        <v>0</v>
      </c>
      <c r="K225" s="184"/>
      <c r="L225" s="37"/>
      <c r="M225" s="185" t="s">
        <v>1</v>
      </c>
      <c r="N225" s="186" t="s">
        <v>38</v>
      </c>
      <c r="O225" s="69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89" t="s">
        <v>121</v>
      </c>
      <c r="AT225" s="189" t="s">
        <v>117</v>
      </c>
      <c r="AU225" s="189" t="s">
        <v>80</v>
      </c>
      <c r="AY225" s="15" t="s">
        <v>114</v>
      </c>
      <c r="BE225" s="190">
        <f>IF(N225="základní",J225,0)</f>
        <v>0</v>
      </c>
      <c r="BF225" s="190">
        <f>IF(N225="snížená",J225,0)</f>
        <v>0</v>
      </c>
      <c r="BG225" s="190">
        <f>IF(N225="zákl. přenesená",J225,0)</f>
        <v>0</v>
      </c>
      <c r="BH225" s="190">
        <f>IF(N225="sníž. přenesená",J225,0)</f>
        <v>0</v>
      </c>
      <c r="BI225" s="190">
        <f>IF(N225="nulová",J225,0)</f>
        <v>0</v>
      </c>
      <c r="BJ225" s="15" t="s">
        <v>80</v>
      </c>
      <c r="BK225" s="190">
        <f>ROUND(I225*H225,2)</f>
        <v>0</v>
      </c>
      <c r="BL225" s="15" t="s">
        <v>121</v>
      </c>
      <c r="BM225" s="189" t="s">
        <v>350</v>
      </c>
    </row>
    <row r="226" spans="1:47" s="2" customFormat="1" ht="86.4">
      <c r="A226" s="32"/>
      <c r="B226" s="33"/>
      <c r="C226" s="34"/>
      <c r="D226" s="191" t="s">
        <v>122</v>
      </c>
      <c r="E226" s="34"/>
      <c r="F226" s="192" t="s">
        <v>351</v>
      </c>
      <c r="G226" s="34"/>
      <c r="H226" s="34"/>
      <c r="I226" s="193"/>
      <c r="J226" s="34"/>
      <c r="K226" s="34"/>
      <c r="L226" s="37"/>
      <c r="M226" s="194"/>
      <c r="N226" s="195"/>
      <c r="O226" s="69"/>
      <c r="P226" s="69"/>
      <c r="Q226" s="69"/>
      <c r="R226" s="69"/>
      <c r="S226" s="69"/>
      <c r="T226" s="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122</v>
      </c>
      <c r="AU226" s="15" t="s">
        <v>80</v>
      </c>
    </row>
    <row r="227" spans="1:65" s="2" customFormat="1" ht="21.75" customHeight="1">
      <c r="A227" s="32"/>
      <c r="B227" s="33"/>
      <c r="C227" s="177" t="s">
        <v>243</v>
      </c>
      <c r="D227" s="177" t="s">
        <v>117</v>
      </c>
      <c r="E227" s="178" t="s">
        <v>352</v>
      </c>
      <c r="F227" s="179" t="s">
        <v>353</v>
      </c>
      <c r="G227" s="180" t="s">
        <v>235</v>
      </c>
      <c r="H227" s="181">
        <v>8.95</v>
      </c>
      <c r="I227" s="182"/>
      <c r="J227" s="183">
        <f>ROUND(I227*H227,2)</f>
        <v>0</v>
      </c>
      <c r="K227" s="184"/>
      <c r="L227" s="37"/>
      <c r="M227" s="185" t="s">
        <v>1</v>
      </c>
      <c r="N227" s="186" t="s">
        <v>38</v>
      </c>
      <c r="O227" s="69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89" t="s">
        <v>121</v>
      </c>
      <c r="AT227" s="189" t="s">
        <v>117</v>
      </c>
      <c r="AU227" s="189" t="s">
        <v>80</v>
      </c>
      <c r="AY227" s="15" t="s">
        <v>114</v>
      </c>
      <c r="BE227" s="190">
        <f>IF(N227="základní",J227,0)</f>
        <v>0</v>
      </c>
      <c r="BF227" s="190">
        <f>IF(N227="snížená",J227,0)</f>
        <v>0</v>
      </c>
      <c r="BG227" s="190">
        <f>IF(N227="zákl. přenesená",J227,0)</f>
        <v>0</v>
      </c>
      <c r="BH227" s="190">
        <f>IF(N227="sníž. přenesená",J227,0)</f>
        <v>0</v>
      </c>
      <c r="BI227" s="190">
        <f>IF(N227="nulová",J227,0)</f>
        <v>0</v>
      </c>
      <c r="BJ227" s="15" t="s">
        <v>80</v>
      </c>
      <c r="BK227" s="190">
        <f>ROUND(I227*H227,2)</f>
        <v>0</v>
      </c>
      <c r="BL227" s="15" t="s">
        <v>121</v>
      </c>
      <c r="BM227" s="189" t="s">
        <v>354</v>
      </c>
    </row>
    <row r="228" spans="1:47" s="2" customFormat="1" ht="86.4">
      <c r="A228" s="32"/>
      <c r="B228" s="33"/>
      <c r="C228" s="34"/>
      <c r="D228" s="191" t="s">
        <v>122</v>
      </c>
      <c r="E228" s="34"/>
      <c r="F228" s="192" t="s">
        <v>351</v>
      </c>
      <c r="G228" s="34"/>
      <c r="H228" s="34"/>
      <c r="I228" s="193"/>
      <c r="J228" s="34"/>
      <c r="K228" s="34"/>
      <c r="L228" s="37"/>
      <c r="M228" s="194"/>
      <c r="N228" s="195"/>
      <c r="O228" s="69"/>
      <c r="P228" s="69"/>
      <c r="Q228" s="69"/>
      <c r="R228" s="69"/>
      <c r="S228" s="69"/>
      <c r="T228" s="7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5" t="s">
        <v>122</v>
      </c>
      <c r="AU228" s="15" t="s">
        <v>80</v>
      </c>
    </row>
    <row r="229" spans="1:65" s="2" customFormat="1" ht="16.5" customHeight="1">
      <c r="A229" s="32"/>
      <c r="B229" s="33"/>
      <c r="C229" s="177" t="s">
        <v>355</v>
      </c>
      <c r="D229" s="177" t="s">
        <v>117</v>
      </c>
      <c r="E229" s="178" t="s">
        <v>356</v>
      </c>
      <c r="F229" s="179" t="s">
        <v>357</v>
      </c>
      <c r="G229" s="180" t="s">
        <v>235</v>
      </c>
      <c r="H229" s="181">
        <v>8.95</v>
      </c>
      <c r="I229" s="182"/>
      <c r="J229" s="183">
        <f>ROUND(I229*H229,2)</f>
        <v>0</v>
      </c>
      <c r="K229" s="184"/>
      <c r="L229" s="37"/>
      <c r="M229" s="222" t="s">
        <v>1</v>
      </c>
      <c r="N229" s="223" t="s">
        <v>38</v>
      </c>
      <c r="O229" s="198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89" t="s">
        <v>121</v>
      </c>
      <c r="AT229" s="189" t="s">
        <v>117</v>
      </c>
      <c r="AU229" s="189" t="s">
        <v>80</v>
      </c>
      <c r="AY229" s="15" t="s">
        <v>114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15" t="s">
        <v>80</v>
      </c>
      <c r="BK229" s="190">
        <f>ROUND(I229*H229,2)</f>
        <v>0</v>
      </c>
      <c r="BL229" s="15" t="s">
        <v>121</v>
      </c>
      <c r="BM229" s="189" t="s">
        <v>358</v>
      </c>
    </row>
    <row r="230" spans="1:31" s="2" customFormat="1" ht="6.9" customHeight="1">
      <c r="A230" s="32"/>
      <c r="B230" s="52"/>
      <c r="C230" s="53"/>
      <c r="D230" s="53"/>
      <c r="E230" s="53"/>
      <c r="F230" s="53"/>
      <c r="G230" s="53"/>
      <c r="H230" s="53"/>
      <c r="I230" s="53"/>
      <c r="J230" s="53"/>
      <c r="K230" s="53"/>
      <c r="L230" s="37"/>
      <c r="M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</row>
  </sheetData>
  <sheetProtection algorithmName="SHA-512" hashValue="+88RrNLp51BfUlYafx9uPNo6HUkDg6caIJh5pLkiaaVlQi693sP31ST1XLf580NQbc5Mcg2XK9SD/hQYiuwcog==" saltValue="nZFc8bzmR3igzm/q6liF894Iv6lTIyLcYrzvoH0uQqyvRa4XoaC8PSDCPAVZn9WmSt5alBvtrC6Gjk8jbGYIlA==" spinCount="100000" sheet="1" objects="1" scenarios="1" formatColumns="0" formatRows="0" autoFilter="0"/>
  <autoFilter ref="C125:K22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5" t="s">
        <v>88</v>
      </c>
    </row>
    <row r="3" spans="2:46" s="1" customFormat="1" ht="6.9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82</v>
      </c>
    </row>
    <row r="4" spans="2:46" s="1" customFormat="1" ht="24.9" customHeight="1">
      <c r="B4" s="18"/>
      <c r="D4" s="108" t="s">
        <v>89</v>
      </c>
      <c r="L4" s="18"/>
      <c r="M4" s="109" t="s">
        <v>10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67" t="str">
        <f>'Rekapitulace stavby'!K6</f>
        <v>Horní Bečva SO01 SO02</v>
      </c>
      <c r="F7" s="268"/>
      <c r="G7" s="268"/>
      <c r="H7" s="268"/>
      <c r="L7" s="18"/>
    </row>
    <row r="8" spans="1:31" s="2" customFormat="1" ht="12" customHeight="1">
      <c r="A8" s="32"/>
      <c r="B8" s="37"/>
      <c r="C8" s="32"/>
      <c r="D8" s="110" t="s">
        <v>90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69" t="s">
        <v>359</v>
      </c>
      <c r="F9" s="270"/>
      <c r="G9" s="270"/>
      <c r="H9" s="27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6. 4. 2021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tr">
        <f>IF('Rekapitulace stavby'!E11="","",'Rekapitulace stavby'!E11)</f>
        <v xml:space="preserve"> </v>
      </c>
      <c r="F15" s="32"/>
      <c r="G15" s="32"/>
      <c r="H15" s="32"/>
      <c r="I15" s="110" t="s">
        <v>26</v>
      </c>
      <c r="J15" s="111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27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1" t="str">
        <f>'Rekapitulace stavby'!E14</f>
        <v>Vyplň údaj</v>
      </c>
      <c r="F18" s="272"/>
      <c r="G18" s="272"/>
      <c r="H18" s="272"/>
      <c r="I18" s="110" t="s">
        <v>26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29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26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31</v>
      </c>
      <c r="E23" s="32"/>
      <c r="F23" s="32"/>
      <c r="G23" s="32"/>
      <c r="H23" s="32"/>
      <c r="I23" s="110" t="s">
        <v>25</v>
      </c>
      <c r="J23" s="111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tr">
        <f>IF('Rekapitulace stavby'!E20="","",'Rekapitulace stavby'!E20)</f>
        <v xml:space="preserve"> </v>
      </c>
      <c r="F24" s="32"/>
      <c r="G24" s="32"/>
      <c r="H24" s="32"/>
      <c r="I24" s="110" t="s">
        <v>26</v>
      </c>
      <c r="J24" s="111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32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73" t="s">
        <v>1</v>
      </c>
      <c r="F27" s="273"/>
      <c r="G27" s="273"/>
      <c r="H27" s="273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33</v>
      </c>
      <c r="E30" s="32"/>
      <c r="F30" s="32"/>
      <c r="G30" s="32"/>
      <c r="H30" s="32"/>
      <c r="I30" s="32"/>
      <c r="J30" s="118">
        <f>ROUND(J118,2)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35</v>
      </c>
      <c r="G32" s="32"/>
      <c r="H32" s="32"/>
      <c r="I32" s="119" t="s">
        <v>34</v>
      </c>
      <c r="J32" s="119" t="s">
        <v>36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0" t="s">
        <v>37</v>
      </c>
      <c r="E33" s="110" t="s">
        <v>38</v>
      </c>
      <c r="F33" s="121">
        <f>ROUND((SUM(BE118:BE122)),2)</f>
        <v>0</v>
      </c>
      <c r="G33" s="32"/>
      <c r="H33" s="32"/>
      <c r="I33" s="122">
        <v>0.21</v>
      </c>
      <c r="J33" s="121">
        <f>ROUND(((SUM(BE118:BE122))*I33),2)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0" t="s">
        <v>39</v>
      </c>
      <c r="F34" s="121">
        <f>ROUND((SUM(BF118:BF122)),2)</f>
        <v>0</v>
      </c>
      <c r="G34" s="32"/>
      <c r="H34" s="32"/>
      <c r="I34" s="122">
        <v>0.15</v>
      </c>
      <c r="J34" s="121">
        <f>ROUND(((SUM(BF118:BF122))*I34),2)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0" t="s">
        <v>40</v>
      </c>
      <c r="F35" s="121">
        <f>ROUND((SUM(BG118:BG122)),2)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0" t="s">
        <v>41</v>
      </c>
      <c r="F36" s="121">
        <f>ROUND((SUM(BH118:BH122)),2)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42</v>
      </c>
      <c r="F37" s="121">
        <f>ROUND((SUM(BI118:BI122)),2)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30" t="s">
        <v>46</v>
      </c>
      <c r="E50" s="131"/>
      <c r="F50" s="131"/>
      <c r="G50" s="130" t="s">
        <v>47</v>
      </c>
      <c r="H50" s="131"/>
      <c r="I50" s="131"/>
      <c r="J50" s="131"/>
      <c r="K50" s="131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32" t="s">
        <v>48</v>
      </c>
      <c r="E61" s="133"/>
      <c r="F61" s="134" t="s">
        <v>49</v>
      </c>
      <c r="G61" s="132" t="s">
        <v>48</v>
      </c>
      <c r="H61" s="133"/>
      <c r="I61" s="133"/>
      <c r="J61" s="135" t="s">
        <v>49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0" t="s">
        <v>50</v>
      </c>
      <c r="E65" s="136"/>
      <c r="F65" s="136"/>
      <c r="G65" s="130" t="s">
        <v>51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32" t="s">
        <v>48</v>
      </c>
      <c r="E76" s="133"/>
      <c r="F76" s="134" t="s">
        <v>49</v>
      </c>
      <c r="G76" s="132" t="s">
        <v>48</v>
      </c>
      <c r="H76" s="133"/>
      <c r="I76" s="133"/>
      <c r="J76" s="135" t="s">
        <v>49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92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4" t="str">
        <f>E7</f>
        <v>Horní Bečva SO01 SO02</v>
      </c>
      <c r="F85" s="275"/>
      <c r="G85" s="275"/>
      <c r="H85" s="275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90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5" t="str">
        <f>E9</f>
        <v>001 (2) - Oplocení</v>
      </c>
      <c r="F87" s="276"/>
      <c r="G87" s="276"/>
      <c r="H87" s="276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27" t="s">
        <v>22</v>
      </c>
      <c r="J89" s="64" t="str">
        <f>IF(J12="","",J12)</f>
        <v>6. 4. 2021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1" t="s">
        <v>93</v>
      </c>
      <c r="D94" s="142"/>
      <c r="E94" s="142"/>
      <c r="F94" s="142"/>
      <c r="G94" s="142"/>
      <c r="H94" s="142"/>
      <c r="I94" s="142"/>
      <c r="J94" s="143" t="s">
        <v>94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44" t="s">
        <v>95</v>
      </c>
      <c r="D96" s="34"/>
      <c r="E96" s="34"/>
      <c r="F96" s="34"/>
      <c r="G96" s="34"/>
      <c r="H96" s="34"/>
      <c r="I96" s="34"/>
      <c r="J96" s="82">
        <f>J118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96</v>
      </c>
    </row>
    <row r="97" spans="2:12" s="9" customFormat="1" ht="24.9" customHeight="1">
      <c r="B97" s="145"/>
      <c r="C97" s="146"/>
      <c r="D97" s="147" t="s">
        <v>97</v>
      </c>
      <c r="E97" s="148"/>
      <c r="F97" s="148"/>
      <c r="G97" s="148"/>
      <c r="H97" s="148"/>
      <c r="I97" s="148"/>
      <c r="J97" s="149">
        <f>J119</f>
        <v>0</v>
      </c>
      <c r="K97" s="146"/>
      <c r="L97" s="150"/>
    </row>
    <row r="98" spans="2:12" s="9" customFormat="1" ht="24.9" customHeight="1">
      <c r="B98" s="145"/>
      <c r="C98" s="146"/>
      <c r="D98" s="147" t="s">
        <v>144</v>
      </c>
      <c r="E98" s="148"/>
      <c r="F98" s="148"/>
      <c r="G98" s="148"/>
      <c r="H98" s="148"/>
      <c r="I98" s="148"/>
      <c r="J98" s="149">
        <f>J120</f>
        <v>0</v>
      </c>
      <c r="K98" s="146"/>
      <c r="L98" s="150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99</v>
      </c>
      <c r="D105" s="34"/>
      <c r="E105" s="34"/>
      <c r="F105" s="34"/>
      <c r="G105" s="34"/>
      <c r="H105" s="34"/>
      <c r="I105" s="34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4" t="str">
        <f>E7</f>
        <v>Horní Bečva SO01 SO02</v>
      </c>
      <c r="F108" s="275"/>
      <c r="G108" s="275"/>
      <c r="H108" s="275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90</v>
      </c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5" t="str">
        <f>E9</f>
        <v>001 (2) - Oplocení</v>
      </c>
      <c r="F110" s="276"/>
      <c r="G110" s="276"/>
      <c r="H110" s="276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4"/>
      <c r="E112" s="34"/>
      <c r="F112" s="25" t="str">
        <f>F12</f>
        <v xml:space="preserve"> </v>
      </c>
      <c r="G112" s="34"/>
      <c r="H112" s="34"/>
      <c r="I112" s="27" t="s">
        <v>22</v>
      </c>
      <c r="J112" s="64" t="str">
        <f>IF(J12="","",J12)</f>
        <v>6. 4. 2021</v>
      </c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24</v>
      </c>
      <c r="D114" s="34"/>
      <c r="E114" s="34"/>
      <c r="F114" s="25" t="str">
        <f>E15</f>
        <v xml:space="preserve"> </v>
      </c>
      <c r="G114" s="34"/>
      <c r="H114" s="34"/>
      <c r="I114" s="27" t="s">
        <v>29</v>
      </c>
      <c r="J114" s="30" t="str">
        <f>E21</f>
        <v xml:space="preserve"> 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27</v>
      </c>
      <c r="D115" s="34"/>
      <c r="E115" s="34"/>
      <c r="F115" s="25" t="str">
        <f>IF(E18="","",E18)</f>
        <v>Vyplň údaj</v>
      </c>
      <c r="G115" s="34"/>
      <c r="H115" s="34"/>
      <c r="I115" s="27" t="s">
        <v>31</v>
      </c>
      <c r="J115" s="30" t="str">
        <f>E24</f>
        <v xml:space="preserve"> 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0" customFormat="1" ht="29.25" customHeight="1">
      <c r="A117" s="151"/>
      <c r="B117" s="152"/>
      <c r="C117" s="153" t="s">
        <v>100</v>
      </c>
      <c r="D117" s="154" t="s">
        <v>58</v>
      </c>
      <c r="E117" s="154" t="s">
        <v>54</v>
      </c>
      <c r="F117" s="154" t="s">
        <v>55</v>
      </c>
      <c r="G117" s="154" t="s">
        <v>101</v>
      </c>
      <c r="H117" s="154" t="s">
        <v>102</v>
      </c>
      <c r="I117" s="154" t="s">
        <v>103</v>
      </c>
      <c r="J117" s="155" t="s">
        <v>94</v>
      </c>
      <c r="K117" s="156" t="s">
        <v>104</v>
      </c>
      <c r="L117" s="157"/>
      <c r="M117" s="73" t="s">
        <v>1</v>
      </c>
      <c r="N117" s="74" t="s">
        <v>37</v>
      </c>
      <c r="O117" s="74" t="s">
        <v>105</v>
      </c>
      <c r="P117" s="74" t="s">
        <v>106</v>
      </c>
      <c r="Q117" s="74" t="s">
        <v>107</v>
      </c>
      <c r="R117" s="74" t="s">
        <v>108</v>
      </c>
      <c r="S117" s="74" t="s">
        <v>109</v>
      </c>
      <c r="T117" s="75" t="s">
        <v>110</v>
      </c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</row>
    <row r="118" spans="1:63" s="2" customFormat="1" ht="22.8" customHeight="1">
      <c r="A118" s="32"/>
      <c r="B118" s="33"/>
      <c r="C118" s="80" t="s">
        <v>111</v>
      </c>
      <c r="D118" s="34"/>
      <c r="E118" s="34"/>
      <c r="F118" s="34"/>
      <c r="G118" s="34"/>
      <c r="H118" s="34"/>
      <c r="I118" s="34"/>
      <c r="J118" s="158">
        <f>BK118</f>
        <v>0</v>
      </c>
      <c r="K118" s="34"/>
      <c r="L118" s="37"/>
      <c r="M118" s="76"/>
      <c r="N118" s="159"/>
      <c r="O118" s="77"/>
      <c r="P118" s="160">
        <f>P119+P120</f>
        <v>0</v>
      </c>
      <c r="Q118" s="77"/>
      <c r="R118" s="160">
        <f>R119+R120</f>
        <v>0</v>
      </c>
      <c r="S118" s="77"/>
      <c r="T118" s="161">
        <f>T119+T120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72</v>
      </c>
      <c r="AU118" s="15" t="s">
        <v>96</v>
      </c>
      <c r="BK118" s="162">
        <f>BK119+BK120</f>
        <v>0</v>
      </c>
    </row>
    <row r="119" spans="2:63" s="11" customFormat="1" ht="25.95" customHeight="1">
      <c r="B119" s="163"/>
      <c r="C119" s="164"/>
      <c r="D119" s="165" t="s">
        <v>72</v>
      </c>
      <c r="E119" s="166" t="s">
        <v>112</v>
      </c>
      <c r="F119" s="166" t="s">
        <v>113</v>
      </c>
      <c r="G119" s="164"/>
      <c r="H119" s="164"/>
      <c r="I119" s="167"/>
      <c r="J119" s="168">
        <f>BK119</f>
        <v>0</v>
      </c>
      <c r="K119" s="164"/>
      <c r="L119" s="169"/>
      <c r="M119" s="170"/>
      <c r="N119" s="171"/>
      <c r="O119" s="171"/>
      <c r="P119" s="172">
        <v>0</v>
      </c>
      <c r="Q119" s="171"/>
      <c r="R119" s="172">
        <v>0</v>
      </c>
      <c r="S119" s="171"/>
      <c r="T119" s="173">
        <v>0</v>
      </c>
      <c r="AR119" s="174" t="s">
        <v>80</v>
      </c>
      <c r="AT119" s="175" t="s">
        <v>72</v>
      </c>
      <c r="AU119" s="175" t="s">
        <v>73</v>
      </c>
      <c r="AY119" s="174" t="s">
        <v>114</v>
      </c>
      <c r="BK119" s="176">
        <v>0</v>
      </c>
    </row>
    <row r="120" spans="2:63" s="11" customFormat="1" ht="25.95" customHeight="1">
      <c r="B120" s="163"/>
      <c r="C120" s="164"/>
      <c r="D120" s="165" t="s">
        <v>72</v>
      </c>
      <c r="E120" s="166" t="s">
        <v>307</v>
      </c>
      <c r="F120" s="166" t="s">
        <v>308</v>
      </c>
      <c r="G120" s="164"/>
      <c r="H120" s="164"/>
      <c r="I120" s="167"/>
      <c r="J120" s="168">
        <f>BK120</f>
        <v>0</v>
      </c>
      <c r="K120" s="164"/>
      <c r="L120" s="169"/>
      <c r="M120" s="170"/>
      <c r="N120" s="171"/>
      <c r="O120" s="171"/>
      <c r="P120" s="172">
        <f>SUM(P121:P122)</f>
        <v>0</v>
      </c>
      <c r="Q120" s="171"/>
      <c r="R120" s="172">
        <f>SUM(R121:R122)</f>
        <v>0</v>
      </c>
      <c r="S120" s="171"/>
      <c r="T120" s="173">
        <f>SUM(T121:T122)</f>
        <v>0</v>
      </c>
      <c r="AR120" s="174" t="s">
        <v>82</v>
      </c>
      <c r="AT120" s="175" t="s">
        <v>72</v>
      </c>
      <c r="AU120" s="175" t="s">
        <v>73</v>
      </c>
      <c r="AY120" s="174" t="s">
        <v>114</v>
      </c>
      <c r="BK120" s="176">
        <f>SUM(BK121:BK122)</f>
        <v>0</v>
      </c>
    </row>
    <row r="121" spans="1:65" s="2" customFormat="1" ht="21.75" customHeight="1">
      <c r="A121" s="32"/>
      <c r="B121" s="33"/>
      <c r="C121" s="177" t="s">
        <v>80</v>
      </c>
      <c r="D121" s="177" t="s">
        <v>117</v>
      </c>
      <c r="E121" s="178" t="s">
        <v>360</v>
      </c>
      <c r="F121" s="179" t="s">
        <v>361</v>
      </c>
      <c r="G121" s="180" t="s">
        <v>362</v>
      </c>
      <c r="H121" s="181">
        <v>0.449</v>
      </c>
      <c r="I121" s="182"/>
      <c r="J121" s="183">
        <f>ROUND(I121*H121,2)</f>
        <v>0</v>
      </c>
      <c r="K121" s="184"/>
      <c r="L121" s="37"/>
      <c r="M121" s="185" t="s">
        <v>1</v>
      </c>
      <c r="N121" s="186" t="s">
        <v>38</v>
      </c>
      <c r="O121" s="69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89" t="s">
        <v>177</v>
      </c>
      <c r="AT121" s="189" t="s">
        <v>117</v>
      </c>
      <c r="AU121" s="189" t="s">
        <v>80</v>
      </c>
      <c r="AY121" s="15" t="s">
        <v>114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5" t="s">
        <v>80</v>
      </c>
      <c r="BK121" s="190">
        <f>ROUND(I121*H121,2)</f>
        <v>0</v>
      </c>
      <c r="BL121" s="15" t="s">
        <v>177</v>
      </c>
      <c r="BM121" s="189" t="s">
        <v>82</v>
      </c>
    </row>
    <row r="122" spans="1:47" s="2" customFormat="1" ht="96">
      <c r="A122" s="32"/>
      <c r="B122" s="33"/>
      <c r="C122" s="34"/>
      <c r="D122" s="191" t="s">
        <v>122</v>
      </c>
      <c r="E122" s="34"/>
      <c r="F122" s="192" t="s">
        <v>363</v>
      </c>
      <c r="G122" s="34"/>
      <c r="H122" s="34"/>
      <c r="I122" s="193"/>
      <c r="J122" s="34"/>
      <c r="K122" s="34"/>
      <c r="L122" s="37"/>
      <c r="M122" s="196"/>
      <c r="N122" s="197"/>
      <c r="O122" s="198"/>
      <c r="P122" s="198"/>
      <c r="Q122" s="198"/>
      <c r="R122" s="198"/>
      <c r="S122" s="198"/>
      <c r="T122" s="19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122</v>
      </c>
      <c r="AU122" s="15" t="s">
        <v>80</v>
      </c>
    </row>
    <row r="123" spans="1:31" s="2" customFormat="1" ht="6.9" customHeight="1">
      <c r="A123" s="32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37"/>
      <c r="M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</sheetData>
  <sheetProtection algorithmName="SHA-512" hashValue="+LrBw2kJnAcm8xHddW/dbgUsUGmWC+yHZ2Ax/8gdMWgXV9JqL9bbuc7nqcyCzVFzvfGwN/p1yfLUxMAG9MfLKg==" saltValue="HBfIfHRPVLVjES1wydnC59faRGlOZuuhpRfr7bSRxldTreTkTSWKT6b0xL7qYyPfzLLvkSCKX4OklC3r+Enyqw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Šefčíková Jana</dc:creator>
  <cp:keywords/>
  <dc:description/>
  <cp:lastModifiedBy>Turanová Dana</cp:lastModifiedBy>
  <dcterms:created xsi:type="dcterms:W3CDTF">2021-04-06T10:22:47Z</dcterms:created>
  <dcterms:modified xsi:type="dcterms:W3CDTF">2021-04-06T11:00:43Z</dcterms:modified>
  <cp:category/>
  <cp:version/>
  <cp:contentType/>
  <cp:contentStatus/>
</cp:coreProperties>
</file>