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1595" windowHeight="7935" activeTab="1"/>
  </bookViews>
  <sheets>
    <sheet name="Rekapitulace stavby" sheetId="1" r:id="rId1"/>
    <sheet name="2020-10 - Oprava mostu v ..." sheetId="2" r:id="rId2"/>
    <sheet name="Seznam figur" sheetId="3" r:id="rId3"/>
  </sheets>
  <definedNames>
    <definedName name="_xlnm._FilterDatabase" localSheetId="1" hidden="1">'2020-10 - Oprava mostu v ...'!$C$124:$K$419</definedName>
    <definedName name="_xlnm.Print_Area" localSheetId="1">'2020-10 - Oprava mostu v ...'!$C$4:$J$76,'2020-10 - Oprava mostu v ...'!$C$82:$J$106,'2020-10 - Oprava mostu v ...'!$C$112:$J$419</definedName>
    <definedName name="_xlnm.Print_Area" localSheetId="0">'Rekapitulace stavby'!$D$4:$AO$76,'Rekapitulace stavby'!$C$82:$AQ$96</definedName>
    <definedName name="_xlnm.Print_Area" localSheetId="2">'Seznam figur'!$C$4:$G$76</definedName>
    <definedName name="_xlnm.Print_Titles" localSheetId="0">'Rekapitulace stavby'!$92:$92</definedName>
    <definedName name="_xlnm.Print_Titles" localSheetId="1">'2020-10 - Oprava mostu v ...'!$124:$124</definedName>
    <definedName name="_xlnm.Print_Titles" localSheetId="2">'Seznam figur'!$9:$9</definedName>
  </definedNames>
  <calcPr calcId="162913"/>
</workbook>
</file>

<file path=xl/sharedStrings.xml><?xml version="1.0" encoding="utf-8"?>
<sst xmlns="http://schemas.openxmlformats.org/spreadsheetml/2006/main" count="3494" uniqueCount="813">
  <si>
    <t>Export Komplet</t>
  </si>
  <si>
    <t/>
  </si>
  <si>
    <t>2.0</t>
  </si>
  <si>
    <t>ZAMOK</t>
  </si>
  <si>
    <t>False</t>
  </si>
  <si>
    <t>{3022d7ea-27fe-4201-81f5-9847799c2b22}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</si>
  <si>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</si>
  <si>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</si>
  <si>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</si>
  <si>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</si>
  <si>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</si>
  <si>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</si>
  <si>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</si>
  <si>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</si>
  <si>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2020-10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</si>
  <si>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</si>
  <si>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</si>
  <si>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mostu v ř. km. 0,020, Vlkava, Kostomlaty nad Labem</t>
  </si>
  <si>
    <t>0,1</t>
  </si>
  <si>
    <t>KSO:</t>
  </si>
  <si>
    <t>CC-CZ:</t>
  </si>
  <si>
    <t>1</t>
  </si>
  <si>
    <t>Místo:</t>
  </si>
  <si>
    <t xml:space="preserve"> </t>
  </si>
  <si>
    <t>Datum:</t>
  </si>
  <si>
    <t>19. 10. 2020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</si>
  <si>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</si>
  <si>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</si>
  <si>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</si>
  <si>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</si>
  <si>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</si>
  <si>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</si>
  <si>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</si>
  <si>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</si>
  <si>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</si>
  <si>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</si>
  <si>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</si>
  <si>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</si>
  <si>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</si>
  <si>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</si>
  <si>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</si>
  <si>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</si>
  <si>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</si>
  <si>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</si>
  <si>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</si>
  <si>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</si>
  <si>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</si>
  <si>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</si>
  <si>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</si>
  <si>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</si>
  <si>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</si>
  <si>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</si>
  <si>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</si>
  <si>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</si>
  <si>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</si>
  <si>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</si>
  <si>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</si>
  <si>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</si>
  <si>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</si>
  <si>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</si>
  <si>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</si>
  <si>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</si>
  <si>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</si>
  <si>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</si>
  <si>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</si>
  <si>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</si>
  <si>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</si>
  <si>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</si>
  <si>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</si>
  <si>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</si>
  <si>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</si>
  <si>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</si>
  <si>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</si>
  <si>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</si>
  <si>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</si>
  <si>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</si>
  <si>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</si>
  <si>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</si>
  <si>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</si>
  <si>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</si>
  <si>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</si>
  <si>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</si>
  <si>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</si>
  <si>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{33257e5e-a69a-46bf-9427-6bbade28eff3}</t>
  </si>
  <si>
    <t>2</t>
  </si>
  <si>
    <t>b</t>
  </si>
  <si>
    <t xml:space="preserve">Výkopy </t>
  </si>
  <si>
    <t>60,07</t>
  </si>
  <si>
    <t>c</t>
  </si>
  <si>
    <t>Nánosy</t>
  </si>
  <si>
    <t>3,33</t>
  </si>
  <si>
    <t>KRYCÍ LIST SOUPISU PRACÍ</t>
  </si>
  <si>
    <t>d</t>
  </si>
  <si>
    <t>Nakládání</t>
  </si>
  <si>
    <t>117,41</t>
  </si>
  <si>
    <t>a1</t>
  </si>
  <si>
    <t>Ornice</t>
  </si>
  <si>
    <t>77,1</t>
  </si>
  <si>
    <t>e</t>
  </si>
  <si>
    <t>Zásyp</t>
  </si>
  <si>
    <t>27,456</t>
  </si>
  <si>
    <t>f</t>
  </si>
  <si>
    <t>Odpad z frézování</t>
  </si>
  <si>
    <t>154,399</t>
  </si>
  <si>
    <t>Objekt:</t>
  </si>
  <si>
    <t>g</t>
  </si>
  <si>
    <t>Bourání ŽB</t>
  </si>
  <si>
    <t>37,485</t>
  </si>
  <si>
    <t>2020-10 - Oprava mostu v ř. km. 0,020, Vlkava, Kostomlaty nad Labem</t>
  </si>
  <si>
    <t>h</t>
  </si>
  <si>
    <t>Vyčištění dutin KA</t>
  </si>
  <si>
    <t>3,923</t>
  </si>
  <si>
    <t>i</t>
  </si>
  <si>
    <t>odstraněná izolace</t>
  </si>
  <si>
    <t>94,9</t>
  </si>
  <si>
    <t>o</t>
  </si>
  <si>
    <t>odvoz suti</t>
  </si>
  <si>
    <t>139,146</t>
  </si>
  <si>
    <t>a</t>
  </si>
  <si>
    <t>Podklad pod budoucí vozovkou</t>
  </si>
  <si>
    <t>231,5</t>
  </si>
  <si>
    <t>REKAPITULACE ČLENĚNÍ SOUPISU PRACÍ</t>
  </si>
  <si>
    <t>Kód dílu - Popis</t>
  </si>
  <si>
    <t>Cena celkem [CZK]</t>
  </si>
  <si>
    <t>Náklady ze soupisu prací</t>
  </si>
  <si>
    <t>-1</t>
  </si>
  <si>
    <t>HSV -         Práce a dodávky HSV</t>
  </si>
  <si>
    <t xml:space="preserve">    1 -         Zemní práce</t>
  </si>
  <si>
    <t xml:space="preserve">    3 -         Svislé a kompletní konstrukce</t>
  </si>
  <si>
    <t xml:space="preserve">    4 -         Vodorovné konstrukce</t>
  </si>
  <si>
    <t xml:space="preserve">    5 -         Komunikace pozemní</t>
  </si>
  <si>
    <t xml:space="preserve">    9 -         Ostatní konstrukce a práce, bourání</t>
  </si>
  <si>
    <t>PSV -        Práce a dodávky PSV</t>
  </si>
  <si>
    <t xml:space="preserve">    711 -        Izolace proti vodě, vlhkosti a plynům</t>
  </si>
  <si>
    <t>VRN -       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</si>
  <si>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</si>
  <si>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</si>
  <si>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</si>
  <si>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</si>
  <si>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</si>
  <si>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</si>
  <si>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</si>
  <si>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</si>
  <si>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</si>
  <si>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</si>
  <si>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</si>
  <si>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</si>
  <si>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</si>
  <si>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</si>
  <si>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       Práce a dodávky HSV</t>
  </si>
  <si>
    <t>ROZPOCET</t>
  </si>
  <si>
    <t xml:space="preserve">        Zemní práce</t>
  </si>
  <si>
    <t>K</t>
  </si>
  <si>
    <t>113154234</t>
  </si>
  <si>
    <t>Frézování živičného krytu tl 100 mm pruh š 2 m pl do 1000 m2 bez překážek v trase</t>
  </si>
  <si>
    <t>m2</t>
  </si>
  <si>
    <t>4</t>
  </si>
  <si>
    <t>1667085381</t>
  </si>
  <si>
    <t>VV</t>
  </si>
  <si>
    <t>30,215*5,11</t>
  </si>
  <si>
    <t>121151103</t>
  </si>
  <si>
    <t>Sejmutí ornice plochy do 100 m2 tl vrstvy do 200 mm strojně</t>
  </si>
  <si>
    <t>-1936324481</t>
  </si>
  <si>
    <t>231,5-154,4</t>
  </si>
  <si>
    <t>3</t>
  </si>
  <si>
    <t>113107322</t>
  </si>
  <si>
    <t>Odstranění podkladu z kameniva drceného tl 200 mm strojně pl do 50 m2</t>
  </si>
  <si>
    <t>1404637004</t>
  </si>
  <si>
    <t>131251202</t>
  </si>
  <si>
    <t>Hloubení jam zapažených v hornině třídy těžitelnosti I, skupiny 3 objem do 50 m3 strojně</t>
  </si>
  <si>
    <t>m3</t>
  </si>
  <si>
    <t>-1181286818</t>
  </si>
  <si>
    <t>1,45*11,7*2*1,2+0,96*16,8*1,2</t>
  </si>
  <si>
    <t>5</t>
  </si>
  <si>
    <t>151721111</t>
  </si>
  <si>
    <t>Zřízení pažení do ocelových zápor hl výkopu do 4 m s jeho následným odstraněním</t>
  </si>
  <si>
    <t>432834617</t>
  </si>
  <si>
    <t>P</t>
  </si>
  <si>
    <t>Poznámka k položce:
Realizace oprav po polovinách - pažení výkopové jámy</t>
  </si>
  <si>
    <t>2*1,2*2</t>
  </si>
  <si>
    <t>6</t>
  </si>
  <si>
    <t>232221121</t>
  </si>
  <si>
    <t>Zaražení ocelových jehel svisle hmotnosti 70 kg/m hl 3 m</t>
  </si>
  <si>
    <t>m</t>
  </si>
  <si>
    <t>1299398708</t>
  </si>
  <si>
    <t>6*2,5</t>
  </si>
  <si>
    <t>7</t>
  </si>
  <si>
    <t>M</t>
  </si>
  <si>
    <t>13010958</t>
  </si>
  <si>
    <t>ocel profilová HE-A 180 jakost 11 375</t>
  </si>
  <si>
    <t>t</t>
  </si>
  <si>
    <t>8</t>
  </si>
  <si>
    <t>-2067936959</t>
  </si>
  <si>
    <t>Poznámka k položce:
Hmotnost: 36,40 kg/m</t>
  </si>
  <si>
    <t>15*35,5/1000</t>
  </si>
  <si>
    <t>181951112</t>
  </si>
  <si>
    <t>Úprava pláně v hornině třídy těžitelnosti I, skupiny 1 až 3 se zhutněním</t>
  </si>
  <si>
    <t>-2026817699</t>
  </si>
  <si>
    <t>76+77,7</t>
  </si>
  <si>
    <t>9</t>
  </si>
  <si>
    <t>122703601</t>
  </si>
  <si>
    <t>Odstranění nánosů při únosnosti dna přes 0,15 do 40 kPa</t>
  </si>
  <si>
    <t>-1942812061</t>
  </si>
  <si>
    <t>7,4*9*0,05</t>
  </si>
  <si>
    <t>167101101</t>
  </si>
  <si>
    <t>Nakládání výkopku z hornin tř. 1 až 4 do 100 m3</t>
  </si>
  <si>
    <t>79905689</t>
  </si>
  <si>
    <t>a*0,2+b+c+a1*0,1</t>
  </si>
  <si>
    <t>11</t>
  </si>
  <si>
    <t>174101101</t>
  </si>
  <si>
    <t>Zásyp jam, šachet rýh nebo kolem objektů sypaninou se zhutněním</t>
  </si>
  <si>
    <t>1440306321</t>
  </si>
  <si>
    <t>Poznámka k položce:
Zásyp novým i vyzískaným materiálem</t>
  </si>
  <si>
    <t>1,32*2*10,4</t>
  </si>
  <si>
    <t>Součet</t>
  </si>
  <si>
    <t>12</t>
  </si>
  <si>
    <t>583442000</t>
  </si>
  <si>
    <t>štěrkodrť frakce 0-63 třída C</t>
  </si>
  <si>
    <t>292898883</t>
  </si>
  <si>
    <t>Poznámka k položce:
Drcené kamenivo dle ČSN EN 13242 (kamenivo pro nestmelené směsi …..)</t>
  </si>
  <si>
    <t>e*1,8</t>
  </si>
  <si>
    <t>13</t>
  </si>
  <si>
    <t>182251101</t>
  </si>
  <si>
    <t>Svahování násypů</t>
  </si>
  <si>
    <t>-1224050171</t>
  </si>
  <si>
    <t>20</t>
  </si>
  <si>
    <t>14</t>
  </si>
  <si>
    <t>181411122</t>
  </si>
  <si>
    <t>Založení lučního trávníku výsevem plochy do 1000 m2 ve svahu do 1:2</t>
  </si>
  <si>
    <t>2007326799</t>
  </si>
  <si>
    <t>005724740</t>
  </si>
  <si>
    <t>osivo směs travní krajinná - svahová</t>
  </si>
  <si>
    <t>kg</t>
  </si>
  <si>
    <t>201992901</t>
  </si>
  <si>
    <t>20,000*0,3</t>
  </si>
  <si>
    <t>16</t>
  </si>
  <si>
    <t>460600023</t>
  </si>
  <si>
    <t>Vodorovné přemístění horniny jakékoliv třídy do 1000 m</t>
  </si>
  <si>
    <t>-33945195</t>
  </si>
  <si>
    <t>17</t>
  </si>
  <si>
    <t>460600031</t>
  </si>
  <si>
    <t>Příplatek k vodorovnému přemístění horniny za každých dalších 1000 m</t>
  </si>
  <si>
    <t>755611882</t>
  </si>
  <si>
    <t>d*19</t>
  </si>
  <si>
    <t>18</t>
  </si>
  <si>
    <t>171201201</t>
  </si>
  <si>
    <t>Uložení sypaniny na skládky</t>
  </si>
  <si>
    <t>393865881</t>
  </si>
  <si>
    <t>19</t>
  </si>
  <si>
    <t>171201211</t>
  </si>
  <si>
    <t>Poplatek za uložení odpadu ze sypaniny na skládce (skládkovné)</t>
  </si>
  <si>
    <t>2119484100</t>
  </si>
  <si>
    <t>d*2</t>
  </si>
  <si>
    <t xml:space="preserve">        Svislé a kompletní konstrukce</t>
  </si>
  <si>
    <t>212341111</t>
  </si>
  <si>
    <t>Obetonování drenážních trub mezerovitým betonem</t>
  </si>
  <si>
    <t>-1297645883</t>
  </si>
  <si>
    <t>Poznámka k položce:
Včetně MZB za křídly</t>
  </si>
  <si>
    <t>0,2*0,655*8,1*2+0,96*16,8</t>
  </si>
  <si>
    <t>317171126</t>
  </si>
  <si>
    <t>Kotvení monolitického betonu římsy do mostovky kotvou do vývrtu</t>
  </si>
  <si>
    <t>kus</t>
  </si>
  <si>
    <t>1778720614</t>
  </si>
  <si>
    <t>24*2</t>
  </si>
  <si>
    <t>22</t>
  </si>
  <si>
    <t>317321118</t>
  </si>
  <si>
    <t>Mostní římsy ze ŽB C 30/37</t>
  </si>
  <si>
    <t>-2007247839</t>
  </si>
  <si>
    <t>0,264*(18,385+4,45)+0,264*(18,24+4,75)</t>
  </si>
  <si>
    <t>23</t>
  </si>
  <si>
    <t>317353121</t>
  </si>
  <si>
    <t>Bednění mostních říms všech tvarů - zřízení</t>
  </si>
  <si>
    <t>-1654134385</t>
  </si>
  <si>
    <t>(0,25+0,5+0,25)*46+0,264*4</t>
  </si>
  <si>
    <t>24</t>
  </si>
  <si>
    <t>317353221</t>
  </si>
  <si>
    <t>Bednění mostních říms všech tvarů - odstranění</t>
  </si>
  <si>
    <t>-431851519</t>
  </si>
  <si>
    <t>47,056</t>
  </si>
  <si>
    <t>25</t>
  </si>
  <si>
    <t>317361116</t>
  </si>
  <si>
    <t>Výztuž mostních říms z betonářské oceli 10 505</t>
  </si>
  <si>
    <t>-1579369604</t>
  </si>
  <si>
    <t>0,250*12,098</t>
  </si>
  <si>
    <t>26</t>
  </si>
  <si>
    <t>334323218</t>
  </si>
  <si>
    <t>Mostní křídla a závěrné zídky ze ŽB C 30/37</t>
  </si>
  <si>
    <t>-1947251069</t>
  </si>
  <si>
    <t>Poznámka k položce:
Dobetonávka křídel</t>
  </si>
  <si>
    <t>0,13*(4,45+4,4+3,45+4,46)+6,8*2*0,73</t>
  </si>
  <si>
    <t>27</t>
  </si>
  <si>
    <t>334352111</t>
  </si>
  <si>
    <t>Bednění mostních křídel a závěrných zídek ze systémového bednění s výplní z překližek - zřízení</t>
  </si>
  <si>
    <t>563794759</t>
  </si>
  <si>
    <t>0,22*16,8*2+0,2*0,75*8+9,465*0,735+9,42*0,72+0,39*4+1,485*0,73*2</t>
  </si>
  <si>
    <t>28</t>
  </si>
  <si>
    <t>334352211</t>
  </si>
  <si>
    <t>Bednění mostních křídel a závěrných zídek ze systémového bednění s výplní z překližek - odstranění</t>
  </si>
  <si>
    <t>1991261756</t>
  </si>
  <si>
    <t>26,059</t>
  </si>
  <si>
    <t>29</t>
  </si>
  <si>
    <t>334361226</t>
  </si>
  <si>
    <t>Výztuž křídel, závěrných zdí z betonářské oceli 10 505</t>
  </si>
  <si>
    <t>1314494808</t>
  </si>
  <si>
    <t>Poznámka k položce:
Vč. spřahujících trnů ZZ</t>
  </si>
  <si>
    <t>(9,93*250+2,2*0,02*7850)*1,15/1000</t>
  </si>
  <si>
    <t>30</t>
  </si>
  <si>
    <t>334951113</t>
  </si>
  <si>
    <t>Podpěrné skruže dočasné ze dřeva z hranolů - zřízení</t>
  </si>
  <si>
    <t>1074747539</t>
  </si>
  <si>
    <t>Poznámka k položce:
Podpěrná konstrukce přesahu říms</t>
  </si>
  <si>
    <t>46*2,5*0,5*0,2</t>
  </si>
  <si>
    <t>31</t>
  </si>
  <si>
    <t>334952113</t>
  </si>
  <si>
    <t>Podpěrné skruže dočasné ze dřeva z hranolů - odstranění</t>
  </si>
  <si>
    <t>882385131</t>
  </si>
  <si>
    <t>32</t>
  </si>
  <si>
    <t>634911113</t>
  </si>
  <si>
    <t>Řezání dilatačních spár š 5 mm hl do 50 mm v čerstvé betonové mazanině</t>
  </si>
  <si>
    <t>235046485</t>
  </si>
  <si>
    <t>Poznámka k položce:
Proříznutí smršťovacích spár římsy</t>
  </si>
  <si>
    <t>3*(0,8+0,265+0,5+0,27)*2</t>
  </si>
  <si>
    <t>33</t>
  </si>
  <si>
    <t>931992121</t>
  </si>
  <si>
    <t>Výplň dilatačních spár z extrudovaného polystyrénu tl 20 mm</t>
  </si>
  <si>
    <t>1206857806</t>
  </si>
  <si>
    <t>Poznámka k položce:
Dilatace říms a oddělení závěrných zídek</t>
  </si>
  <si>
    <t>12*0,6*2+5*2*0,264</t>
  </si>
  <si>
    <t>34</t>
  </si>
  <si>
    <t>931994142</t>
  </si>
  <si>
    <t>Těsnění dilatační spáry betonové konstrukce polyuretanovým tmelem do pl 4,0 cm2</t>
  </si>
  <si>
    <t>1088002955</t>
  </si>
  <si>
    <t>5*2*(0,8+0,5)</t>
  </si>
  <si>
    <t>35</t>
  </si>
  <si>
    <t>977151111</t>
  </si>
  <si>
    <t>Jádrové vrty diamantovými korunkami do D 35 mm do stavebních materiálů</t>
  </si>
  <si>
    <t>-1569614376</t>
  </si>
  <si>
    <t>Poznámka k položce:
Vrty pro kotvení trnů závěrné zídky a křídel</t>
  </si>
  <si>
    <t>0,5*64+0,2*51</t>
  </si>
  <si>
    <t>36</t>
  </si>
  <si>
    <t>977151126</t>
  </si>
  <si>
    <t>Jádrové vrty diamantovými korunkami do D 225 mm do stavebních materiálů</t>
  </si>
  <si>
    <t>264672572</t>
  </si>
  <si>
    <t>Poznámka k položce:
Vrtání průchodů pro drenáž skrz ŽB křídla</t>
  </si>
  <si>
    <t>1,1*4</t>
  </si>
  <si>
    <t>37</t>
  </si>
  <si>
    <t>985564224</t>
  </si>
  <si>
    <t>Kotvičky pro výztuž stříkaného betonu hl do 400 mm z oceli D 16 mm do chemické malty</t>
  </si>
  <si>
    <t>63214691</t>
  </si>
  <si>
    <t>Poznámka k položce:
Kotevní trny pr. 12 mm do chemické malty pro kotvení ZZ a KŘ</t>
  </si>
  <si>
    <t>32*2+12*4</t>
  </si>
  <si>
    <t xml:space="preserve">        Vodorovné konstrukce</t>
  </si>
  <si>
    <t>38</t>
  </si>
  <si>
    <t>977141120</t>
  </si>
  <si>
    <t>Vrty pro kotvy do betonu průměru 20 mm hloubky 130 mm s vyplněním epoxidovým tmelem</t>
  </si>
  <si>
    <t>1893295832</t>
  </si>
  <si>
    <t>Poznámka k položce:
Vrty a zálivka pro spřahující trny betonové desky</t>
  </si>
  <si>
    <t>816</t>
  </si>
  <si>
    <t>39</t>
  </si>
  <si>
    <t>153271112</t>
  </si>
  <si>
    <t>Kotvičky pro výztuž stříkaného betonu do malty hl do 0,2 m z oceli BSt 500 D do 16 mm</t>
  </si>
  <si>
    <t>-2076679284</t>
  </si>
  <si>
    <t>Poznámka k položce:
Spřahující trny pr. 12 mm, dl. 250mm</t>
  </si>
  <si>
    <t>17*48</t>
  </si>
  <si>
    <t>40</t>
  </si>
  <si>
    <t>411323636</t>
  </si>
  <si>
    <t>Skořepiny nebo klenby ze ŽB tř. C 30/37</t>
  </si>
  <si>
    <t>-1913232547</t>
  </si>
  <si>
    <t>Poznámka k položce:
Spřahující deska vč. pracovní spáry (realizace po 1/2)</t>
  </si>
  <si>
    <t>89,3*0,2</t>
  </si>
  <si>
    <t>41</t>
  </si>
  <si>
    <t>421361236</t>
  </si>
  <si>
    <t>Výztuž ŽB spřahující desky z betonářské oceli 10 505</t>
  </si>
  <si>
    <t>-897616262</t>
  </si>
  <si>
    <t>Poznámka k položce:
Výztuž spřahující desky</t>
  </si>
  <si>
    <t>200*17,86*1,15/1000</t>
  </si>
  <si>
    <t>42</t>
  </si>
  <si>
    <t>423352131</t>
  </si>
  <si>
    <t>Bednění boku mostovky výšky do 350 mm - zřízení</t>
  </si>
  <si>
    <t>1711908045</t>
  </si>
  <si>
    <t>0,2*(9,19+9,12+13,69+0,66+1,1+13,46)+14,8</t>
  </si>
  <si>
    <t>43</t>
  </si>
  <si>
    <t>423352231</t>
  </si>
  <si>
    <t>Bednění boku mostovky výšky do 350 mm - odstranění</t>
  </si>
  <si>
    <t>174012265</t>
  </si>
  <si>
    <t>24,244</t>
  </si>
  <si>
    <t>44</t>
  </si>
  <si>
    <t>451477121</t>
  </si>
  <si>
    <t>Podkladní vrstva plastbetonová drenážní první vrstva tl 20 mm</t>
  </si>
  <si>
    <t>-1831648089</t>
  </si>
  <si>
    <t>Poznámka k položce:
Odvodňovací proužek izolace š=150 mm</t>
  </si>
  <si>
    <t>0,15*(1,205+13,8+1,62+13,55)</t>
  </si>
  <si>
    <t>45</t>
  </si>
  <si>
    <t>451477122</t>
  </si>
  <si>
    <t>Podkladní vrstva plastbetonová drenážní každá další vrstva tl 20 mm</t>
  </si>
  <si>
    <t>-1803033245</t>
  </si>
  <si>
    <t>4,526*2</t>
  </si>
  <si>
    <t xml:space="preserve">        Komunikace pozemní</t>
  </si>
  <si>
    <t>46</t>
  </si>
  <si>
    <t>567131115</t>
  </si>
  <si>
    <t>Podklad ze směsi stmelené cementem SC C 3/4 (SC I) tl 200 mm</t>
  </si>
  <si>
    <t>-471291713</t>
  </si>
  <si>
    <t>47</t>
  </si>
  <si>
    <t>573211108</t>
  </si>
  <si>
    <t>Postřik živičný spojovací z asfaltu v množství 0,40 kg/m2</t>
  </si>
  <si>
    <t>2145560761</t>
  </si>
  <si>
    <t>48</t>
  </si>
  <si>
    <t>577144111</t>
  </si>
  <si>
    <t>Asfaltový beton vrstva obrusná ACO 11 (ABS) tř. I tl 50 mm š do 3 m z nemodifikovaného asfaltu</t>
  </si>
  <si>
    <t>-233612127</t>
  </si>
  <si>
    <t>49</t>
  </si>
  <si>
    <t>577145112</t>
  </si>
  <si>
    <t>Asfaltový beton vrstva ložní ACL 16 (ABH) tl 50 mm š do 3 m z nemodifikovaného asfaltu</t>
  </si>
  <si>
    <t>-890517353</t>
  </si>
  <si>
    <t>50</t>
  </si>
  <si>
    <t>919112233</t>
  </si>
  <si>
    <t>Řezání spár pro vytvoření komůrky š 20 mm hl 40 mm pro těsnící zálivku v živičném krytu</t>
  </si>
  <si>
    <t>2024366673</t>
  </si>
  <si>
    <t>Poznámka k položce:
Spáry ve vozovce - v napojení na původní komunikaci, nad DZ a podél říms</t>
  </si>
  <si>
    <t>46+4,8*2+7,9*2</t>
  </si>
  <si>
    <t>51</t>
  </si>
  <si>
    <t>919124121</t>
  </si>
  <si>
    <t>Dilatační spáry vkládané v cementobetonovém krytu s vyplněním spár asfaltovou zálivkou</t>
  </si>
  <si>
    <t>-169617432</t>
  </si>
  <si>
    <t>71,4</t>
  </si>
  <si>
    <t>52</t>
  </si>
  <si>
    <t>919732211</t>
  </si>
  <si>
    <t>Styčná spára napojení nového živičného povrchu na stávající za tepla š 15 mm hl 25 mm s prořezáním</t>
  </si>
  <si>
    <t>-784370455</t>
  </si>
  <si>
    <t>32,23</t>
  </si>
  <si>
    <t xml:space="preserve">        Ostatní konstrukce a práce, bourání</t>
  </si>
  <si>
    <t>53</t>
  </si>
  <si>
    <t>212755218</t>
  </si>
  <si>
    <t>Trativody z drenážních trubek plastových flexibilních D 200 mm bez lože</t>
  </si>
  <si>
    <t>2038188108</t>
  </si>
  <si>
    <t>Poznámka k položce:
Vč. vyvedení drenáže trubkou PVC</t>
  </si>
  <si>
    <t>(10,245+1)*2+4*1,25</t>
  </si>
  <si>
    <t>54</t>
  </si>
  <si>
    <t>18615208</t>
  </si>
  <si>
    <t>trubka drenážní korugovaná PP SN 8 perforace 220° pro liniové stavby DN 150</t>
  </si>
  <si>
    <t>-1302866151</t>
  </si>
  <si>
    <t>(10,245+1)*2*1,1</t>
  </si>
  <si>
    <t>55</t>
  </si>
  <si>
    <t>28611136</t>
  </si>
  <si>
    <t>trubka kanalizační PVC DN 200x1000mm SN4</t>
  </si>
  <si>
    <t>-1389144946</t>
  </si>
  <si>
    <t>4*1,25*1,1</t>
  </si>
  <si>
    <t>56</t>
  </si>
  <si>
    <t>388995212</t>
  </si>
  <si>
    <t>Chránička kabelů z trub HDPE v římse DN 110</t>
  </si>
  <si>
    <t>841774391</t>
  </si>
  <si>
    <t>Poznámka k položce:
Rezervní chráničky v římsách, včetně zavíčkování.</t>
  </si>
  <si>
    <t>46*1,1</t>
  </si>
  <si>
    <t>57</t>
  </si>
  <si>
    <t>429172112</t>
  </si>
  <si>
    <t>Výroba ocelových prvků pro opravu mostů šroubovaných nebo svařovaných přes 100 kg</t>
  </si>
  <si>
    <t>-351217819</t>
  </si>
  <si>
    <t>Poznámka k položce:
Výroba dilatačního závěru</t>
  </si>
  <si>
    <t>58</t>
  </si>
  <si>
    <t>911121211</t>
  </si>
  <si>
    <t>Výroba ocelového zábradli při opravách mostů</t>
  </si>
  <si>
    <t>916856032</t>
  </si>
  <si>
    <t>(18,495+4,595+4,88+18,36)</t>
  </si>
  <si>
    <t>59</t>
  </si>
  <si>
    <t>13010742</t>
  </si>
  <si>
    <t>ocel profilová IPE 100 jakost 11 375</t>
  </si>
  <si>
    <t>-693610683</t>
  </si>
  <si>
    <t>Poznámka k položce:
Materiál pro výrobu zábradlí - profily IPE, UPE, pásové
Hmotnost: 8,10 kg/m</t>
  </si>
  <si>
    <t>46,33*60*1,03/1000</t>
  </si>
  <si>
    <t>60</t>
  </si>
  <si>
    <t>629995201</t>
  </si>
  <si>
    <t>Očištění vnějších ploch otryskáním sušeným křemičitým pískem</t>
  </si>
  <si>
    <t>-1982581259</t>
  </si>
  <si>
    <t>Poznámka k položce:
Očištění zábradlí na Sa3 vč. dilatačních plechů spár NK (ochrana spáry mezi nosníky)</t>
  </si>
  <si>
    <t>46,33*1,1*2+0,25*(9,19+9,12)*2</t>
  </si>
  <si>
    <t>61</t>
  </si>
  <si>
    <t>628613231</t>
  </si>
  <si>
    <t>Protikorozní ochrana OK mostu I. tř.- základní a podkladní epoxidový, vrchní PU nátěr s metalizací</t>
  </si>
  <si>
    <t>420732584</t>
  </si>
  <si>
    <t>Poznámka k položce:
PKO zábradlí vč. konzol a plechů spár mezi nosníky</t>
  </si>
  <si>
    <t>62</t>
  </si>
  <si>
    <t>911121311</t>
  </si>
  <si>
    <t>Montáž ocelového zábradli při opravách mostů</t>
  </si>
  <si>
    <t>-220755496</t>
  </si>
  <si>
    <t>46,33</t>
  </si>
  <si>
    <t>63</t>
  </si>
  <si>
    <t>931941142</t>
  </si>
  <si>
    <t>Osazení dilatačního mostního závěru podpovrchového - posun do 20 mm</t>
  </si>
  <si>
    <t>372444411</t>
  </si>
  <si>
    <t>Poznámka k položce:
DZ dle projektu - ocelový plech s PKO, montáž a výroba</t>
  </si>
  <si>
    <t>9,19+9,12</t>
  </si>
  <si>
    <t>64</t>
  </si>
  <si>
    <t>136112280</t>
  </si>
  <si>
    <t>plech tlustý hladký jakost S 235 JR, 10x1000x2000 mm</t>
  </si>
  <si>
    <t>-991948204</t>
  </si>
  <si>
    <t>Poznámka k položce:
Hmotnost 160 kg/kus</t>
  </si>
  <si>
    <t>(0,25*0,01+0,05*0,01)*18,31*(7850/1000)*1,15</t>
  </si>
  <si>
    <t>65</t>
  </si>
  <si>
    <t>977141118</t>
  </si>
  <si>
    <t>Vrty pro kotvy do betonu průměru 18 mm hloubky 120 mm s vyplněním epoxidovým tmelem</t>
  </si>
  <si>
    <t>-1002871602</t>
  </si>
  <si>
    <t>Poznámka k položce:
Kotvy zábradlí</t>
  </si>
  <si>
    <t>24*4</t>
  </si>
  <si>
    <t>66</t>
  </si>
  <si>
    <t>953965121</t>
  </si>
  <si>
    <t>Kotevní šroub pro chemické kotvy M 12 dl 160 mm</t>
  </si>
  <si>
    <t>1728033231</t>
  </si>
  <si>
    <t>67</t>
  </si>
  <si>
    <t>451475111</t>
  </si>
  <si>
    <t>Podkladní vrstva pod ložiska z plastbetonu s pryskyřicí CHS Epoxy 512 první vrstva tl 10 mm</t>
  </si>
  <si>
    <t>2050907208</t>
  </si>
  <si>
    <t>0,22*0,22*24</t>
  </si>
  <si>
    <t>68</t>
  </si>
  <si>
    <t>944611111</t>
  </si>
  <si>
    <t>Montáž ochranné plachty z textilie z umělých vláken</t>
  </si>
  <si>
    <t>611182567</t>
  </si>
  <si>
    <t xml:space="preserve">Poznámka k položce:
Ochrana proti spadu nečistot </t>
  </si>
  <si>
    <t>11,8*8,5</t>
  </si>
  <si>
    <t>69</t>
  </si>
  <si>
    <t>944611811</t>
  </si>
  <si>
    <t>Demontáž ochranné plachty z textilie z umělých vláken</t>
  </si>
  <si>
    <t>-433461775</t>
  </si>
  <si>
    <t>70</t>
  </si>
  <si>
    <t>70921210</t>
  </si>
  <si>
    <t>plachta prodyšná PE 200 g/m2</t>
  </si>
  <si>
    <t>958656131</t>
  </si>
  <si>
    <t>100,3*1,2</t>
  </si>
  <si>
    <t>71</t>
  </si>
  <si>
    <t>941111111</t>
  </si>
  <si>
    <t>Montáž lešení řadového trubkového lehkého s podlahami zatížení do 200 kg/m2 š do 0,9 m v do 10 m</t>
  </si>
  <si>
    <t>-1472056297</t>
  </si>
  <si>
    <t>11,8*8+12*2,3*2</t>
  </si>
  <si>
    <t>72</t>
  </si>
  <si>
    <t>941111211</t>
  </si>
  <si>
    <t>Příplatek k lešení řadovému trubkovému lehkému s podlahami š 0,9 m v 10 m za první a ZKD den použití</t>
  </si>
  <si>
    <t>140254560</t>
  </si>
  <si>
    <t>149,6*60</t>
  </si>
  <si>
    <t>73</t>
  </si>
  <si>
    <t>941111811</t>
  </si>
  <si>
    <t>Demontáž lešení řadového trubkového lehkého s podlahami zatížení do 200 kg/m2 š do 0,9 m v do 10 m</t>
  </si>
  <si>
    <t>-1824731120</t>
  </si>
  <si>
    <t>149,6</t>
  </si>
  <si>
    <t>74</t>
  </si>
  <si>
    <t>931942111</t>
  </si>
  <si>
    <t>Odstranění dilatačního zařízení š 60 mm</t>
  </si>
  <si>
    <t>-826890353</t>
  </si>
  <si>
    <t>Poznámka k položce:
Demontáž stávající dilatace</t>
  </si>
  <si>
    <t>75</t>
  </si>
  <si>
    <t>963051111</t>
  </si>
  <si>
    <t>Bourání mostní nosné konstrukce z ŽB</t>
  </si>
  <si>
    <t>-1058964837</t>
  </si>
  <si>
    <t>Poznámka k položce:
Bourání ŽB říms, závěrné zídky a spřahující desky</t>
  </si>
  <si>
    <t>0,665*0,38*45,93+0,2*72,5*1,1+6,8*2*0,73</t>
  </si>
  <si>
    <t>76</t>
  </si>
  <si>
    <t>938906111</t>
  </si>
  <si>
    <t>Vyčištění tunelu od štěrku, písku nebo popílku</t>
  </si>
  <si>
    <t>1515351733</t>
  </si>
  <si>
    <t>Poznámka k položce:
Vyčištění vnitřku nosníků</t>
  </si>
  <si>
    <t>0,24*13,62*6*0,2</t>
  </si>
  <si>
    <t>77</t>
  </si>
  <si>
    <t>966075211</t>
  </si>
  <si>
    <t>Demontáž částí ocelového zábradlí mostů do 50 kg</t>
  </si>
  <si>
    <t>-1822067967</t>
  </si>
  <si>
    <t>45,93*50</t>
  </si>
  <si>
    <t>78</t>
  </si>
  <si>
    <t>98562141x</t>
  </si>
  <si>
    <t xml:space="preserve">Spínání objektů - kotevní oblast </t>
  </si>
  <si>
    <t>429639198</t>
  </si>
  <si>
    <t>Poznámka k položce:
Kontrola kabelových kotev v čelech KA nosníků, očištění, repase. 5 vývrtů kabelových kanálků a kontrola koroze vč. zainjektování. 
Uveden počet čel KA nosníků</t>
  </si>
  <si>
    <t>79</t>
  </si>
  <si>
    <t>977211114</t>
  </si>
  <si>
    <t>Řezání ŽB kcí hl do 520 mm stěnovou pilou do průměru výztuže 16 mm</t>
  </si>
  <si>
    <t>-1670263354</t>
  </si>
  <si>
    <t>Poznámka k položce:
Odřezání ŽB konstrukcí a ZZ při demolici</t>
  </si>
  <si>
    <t>45,93+9,2*2</t>
  </si>
  <si>
    <t>80</t>
  </si>
  <si>
    <t>978071261</t>
  </si>
  <si>
    <t>Otlučení omítky a odstranění izolace z lepenky vodorovné pl přes 1 m2</t>
  </si>
  <si>
    <t>-470342877</t>
  </si>
  <si>
    <t>Poznámka k položce:
Odstranění asf. izolace</t>
  </si>
  <si>
    <t>81</t>
  </si>
  <si>
    <t>985121101</t>
  </si>
  <si>
    <t>Tryskání degradovaného betonu stěn a rubu kleneb sušeným pískem</t>
  </si>
  <si>
    <t>-1677245170</t>
  </si>
  <si>
    <t>(1,725*8,17*2+70,4+13,6*0,6*2+(4,75*1,725+6,43*1,725+4,45*1,78+6,3*1,78)/2)/2</t>
  </si>
  <si>
    <t>82</t>
  </si>
  <si>
    <t>985121222</t>
  </si>
  <si>
    <t>Tryskání degradovaného betonu líce kleneb vodou pod tlakem do 1250 barů</t>
  </si>
  <si>
    <t>489360052</t>
  </si>
  <si>
    <t>83</t>
  </si>
  <si>
    <t>985132311</t>
  </si>
  <si>
    <t>Ruční dočištění ploch líce kleneb a podhledů ocelových kartáči</t>
  </si>
  <si>
    <t>1117614262</t>
  </si>
  <si>
    <t>Poznámka k položce:
Očištění obnažené výztuže</t>
  </si>
  <si>
    <t>67,058</t>
  </si>
  <si>
    <t>84</t>
  </si>
  <si>
    <t>985311211</t>
  </si>
  <si>
    <t>Reprofilace líce kleneb a podhledů cementovými sanačními maltami tl 10 mm</t>
  </si>
  <si>
    <t>-1446755350</t>
  </si>
  <si>
    <t>85</t>
  </si>
  <si>
    <t>985312122</t>
  </si>
  <si>
    <t>Stěrka k vyrovnání betonových ploch líce kleneb a podhledů tl 3 mm</t>
  </si>
  <si>
    <t>-892703753</t>
  </si>
  <si>
    <t>86</t>
  </si>
  <si>
    <t>985321111</t>
  </si>
  <si>
    <t>Ochranný nátěr výztuže na cementové bázi stěn, líce kleneb a podhledů 1 vrstva tl 1 mm</t>
  </si>
  <si>
    <t>-173672946</t>
  </si>
  <si>
    <t>87</t>
  </si>
  <si>
    <t>985323112</t>
  </si>
  <si>
    <t>Spojovací můstek reprofilovaného betonu na cementové bázi tl 2 mm</t>
  </si>
  <si>
    <t>1814421735</t>
  </si>
  <si>
    <t>67,058*2</t>
  </si>
  <si>
    <t>88</t>
  </si>
  <si>
    <t>985324111</t>
  </si>
  <si>
    <t>Impregnační nátěr betonu dvojnásobný (OS-A)</t>
  </si>
  <si>
    <t>-1170179438</t>
  </si>
  <si>
    <t>134,116</t>
  </si>
  <si>
    <t>89</t>
  </si>
  <si>
    <t>985324221</t>
  </si>
  <si>
    <t>Ochranný akrylátový nátěr betonu dvojnásobný se stěrkou (OS-C)</t>
  </si>
  <si>
    <t>-397762271</t>
  </si>
  <si>
    <t>Poznámka k položce:
Hrana římsy</t>
  </si>
  <si>
    <t>0,15*46</t>
  </si>
  <si>
    <t>90</t>
  </si>
  <si>
    <t>997211612</t>
  </si>
  <si>
    <t>Nakládání vybouraných hmot na dopravní prostředky pro vodorovnou dopravu</t>
  </si>
  <si>
    <t>-1799752057</t>
  </si>
  <si>
    <t>f*0,1*2,5+g*2,5+h*1,5+i*0,01</t>
  </si>
  <si>
    <t>91</t>
  </si>
  <si>
    <t>997013501</t>
  </si>
  <si>
    <t>Odvoz suti a vybouraných hmot na skládku nebo meziskládku do 1 km se složením</t>
  </si>
  <si>
    <t>-1784902265</t>
  </si>
  <si>
    <t>92</t>
  </si>
  <si>
    <t>997013509</t>
  </si>
  <si>
    <t>Příplatek k odvozu suti a vybouraných hmot na skládku ZKD 1 km přes 1 km</t>
  </si>
  <si>
    <t>1874755548</t>
  </si>
  <si>
    <t>o*19</t>
  </si>
  <si>
    <t>93</t>
  </si>
  <si>
    <t>997013631</t>
  </si>
  <si>
    <t>Poplatek za uložení na skládce (skládkovné) stavebního odpadu směsného kód odpadu 17 09 04</t>
  </si>
  <si>
    <t>-861417156</t>
  </si>
  <si>
    <t>h*1,5</t>
  </si>
  <si>
    <t>94</t>
  </si>
  <si>
    <t>997013645</t>
  </si>
  <si>
    <t>Poplatek za uložení na skládce (skládkovné) odpadu asfaltového bez dehtu kód odpadu 17 03 02</t>
  </si>
  <si>
    <t>-2054846735</t>
  </si>
  <si>
    <t>f*0,1*2,5</t>
  </si>
  <si>
    <t>95</t>
  </si>
  <si>
    <t>997013802</t>
  </si>
  <si>
    <t>Poplatek za uložení na skládce (skládkovné) stavebního odpadu železobetonového kód odpadu 170 101</t>
  </si>
  <si>
    <t>-709202998</t>
  </si>
  <si>
    <t>g*2,5</t>
  </si>
  <si>
    <t>96</t>
  </si>
  <si>
    <t>997013814</t>
  </si>
  <si>
    <t>Poplatek za uložení na skládce (skládkovné) stavebního odpadu izolací kód odpadu 17 06 04</t>
  </si>
  <si>
    <t>1196321521</t>
  </si>
  <si>
    <t>i*0,01</t>
  </si>
  <si>
    <t>97</t>
  </si>
  <si>
    <t>998212111</t>
  </si>
  <si>
    <t>Přesun hmot pro mosty zděné, monolitické betonové nebo ocelové v do 20 m</t>
  </si>
  <si>
    <t>1206806910</t>
  </si>
  <si>
    <t>Poznámka k položce:
Přesun hmot na staveništi</t>
  </si>
  <si>
    <t>0,533+49,421+18,25*1,9+12,098*2,5+3,025+12,107*2,5+3,252+17,86*2,5+4,108+153,7*0,2*1,9+0,496+2,857</t>
  </si>
  <si>
    <t>PSV</t>
  </si>
  <si>
    <t xml:space="preserve">       Práce a dodávky PSV</t>
  </si>
  <si>
    <t>711</t>
  </si>
  <si>
    <t xml:space="preserve">       Izolace proti vodě, vlhkosti a plynům</t>
  </si>
  <si>
    <t>98</t>
  </si>
  <si>
    <t>113156201</t>
  </si>
  <si>
    <t>Bezprašné tryskání ocelovými broky vodorovných ploch od 10 m2 do 150 m2</t>
  </si>
  <si>
    <t>289104100</t>
  </si>
  <si>
    <t>99</t>
  </si>
  <si>
    <t>711112001</t>
  </si>
  <si>
    <t>Provedení izolace proti zemní vlhkosti svislé za studena nátěrem penetračním</t>
  </si>
  <si>
    <t>-1286331564</t>
  </si>
  <si>
    <t>1,1*7,9*2+1,2*(3,45+5,09+3,6+5,21)</t>
  </si>
  <si>
    <t>11163150</t>
  </si>
  <si>
    <t>lak penetrační asfaltový</t>
  </si>
  <si>
    <t>-1825670105</t>
  </si>
  <si>
    <t>Poznámka k položce:
Spotřeba 0,3-0,4kg/m2</t>
  </si>
  <si>
    <t>38,2*0,003</t>
  </si>
  <si>
    <t>101</t>
  </si>
  <si>
    <t>711112002</t>
  </si>
  <si>
    <t>Provedení izolace proti zemní vlhkosti svislé za studena lakem asfaltovým</t>
  </si>
  <si>
    <t>1282511304</t>
  </si>
  <si>
    <t>102</t>
  </si>
  <si>
    <t>11163152</t>
  </si>
  <si>
    <t>lak hydroizolační asfaltový</t>
  </si>
  <si>
    <t>-1598978157</t>
  </si>
  <si>
    <t>Poznámka k položce:
Spotřeba: 0,3-0,5 kg/m2</t>
  </si>
  <si>
    <t>103</t>
  </si>
  <si>
    <t>777121105</t>
  </si>
  <si>
    <t>Vyrovnání podkladu podlah epoxidovou stěrkou plněnou pískem plochy přes 1,0 m2 tl do 3 mm</t>
  </si>
  <si>
    <t>1003809906</t>
  </si>
  <si>
    <t>Poznámka k položce:
Kotevně impregnační nátěr pro SVI (pečetící vrstva)</t>
  </si>
  <si>
    <t>94,9*1,05</t>
  </si>
  <si>
    <t>104</t>
  </si>
  <si>
    <t>711141559</t>
  </si>
  <si>
    <t>Provedení izolace proti zemní vlhkosti pásy přitavením vodorovné NAIP</t>
  </si>
  <si>
    <t>262903890</t>
  </si>
  <si>
    <t>94,9*2+(0,63*(14,1+0,96)*2)</t>
  </si>
  <si>
    <t>105</t>
  </si>
  <si>
    <t>711142559</t>
  </si>
  <si>
    <t>Provedení izolace proti zemní vlhkosti pásy přitavením svislé NAIP</t>
  </si>
  <si>
    <t>1224028621</t>
  </si>
  <si>
    <t>Poznámka k položce:
Vč. detailů izolace pracovní spáry</t>
  </si>
  <si>
    <t>1,1*7,9*2*2+1,1*1*4*2</t>
  </si>
  <si>
    <t>106</t>
  </si>
  <si>
    <t>628521240</t>
  </si>
  <si>
    <t>pás asfaltovaný modifikovaný směsnými polymery BITUMELIT PR5</t>
  </si>
  <si>
    <t>-754275170</t>
  </si>
  <si>
    <t>94,9*1,2*2+(1,1*7,9*2*2+1,1*1*4*2)*1,2</t>
  </si>
  <si>
    <t>107</t>
  </si>
  <si>
    <t>628361100</t>
  </si>
  <si>
    <t>pás těžký asfaltovaný FOALBIT Al S 40</t>
  </si>
  <si>
    <t>2072600392</t>
  </si>
  <si>
    <t>Poznámka k položce:
Ochrana SVI pod římsou</t>
  </si>
  <si>
    <t>0,63*(14,1+0,96)*2*1,2</t>
  </si>
  <si>
    <t>108</t>
  </si>
  <si>
    <t>711471053</t>
  </si>
  <si>
    <t>Provedení vodorovné izolace proti tlakové vodě termoplasty volně položenou fólií z nízkolehčeného PE</t>
  </si>
  <si>
    <t>989455233</t>
  </si>
  <si>
    <t>(1,6+0,3)*7,7*2</t>
  </si>
  <si>
    <t>109</t>
  </si>
  <si>
    <t>28322015</t>
  </si>
  <si>
    <t>fólie hydroizolační střešní mPVC mechanicky kotvená tl 1,2mm barevná</t>
  </si>
  <si>
    <t>436549760</t>
  </si>
  <si>
    <t>29,26*1,2</t>
  </si>
  <si>
    <t>110</t>
  </si>
  <si>
    <t>919726124</t>
  </si>
  <si>
    <t>Geotextilie pro ochranu, separaci a filtraci netkaná měrná hmotnost do 800 g/m2</t>
  </si>
  <si>
    <t>-1041024202</t>
  </si>
  <si>
    <t>(1,6+0,3)*7,7*2*2+1,1*7,9*2</t>
  </si>
  <si>
    <t>111</t>
  </si>
  <si>
    <t>69311089</t>
  </si>
  <si>
    <t>geotextilie netkaná separační, ochranná, filtrační, drenážní PES 600g/m2</t>
  </si>
  <si>
    <t>-1721028617</t>
  </si>
  <si>
    <t>29,26*1,2*2+1,1*7,9*2*1,2</t>
  </si>
  <si>
    <t>VRN</t>
  </si>
  <si>
    <t xml:space="preserve">       Vedlejší rozpočtové náklady</t>
  </si>
  <si>
    <t>112</t>
  </si>
  <si>
    <t>012103000</t>
  </si>
  <si>
    <t>Geodetické práce před výstavbou</t>
  </si>
  <si>
    <t>kpl</t>
  </si>
  <si>
    <t>1024</t>
  </si>
  <si>
    <t>204388581</t>
  </si>
  <si>
    <t>113</t>
  </si>
  <si>
    <t>012303000</t>
  </si>
  <si>
    <t>Geodetické práce po výstavbě</t>
  </si>
  <si>
    <t>-1993327030</t>
  </si>
  <si>
    <t>114</t>
  </si>
  <si>
    <t>013244000</t>
  </si>
  <si>
    <t>Dokumentace - dílenská</t>
  </si>
  <si>
    <t>1613829550</t>
  </si>
  <si>
    <t>Poznámka k položce:
VTD</t>
  </si>
  <si>
    <t>115</t>
  </si>
  <si>
    <t>013254000</t>
  </si>
  <si>
    <t>Dokumentace skutečného provedení stavby</t>
  </si>
  <si>
    <t>-1081233042</t>
  </si>
  <si>
    <t>116</t>
  </si>
  <si>
    <t>030001000</t>
  </si>
  <si>
    <t>Zařízení staveniště</t>
  </si>
  <si>
    <t>266828836</t>
  </si>
  <si>
    <t>117</t>
  </si>
  <si>
    <t>034002000</t>
  </si>
  <si>
    <t>Zabezpečení staveniště</t>
  </si>
  <si>
    <t>1934967225</t>
  </si>
  <si>
    <t>Poznámka k položce:
Ostraha, oplocení, mobilní wc</t>
  </si>
  <si>
    <t>118</t>
  </si>
  <si>
    <t>039203000</t>
  </si>
  <si>
    <t>Úprava terénu po zrušení zařízení staveniště</t>
  </si>
  <si>
    <t>-1006297159</t>
  </si>
  <si>
    <t>119</t>
  </si>
  <si>
    <t>042002000</t>
  </si>
  <si>
    <t>Posudky - HMP+ML</t>
  </si>
  <si>
    <t>1792090935</t>
  </si>
  <si>
    <t>120</t>
  </si>
  <si>
    <t>04200200x</t>
  </si>
  <si>
    <t>Posudky - předpínání</t>
  </si>
  <si>
    <t>1307712772</t>
  </si>
  <si>
    <t>Poznámka k položce:
Kontrola kotvení předpínací výztuže</t>
  </si>
  <si>
    <t>121</t>
  </si>
  <si>
    <t>045203000</t>
  </si>
  <si>
    <t>Kompletační činnost</t>
  </si>
  <si>
    <t>-921506299</t>
  </si>
  <si>
    <t>Poznámka k položce:
Havarijní a povodňový plán</t>
  </si>
  <si>
    <t>122</t>
  </si>
  <si>
    <t>072002000</t>
  </si>
  <si>
    <t>Silniční provoz - DIO, značení</t>
  </si>
  <si>
    <t>1273674777</t>
  </si>
  <si>
    <t>Poznámka k položce:
Vyřízení a projednání DIO. Realizace po polovinách</t>
  </si>
  <si>
    <t>123</t>
  </si>
  <si>
    <t>460010025</t>
  </si>
  <si>
    <t xml:space="preserve">Vytyčení trasy inženýrských sítí </t>
  </si>
  <si>
    <t>155330468</t>
  </si>
  <si>
    <t>124</t>
  </si>
  <si>
    <t>914112111</t>
  </si>
  <si>
    <t>Tabulka s označením evidenčního čísla mostu</t>
  </si>
  <si>
    <t>1883679212</t>
  </si>
  <si>
    <t>125</t>
  </si>
  <si>
    <t>936942211</t>
  </si>
  <si>
    <t>Zhotovení tabulky s letopočtem opravy mostu vložením šablony do bednění</t>
  </si>
  <si>
    <t>-76533571</t>
  </si>
  <si>
    <t>SEZNAM FIGUR</t>
  </si>
  <si>
    <t>Výměra</t>
  </si>
  <si>
    <t xml:space="preserve"> 2020-10</t>
  </si>
  <si>
    <t>Použití figury:</t>
  </si>
  <si>
    <t>k.ú. Kostomlaty n. Labem</t>
  </si>
  <si>
    <t>Povodí Labe, státní podnik</t>
  </si>
  <si>
    <t>N+N - Konstrukce a dopravní stavby Litoměřice, s.r.o.</t>
  </si>
  <si>
    <t>CZ70890005</t>
  </si>
  <si>
    <t>CZ44564287</t>
  </si>
  <si>
    <t xml:space="preserve"> Povodí Labe, státní podnik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</si>
</sst>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>
      <selection activeCell="AN16" sqref="AN16:AN1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57" t="s">
        <v>14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1"/>
      <c r="AQ5" s="21"/>
      <c r="AR5" s="19"/>
      <c r="BE5" s="254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59" t="s">
        <v>17</v>
      </c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1"/>
      <c r="AQ6" s="21"/>
      <c r="AR6" s="19"/>
      <c r="BE6" s="255"/>
      <c r="BS6" s="16" t="s">
        <v>18</v>
      </c>
    </row>
    <row r="7" spans="2:71" s="1" customFormat="1" ht="12" customHeight="1">
      <c r="B7" s="20"/>
      <c r="C7" s="21"/>
      <c r="D7" s="28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</v>
      </c>
      <c r="AO7" s="21"/>
      <c r="AP7" s="21"/>
      <c r="AQ7" s="21"/>
      <c r="AR7" s="19"/>
      <c r="BE7" s="255"/>
      <c r="BS7" s="16" t="s">
        <v>21</v>
      </c>
    </row>
    <row r="8" spans="2:71" s="1" customFormat="1" ht="12" customHeight="1">
      <c r="B8" s="20"/>
      <c r="C8" s="21"/>
      <c r="D8" s="28" t="s">
        <v>22</v>
      </c>
      <c r="E8" s="21"/>
      <c r="F8" s="21"/>
      <c r="G8" s="21"/>
      <c r="H8" s="21"/>
      <c r="I8" s="306"/>
      <c r="J8" s="21"/>
      <c r="K8" s="26" t="s">
        <v>807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24</v>
      </c>
      <c r="AL8" s="21"/>
      <c r="AM8" s="21"/>
      <c r="AN8" s="29" t="s">
        <v>25</v>
      </c>
      <c r="AO8" s="21"/>
      <c r="AP8" s="21"/>
      <c r="AQ8" s="21"/>
      <c r="AR8" s="19"/>
      <c r="BE8" s="255"/>
      <c r="BS8" s="16" t="s">
        <v>26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55"/>
      <c r="BS9" s="16" t="s">
        <v>27</v>
      </c>
    </row>
    <row r="10" spans="2:71" s="1" customFormat="1" ht="12" customHeight="1">
      <c r="B10" s="20"/>
      <c r="C10" s="21"/>
      <c r="D10" s="28" t="s">
        <v>28</v>
      </c>
      <c r="E10" s="21"/>
      <c r="F10" s="21"/>
      <c r="G10" s="21"/>
      <c r="H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29</v>
      </c>
      <c r="AL10" s="21"/>
      <c r="AM10" s="21"/>
      <c r="AN10" s="307">
        <v>70890005</v>
      </c>
      <c r="AO10" s="21"/>
      <c r="AP10" s="21"/>
      <c r="AQ10" s="21"/>
      <c r="AR10" s="19"/>
      <c r="BE10" s="255"/>
      <c r="BS10" s="16" t="s">
        <v>18</v>
      </c>
    </row>
    <row r="11" spans="2:71" s="1" customFormat="1" ht="18.4" customHeight="1">
      <c r="B11" s="20"/>
      <c r="C11" s="21"/>
      <c r="D11" s="21"/>
      <c r="E11" s="26" t="s">
        <v>808</v>
      </c>
      <c r="F11" s="21"/>
      <c r="G11" s="21"/>
      <c r="H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30</v>
      </c>
      <c r="AL11" s="21"/>
      <c r="AM11" s="21"/>
      <c r="AN11" s="26" t="s">
        <v>810</v>
      </c>
      <c r="AO11" s="21"/>
      <c r="AP11" s="21"/>
      <c r="AQ11" s="21"/>
      <c r="AR11" s="19"/>
      <c r="BE11" s="255"/>
      <c r="BS11" s="16" t="s">
        <v>18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55"/>
      <c r="BS12" s="16" t="s">
        <v>18</v>
      </c>
    </row>
    <row r="13" spans="2:71" s="1" customFormat="1" ht="12" customHeight="1">
      <c r="B13" s="20"/>
      <c r="C13" s="21"/>
      <c r="D13" s="28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29</v>
      </c>
      <c r="AL13" s="21"/>
      <c r="AM13" s="21"/>
      <c r="AN13" s="30" t="s">
        <v>32</v>
      </c>
      <c r="AO13" s="21"/>
      <c r="AP13" s="21"/>
      <c r="AQ13" s="21"/>
      <c r="AR13" s="19"/>
      <c r="BE13" s="255"/>
      <c r="BS13" s="16" t="s">
        <v>18</v>
      </c>
    </row>
    <row r="14" spans="2:71" ht="12.75">
      <c r="B14" s="20"/>
      <c r="C14" s="21"/>
      <c r="D14" s="21"/>
      <c r="E14" s="260" t="s">
        <v>32</v>
      </c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8" t="s">
        <v>30</v>
      </c>
      <c r="AL14" s="21"/>
      <c r="AM14" s="21"/>
      <c r="AN14" s="30" t="s">
        <v>32</v>
      </c>
      <c r="AO14" s="21"/>
      <c r="AP14" s="21"/>
      <c r="AQ14" s="21"/>
      <c r="AR14" s="19"/>
      <c r="BE14" s="255"/>
      <c r="BS14" s="16" t="s">
        <v>18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55"/>
      <c r="BS15" s="16" t="s">
        <v>4</v>
      </c>
    </row>
    <row r="16" spans="2:71" s="1" customFormat="1" ht="12" customHeight="1">
      <c r="B16" s="20"/>
      <c r="C16" s="21"/>
      <c r="D16" s="28" t="s">
        <v>33</v>
      </c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29</v>
      </c>
      <c r="AL16" s="21"/>
      <c r="AM16" s="21"/>
      <c r="AN16" s="26">
        <v>44564287</v>
      </c>
      <c r="AO16" s="21"/>
      <c r="AP16" s="21"/>
      <c r="AQ16" s="21"/>
      <c r="AR16" s="19"/>
      <c r="BE16" s="255"/>
      <c r="BS16" s="16" t="s">
        <v>4</v>
      </c>
    </row>
    <row r="17" spans="2:71" s="1" customFormat="1" ht="18.4" customHeight="1">
      <c r="B17" s="20"/>
      <c r="C17" s="21"/>
      <c r="D17" s="21"/>
      <c r="E17" s="26" t="s">
        <v>809</v>
      </c>
      <c r="F17" s="21"/>
      <c r="G17" s="21"/>
      <c r="H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30</v>
      </c>
      <c r="AL17" s="21"/>
      <c r="AM17" s="21"/>
      <c r="AN17" s="26" t="s">
        <v>811</v>
      </c>
      <c r="AO17" s="21"/>
      <c r="AP17" s="21"/>
      <c r="AQ17" s="21"/>
      <c r="AR17" s="19"/>
      <c r="BE17" s="255"/>
      <c r="BS17" s="16" t="s">
        <v>34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55"/>
      <c r="BS18" s="16" t="s">
        <v>6</v>
      </c>
    </row>
    <row r="19" spans="2:71" s="1" customFormat="1" ht="12" customHeight="1">
      <c r="B19" s="20"/>
      <c r="C19" s="21"/>
      <c r="D19" s="28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29</v>
      </c>
      <c r="AL19" s="21"/>
      <c r="AM19" s="21"/>
      <c r="AN19" s="26" t="s">
        <v>1</v>
      </c>
      <c r="AO19" s="21"/>
      <c r="AP19" s="21"/>
      <c r="AQ19" s="21"/>
      <c r="AR19" s="19"/>
      <c r="BE19" s="255"/>
      <c r="BS19" s="16" t="s">
        <v>6</v>
      </c>
    </row>
    <row r="20" spans="2:71" s="1" customFormat="1" ht="18.4" customHeight="1">
      <c r="B20" s="20"/>
      <c r="C20" s="21"/>
      <c r="D20" s="21"/>
      <c r="E20" s="26" t="s">
        <v>23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30</v>
      </c>
      <c r="AL20" s="21"/>
      <c r="AM20" s="21"/>
      <c r="AN20" s="26" t="s">
        <v>1</v>
      </c>
      <c r="AO20" s="21"/>
      <c r="AP20" s="21"/>
      <c r="AQ20" s="21"/>
      <c r="AR20" s="19"/>
      <c r="BE20" s="255"/>
      <c r="BS20" s="16" t="s">
        <v>34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55"/>
    </row>
    <row r="22" spans="2:57" s="1" customFormat="1" ht="12" customHeight="1">
      <c r="B22" s="20"/>
      <c r="C22" s="21"/>
      <c r="D22" s="28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55"/>
    </row>
    <row r="23" spans="2:57" s="1" customFormat="1" ht="16.5" customHeight="1">
      <c r="B23" s="20"/>
      <c r="C23" s="21"/>
      <c r="D23" s="21"/>
      <c r="E23" s="262" t="s">
        <v>1</v>
      </c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1"/>
      <c r="AP23" s="21"/>
      <c r="AQ23" s="21"/>
      <c r="AR23" s="19"/>
      <c r="BE23" s="255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55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55"/>
    </row>
    <row r="26" spans="1:57" s="2" customFormat="1" ht="25.9" customHeight="1">
      <c r="A26" s="33"/>
      <c r="B26" s="34"/>
      <c r="C26" s="35"/>
      <c r="D26" s="36" t="s">
        <v>37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63">
        <f>ROUND(AG94,2)</f>
        <v>0</v>
      </c>
      <c r="AL26" s="264"/>
      <c r="AM26" s="264"/>
      <c r="AN26" s="264"/>
      <c r="AO26" s="264"/>
      <c r="AP26" s="35"/>
      <c r="AQ26" s="35"/>
      <c r="AR26" s="38"/>
      <c r="BE26" s="255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55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65" t="s">
        <v>38</v>
      </c>
      <c r="M28" s="265"/>
      <c r="N28" s="265"/>
      <c r="O28" s="265"/>
      <c r="P28" s="265"/>
      <c r="Q28" s="35"/>
      <c r="R28" s="35"/>
      <c r="S28" s="35"/>
      <c r="T28" s="35"/>
      <c r="U28" s="35"/>
      <c r="V28" s="35"/>
      <c r="W28" s="265" t="s">
        <v>39</v>
      </c>
      <c r="X28" s="265"/>
      <c r="Y28" s="265"/>
      <c r="Z28" s="265"/>
      <c r="AA28" s="265"/>
      <c r="AB28" s="265"/>
      <c r="AC28" s="265"/>
      <c r="AD28" s="265"/>
      <c r="AE28" s="265"/>
      <c r="AF28" s="35"/>
      <c r="AG28" s="35"/>
      <c r="AH28" s="35"/>
      <c r="AI28" s="35"/>
      <c r="AJ28" s="35"/>
      <c r="AK28" s="265" t="s">
        <v>40</v>
      </c>
      <c r="AL28" s="265"/>
      <c r="AM28" s="265"/>
      <c r="AN28" s="265"/>
      <c r="AO28" s="265"/>
      <c r="AP28" s="35"/>
      <c r="AQ28" s="35"/>
      <c r="AR28" s="38"/>
      <c r="BE28" s="255"/>
    </row>
    <row r="29" spans="2:57" s="3" customFormat="1" ht="14.45" customHeight="1">
      <c r="B29" s="39"/>
      <c r="C29" s="40"/>
      <c r="D29" s="28" t="s">
        <v>41</v>
      </c>
      <c r="E29" s="40"/>
      <c r="F29" s="28" t="s">
        <v>42</v>
      </c>
      <c r="G29" s="40"/>
      <c r="H29" s="40"/>
      <c r="I29" s="40"/>
      <c r="J29" s="40"/>
      <c r="K29" s="40"/>
      <c r="L29" s="268">
        <v>0.21</v>
      </c>
      <c r="M29" s="267"/>
      <c r="N29" s="267"/>
      <c r="O29" s="267"/>
      <c r="P29" s="267"/>
      <c r="Q29" s="40"/>
      <c r="R29" s="40"/>
      <c r="S29" s="40"/>
      <c r="T29" s="40"/>
      <c r="U29" s="40"/>
      <c r="V29" s="40"/>
      <c r="W29" s="266">
        <f>ROUND(AZ94,2)</f>
        <v>0</v>
      </c>
      <c r="X29" s="267"/>
      <c r="Y29" s="267"/>
      <c r="Z29" s="267"/>
      <c r="AA29" s="267"/>
      <c r="AB29" s="267"/>
      <c r="AC29" s="267"/>
      <c r="AD29" s="267"/>
      <c r="AE29" s="267"/>
      <c r="AF29" s="40"/>
      <c r="AG29" s="40"/>
      <c r="AH29" s="40"/>
      <c r="AI29" s="40"/>
      <c r="AJ29" s="40"/>
      <c r="AK29" s="266">
        <f>ROUND(AV94,2)</f>
        <v>0</v>
      </c>
      <c r="AL29" s="267"/>
      <c r="AM29" s="267"/>
      <c r="AN29" s="267"/>
      <c r="AO29" s="267"/>
      <c r="AP29" s="40"/>
      <c r="AQ29" s="40"/>
      <c r="AR29" s="41"/>
      <c r="BE29" s="256"/>
    </row>
    <row r="30" spans="2:57" s="3" customFormat="1" ht="14.45" customHeight="1">
      <c r="B30" s="39"/>
      <c r="C30" s="40"/>
      <c r="D30" s="40"/>
      <c r="E30" s="40"/>
      <c r="F30" s="28" t="s">
        <v>43</v>
      </c>
      <c r="G30" s="40"/>
      <c r="H30" s="40"/>
      <c r="I30" s="40"/>
      <c r="J30" s="40"/>
      <c r="K30" s="40"/>
      <c r="L30" s="268">
        <v>0.15</v>
      </c>
      <c r="M30" s="267"/>
      <c r="N30" s="267"/>
      <c r="O30" s="267"/>
      <c r="P30" s="267"/>
      <c r="Q30" s="40"/>
      <c r="R30" s="40"/>
      <c r="S30" s="40"/>
      <c r="T30" s="40"/>
      <c r="U30" s="40"/>
      <c r="V30" s="40"/>
      <c r="W30" s="266">
        <f>ROUND(BA94,2)</f>
        <v>0</v>
      </c>
      <c r="X30" s="267"/>
      <c r="Y30" s="267"/>
      <c r="Z30" s="267"/>
      <c r="AA30" s="267"/>
      <c r="AB30" s="267"/>
      <c r="AC30" s="267"/>
      <c r="AD30" s="267"/>
      <c r="AE30" s="267"/>
      <c r="AF30" s="40"/>
      <c r="AG30" s="40"/>
      <c r="AH30" s="40"/>
      <c r="AI30" s="40"/>
      <c r="AJ30" s="40"/>
      <c r="AK30" s="266">
        <f>ROUND(AW94,2)</f>
        <v>0</v>
      </c>
      <c r="AL30" s="267"/>
      <c r="AM30" s="267"/>
      <c r="AN30" s="267"/>
      <c r="AO30" s="267"/>
      <c r="AP30" s="40"/>
      <c r="AQ30" s="40"/>
      <c r="AR30" s="41"/>
      <c r="BE30" s="256"/>
    </row>
    <row r="31" spans="2:57" s="3" customFormat="1" ht="14.45" customHeight="1" hidden="1">
      <c r="B31" s="39"/>
      <c r="C31" s="40"/>
      <c r="D31" s="40"/>
      <c r="E31" s="40"/>
      <c r="F31" s="28" t="s">
        <v>44</v>
      </c>
      <c r="G31" s="40"/>
      <c r="H31" s="40"/>
      <c r="I31" s="40"/>
      <c r="J31" s="40"/>
      <c r="K31" s="40"/>
      <c r="L31" s="268">
        <v>0.21</v>
      </c>
      <c r="M31" s="267"/>
      <c r="N31" s="267"/>
      <c r="O31" s="267"/>
      <c r="P31" s="267"/>
      <c r="Q31" s="40"/>
      <c r="R31" s="40"/>
      <c r="S31" s="40"/>
      <c r="T31" s="40"/>
      <c r="U31" s="40"/>
      <c r="V31" s="40"/>
      <c r="W31" s="266">
        <f>ROUND(BB94,2)</f>
        <v>0</v>
      </c>
      <c r="X31" s="267"/>
      <c r="Y31" s="267"/>
      <c r="Z31" s="267"/>
      <c r="AA31" s="267"/>
      <c r="AB31" s="267"/>
      <c r="AC31" s="267"/>
      <c r="AD31" s="267"/>
      <c r="AE31" s="267"/>
      <c r="AF31" s="40"/>
      <c r="AG31" s="40"/>
      <c r="AH31" s="40"/>
      <c r="AI31" s="40"/>
      <c r="AJ31" s="40"/>
      <c r="AK31" s="266">
        <v>0</v>
      </c>
      <c r="AL31" s="267"/>
      <c r="AM31" s="267"/>
      <c r="AN31" s="267"/>
      <c r="AO31" s="267"/>
      <c r="AP31" s="40"/>
      <c r="AQ31" s="40"/>
      <c r="AR31" s="41"/>
      <c r="BE31" s="256"/>
    </row>
    <row r="32" spans="2:57" s="3" customFormat="1" ht="14.45" customHeight="1" hidden="1">
      <c r="B32" s="39"/>
      <c r="C32" s="40"/>
      <c r="D32" s="40"/>
      <c r="E32" s="40"/>
      <c r="F32" s="28" t="s">
        <v>45</v>
      </c>
      <c r="G32" s="40"/>
      <c r="H32" s="40"/>
      <c r="I32" s="40"/>
      <c r="J32" s="40"/>
      <c r="K32" s="40"/>
      <c r="L32" s="268">
        <v>0.15</v>
      </c>
      <c r="M32" s="267"/>
      <c r="N32" s="267"/>
      <c r="O32" s="267"/>
      <c r="P32" s="267"/>
      <c r="Q32" s="40"/>
      <c r="R32" s="40"/>
      <c r="S32" s="40"/>
      <c r="T32" s="40"/>
      <c r="U32" s="40"/>
      <c r="V32" s="40"/>
      <c r="W32" s="266">
        <f>ROUND(BC94,2)</f>
        <v>0</v>
      </c>
      <c r="X32" s="267"/>
      <c r="Y32" s="267"/>
      <c r="Z32" s="267"/>
      <c r="AA32" s="267"/>
      <c r="AB32" s="267"/>
      <c r="AC32" s="267"/>
      <c r="AD32" s="267"/>
      <c r="AE32" s="267"/>
      <c r="AF32" s="40"/>
      <c r="AG32" s="40"/>
      <c r="AH32" s="40"/>
      <c r="AI32" s="40"/>
      <c r="AJ32" s="40"/>
      <c r="AK32" s="266">
        <v>0</v>
      </c>
      <c r="AL32" s="267"/>
      <c r="AM32" s="267"/>
      <c r="AN32" s="267"/>
      <c r="AO32" s="267"/>
      <c r="AP32" s="40"/>
      <c r="AQ32" s="40"/>
      <c r="AR32" s="41"/>
      <c r="BE32" s="256"/>
    </row>
    <row r="33" spans="2:57" s="3" customFormat="1" ht="14.45" customHeight="1" hidden="1">
      <c r="B33" s="39"/>
      <c r="C33" s="40"/>
      <c r="D33" s="40"/>
      <c r="E33" s="40"/>
      <c r="F33" s="28" t="s">
        <v>46</v>
      </c>
      <c r="G33" s="40"/>
      <c r="H33" s="40"/>
      <c r="I33" s="40"/>
      <c r="J33" s="40"/>
      <c r="K33" s="40"/>
      <c r="L33" s="268">
        <v>0</v>
      </c>
      <c r="M33" s="267"/>
      <c r="N33" s="267"/>
      <c r="O33" s="267"/>
      <c r="P33" s="267"/>
      <c r="Q33" s="40"/>
      <c r="R33" s="40"/>
      <c r="S33" s="40"/>
      <c r="T33" s="40"/>
      <c r="U33" s="40"/>
      <c r="V33" s="40"/>
      <c r="W33" s="266">
        <f>ROUND(BD94,2)</f>
        <v>0</v>
      </c>
      <c r="X33" s="267"/>
      <c r="Y33" s="267"/>
      <c r="Z33" s="267"/>
      <c r="AA33" s="267"/>
      <c r="AB33" s="267"/>
      <c r="AC33" s="267"/>
      <c r="AD33" s="267"/>
      <c r="AE33" s="267"/>
      <c r="AF33" s="40"/>
      <c r="AG33" s="40"/>
      <c r="AH33" s="40"/>
      <c r="AI33" s="40"/>
      <c r="AJ33" s="40"/>
      <c r="AK33" s="266">
        <v>0</v>
      </c>
      <c r="AL33" s="267"/>
      <c r="AM33" s="267"/>
      <c r="AN33" s="267"/>
      <c r="AO33" s="267"/>
      <c r="AP33" s="40"/>
      <c r="AQ33" s="40"/>
      <c r="AR33" s="41"/>
      <c r="BE33" s="256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55"/>
    </row>
    <row r="35" spans="1:57" s="2" customFormat="1" ht="25.9" customHeight="1">
      <c r="A35" s="33"/>
      <c r="B35" s="34"/>
      <c r="C35" s="42"/>
      <c r="D35" s="43" t="s">
        <v>47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48</v>
      </c>
      <c r="U35" s="44"/>
      <c r="V35" s="44"/>
      <c r="W35" s="44"/>
      <c r="X35" s="269" t="s">
        <v>49</v>
      </c>
      <c r="Y35" s="270"/>
      <c r="Z35" s="270"/>
      <c r="AA35" s="270"/>
      <c r="AB35" s="270"/>
      <c r="AC35" s="44"/>
      <c r="AD35" s="44"/>
      <c r="AE35" s="44"/>
      <c r="AF35" s="44"/>
      <c r="AG35" s="44"/>
      <c r="AH35" s="44"/>
      <c r="AI35" s="44"/>
      <c r="AJ35" s="44"/>
      <c r="AK35" s="271">
        <f>SUM(AK26:AK33)</f>
        <v>0</v>
      </c>
      <c r="AL35" s="270"/>
      <c r="AM35" s="270"/>
      <c r="AN35" s="270"/>
      <c r="AO35" s="272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50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51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52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53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52</v>
      </c>
      <c r="AI60" s="37"/>
      <c r="AJ60" s="37"/>
      <c r="AK60" s="37"/>
      <c r="AL60" s="37"/>
      <c r="AM60" s="51" t="s">
        <v>53</v>
      </c>
      <c r="AN60" s="37"/>
      <c r="AO60" s="37"/>
      <c r="AP60" s="35"/>
      <c r="AQ60" s="35"/>
      <c r="AR60" s="38"/>
      <c r="BE60" s="33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54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55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52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53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52</v>
      </c>
      <c r="AI75" s="37"/>
      <c r="AJ75" s="37"/>
      <c r="AK75" s="37"/>
      <c r="AL75" s="37"/>
      <c r="AM75" s="51" t="s">
        <v>53</v>
      </c>
      <c r="AN75" s="37"/>
      <c r="AO75" s="37"/>
      <c r="AP75" s="35"/>
      <c r="AQ75" s="35"/>
      <c r="AR75" s="38"/>
      <c r="BE75" s="33"/>
    </row>
    <row r="76" spans="1:57" s="2" customFormat="1" ht="11.2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56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2020-10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73" t="str">
        <f>K6</f>
        <v>Oprava mostu v ř. km. 0,020, Vlkava, Kostomlaty nad Labem</v>
      </c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4"/>
      <c r="AF85" s="274"/>
      <c r="AG85" s="274"/>
      <c r="AH85" s="274"/>
      <c r="AI85" s="274"/>
      <c r="AJ85" s="274"/>
      <c r="AK85" s="274"/>
      <c r="AL85" s="274"/>
      <c r="AM85" s="274"/>
      <c r="AN85" s="274"/>
      <c r="AO85" s="274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22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k.ú. Kostomlaty n. Labem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24</v>
      </c>
      <c r="AJ87" s="35"/>
      <c r="AK87" s="35"/>
      <c r="AL87" s="35"/>
      <c r="AM87" s="275" t="str">
        <f>IF(AN8="","",AN8)</f>
        <v>19. 10. 2020</v>
      </c>
      <c r="AN87" s="275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42.75" customHeight="1">
      <c r="A89" s="33"/>
      <c r="B89" s="34"/>
      <c r="C89" s="28" t="s">
        <v>28</v>
      </c>
      <c r="D89" s="35"/>
      <c r="E89" s="35"/>
      <c r="F89" s="35"/>
      <c r="G89" s="35"/>
      <c r="H89" s="35"/>
      <c r="I89" s="35"/>
      <c r="J89" s="35"/>
      <c r="K89" s="35"/>
      <c r="L89" s="26" t="s">
        <v>808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33</v>
      </c>
      <c r="AJ89" s="35"/>
      <c r="AK89" s="35"/>
      <c r="AL89" s="35"/>
      <c r="AM89" s="276" t="s">
        <v>809</v>
      </c>
      <c r="AN89" s="277"/>
      <c r="AO89" s="277"/>
      <c r="AP89" s="277"/>
      <c r="AQ89" s="35"/>
      <c r="AR89" s="38"/>
      <c r="AS89" s="278" t="s">
        <v>57</v>
      </c>
      <c r="AT89" s="279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31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35</v>
      </c>
      <c r="AJ90" s="35"/>
      <c r="AK90" s="35"/>
      <c r="AL90" s="35"/>
      <c r="AM90" s="276" t="str">
        <f>IF(E20="","",E20)</f>
        <v xml:space="preserve"> </v>
      </c>
      <c r="AN90" s="277"/>
      <c r="AO90" s="277"/>
      <c r="AP90" s="277"/>
      <c r="AQ90" s="35"/>
      <c r="AR90" s="38"/>
      <c r="AS90" s="280"/>
      <c r="AT90" s="281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82"/>
      <c r="AT91" s="283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84" t="s">
        <v>58</v>
      </c>
      <c r="D92" s="285"/>
      <c r="E92" s="285"/>
      <c r="F92" s="285"/>
      <c r="G92" s="285"/>
      <c r="H92" s="72"/>
      <c r="I92" s="286" t="s">
        <v>59</v>
      </c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7" t="s">
        <v>60</v>
      </c>
      <c r="AH92" s="285"/>
      <c r="AI92" s="285"/>
      <c r="AJ92" s="285"/>
      <c r="AK92" s="285"/>
      <c r="AL92" s="285"/>
      <c r="AM92" s="285"/>
      <c r="AN92" s="286" t="s">
        <v>61</v>
      </c>
      <c r="AO92" s="285"/>
      <c r="AP92" s="288"/>
      <c r="AQ92" s="73" t="s">
        <v>62</v>
      </c>
      <c r="AR92" s="38"/>
      <c r="AS92" s="74" t="s">
        <v>63</v>
      </c>
      <c r="AT92" s="75" t="s">
        <v>64</v>
      </c>
      <c r="AU92" s="75" t="s">
        <v>65</v>
      </c>
      <c r="AV92" s="75" t="s">
        <v>66</v>
      </c>
      <c r="AW92" s="75" t="s">
        <v>67</v>
      </c>
      <c r="AX92" s="75" t="s">
        <v>68</v>
      </c>
      <c r="AY92" s="75" t="s">
        <v>69</v>
      </c>
      <c r="AZ92" s="75" t="s">
        <v>70</v>
      </c>
      <c r="BA92" s="75" t="s">
        <v>71</v>
      </c>
      <c r="BB92" s="75" t="s">
        <v>72</v>
      </c>
      <c r="BC92" s="75" t="s">
        <v>73</v>
      </c>
      <c r="BD92" s="76" t="s">
        <v>74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75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92">
        <f>ROUND(AG95,2)</f>
        <v>0</v>
      </c>
      <c r="AH94" s="292"/>
      <c r="AI94" s="292"/>
      <c r="AJ94" s="292"/>
      <c r="AK94" s="292"/>
      <c r="AL94" s="292"/>
      <c r="AM94" s="292"/>
      <c r="AN94" s="293">
        <f>SUM(AG94,AT94)</f>
        <v>0</v>
      </c>
      <c r="AO94" s="293"/>
      <c r="AP94" s="293"/>
      <c r="AQ94" s="84" t="s">
        <v>1</v>
      </c>
      <c r="AR94" s="85"/>
      <c r="AS94" s="86">
        <f>ROUND(AS95,2)</f>
        <v>0</v>
      </c>
      <c r="AT94" s="87">
        <f>ROUND(SUM(AV94:AW94),2)</f>
        <v>0</v>
      </c>
      <c r="AU94" s="88">
        <f>ROUND(AU95,5)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ROUND(AZ95,2)</f>
        <v>0</v>
      </c>
      <c r="BA94" s="87">
        <f>ROUND(BA95,2)</f>
        <v>0</v>
      </c>
      <c r="BB94" s="87">
        <f>ROUND(BB95,2)</f>
        <v>0</v>
      </c>
      <c r="BC94" s="87">
        <f>ROUND(BC95,2)</f>
        <v>0</v>
      </c>
      <c r="BD94" s="89">
        <f>ROUND(BD95,2)</f>
        <v>0</v>
      </c>
      <c r="BS94" s="90" t="s">
        <v>76</v>
      </c>
      <c r="BT94" s="90" t="s">
        <v>77</v>
      </c>
      <c r="BU94" s="91" t="s">
        <v>78</v>
      </c>
      <c r="BV94" s="90" t="s">
        <v>79</v>
      </c>
      <c r="BW94" s="90" t="s">
        <v>5</v>
      </c>
      <c r="BX94" s="90" t="s">
        <v>80</v>
      </c>
      <c r="CL94" s="90" t="s">
        <v>1</v>
      </c>
    </row>
    <row r="95" spans="1:91" s="7" customFormat="1" ht="24.75" customHeight="1">
      <c r="A95" s="92" t="s">
        <v>81</v>
      </c>
      <c r="B95" s="93"/>
      <c r="C95" s="94"/>
      <c r="D95" s="291" t="s">
        <v>14</v>
      </c>
      <c r="E95" s="291"/>
      <c r="F95" s="291"/>
      <c r="G95" s="291"/>
      <c r="H95" s="291"/>
      <c r="I95" s="95"/>
      <c r="J95" s="291" t="s">
        <v>17</v>
      </c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89">
        <f>'2020-10 - Oprava mostu v ...'!J30</f>
        <v>0</v>
      </c>
      <c r="AH95" s="290"/>
      <c r="AI95" s="290"/>
      <c r="AJ95" s="290"/>
      <c r="AK95" s="290"/>
      <c r="AL95" s="290"/>
      <c r="AM95" s="290"/>
      <c r="AN95" s="289">
        <f>SUM(AG95,AT95)</f>
        <v>0</v>
      </c>
      <c r="AO95" s="290"/>
      <c r="AP95" s="290"/>
      <c r="AQ95" s="96" t="s">
        <v>82</v>
      </c>
      <c r="AR95" s="97"/>
      <c r="AS95" s="98">
        <v>0</v>
      </c>
      <c r="AT95" s="99">
        <f>ROUND(SUM(AV95:AW95),2)</f>
        <v>0</v>
      </c>
      <c r="AU95" s="100">
        <f>'2020-10 - Oprava mostu v ...'!P125</f>
        <v>0</v>
      </c>
      <c r="AV95" s="99">
        <f>'2020-10 - Oprava mostu v ...'!J33</f>
        <v>0</v>
      </c>
      <c r="AW95" s="99">
        <f>'2020-10 - Oprava mostu v ...'!J34</f>
        <v>0</v>
      </c>
      <c r="AX95" s="99">
        <f>'2020-10 - Oprava mostu v ...'!J35</f>
        <v>0</v>
      </c>
      <c r="AY95" s="99">
        <f>'2020-10 - Oprava mostu v ...'!J36</f>
        <v>0</v>
      </c>
      <c r="AZ95" s="99">
        <f>'2020-10 - Oprava mostu v ...'!F33</f>
        <v>0</v>
      </c>
      <c r="BA95" s="99">
        <f>'2020-10 - Oprava mostu v ...'!F34</f>
        <v>0</v>
      </c>
      <c r="BB95" s="99">
        <f>'2020-10 - Oprava mostu v ...'!F35</f>
        <v>0</v>
      </c>
      <c r="BC95" s="99">
        <f>'2020-10 - Oprava mostu v ...'!F36</f>
        <v>0</v>
      </c>
      <c r="BD95" s="101">
        <f>'2020-10 - Oprava mostu v ...'!F37</f>
        <v>0</v>
      </c>
      <c r="BT95" s="102" t="s">
        <v>21</v>
      </c>
      <c r="BV95" s="102" t="s">
        <v>79</v>
      </c>
      <c r="BW95" s="102" t="s">
        <v>83</v>
      </c>
      <c r="BX95" s="102" t="s">
        <v>5</v>
      </c>
      <c r="CL95" s="102" t="s">
        <v>1</v>
      </c>
      <c r="CM95" s="102" t="s">
        <v>84</v>
      </c>
    </row>
    <row r="96" spans="1:57" s="2" customFormat="1" ht="30" customHeight="1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8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20-10 - Oprava mostu v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20"/>
  <sheetViews>
    <sheetView showGridLines="0" tabSelected="1" workbookViewId="0" topLeftCell="A1">
      <selection activeCell="F24" sqref="F2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6" t="s">
        <v>83</v>
      </c>
      <c r="AZ2" s="103" t="s">
        <v>85</v>
      </c>
      <c r="BA2" s="103" t="s">
        <v>86</v>
      </c>
      <c r="BB2" s="103" t="s">
        <v>1</v>
      </c>
      <c r="BC2" s="103" t="s">
        <v>87</v>
      </c>
      <c r="BD2" s="103" t="s">
        <v>84</v>
      </c>
    </row>
    <row r="3" spans="2:5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9"/>
      <c r="AT3" s="16" t="s">
        <v>84</v>
      </c>
      <c r="AZ3" s="103" t="s">
        <v>88</v>
      </c>
      <c r="BA3" s="103" t="s">
        <v>89</v>
      </c>
      <c r="BB3" s="103" t="s">
        <v>1</v>
      </c>
      <c r="BC3" s="103" t="s">
        <v>90</v>
      </c>
      <c r="BD3" s="103" t="s">
        <v>84</v>
      </c>
    </row>
    <row r="4" spans="2:56" s="1" customFormat="1" ht="24.95" customHeight="1">
      <c r="B4" s="19"/>
      <c r="D4" s="106" t="s">
        <v>91</v>
      </c>
      <c r="L4" s="19"/>
      <c r="M4" s="107" t="s">
        <v>10</v>
      </c>
      <c r="AT4" s="16" t="s">
        <v>4</v>
      </c>
      <c r="AZ4" s="103" t="s">
        <v>92</v>
      </c>
      <c r="BA4" s="103" t="s">
        <v>93</v>
      </c>
      <c r="BB4" s="103" t="s">
        <v>1</v>
      </c>
      <c r="BC4" s="103" t="s">
        <v>94</v>
      </c>
      <c r="BD4" s="103" t="s">
        <v>84</v>
      </c>
    </row>
    <row r="5" spans="2:56" s="1" customFormat="1" ht="6.95" customHeight="1">
      <c r="B5" s="19"/>
      <c r="L5" s="19"/>
      <c r="AZ5" s="103" t="s">
        <v>95</v>
      </c>
      <c r="BA5" s="103" t="s">
        <v>96</v>
      </c>
      <c r="BB5" s="103" t="s">
        <v>1</v>
      </c>
      <c r="BC5" s="103" t="s">
        <v>97</v>
      </c>
      <c r="BD5" s="103" t="s">
        <v>84</v>
      </c>
    </row>
    <row r="6" spans="2:56" s="1" customFormat="1" ht="12" customHeight="1">
      <c r="B6" s="19"/>
      <c r="D6" s="108" t="s">
        <v>16</v>
      </c>
      <c r="L6" s="19"/>
      <c r="AZ6" s="103" t="s">
        <v>98</v>
      </c>
      <c r="BA6" s="103" t="s">
        <v>99</v>
      </c>
      <c r="BB6" s="103" t="s">
        <v>1</v>
      </c>
      <c r="BC6" s="103" t="s">
        <v>100</v>
      </c>
      <c r="BD6" s="103" t="s">
        <v>84</v>
      </c>
    </row>
    <row r="7" spans="2:56" s="1" customFormat="1" ht="16.5" customHeight="1">
      <c r="B7" s="19"/>
      <c r="E7" s="295" t="str">
        <f>'Rekapitulace stavby'!K6</f>
        <v>Oprava mostu v ř. km. 0,020, Vlkava, Kostomlaty nad Labem</v>
      </c>
      <c r="F7" s="296"/>
      <c r="G7" s="296"/>
      <c r="H7" s="296"/>
      <c r="L7" s="19"/>
      <c r="AZ7" s="103" t="s">
        <v>101</v>
      </c>
      <c r="BA7" s="103" t="s">
        <v>102</v>
      </c>
      <c r="BB7" s="103" t="s">
        <v>1</v>
      </c>
      <c r="BC7" s="103" t="s">
        <v>103</v>
      </c>
      <c r="BD7" s="103" t="s">
        <v>84</v>
      </c>
    </row>
    <row r="8" spans="1:56" s="2" customFormat="1" ht="12" customHeight="1">
      <c r="A8" s="33"/>
      <c r="B8" s="38"/>
      <c r="C8" s="33"/>
      <c r="D8" s="108" t="s">
        <v>104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103" t="s">
        <v>105</v>
      </c>
      <c r="BA8" s="103" t="s">
        <v>106</v>
      </c>
      <c r="BB8" s="103" t="s">
        <v>1</v>
      </c>
      <c r="BC8" s="103" t="s">
        <v>107</v>
      </c>
      <c r="BD8" s="103" t="s">
        <v>84</v>
      </c>
    </row>
    <row r="9" spans="1:56" s="2" customFormat="1" ht="30" customHeight="1">
      <c r="A9" s="33"/>
      <c r="B9" s="38"/>
      <c r="C9" s="33"/>
      <c r="D9" s="33"/>
      <c r="E9" s="297" t="s">
        <v>108</v>
      </c>
      <c r="F9" s="298"/>
      <c r="G9" s="298"/>
      <c r="H9" s="298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103" t="s">
        <v>109</v>
      </c>
      <c r="BA9" s="103" t="s">
        <v>110</v>
      </c>
      <c r="BB9" s="103" t="s">
        <v>1</v>
      </c>
      <c r="BC9" s="103" t="s">
        <v>111</v>
      </c>
      <c r="BD9" s="103" t="s">
        <v>84</v>
      </c>
    </row>
    <row r="10" spans="1:56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103" t="s">
        <v>112</v>
      </c>
      <c r="BA10" s="103" t="s">
        <v>113</v>
      </c>
      <c r="BB10" s="103" t="s">
        <v>1</v>
      </c>
      <c r="BC10" s="103" t="s">
        <v>114</v>
      </c>
      <c r="BD10" s="103" t="s">
        <v>84</v>
      </c>
    </row>
    <row r="11" spans="1:56" s="2" customFormat="1" ht="12" customHeight="1">
      <c r="A11" s="33"/>
      <c r="B11" s="38"/>
      <c r="C11" s="33"/>
      <c r="D11" s="108" t="s">
        <v>19</v>
      </c>
      <c r="E11" s="33"/>
      <c r="F11" s="109" t="s">
        <v>1</v>
      </c>
      <c r="G11" s="33"/>
      <c r="H11" s="33"/>
      <c r="I11" s="108" t="s">
        <v>20</v>
      </c>
      <c r="J11" s="109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103" t="s">
        <v>115</v>
      </c>
      <c r="BA11" s="103" t="s">
        <v>116</v>
      </c>
      <c r="BB11" s="103" t="s">
        <v>1</v>
      </c>
      <c r="BC11" s="103" t="s">
        <v>117</v>
      </c>
      <c r="BD11" s="103" t="s">
        <v>84</v>
      </c>
    </row>
    <row r="12" spans="1:56" s="2" customFormat="1" ht="12" customHeight="1">
      <c r="A12" s="33"/>
      <c r="B12" s="38"/>
      <c r="C12" s="33"/>
      <c r="D12" s="108" t="s">
        <v>22</v>
      </c>
      <c r="E12" s="33"/>
      <c r="F12" s="109" t="s">
        <v>807</v>
      </c>
      <c r="G12" s="33"/>
      <c r="H12" s="33"/>
      <c r="I12" s="108" t="s">
        <v>24</v>
      </c>
      <c r="J12" s="110" t="str">
        <f>'Rekapitulace stavby'!AN8</f>
        <v>19. 10. 2020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Z12" s="103" t="s">
        <v>118</v>
      </c>
      <c r="BA12" s="103" t="s">
        <v>119</v>
      </c>
      <c r="BB12" s="103" t="s">
        <v>1</v>
      </c>
      <c r="BC12" s="103" t="s">
        <v>120</v>
      </c>
      <c r="BD12" s="103" t="s">
        <v>84</v>
      </c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8" t="s">
        <v>28</v>
      </c>
      <c r="E14" s="33"/>
      <c r="F14" s="33"/>
      <c r="G14" s="33"/>
      <c r="H14" s="33"/>
      <c r="I14" s="108" t="s">
        <v>29</v>
      </c>
      <c r="J14" s="307">
        <v>70890005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9" t="s">
        <v>812</v>
      </c>
      <c r="F15" s="33"/>
      <c r="G15" s="33"/>
      <c r="H15" s="33"/>
      <c r="I15" s="108" t="s">
        <v>30</v>
      </c>
      <c r="J15" s="26" t="s">
        <v>810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8" t="s">
        <v>31</v>
      </c>
      <c r="E17" s="33"/>
      <c r="F17" s="33"/>
      <c r="G17" s="33"/>
      <c r="H17" s="33"/>
      <c r="I17" s="108" t="s">
        <v>29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99" t="str">
        <f>'Rekapitulace stavby'!E14</f>
        <v>Vyplň údaj</v>
      </c>
      <c r="F18" s="300"/>
      <c r="G18" s="300"/>
      <c r="H18" s="300"/>
      <c r="I18" s="108" t="s">
        <v>30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8" t="s">
        <v>33</v>
      </c>
      <c r="E20" s="33"/>
      <c r="F20" s="33"/>
      <c r="G20" s="33"/>
      <c r="H20" s="33"/>
      <c r="I20" s="108" t="s">
        <v>29</v>
      </c>
      <c r="J20" s="26">
        <v>44564287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9" t="s">
        <v>809</v>
      </c>
      <c r="F21" s="33"/>
      <c r="G21" s="33"/>
      <c r="H21" s="33"/>
      <c r="I21" s="108" t="s">
        <v>30</v>
      </c>
      <c r="J21" s="26" t="s">
        <v>811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8" t="s">
        <v>35</v>
      </c>
      <c r="E23" s="33"/>
      <c r="F23" s="33"/>
      <c r="G23" s="33"/>
      <c r="H23" s="33"/>
      <c r="I23" s="108" t="s">
        <v>29</v>
      </c>
      <c r="J23" s="109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9" t="s">
        <v>23</v>
      </c>
      <c r="F24" s="33"/>
      <c r="G24" s="33"/>
      <c r="H24" s="33"/>
      <c r="I24" s="108" t="s">
        <v>30</v>
      </c>
      <c r="J24" s="109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8" t="s">
        <v>36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1"/>
      <c r="B27" s="112"/>
      <c r="C27" s="111"/>
      <c r="D27" s="111"/>
      <c r="E27" s="301" t="s">
        <v>1</v>
      </c>
      <c r="F27" s="301"/>
      <c r="G27" s="301"/>
      <c r="H27" s="30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4"/>
      <c r="E29" s="114"/>
      <c r="F29" s="114"/>
      <c r="G29" s="114"/>
      <c r="H29" s="114"/>
      <c r="I29" s="114"/>
      <c r="J29" s="114"/>
      <c r="K29" s="114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5" t="s">
        <v>37</v>
      </c>
      <c r="E30" s="33"/>
      <c r="F30" s="33"/>
      <c r="G30" s="33"/>
      <c r="H30" s="33"/>
      <c r="I30" s="33"/>
      <c r="J30" s="116">
        <f>ROUND(J125,2)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4"/>
      <c r="E31" s="114"/>
      <c r="F31" s="114"/>
      <c r="G31" s="114"/>
      <c r="H31" s="114"/>
      <c r="I31" s="114"/>
      <c r="J31" s="114"/>
      <c r="K31" s="114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7" t="s">
        <v>39</v>
      </c>
      <c r="G32" s="33"/>
      <c r="H32" s="33"/>
      <c r="I32" s="117" t="s">
        <v>38</v>
      </c>
      <c r="J32" s="117" t="s">
        <v>40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8" t="s">
        <v>41</v>
      </c>
      <c r="E33" s="108" t="s">
        <v>42</v>
      </c>
      <c r="F33" s="119">
        <f>ROUND((SUM(BE125:BE419)),2)</f>
        <v>0</v>
      </c>
      <c r="G33" s="33"/>
      <c r="H33" s="33"/>
      <c r="I33" s="120">
        <v>0.21</v>
      </c>
      <c r="J33" s="119">
        <f>ROUND(((SUM(BE125:BE419))*I33),2)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8" t="s">
        <v>43</v>
      </c>
      <c r="F34" s="119">
        <f>ROUND((SUM(BF125:BF419)),2)</f>
        <v>0</v>
      </c>
      <c r="G34" s="33"/>
      <c r="H34" s="33"/>
      <c r="I34" s="120">
        <v>0.15</v>
      </c>
      <c r="J34" s="119">
        <f>ROUND(((SUM(BF125:BF419))*I34),2)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8" t="s">
        <v>44</v>
      </c>
      <c r="F35" s="119">
        <f>ROUND((SUM(BG125:BG419)),2)</f>
        <v>0</v>
      </c>
      <c r="G35" s="33"/>
      <c r="H35" s="33"/>
      <c r="I35" s="120">
        <v>0.21</v>
      </c>
      <c r="J35" s="119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8" t="s">
        <v>45</v>
      </c>
      <c r="F36" s="119">
        <f>ROUND((SUM(BH125:BH419)),2)</f>
        <v>0</v>
      </c>
      <c r="G36" s="33"/>
      <c r="H36" s="33"/>
      <c r="I36" s="120">
        <v>0.15</v>
      </c>
      <c r="J36" s="119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8" t="s">
        <v>46</v>
      </c>
      <c r="F37" s="119">
        <f>ROUND((SUM(BI125:BI419)),2)</f>
        <v>0</v>
      </c>
      <c r="G37" s="33"/>
      <c r="H37" s="33"/>
      <c r="I37" s="120">
        <v>0</v>
      </c>
      <c r="J37" s="119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1"/>
      <c r="D39" s="122" t="s">
        <v>47</v>
      </c>
      <c r="E39" s="123"/>
      <c r="F39" s="123"/>
      <c r="G39" s="124" t="s">
        <v>48</v>
      </c>
      <c r="H39" s="125" t="s">
        <v>49</v>
      </c>
      <c r="I39" s="123"/>
      <c r="J39" s="126">
        <f>SUM(J30:J37)</f>
        <v>0</v>
      </c>
      <c r="K39" s="127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28" t="s">
        <v>50</v>
      </c>
      <c r="E50" s="129"/>
      <c r="F50" s="129"/>
      <c r="G50" s="128" t="s">
        <v>51</v>
      </c>
      <c r="H50" s="129"/>
      <c r="I50" s="129"/>
      <c r="J50" s="129"/>
      <c r="K50" s="129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30" t="s">
        <v>52</v>
      </c>
      <c r="E61" s="131"/>
      <c r="F61" s="132" t="s">
        <v>53</v>
      </c>
      <c r="G61" s="130" t="s">
        <v>52</v>
      </c>
      <c r="H61" s="131"/>
      <c r="I61" s="131"/>
      <c r="J61" s="133" t="s">
        <v>53</v>
      </c>
      <c r="K61" s="131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28" t="s">
        <v>54</v>
      </c>
      <c r="E65" s="134"/>
      <c r="F65" s="134"/>
      <c r="G65" s="128" t="s">
        <v>55</v>
      </c>
      <c r="H65" s="134"/>
      <c r="I65" s="134"/>
      <c r="J65" s="134"/>
      <c r="K65" s="134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30" t="s">
        <v>52</v>
      </c>
      <c r="E76" s="131"/>
      <c r="F76" s="132" t="s">
        <v>53</v>
      </c>
      <c r="G76" s="130" t="s">
        <v>52</v>
      </c>
      <c r="H76" s="131"/>
      <c r="I76" s="131"/>
      <c r="J76" s="133" t="s">
        <v>53</v>
      </c>
      <c r="K76" s="131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121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02" t="str">
        <f>E7</f>
        <v>Oprava mostu v ř. km. 0,020, Vlkava, Kostomlaty nad Labem</v>
      </c>
      <c r="F85" s="303"/>
      <c r="G85" s="303"/>
      <c r="H85" s="303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104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30" customHeight="1">
      <c r="A87" s="33"/>
      <c r="B87" s="34"/>
      <c r="C87" s="35"/>
      <c r="D87" s="35"/>
      <c r="E87" s="273" t="str">
        <f>E9</f>
        <v>2020-10 - Oprava mostu v ř. km. 0,020, Vlkava, Kostomlaty nad Labem</v>
      </c>
      <c r="F87" s="304"/>
      <c r="G87" s="304"/>
      <c r="H87" s="304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22</v>
      </c>
      <c r="D89" s="35"/>
      <c r="E89" s="35"/>
      <c r="F89" s="26" t="str">
        <f>F12</f>
        <v>k.ú. Kostomlaty n. Labem</v>
      </c>
      <c r="G89" s="35"/>
      <c r="H89" s="35"/>
      <c r="I89" s="28" t="s">
        <v>24</v>
      </c>
      <c r="J89" s="65" t="str">
        <f>IF(J12="","",J12)</f>
        <v>19. 10. 2020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1.25" customHeight="1">
      <c r="A91" s="33"/>
      <c r="B91" s="34"/>
      <c r="C91" s="28" t="s">
        <v>28</v>
      </c>
      <c r="D91" s="35"/>
      <c r="E91" s="35"/>
      <c r="F91" s="26" t="str">
        <f>E15</f>
        <v xml:space="preserve"> Povodí Labe, státní podnik</v>
      </c>
      <c r="G91" s="35"/>
      <c r="H91" s="35"/>
      <c r="I91" s="28" t="s">
        <v>33</v>
      </c>
      <c r="J91" s="31" t="str">
        <f>E21</f>
        <v>N+N - Konstrukce a dopravní stavby Litoměřice, s.r.o.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31</v>
      </c>
      <c r="D92" s="35"/>
      <c r="E92" s="35"/>
      <c r="F92" s="26" t="str">
        <f>IF(E18="","",E18)</f>
        <v>Vyplň údaj</v>
      </c>
      <c r="G92" s="35"/>
      <c r="H92" s="35"/>
      <c r="I92" s="28" t="s">
        <v>35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39" t="s">
        <v>122</v>
      </c>
      <c r="D94" s="140"/>
      <c r="E94" s="140"/>
      <c r="F94" s="140"/>
      <c r="G94" s="140"/>
      <c r="H94" s="140"/>
      <c r="I94" s="140"/>
      <c r="J94" s="141" t="s">
        <v>123</v>
      </c>
      <c r="K94" s="140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2" t="s">
        <v>124</v>
      </c>
      <c r="D96" s="35"/>
      <c r="E96" s="35"/>
      <c r="F96" s="35"/>
      <c r="G96" s="35"/>
      <c r="H96" s="35"/>
      <c r="I96" s="35"/>
      <c r="J96" s="83">
        <f>J125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125</v>
      </c>
    </row>
    <row r="97" spans="2:12" s="9" customFormat="1" ht="24.95" customHeight="1">
      <c r="B97" s="143"/>
      <c r="C97" s="144"/>
      <c r="D97" s="145" t="s">
        <v>126</v>
      </c>
      <c r="E97" s="146"/>
      <c r="F97" s="146"/>
      <c r="G97" s="146"/>
      <c r="H97" s="146"/>
      <c r="I97" s="146"/>
      <c r="J97" s="147">
        <f>J126</f>
        <v>0</v>
      </c>
      <c r="K97" s="144"/>
      <c r="L97" s="148"/>
    </row>
    <row r="98" spans="2:12" s="10" customFormat="1" ht="19.9" customHeight="1">
      <c r="B98" s="149"/>
      <c r="C98" s="150"/>
      <c r="D98" s="151" t="s">
        <v>127</v>
      </c>
      <c r="E98" s="152"/>
      <c r="F98" s="152"/>
      <c r="G98" s="152"/>
      <c r="H98" s="152"/>
      <c r="I98" s="152"/>
      <c r="J98" s="153">
        <f>J127</f>
        <v>0</v>
      </c>
      <c r="K98" s="150"/>
      <c r="L98" s="154"/>
    </row>
    <row r="99" spans="2:12" s="10" customFormat="1" ht="19.9" customHeight="1">
      <c r="B99" s="149"/>
      <c r="C99" s="150"/>
      <c r="D99" s="151" t="s">
        <v>128</v>
      </c>
      <c r="E99" s="152"/>
      <c r="F99" s="152"/>
      <c r="G99" s="152"/>
      <c r="H99" s="152"/>
      <c r="I99" s="152"/>
      <c r="J99" s="153">
        <f>J170</f>
        <v>0</v>
      </c>
      <c r="K99" s="150"/>
      <c r="L99" s="154"/>
    </row>
    <row r="100" spans="2:12" s="10" customFormat="1" ht="19.9" customHeight="1">
      <c r="B100" s="149"/>
      <c r="C100" s="150"/>
      <c r="D100" s="151" t="s">
        <v>129</v>
      </c>
      <c r="E100" s="152"/>
      <c r="F100" s="152"/>
      <c r="G100" s="152"/>
      <c r="H100" s="152"/>
      <c r="I100" s="152"/>
      <c r="J100" s="153">
        <f>J216</f>
        <v>0</v>
      </c>
      <c r="K100" s="150"/>
      <c r="L100" s="154"/>
    </row>
    <row r="101" spans="2:12" s="10" customFormat="1" ht="19.9" customHeight="1">
      <c r="B101" s="149"/>
      <c r="C101" s="150"/>
      <c r="D101" s="151" t="s">
        <v>130</v>
      </c>
      <c r="E101" s="152"/>
      <c r="F101" s="152"/>
      <c r="G101" s="152"/>
      <c r="H101" s="152"/>
      <c r="I101" s="152"/>
      <c r="J101" s="153">
        <f>J238</f>
        <v>0</v>
      </c>
      <c r="K101" s="150"/>
      <c r="L101" s="154"/>
    </row>
    <row r="102" spans="2:12" s="10" customFormat="1" ht="19.9" customHeight="1">
      <c r="B102" s="149"/>
      <c r="C102" s="150"/>
      <c r="D102" s="151" t="s">
        <v>131</v>
      </c>
      <c r="E102" s="152"/>
      <c r="F102" s="152"/>
      <c r="G102" s="152"/>
      <c r="H102" s="152"/>
      <c r="I102" s="152"/>
      <c r="J102" s="153">
        <f>J255</f>
        <v>0</v>
      </c>
      <c r="K102" s="150"/>
      <c r="L102" s="154"/>
    </row>
    <row r="103" spans="2:12" s="9" customFormat="1" ht="24.95" customHeight="1">
      <c r="B103" s="143"/>
      <c r="C103" s="144"/>
      <c r="D103" s="145" t="s">
        <v>132</v>
      </c>
      <c r="E103" s="146"/>
      <c r="F103" s="146"/>
      <c r="G103" s="146"/>
      <c r="H103" s="146"/>
      <c r="I103" s="146"/>
      <c r="J103" s="147">
        <f>J362</f>
        <v>0</v>
      </c>
      <c r="K103" s="144"/>
      <c r="L103" s="148"/>
    </row>
    <row r="104" spans="2:12" s="10" customFormat="1" ht="19.9" customHeight="1">
      <c r="B104" s="149"/>
      <c r="C104" s="150"/>
      <c r="D104" s="151" t="s">
        <v>133</v>
      </c>
      <c r="E104" s="152"/>
      <c r="F104" s="152"/>
      <c r="G104" s="152"/>
      <c r="H104" s="152"/>
      <c r="I104" s="152"/>
      <c r="J104" s="153">
        <f>J363</f>
        <v>0</v>
      </c>
      <c r="K104" s="150"/>
      <c r="L104" s="154"/>
    </row>
    <row r="105" spans="2:12" s="9" customFormat="1" ht="24.95" customHeight="1">
      <c r="B105" s="143"/>
      <c r="C105" s="144"/>
      <c r="D105" s="145" t="s">
        <v>134</v>
      </c>
      <c r="E105" s="146"/>
      <c r="F105" s="146"/>
      <c r="G105" s="146"/>
      <c r="H105" s="146"/>
      <c r="I105" s="146"/>
      <c r="J105" s="147">
        <f>J397</f>
        <v>0</v>
      </c>
      <c r="K105" s="144"/>
      <c r="L105" s="148"/>
    </row>
    <row r="106" spans="1:31" s="2" customFormat="1" ht="21.75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>
      <c r="A111" s="33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2" t="s">
        <v>135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16</v>
      </c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5"/>
      <c r="D115" s="35"/>
      <c r="E115" s="302" t="str">
        <f>E7</f>
        <v>Oprava mostu v ř. km. 0,020, Vlkava, Kostomlaty nad Labem</v>
      </c>
      <c r="F115" s="303"/>
      <c r="G115" s="303"/>
      <c r="H115" s="303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104</v>
      </c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30" customHeight="1">
      <c r="A117" s="33"/>
      <c r="B117" s="34"/>
      <c r="C117" s="35"/>
      <c r="D117" s="35"/>
      <c r="E117" s="273" t="str">
        <f>E9</f>
        <v>2020-10 - Oprava mostu v ř. km. 0,020, Vlkava, Kostomlaty nad Labem</v>
      </c>
      <c r="F117" s="304"/>
      <c r="G117" s="304"/>
      <c r="H117" s="304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22</v>
      </c>
      <c r="D119" s="35"/>
      <c r="E119" s="35"/>
      <c r="F119" s="26" t="str">
        <f>F12</f>
        <v>k.ú. Kostomlaty n. Labem</v>
      </c>
      <c r="G119" s="35"/>
      <c r="H119" s="35"/>
      <c r="I119" s="28" t="s">
        <v>24</v>
      </c>
      <c r="J119" s="65" t="str">
        <f>IF(J12="","",J12)</f>
        <v>19. 10. 2020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5.2" customHeight="1">
      <c r="A121" s="33"/>
      <c r="B121" s="34"/>
      <c r="C121" s="28" t="s">
        <v>28</v>
      </c>
      <c r="D121" s="35"/>
      <c r="E121" s="35"/>
      <c r="F121" s="26" t="str">
        <f>E15</f>
        <v xml:space="preserve"> Povodí Labe, státní podnik</v>
      </c>
      <c r="G121" s="35"/>
      <c r="H121" s="35"/>
      <c r="I121" s="28" t="s">
        <v>33</v>
      </c>
      <c r="J121" s="31" t="str">
        <f>E21</f>
        <v>N+N - Konstrukce a dopravní stavby Litoměřice, s.r.o.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" customHeight="1">
      <c r="A122" s="33"/>
      <c r="B122" s="34"/>
      <c r="C122" s="28" t="s">
        <v>31</v>
      </c>
      <c r="D122" s="35"/>
      <c r="E122" s="35"/>
      <c r="F122" s="26" t="str">
        <f>IF(E18="","",E18)</f>
        <v>Vyplň údaj</v>
      </c>
      <c r="G122" s="35"/>
      <c r="H122" s="35"/>
      <c r="I122" s="28" t="s">
        <v>35</v>
      </c>
      <c r="J122" s="31" t="str">
        <f>E24</f>
        <v xml:space="preserve"> 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0.35" customHeight="1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11" customFormat="1" ht="29.25" customHeight="1">
      <c r="A124" s="155"/>
      <c r="B124" s="156"/>
      <c r="C124" s="157" t="s">
        <v>136</v>
      </c>
      <c r="D124" s="158" t="s">
        <v>62</v>
      </c>
      <c r="E124" s="158" t="s">
        <v>58</v>
      </c>
      <c r="F124" s="158" t="s">
        <v>59</v>
      </c>
      <c r="G124" s="158" t="s">
        <v>137</v>
      </c>
      <c r="H124" s="158" t="s">
        <v>138</v>
      </c>
      <c r="I124" s="158" t="s">
        <v>139</v>
      </c>
      <c r="J124" s="159" t="s">
        <v>123</v>
      </c>
      <c r="K124" s="160" t="s">
        <v>140</v>
      </c>
      <c r="L124" s="161"/>
      <c r="M124" s="74" t="s">
        <v>1</v>
      </c>
      <c r="N124" s="75" t="s">
        <v>41</v>
      </c>
      <c r="O124" s="75" t="s">
        <v>141</v>
      </c>
      <c r="P124" s="75" t="s">
        <v>142</v>
      </c>
      <c r="Q124" s="75" t="s">
        <v>143</v>
      </c>
      <c r="R124" s="75" t="s">
        <v>144</v>
      </c>
      <c r="S124" s="75" t="s">
        <v>145</v>
      </c>
      <c r="T124" s="76" t="s">
        <v>146</v>
      </c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</row>
    <row r="125" spans="1:63" s="2" customFormat="1" ht="22.9" customHeight="1">
      <c r="A125" s="33"/>
      <c r="B125" s="34"/>
      <c r="C125" s="81" t="s">
        <v>147</v>
      </c>
      <c r="D125" s="35"/>
      <c r="E125" s="35"/>
      <c r="F125" s="35"/>
      <c r="G125" s="35"/>
      <c r="H125" s="35"/>
      <c r="I125" s="35"/>
      <c r="J125" s="162">
        <f>BK125</f>
        <v>0</v>
      </c>
      <c r="K125" s="35"/>
      <c r="L125" s="38"/>
      <c r="M125" s="77"/>
      <c r="N125" s="163"/>
      <c r="O125" s="78"/>
      <c r="P125" s="164">
        <f>P126+P362+P397</f>
        <v>0</v>
      </c>
      <c r="Q125" s="78"/>
      <c r="R125" s="164">
        <f>R126+R362+R397</f>
        <v>147.92503679</v>
      </c>
      <c r="S125" s="78"/>
      <c r="T125" s="165">
        <f>T126+T362+T397</f>
        <v>258.228846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76</v>
      </c>
      <c r="AU125" s="16" t="s">
        <v>125</v>
      </c>
      <c r="BK125" s="166">
        <f>BK126+BK362+BK397</f>
        <v>0</v>
      </c>
    </row>
    <row r="126" spans="2:63" s="12" customFormat="1" ht="25.9" customHeight="1">
      <c r="B126" s="167"/>
      <c r="C126" s="168"/>
      <c r="D126" s="169" t="s">
        <v>76</v>
      </c>
      <c r="E126" s="170" t="s">
        <v>148</v>
      </c>
      <c r="F126" s="170" t="s">
        <v>149</v>
      </c>
      <c r="G126" s="168"/>
      <c r="H126" s="168"/>
      <c r="I126" s="171"/>
      <c r="J126" s="172">
        <f>BK126</f>
        <v>0</v>
      </c>
      <c r="K126" s="168"/>
      <c r="L126" s="173"/>
      <c r="M126" s="174"/>
      <c r="N126" s="175"/>
      <c r="O126" s="175"/>
      <c r="P126" s="176">
        <f>P127+P170+P216+P238+P255</f>
        <v>0</v>
      </c>
      <c r="Q126" s="175"/>
      <c r="R126" s="176">
        <f>R127+R170+R216+R238+R255</f>
        <v>144.8747157</v>
      </c>
      <c r="S126" s="175"/>
      <c r="T126" s="177">
        <f>T127+T170+T216+T238+T255</f>
        <v>258.228846</v>
      </c>
      <c r="AR126" s="178" t="s">
        <v>21</v>
      </c>
      <c r="AT126" s="179" t="s">
        <v>76</v>
      </c>
      <c r="AU126" s="179" t="s">
        <v>77</v>
      </c>
      <c r="AY126" s="178" t="s">
        <v>150</v>
      </c>
      <c r="BK126" s="180">
        <f>BK127+BK170+BK216+BK238+BK255</f>
        <v>0</v>
      </c>
    </row>
    <row r="127" spans="2:63" s="12" customFormat="1" ht="22.9" customHeight="1">
      <c r="B127" s="167"/>
      <c r="C127" s="168"/>
      <c r="D127" s="169" t="s">
        <v>76</v>
      </c>
      <c r="E127" s="181" t="s">
        <v>21</v>
      </c>
      <c r="F127" s="181" t="s">
        <v>151</v>
      </c>
      <c r="G127" s="168"/>
      <c r="H127" s="168"/>
      <c r="I127" s="171"/>
      <c r="J127" s="182">
        <f>BK127</f>
        <v>0</v>
      </c>
      <c r="K127" s="168"/>
      <c r="L127" s="173"/>
      <c r="M127" s="174"/>
      <c r="N127" s="175"/>
      <c r="O127" s="175"/>
      <c r="P127" s="176">
        <f>SUM(P128:P169)</f>
        <v>0</v>
      </c>
      <c r="Q127" s="175"/>
      <c r="R127" s="176">
        <f>SUM(R128:R169)</f>
        <v>50.10679187</v>
      </c>
      <c r="S127" s="175"/>
      <c r="T127" s="177">
        <f>SUM(T128:T169)</f>
        <v>106.661144</v>
      </c>
      <c r="AR127" s="178" t="s">
        <v>21</v>
      </c>
      <c r="AT127" s="179" t="s">
        <v>76</v>
      </c>
      <c r="AU127" s="179" t="s">
        <v>21</v>
      </c>
      <c r="AY127" s="178" t="s">
        <v>150</v>
      </c>
      <c r="BK127" s="180">
        <f>SUM(BK128:BK169)</f>
        <v>0</v>
      </c>
    </row>
    <row r="128" spans="1:65" s="2" customFormat="1" ht="21.75" customHeight="1">
      <c r="A128" s="33"/>
      <c r="B128" s="34"/>
      <c r="C128" s="183" t="s">
        <v>21</v>
      </c>
      <c r="D128" s="183" t="s">
        <v>152</v>
      </c>
      <c r="E128" s="184" t="s">
        <v>153</v>
      </c>
      <c r="F128" s="185" t="s">
        <v>154</v>
      </c>
      <c r="G128" s="186" t="s">
        <v>155</v>
      </c>
      <c r="H128" s="187">
        <v>154.399</v>
      </c>
      <c r="I128" s="188"/>
      <c r="J128" s="189">
        <f>ROUND(I128*H128,2)</f>
        <v>0</v>
      </c>
      <c r="K128" s="190"/>
      <c r="L128" s="38"/>
      <c r="M128" s="191" t="s">
        <v>1</v>
      </c>
      <c r="N128" s="192" t="s">
        <v>42</v>
      </c>
      <c r="O128" s="70"/>
      <c r="P128" s="193">
        <f>O128*H128</f>
        <v>0</v>
      </c>
      <c r="Q128" s="193">
        <v>0.00013</v>
      </c>
      <c r="R128" s="193">
        <f>Q128*H128</f>
        <v>0.02007187</v>
      </c>
      <c r="S128" s="193">
        <v>0.256</v>
      </c>
      <c r="T128" s="194">
        <f>S128*H128</f>
        <v>39.526144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5" t="s">
        <v>156</v>
      </c>
      <c r="AT128" s="195" t="s">
        <v>152</v>
      </c>
      <c r="AU128" s="195" t="s">
        <v>84</v>
      </c>
      <c r="AY128" s="16" t="s">
        <v>150</v>
      </c>
      <c r="BE128" s="196">
        <f>IF(N128="základní",J128,0)</f>
        <v>0</v>
      </c>
      <c r="BF128" s="196">
        <f>IF(N128="snížená",J128,0)</f>
        <v>0</v>
      </c>
      <c r="BG128" s="196">
        <f>IF(N128="zákl. přenesená",J128,0)</f>
        <v>0</v>
      </c>
      <c r="BH128" s="196">
        <f>IF(N128="sníž. přenesená",J128,0)</f>
        <v>0</v>
      </c>
      <c r="BI128" s="196">
        <f>IF(N128="nulová",J128,0)</f>
        <v>0</v>
      </c>
      <c r="BJ128" s="16" t="s">
        <v>21</v>
      </c>
      <c r="BK128" s="196">
        <f>ROUND(I128*H128,2)</f>
        <v>0</v>
      </c>
      <c r="BL128" s="16" t="s">
        <v>156</v>
      </c>
      <c r="BM128" s="195" t="s">
        <v>157</v>
      </c>
    </row>
    <row r="129" spans="2:51" s="13" customFormat="1" ht="11.25">
      <c r="B129" s="197"/>
      <c r="C129" s="198"/>
      <c r="D129" s="199" t="s">
        <v>158</v>
      </c>
      <c r="E129" s="200" t="s">
        <v>101</v>
      </c>
      <c r="F129" s="201" t="s">
        <v>159</v>
      </c>
      <c r="G129" s="198"/>
      <c r="H129" s="202">
        <v>154.399</v>
      </c>
      <c r="I129" s="203"/>
      <c r="J129" s="198"/>
      <c r="K129" s="198"/>
      <c r="L129" s="204"/>
      <c r="M129" s="205"/>
      <c r="N129" s="206"/>
      <c r="O129" s="206"/>
      <c r="P129" s="206"/>
      <c r="Q129" s="206"/>
      <c r="R129" s="206"/>
      <c r="S129" s="206"/>
      <c r="T129" s="207"/>
      <c r="AT129" s="208" t="s">
        <v>158</v>
      </c>
      <c r="AU129" s="208" t="s">
        <v>84</v>
      </c>
      <c r="AV129" s="13" t="s">
        <v>84</v>
      </c>
      <c r="AW129" s="13" t="s">
        <v>34</v>
      </c>
      <c r="AX129" s="13" t="s">
        <v>21</v>
      </c>
      <c r="AY129" s="208" t="s">
        <v>150</v>
      </c>
    </row>
    <row r="130" spans="1:65" s="2" customFormat="1" ht="21.75" customHeight="1">
      <c r="A130" s="33"/>
      <c r="B130" s="34"/>
      <c r="C130" s="183" t="s">
        <v>84</v>
      </c>
      <c r="D130" s="183" t="s">
        <v>152</v>
      </c>
      <c r="E130" s="184" t="s">
        <v>160</v>
      </c>
      <c r="F130" s="185" t="s">
        <v>161</v>
      </c>
      <c r="G130" s="186" t="s">
        <v>155</v>
      </c>
      <c r="H130" s="187">
        <v>77.1</v>
      </c>
      <c r="I130" s="188"/>
      <c r="J130" s="189">
        <f>ROUND(I130*H130,2)</f>
        <v>0</v>
      </c>
      <c r="K130" s="190"/>
      <c r="L130" s="38"/>
      <c r="M130" s="191" t="s">
        <v>1</v>
      </c>
      <c r="N130" s="192" t="s">
        <v>42</v>
      </c>
      <c r="O130" s="70"/>
      <c r="P130" s="193">
        <f>O130*H130</f>
        <v>0</v>
      </c>
      <c r="Q130" s="193">
        <v>0</v>
      </c>
      <c r="R130" s="193">
        <f>Q130*H130</f>
        <v>0</v>
      </c>
      <c r="S130" s="193">
        <v>0</v>
      </c>
      <c r="T130" s="194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5" t="s">
        <v>156</v>
      </c>
      <c r="AT130" s="195" t="s">
        <v>152</v>
      </c>
      <c r="AU130" s="195" t="s">
        <v>84</v>
      </c>
      <c r="AY130" s="16" t="s">
        <v>150</v>
      </c>
      <c r="BE130" s="196">
        <f>IF(N130="základní",J130,0)</f>
        <v>0</v>
      </c>
      <c r="BF130" s="196">
        <f>IF(N130="snížená",J130,0)</f>
        <v>0</v>
      </c>
      <c r="BG130" s="196">
        <f>IF(N130="zákl. přenesená",J130,0)</f>
        <v>0</v>
      </c>
      <c r="BH130" s="196">
        <f>IF(N130="sníž. přenesená",J130,0)</f>
        <v>0</v>
      </c>
      <c r="BI130" s="196">
        <f>IF(N130="nulová",J130,0)</f>
        <v>0</v>
      </c>
      <c r="BJ130" s="16" t="s">
        <v>21</v>
      </c>
      <c r="BK130" s="196">
        <f>ROUND(I130*H130,2)</f>
        <v>0</v>
      </c>
      <c r="BL130" s="16" t="s">
        <v>156</v>
      </c>
      <c r="BM130" s="195" t="s">
        <v>162</v>
      </c>
    </row>
    <row r="131" spans="2:51" s="13" customFormat="1" ht="11.25">
      <c r="B131" s="197"/>
      <c r="C131" s="198"/>
      <c r="D131" s="199" t="s">
        <v>158</v>
      </c>
      <c r="E131" s="200" t="s">
        <v>95</v>
      </c>
      <c r="F131" s="201" t="s">
        <v>163</v>
      </c>
      <c r="G131" s="198"/>
      <c r="H131" s="202">
        <v>77.1</v>
      </c>
      <c r="I131" s="203"/>
      <c r="J131" s="198"/>
      <c r="K131" s="198"/>
      <c r="L131" s="204"/>
      <c r="M131" s="205"/>
      <c r="N131" s="206"/>
      <c r="O131" s="206"/>
      <c r="P131" s="206"/>
      <c r="Q131" s="206"/>
      <c r="R131" s="206"/>
      <c r="S131" s="206"/>
      <c r="T131" s="207"/>
      <c r="AT131" s="208" t="s">
        <v>158</v>
      </c>
      <c r="AU131" s="208" t="s">
        <v>84</v>
      </c>
      <c r="AV131" s="13" t="s">
        <v>84</v>
      </c>
      <c r="AW131" s="13" t="s">
        <v>34</v>
      </c>
      <c r="AX131" s="13" t="s">
        <v>21</v>
      </c>
      <c r="AY131" s="208" t="s">
        <v>150</v>
      </c>
    </row>
    <row r="132" spans="1:65" s="2" customFormat="1" ht="21.75" customHeight="1">
      <c r="A132" s="33"/>
      <c r="B132" s="34"/>
      <c r="C132" s="183" t="s">
        <v>164</v>
      </c>
      <c r="D132" s="183" t="s">
        <v>152</v>
      </c>
      <c r="E132" s="184" t="s">
        <v>165</v>
      </c>
      <c r="F132" s="185" t="s">
        <v>166</v>
      </c>
      <c r="G132" s="186" t="s">
        <v>155</v>
      </c>
      <c r="H132" s="187">
        <v>231.5</v>
      </c>
      <c r="I132" s="188"/>
      <c r="J132" s="189">
        <f>ROUND(I132*H132,2)</f>
        <v>0</v>
      </c>
      <c r="K132" s="190"/>
      <c r="L132" s="38"/>
      <c r="M132" s="191" t="s">
        <v>1</v>
      </c>
      <c r="N132" s="192" t="s">
        <v>42</v>
      </c>
      <c r="O132" s="70"/>
      <c r="P132" s="193">
        <f>O132*H132</f>
        <v>0</v>
      </c>
      <c r="Q132" s="193">
        <v>0</v>
      </c>
      <c r="R132" s="193">
        <f>Q132*H132</f>
        <v>0</v>
      </c>
      <c r="S132" s="193">
        <v>0.29</v>
      </c>
      <c r="T132" s="194">
        <f>S132*H132</f>
        <v>67.13499999999999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5" t="s">
        <v>156</v>
      </c>
      <c r="AT132" s="195" t="s">
        <v>152</v>
      </c>
      <c r="AU132" s="195" t="s">
        <v>84</v>
      </c>
      <c r="AY132" s="16" t="s">
        <v>150</v>
      </c>
      <c r="BE132" s="196">
        <f>IF(N132="základní",J132,0)</f>
        <v>0</v>
      </c>
      <c r="BF132" s="196">
        <f>IF(N132="snížená",J132,0)</f>
        <v>0</v>
      </c>
      <c r="BG132" s="196">
        <f>IF(N132="zákl. přenesená",J132,0)</f>
        <v>0</v>
      </c>
      <c r="BH132" s="196">
        <f>IF(N132="sníž. přenesená",J132,0)</f>
        <v>0</v>
      </c>
      <c r="BI132" s="196">
        <f>IF(N132="nulová",J132,0)</f>
        <v>0</v>
      </c>
      <c r="BJ132" s="16" t="s">
        <v>21</v>
      </c>
      <c r="BK132" s="196">
        <f>ROUND(I132*H132,2)</f>
        <v>0</v>
      </c>
      <c r="BL132" s="16" t="s">
        <v>156</v>
      </c>
      <c r="BM132" s="195" t="s">
        <v>167</v>
      </c>
    </row>
    <row r="133" spans="2:51" s="13" customFormat="1" ht="11.25">
      <c r="B133" s="197"/>
      <c r="C133" s="198"/>
      <c r="D133" s="199" t="s">
        <v>158</v>
      </c>
      <c r="E133" s="200" t="s">
        <v>118</v>
      </c>
      <c r="F133" s="201" t="s">
        <v>120</v>
      </c>
      <c r="G133" s="198"/>
      <c r="H133" s="202">
        <v>231.5</v>
      </c>
      <c r="I133" s="203"/>
      <c r="J133" s="198"/>
      <c r="K133" s="198"/>
      <c r="L133" s="204"/>
      <c r="M133" s="205"/>
      <c r="N133" s="206"/>
      <c r="O133" s="206"/>
      <c r="P133" s="206"/>
      <c r="Q133" s="206"/>
      <c r="R133" s="206"/>
      <c r="S133" s="206"/>
      <c r="T133" s="207"/>
      <c r="AT133" s="208" t="s">
        <v>158</v>
      </c>
      <c r="AU133" s="208" t="s">
        <v>84</v>
      </c>
      <c r="AV133" s="13" t="s">
        <v>84</v>
      </c>
      <c r="AW133" s="13" t="s">
        <v>34</v>
      </c>
      <c r="AX133" s="13" t="s">
        <v>21</v>
      </c>
      <c r="AY133" s="208" t="s">
        <v>150</v>
      </c>
    </row>
    <row r="134" spans="1:65" s="2" customFormat="1" ht="33" customHeight="1">
      <c r="A134" s="33"/>
      <c r="B134" s="34"/>
      <c r="C134" s="183" t="s">
        <v>156</v>
      </c>
      <c r="D134" s="183" t="s">
        <v>152</v>
      </c>
      <c r="E134" s="184" t="s">
        <v>168</v>
      </c>
      <c r="F134" s="185" t="s">
        <v>169</v>
      </c>
      <c r="G134" s="186" t="s">
        <v>170</v>
      </c>
      <c r="H134" s="187">
        <v>60.07</v>
      </c>
      <c r="I134" s="188"/>
      <c r="J134" s="189">
        <f>ROUND(I134*H134,2)</f>
        <v>0</v>
      </c>
      <c r="K134" s="190"/>
      <c r="L134" s="38"/>
      <c r="M134" s="191" t="s">
        <v>1</v>
      </c>
      <c r="N134" s="192" t="s">
        <v>42</v>
      </c>
      <c r="O134" s="70"/>
      <c r="P134" s="193">
        <f>O134*H134</f>
        <v>0</v>
      </c>
      <c r="Q134" s="193">
        <v>0</v>
      </c>
      <c r="R134" s="193">
        <f>Q134*H134</f>
        <v>0</v>
      </c>
      <c r="S134" s="193">
        <v>0</v>
      </c>
      <c r="T134" s="194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5" t="s">
        <v>156</v>
      </c>
      <c r="AT134" s="195" t="s">
        <v>152</v>
      </c>
      <c r="AU134" s="195" t="s">
        <v>84</v>
      </c>
      <c r="AY134" s="16" t="s">
        <v>150</v>
      </c>
      <c r="BE134" s="196">
        <f>IF(N134="základní",J134,0)</f>
        <v>0</v>
      </c>
      <c r="BF134" s="196">
        <f>IF(N134="snížená",J134,0)</f>
        <v>0</v>
      </c>
      <c r="BG134" s="196">
        <f>IF(N134="zákl. přenesená",J134,0)</f>
        <v>0</v>
      </c>
      <c r="BH134" s="196">
        <f>IF(N134="sníž. přenesená",J134,0)</f>
        <v>0</v>
      </c>
      <c r="BI134" s="196">
        <f>IF(N134="nulová",J134,0)</f>
        <v>0</v>
      </c>
      <c r="BJ134" s="16" t="s">
        <v>21</v>
      </c>
      <c r="BK134" s="196">
        <f>ROUND(I134*H134,2)</f>
        <v>0</v>
      </c>
      <c r="BL134" s="16" t="s">
        <v>156</v>
      </c>
      <c r="BM134" s="195" t="s">
        <v>171</v>
      </c>
    </row>
    <row r="135" spans="2:51" s="13" customFormat="1" ht="11.25">
      <c r="B135" s="197"/>
      <c r="C135" s="198"/>
      <c r="D135" s="199" t="s">
        <v>158</v>
      </c>
      <c r="E135" s="200" t="s">
        <v>85</v>
      </c>
      <c r="F135" s="201" t="s">
        <v>172</v>
      </c>
      <c r="G135" s="198"/>
      <c r="H135" s="202">
        <v>60.07</v>
      </c>
      <c r="I135" s="203"/>
      <c r="J135" s="198"/>
      <c r="K135" s="198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158</v>
      </c>
      <c r="AU135" s="208" t="s">
        <v>84</v>
      </c>
      <c r="AV135" s="13" t="s">
        <v>84</v>
      </c>
      <c r="AW135" s="13" t="s">
        <v>34</v>
      </c>
      <c r="AX135" s="13" t="s">
        <v>21</v>
      </c>
      <c r="AY135" s="208" t="s">
        <v>150</v>
      </c>
    </row>
    <row r="136" spans="1:65" s="2" customFormat="1" ht="21.75" customHeight="1">
      <c r="A136" s="33"/>
      <c r="B136" s="34"/>
      <c r="C136" s="183" t="s">
        <v>173</v>
      </c>
      <c r="D136" s="183" t="s">
        <v>152</v>
      </c>
      <c r="E136" s="184" t="s">
        <v>174</v>
      </c>
      <c r="F136" s="185" t="s">
        <v>175</v>
      </c>
      <c r="G136" s="186" t="s">
        <v>155</v>
      </c>
      <c r="H136" s="187">
        <v>4.8</v>
      </c>
      <c r="I136" s="188"/>
      <c r="J136" s="189">
        <f>ROUND(I136*H136,2)</f>
        <v>0</v>
      </c>
      <c r="K136" s="190"/>
      <c r="L136" s="38"/>
      <c r="M136" s="191" t="s">
        <v>1</v>
      </c>
      <c r="N136" s="192" t="s">
        <v>42</v>
      </c>
      <c r="O136" s="70"/>
      <c r="P136" s="193">
        <f>O136*H136</f>
        <v>0</v>
      </c>
      <c r="Q136" s="193">
        <v>0.0264</v>
      </c>
      <c r="R136" s="193">
        <f>Q136*H136</f>
        <v>0.12672</v>
      </c>
      <c r="S136" s="193">
        <v>0</v>
      </c>
      <c r="T136" s="194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5" t="s">
        <v>156</v>
      </c>
      <c r="AT136" s="195" t="s">
        <v>152</v>
      </c>
      <c r="AU136" s="195" t="s">
        <v>84</v>
      </c>
      <c r="AY136" s="16" t="s">
        <v>150</v>
      </c>
      <c r="BE136" s="196">
        <f>IF(N136="základní",J136,0)</f>
        <v>0</v>
      </c>
      <c r="BF136" s="196">
        <f>IF(N136="snížená",J136,0)</f>
        <v>0</v>
      </c>
      <c r="BG136" s="196">
        <f>IF(N136="zákl. přenesená",J136,0)</f>
        <v>0</v>
      </c>
      <c r="BH136" s="196">
        <f>IF(N136="sníž. přenesená",J136,0)</f>
        <v>0</v>
      </c>
      <c r="BI136" s="196">
        <f>IF(N136="nulová",J136,0)</f>
        <v>0</v>
      </c>
      <c r="BJ136" s="16" t="s">
        <v>21</v>
      </c>
      <c r="BK136" s="196">
        <f>ROUND(I136*H136,2)</f>
        <v>0</v>
      </c>
      <c r="BL136" s="16" t="s">
        <v>156</v>
      </c>
      <c r="BM136" s="195" t="s">
        <v>176</v>
      </c>
    </row>
    <row r="137" spans="1:47" s="2" customFormat="1" ht="19.5">
      <c r="A137" s="33"/>
      <c r="B137" s="34"/>
      <c r="C137" s="35"/>
      <c r="D137" s="199" t="s">
        <v>177</v>
      </c>
      <c r="E137" s="35"/>
      <c r="F137" s="209" t="s">
        <v>178</v>
      </c>
      <c r="G137" s="35"/>
      <c r="H137" s="35"/>
      <c r="I137" s="210"/>
      <c r="J137" s="35"/>
      <c r="K137" s="35"/>
      <c r="L137" s="38"/>
      <c r="M137" s="211"/>
      <c r="N137" s="212"/>
      <c r="O137" s="70"/>
      <c r="P137" s="70"/>
      <c r="Q137" s="70"/>
      <c r="R137" s="70"/>
      <c r="S137" s="70"/>
      <c r="T137" s="71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177</v>
      </c>
      <c r="AU137" s="16" t="s">
        <v>84</v>
      </c>
    </row>
    <row r="138" spans="2:51" s="13" customFormat="1" ht="11.25">
      <c r="B138" s="197"/>
      <c r="C138" s="198"/>
      <c r="D138" s="199" t="s">
        <v>158</v>
      </c>
      <c r="E138" s="200" t="s">
        <v>1</v>
      </c>
      <c r="F138" s="201" t="s">
        <v>179</v>
      </c>
      <c r="G138" s="198"/>
      <c r="H138" s="202">
        <v>4.8</v>
      </c>
      <c r="I138" s="203"/>
      <c r="J138" s="198"/>
      <c r="K138" s="198"/>
      <c r="L138" s="204"/>
      <c r="M138" s="205"/>
      <c r="N138" s="206"/>
      <c r="O138" s="206"/>
      <c r="P138" s="206"/>
      <c r="Q138" s="206"/>
      <c r="R138" s="206"/>
      <c r="S138" s="206"/>
      <c r="T138" s="207"/>
      <c r="AT138" s="208" t="s">
        <v>158</v>
      </c>
      <c r="AU138" s="208" t="s">
        <v>84</v>
      </c>
      <c r="AV138" s="13" t="s">
        <v>84</v>
      </c>
      <c r="AW138" s="13" t="s">
        <v>34</v>
      </c>
      <c r="AX138" s="13" t="s">
        <v>21</v>
      </c>
      <c r="AY138" s="208" t="s">
        <v>150</v>
      </c>
    </row>
    <row r="139" spans="1:65" s="2" customFormat="1" ht="21.75" customHeight="1">
      <c r="A139" s="33"/>
      <c r="B139" s="34"/>
      <c r="C139" s="183" t="s">
        <v>180</v>
      </c>
      <c r="D139" s="183" t="s">
        <v>152</v>
      </c>
      <c r="E139" s="184" t="s">
        <v>181</v>
      </c>
      <c r="F139" s="185" t="s">
        <v>182</v>
      </c>
      <c r="G139" s="186" t="s">
        <v>183</v>
      </c>
      <c r="H139" s="187">
        <v>15</v>
      </c>
      <c r="I139" s="188"/>
      <c r="J139" s="189">
        <f>ROUND(I139*H139,2)</f>
        <v>0</v>
      </c>
      <c r="K139" s="190"/>
      <c r="L139" s="38"/>
      <c r="M139" s="191" t="s">
        <v>1</v>
      </c>
      <c r="N139" s="192" t="s">
        <v>42</v>
      </c>
      <c r="O139" s="70"/>
      <c r="P139" s="193">
        <f>O139*H139</f>
        <v>0</v>
      </c>
      <c r="Q139" s="193">
        <v>0</v>
      </c>
      <c r="R139" s="193">
        <f>Q139*H139</f>
        <v>0</v>
      </c>
      <c r="S139" s="193">
        <v>0</v>
      </c>
      <c r="T139" s="194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5" t="s">
        <v>156</v>
      </c>
      <c r="AT139" s="195" t="s">
        <v>152</v>
      </c>
      <c r="AU139" s="195" t="s">
        <v>84</v>
      </c>
      <c r="AY139" s="16" t="s">
        <v>150</v>
      </c>
      <c r="BE139" s="196">
        <f>IF(N139="základní",J139,0)</f>
        <v>0</v>
      </c>
      <c r="BF139" s="196">
        <f>IF(N139="snížená",J139,0)</f>
        <v>0</v>
      </c>
      <c r="BG139" s="196">
        <f>IF(N139="zákl. přenesená",J139,0)</f>
        <v>0</v>
      </c>
      <c r="BH139" s="196">
        <f>IF(N139="sníž. přenesená",J139,0)</f>
        <v>0</v>
      </c>
      <c r="BI139" s="196">
        <f>IF(N139="nulová",J139,0)</f>
        <v>0</v>
      </c>
      <c r="BJ139" s="16" t="s">
        <v>21</v>
      </c>
      <c r="BK139" s="196">
        <f>ROUND(I139*H139,2)</f>
        <v>0</v>
      </c>
      <c r="BL139" s="16" t="s">
        <v>156</v>
      </c>
      <c r="BM139" s="195" t="s">
        <v>184</v>
      </c>
    </row>
    <row r="140" spans="2:51" s="13" customFormat="1" ht="11.25">
      <c r="B140" s="197"/>
      <c r="C140" s="198"/>
      <c r="D140" s="199" t="s">
        <v>158</v>
      </c>
      <c r="E140" s="200" t="s">
        <v>1</v>
      </c>
      <c r="F140" s="201" t="s">
        <v>185</v>
      </c>
      <c r="G140" s="198"/>
      <c r="H140" s="202">
        <v>15</v>
      </c>
      <c r="I140" s="203"/>
      <c r="J140" s="198"/>
      <c r="K140" s="198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158</v>
      </c>
      <c r="AU140" s="208" t="s">
        <v>84</v>
      </c>
      <c r="AV140" s="13" t="s">
        <v>84</v>
      </c>
      <c r="AW140" s="13" t="s">
        <v>34</v>
      </c>
      <c r="AX140" s="13" t="s">
        <v>21</v>
      </c>
      <c r="AY140" s="208" t="s">
        <v>150</v>
      </c>
    </row>
    <row r="141" spans="1:65" s="2" customFormat="1" ht="16.5" customHeight="1">
      <c r="A141" s="33"/>
      <c r="B141" s="34"/>
      <c r="C141" s="213" t="s">
        <v>186</v>
      </c>
      <c r="D141" s="213" t="s">
        <v>187</v>
      </c>
      <c r="E141" s="214" t="s">
        <v>188</v>
      </c>
      <c r="F141" s="215" t="s">
        <v>189</v>
      </c>
      <c r="G141" s="216" t="s">
        <v>190</v>
      </c>
      <c r="H141" s="217">
        <v>0.533</v>
      </c>
      <c r="I141" s="218"/>
      <c r="J141" s="219">
        <f>ROUND(I141*H141,2)</f>
        <v>0</v>
      </c>
      <c r="K141" s="220"/>
      <c r="L141" s="221"/>
      <c r="M141" s="222" t="s">
        <v>1</v>
      </c>
      <c r="N141" s="223" t="s">
        <v>42</v>
      </c>
      <c r="O141" s="70"/>
      <c r="P141" s="193">
        <f>O141*H141</f>
        <v>0</v>
      </c>
      <c r="Q141" s="193">
        <v>1</v>
      </c>
      <c r="R141" s="193">
        <f>Q141*H141</f>
        <v>0.533</v>
      </c>
      <c r="S141" s="193">
        <v>0</v>
      </c>
      <c r="T141" s="194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5" t="s">
        <v>191</v>
      </c>
      <c r="AT141" s="195" t="s">
        <v>187</v>
      </c>
      <c r="AU141" s="195" t="s">
        <v>84</v>
      </c>
      <c r="AY141" s="16" t="s">
        <v>150</v>
      </c>
      <c r="BE141" s="196">
        <f>IF(N141="základní",J141,0)</f>
        <v>0</v>
      </c>
      <c r="BF141" s="196">
        <f>IF(N141="snížená",J141,0)</f>
        <v>0</v>
      </c>
      <c r="BG141" s="196">
        <f>IF(N141="zákl. přenesená",J141,0)</f>
        <v>0</v>
      </c>
      <c r="BH141" s="196">
        <f>IF(N141="sníž. přenesená",J141,0)</f>
        <v>0</v>
      </c>
      <c r="BI141" s="196">
        <f>IF(N141="nulová",J141,0)</f>
        <v>0</v>
      </c>
      <c r="BJ141" s="16" t="s">
        <v>21</v>
      </c>
      <c r="BK141" s="196">
        <f>ROUND(I141*H141,2)</f>
        <v>0</v>
      </c>
      <c r="BL141" s="16" t="s">
        <v>156</v>
      </c>
      <c r="BM141" s="195" t="s">
        <v>192</v>
      </c>
    </row>
    <row r="142" spans="1:47" s="2" customFormat="1" ht="19.5">
      <c r="A142" s="33"/>
      <c r="B142" s="34"/>
      <c r="C142" s="35"/>
      <c r="D142" s="199" t="s">
        <v>177</v>
      </c>
      <c r="E142" s="35"/>
      <c r="F142" s="209" t="s">
        <v>193</v>
      </c>
      <c r="G142" s="35"/>
      <c r="H142" s="35"/>
      <c r="I142" s="210"/>
      <c r="J142" s="35"/>
      <c r="K142" s="35"/>
      <c r="L142" s="38"/>
      <c r="M142" s="211"/>
      <c r="N142" s="212"/>
      <c r="O142" s="70"/>
      <c r="P142" s="70"/>
      <c r="Q142" s="70"/>
      <c r="R142" s="70"/>
      <c r="S142" s="70"/>
      <c r="T142" s="71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6" t="s">
        <v>177</v>
      </c>
      <c r="AU142" s="16" t="s">
        <v>84</v>
      </c>
    </row>
    <row r="143" spans="2:51" s="13" customFormat="1" ht="11.25">
      <c r="B143" s="197"/>
      <c r="C143" s="198"/>
      <c r="D143" s="199" t="s">
        <v>158</v>
      </c>
      <c r="E143" s="200" t="s">
        <v>1</v>
      </c>
      <c r="F143" s="201" t="s">
        <v>194</v>
      </c>
      <c r="G143" s="198"/>
      <c r="H143" s="202">
        <v>0.533</v>
      </c>
      <c r="I143" s="203"/>
      <c r="J143" s="198"/>
      <c r="K143" s="198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158</v>
      </c>
      <c r="AU143" s="208" t="s">
        <v>84</v>
      </c>
      <c r="AV143" s="13" t="s">
        <v>84</v>
      </c>
      <c r="AW143" s="13" t="s">
        <v>34</v>
      </c>
      <c r="AX143" s="13" t="s">
        <v>21</v>
      </c>
      <c r="AY143" s="208" t="s">
        <v>150</v>
      </c>
    </row>
    <row r="144" spans="1:65" s="2" customFormat="1" ht="21.75" customHeight="1">
      <c r="A144" s="33"/>
      <c r="B144" s="34"/>
      <c r="C144" s="183" t="s">
        <v>191</v>
      </c>
      <c r="D144" s="183" t="s">
        <v>152</v>
      </c>
      <c r="E144" s="184" t="s">
        <v>195</v>
      </c>
      <c r="F144" s="185" t="s">
        <v>196</v>
      </c>
      <c r="G144" s="186" t="s">
        <v>155</v>
      </c>
      <c r="H144" s="187">
        <v>153.7</v>
      </c>
      <c r="I144" s="188"/>
      <c r="J144" s="189">
        <f>ROUND(I144*H144,2)</f>
        <v>0</v>
      </c>
      <c r="K144" s="190"/>
      <c r="L144" s="38"/>
      <c r="M144" s="191" t="s">
        <v>1</v>
      </c>
      <c r="N144" s="192" t="s">
        <v>42</v>
      </c>
      <c r="O144" s="70"/>
      <c r="P144" s="193">
        <f>O144*H144</f>
        <v>0</v>
      </c>
      <c r="Q144" s="193">
        <v>0</v>
      </c>
      <c r="R144" s="193">
        <f>Q144*H144</f>
        <v>0</v>
      </c>
      <c r="S144" s="193">
        <v>0</v>
      </c>
      <c r="T144" s="194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5" t="s">
        <v>156</v>
      </c>
      <c r="AT144" s="195" t="s">
        <v>152</v>
      </c>
      <c r="AU144" s="195" t="s">
        <v>84</v>
      </c>
      <c r="AY144" s="16" t="s">
        <v>150</v>
      </c>
      <c r="BE144" s="196">
        <f>IF(N144="základní",J144,0)</f>
        <v>0</v>
      </c>
      <c r="BF144" s="196">
        <f>IF(N144="snížená",J144,0)</f>
        <v>0</v>
      </c>
      <c r="BG144" s="196">
        <f>IF(N144="zákl. přenesená",J144,0)</f>
        <v>0</v>
      </c>
      <c r="BH144" s="196">
        <f>IF(N144="sníž. přenesená",J144,0)</f>
        <v>0</v>
      </c>
      <c r="BI144" s="196">
        <f>IF(N144="nulová",J144,0)</f>
        <v>0</v>
      </c>
      <c r="BJ144" s="16" t="s">
        <v>21</v>
      </c>
      <c r="BK144" s="196">
        <f>ROUND(I144*H144,2)</f>
        <v>0</v>
      </c>
      <c r="BL144" s="16" t="s">
        <v>156</v>
      </c>
      <c r="BM144" s="195" t="s">
        <v>197</v>
      </c>
    </row>
    <row r="145" spans="2:51" s="13" customFormat="1" ht="11.25">
      <c r="B145" s="197"/>
      <c r="C145" s="198"/>
      <c r="D145" s="199" t="s">
        <v>158</v>
      </c>
      <c r="E145" s="200" t="s">
        <v>1</v>
      </c>
      <c r="F145" s="201" t="s">
        <v>198</v>
      </c>
      <c r="G145" s="198"/>
      <c r="H145" s="202">
        <v>153.7</v>
      </c>
      <c r="I145" s="203"/>
      <c r="J145" s="198"/>
      <c r="K145" s="198"/>
      <c r="L145" s="204"/>
      <c r="M145" s="205"/>
      <c r="N145" s="206"/>
      <c r="O145" s="206"/>
      <c r="P145" s="206"/>
      <c r="Q145" s="206"/>
      <c r="R145" s="206"/>
      <c r="S145" s="206"/>
      <c r="T145" s="207"/>
      <c r="AT145" s="208" t="s">
        <v>158</v>
      </c>
      <c r="AU145" s="208" t="s">
        <v>84</v>
      </c>
      <c r="AV145" s="13" t="s">
        <v>84</v>
      </c>
      <c r="AW145" s="13" t="s">
        <v>34</v>
      </c>
      <c r="AX145" s="13" t="s">
        <v>21</v>
      </c>
      <c r="AY145" s="208" t="s">
        <v>150</v>
      </c>
    </row>
    <row r="146" spans="1:65" s="2" customFormat="1" ht="21.75" customHeight="1">
      <c r="A146" s="33"/>
      <c r="B146" s="34"/>
      <c r="C146" s="183" t="s">
        <v>199</v>
      </c>
      <c r="D146" s="183" t="s">
        <v>152</v>
      </c>
      <c r="E146" s="184" t="s">
        <v>200</v>
      </c>
      <c r="F146" s="185" t="s">
        <v>201</v>
      </c>
      <c r="G146" s="186" t="s">
        <v>170</v>
      </c>
      <c r="H146" s="187">
        <v>3.33</v>
      </c>
      <c r="I146" s="188"/>
      <c r="J146" s="189">
        <f>ROUND(I146*H146,2)</f>
        <v>0</v>
      </c>
      <c r="K146" s="190"/>
      <c r="L146" s="38"/>
      <c r="M146" s="191" t="s">
        <v>1</v>
      </c>
      <c r="N146" s="192" t="s">
        <v>42</v>
      </c>
      <c r="O146" s="70"/>
      <c r="P146" s="193">
        <f>O146*H146</f>
        <v>0</v>
      </c>
      <c r="Q146" s="193">
        <v>0</v>
      </c>
      <c r="R146" s="193">
        <f>Q146*H146</f>
        <v>0</v>
      </c>
      <c r="S146" s="193">
        <v>0</v>
      </c>
      <c r="T146" s="194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5" t="s">
        <v>156</v>
      </c>
      <c r="AT146" s="195" t="s">
        <v>152</v>
      </c>
      <c r="AU146" s="195" t="s">
        <v>84</v>
      </c>
      <c r="AY146" s="16" t="s">
        <v>150</v>
      </c>
      <c r="BE146" s="196">
        <f>IF(N146="základní",J146,0)</f>
        <v>0</v>
      </c>
      <c r="BF146" s="196">
        <f>IF(N146="snížená",J146,0)</f>
        <v>0</v>
      </c>
      <c r="BG146" s="196">
        <f>IF(N146="zákl. přenesená",J146,0)</f>
        <v>0</v>
      </c>
      <c r="BH146" s="196">
        <f>IF(N146="sníž. přenesená",J146,0)</f>
        <v>0</v>
      </c>
      <c r="BI146" s="196">
        <f>IF(N146="nulová",J146,0)</f>
        <v>0</v>
      </c>
      <c r="BJ146" s="16" t="s">
        <v>21</v>
      </c>
      <c r="BK146" s="196">
        <f>ROUND(I146*H146,2)</f>
        <v>0</v>
      </c>
      <c r="BL146" s="16" t="s">
        <v>156</v>
      </c>
      <c r="BM146" s="195" t="s">
        <v>202</v>
      </c>
    </row>
    <row r="147" spans="2:51" s="13" customFormat="1" ht="11.25">
      <c r="B147" s="197"/>
      <c r="C147" s="198"/>
      <c r="D147" s="199" t="s">
        <v>158</v>
      </c>
      <c r="E147" s="200" t="s">
        <v>88</v>
      </c>
      <c r="F147" s="201" t="s">
        <v>203</v>
      </c>
      <c r="G147" s="198"/>
      <c r="H147" s="202">
        <v>3.33</v>
      </c>
      <c r="I147" s="203"/>
      <c r="J147" s="198"/>
      <c r="K147" s="198"/>
      <c r="L147" s="204"/>
      <c r="M147" s="205"/>
      <c r="N147" s="206"/>
      <c r="O147" s="206"/>
      <c r="P147" s="206"/>
      <c r="Q147" s="206"/>
      <c r="R147" s="206"/>
      <c r="S147" s="206"/>
      <c r="T147" s="207"/>
      <c r="AT147" s="208" t="s">
        <v>158</v>
      </c>
      <c r="AU147" s="208" t="s">
        <v>84</v>
      </c>
      <c r="AV147" s="13" t="s">
        <v>84</v>
      </c>
      <c r="AW147" s="13" t="s">
        <v>34</v>
      </c>
      <c r="AX147" s="13" t="s">
        <v>21</v>
      </c>
      <c r="AY147" s="208" t="s">
        <v>150</v>
      </c>
    </row>
    <row r="148" spans="1:65" s="2" customFormat="1" ht="21.75" customHeight="1">
      <c r="A148" s="33"/>
      <c r="B148" s="34"/>
      <c r="C148" s="183" t="s">
        <v>26</v>
      </c>
      <c r="D148" s="183" t="s">
        <v>152</v>
      </c>
      <c r="E148" s="184" t="s">
        <v>204</v>
      </c>
      <c r="F148" s="185" t="s">
        <v>205</v>
      </c>
      <c r="G148" s="186" t="s">
        <v>170</v>
      </c>
      <c r="H148" s="187">
        <v>117.41</v>
      </c>
      <c r="I148" s="188"/>
      <c r="J148" s="189">
        <f>ROUND(I148*H148,2)</f>
        <v>0</v>
      </c>
      <c r="K148" s="190"/>
      <c r="L148" s="38"/>
      <c r="M148" s="191" t="s">
        <v>1</v>
      </c>
      <c r="N148" s="192" t="s">
        <v>42</v>
      </c>
      <c r="O148" s="70"/>
      <c r="P148" s="193">
        <f>O148*H148</f>
        <v>0</v>
      </c>
      <c r="Q148" s="193">
        <v>0</v>
      </c>
      <c r="R148" s="193">
        <f>Q148*H148</f>
        <v>0</v>
      </c>
      <c r="S148" s="193">
        <v>0</v>
      </c>
      <c r="T148" s="194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5" t="s">
        <v>156</v>
      </c>
      <c r="AT148" s="195" t="s">
        <v>152</v>
      </c>
      <c r="AU148" s="195" t="s">
        <v>84</v>
      </c>
      <c r="AY148" s="16" t="s">
        <v>150</v>
      </c>
      <c r="BE148" s="196">
        <f>IF(N148="základní",J148,0)</f>
        <v>0</v>
      </c>
      <c r="BF148" s="196">
        <f>IF(N148="snížená",J148,0)</f>
        <v>0</v>
      </c>
      <c r="BG148" s="196">
        <f>IF(N148="zákl. přenesená",J148,0)</f>
        <v>0</v>
      </c>
      <c r="BH148" s="196">
        <f>IF(N148="sníž. přenesená",J148,0)</f>
        <v>0</v>
      </c>
      <c r="BI148" s="196">
        <f>IF(N148="nulová",J148,0)</f>
        <v>0</v>
      </c>
      <c r="BJ148" s="16" t="s">
        <v>21</v>
      </c>
      <c r="BK148" s="196">
        <f>ROUND(I148*H148,2)</f>
        <v>0</v>
      </c>
      <c r="BL148" s="16" t="s">
        <v>156</v>
      </c>
      <c r="BM148" s="195" t="s">
        <v>206</v>
      </c>
    </row>
    <row r="149" spans="2:51" s="13" customFormat="1" ht="11.25">
      <c r="B149" s="197"/>
      <c r="C149" s="198"/>
      <c r="D149" s="199" t="s">
        <v>158</v>
      </c>
      <c r="E149" s="200" t="s">
        <v>92</v>
      </c>
      <c r="F149" s="201" t="s">
        <v>207</v>
      </c>
      <c r="G149" s="198"/>
      <c r="H149" s="202">
        <v>117.41</v>
      </c>
      <c r="I149" s="203"/>
      <c r="J149" s="198"/>
      <c r="K149" s="198"/>
      <c r="L149" s="204"/>
      <c r="M149" s="205"/>
      <c r="N149" s="206"/>
      <c r="O149" s="206"/>
      <c r="P149" s="206"/>
      <c r="Q149" s="206"/>
      <c r="R149" s="206"/>
      <c r="S149" s="206"/>
      <c r="T149" s="207"/>
      <c r="AT149" s="208" t="s">
        <v>158</v>
      </c>
      <c r="AU149" s="208" t="s">
        <v>84</v>
      </c>
      <c r="AV149" s="13" t="s">
        <v>84</v>
      </c>
      <c r="AW149" s="13" t="s">
        <v>34</v>
      </c>
      <c r="AX149" s="13" t="s">
        <v>21</v>
      </c>
      <c r="AY149" s="208" t="s">
        <v>150</v>
      </c>
    </row>
    <row r="150" spans="1:65" s="2" customFormat="1" ht="21.75" customHeight="1">
      <c r="A150" s="33"/>
      <c r="B150" s="34"/>
      <c r="C150" s="183" t="s">
        <v>208</v>
      </c>
      <c r="D150" s="183" t="s">
        <v>152</v>
      </c>
      <c r="E150" s="184" t="s">
        <v>209</v>
      </c>
      <c r="F150" s="185" t="s">
        <v>210</v>
      </c>
      <c r="G150" s="186" t="s">
        <v>170</v>
      </c>
      <c r="H150" s="187">
        <v>27.456</v>
      </c>
      <c r="I150" s="188"/>
      <c r="J150" s="189">
        <f>ROUND(I150*H150,2)</f>
        <v>0</v>
      </c>
      <c r="K150" s="190"/>
      <c r="L150" s="38"/>
      <c r="M150" s="191" t="s">
        <v>1</v>
      </c>
      <c r="N150" s="192" t="s">
        <v>42</v>
      </c>
      <c r="O150" s="70"/>
      <c r="P150" s="193">
        <f>O150*H150</f>
        <v>0</v>
      </c>
      <c r="Q150" s="193">
        <v>0</v>
      </c>
      <c r="R150" s="193">
        <f>Q150*H150</f>
        <v>0</v>
      </c>
      <c r="S150" s="193">
        <v>0</v>
      </c>
      <c r="T150" s="194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5" t="s">
        <v>156</v>
      </c>
      <c r="AT150" s="195" t="s">
        <v>152</v>
      </c>
      <c r="AU150" s="195" t="s">
        <v>84</v>
      </c>
      <c r="AY150" s="16" t="s">
        <v>150</v>
      </c>
      <c r="BE150" s="196">
        <f>IF(N150="základní",J150,0)</f>
        <v>0</v>
      </c>
      <c r="BF150" s="196">
        <f>IF(N150="snížená",J150,0)</f>
        <v>0</v>
      </c>
      <c r="BG150" s="196">
        <f>IF(N150="zákl. přenesená",J150,0)</f>
        <v>0</v>
      </c>
      <c r="BH150" s="196">
        <f>IF(N150="sníž. přenesená",J150,0)</f>
        <v>0</v>
      </c>
      <c r="BI150" s="196">
        <f>IF(N150="nulová",J150,0)</f>
        <v>0</v>
      </c>
      <c r="BJ150" s="16" t="s">
        <v>21</v>
      </c>
      <c r="BK150" s="196">
        <f>ROUND(I150*H150,2)</f>
        <v>0</v>
      </c>
      <c r="BL150" s="16" t="s">
        <v>156</v>
      </c>
      <c r="BM150" s="195" t="s">
        <v>211</v>
      </c>
    </row>
    <row r="151" spans="1:47" s="2" customFormat="1" ht="19.5">
      <c r="A151" s="33"/>
      <c r="B151" s="34"/>
      <c r="C151" s="35"/>
      <c r="D151" s="199" t="s">
        <v>177</v>
      </c>
      <c r="E151" s="35"/>
      <c r="F151" s="209" t="s">
        <v>212</v>
      </c>
      <c r="G151" s="35"/>
      <c r="H151" s="35"/>
      <c r="I151" s="210"/>
      <c r="J151" s="35"/>
      <c r="K151" s="35"/>
      <c r="L151" s="38"/>
      <c r="M151" s="211"/>
      <c r="N151" s="212"/>
      <c r="O151" s="70"/>
      <c r="P151" s="70"/>
      <c r="Q151" s="70"/>
      <c r="R151" s="70"/>
      <c r="S151" s="70"/>
      <c r="T151" s="71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6" t="s">
        <v>177</v>
      </c>
      <c r="AU151" s="16" t="s">
        <v>84</v>
      </c>
    </row>
    <row r="152" spans="2:51" s="13" customFormat="1" ht="11.25">
      <c r="B152" s="197"/>
      <c r="C152" s="198"/>
      <c r="D152" s="199" t="s">
        <v>158</v>
      </c>
      <c r="E152" s="200" t="s">
        <v>98</v>
      </c>
      <c r="F152" s="201" t="s">
        <v>213</v>
      </c>
      <c r="G152" s="198"/>
      <c r="H152" s="202">
        <v>27.456</v>
      </c>
      <c r="I152" s="203"/>
      <c r="J152" s="198"/>
      <c r="K152" s="198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158</v>
      </c>
      <c r="AU152" s="208" t="s">
        <v>84</v>
      </c>
      <c r="AV152" s="13" t="s">
        <v>84</v>
      </c>
      <c r="AW152" s="13" t="s">
        <v>34</v>
      </c>
      <c r="AX152" s="13" t="s">
        <v>77</v>
      </c>
      <c r="AY152" s="208" t="s">
        <v>150</v>
      </c>
    </row>
    <row r="153" spans="2:51" s="14" customFormat="1" ht="11.25">
      <c r="B153" s="224"/>
      <c r="C153" s="225"/>
      <c r="D153" s="199" t="s">
        <v>158</v>
      </c>
      <c r="E153" s="226" t="s">
        <v>1</v>
      </c>
      <c r="F153" s="227" t="s">
        <v>214</v>
      </c>
      <c r="G153" s="225"/>
      <c r="H153" s="228">
        <v>27.456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AT153" s="234" t="s">
        <v>158</v>
      </c>
      <c r="AU153" s="234" t="s">
        <v>84</v>
      </c>
      <c r="AV153" s="14" t="s">
        <v>156</v>
      </c>
      <c r="AW153" s="14" t="s">
        <v>34</v>
      </c>
      <c r="AX153" s="14" t="s">
        <v>21</v>
      </c>
      <c r="AY153" s="234" t="s">
        <v>150</v>
      </c>
    </row>
    <row r="154" spans="1:65" s="2" customFormat="1" ht="16.5" customHeight="1">
      <c r="A154" s="33"/>
      <c r="B154" s="34"/>
      <c r="C154" s="213" t="s">
        <v>215</v>
      </c>
      <c r="D154" s="213" t="s">
        <v>187</v>
      </c>
      <c r="E154" s="214" t="s">
        <v>216</v>
      </c>
      <c r="F154" s="215" t="s">
        <v>217</v>
      </c>
      <c r="G154" s="216" t="s">
        <v>190</v>
      </c>
      <c r="H154" s="217">
        <v>49.421</v>
      </c>
      <c r="I154" s="218"/>
      <c r="J154" s="219">
        <f>ROUND(I154*H154,2)</f>
        <v>0</v>
      </c>
      <c r="K154" s="220"/>
      <c r="L154" s="221"/>
      <c r="M154" s="222" t="s">
        <v>1</v>
      </c>
      <c r="N154" s="223" t="s">
        <v>42</v>
      </c>
      <c r="O154" s="70"/>
      <c r="P154" s="193">
        <f>O154*H154</f>
        <v>0</v>
      </c>
      <c r="Q154" s="193">
        <v>1</v>
      </c>
      <c r="R154" s="193">
        <f>Q154*H154</f>
        <v>49.421</v>
      </c>
      <c r="S154" s="193">
        <v>0</v>
      </c>
      <c r="T154" s="194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5" t="s">
        <v>191</v>
      </c>
      <c r="AT154" s="195" t="s">
        <v>187</v>
      </c>
      <c r="AU154" s="195" t="s">
        <v>84</v>
      </c>
      <c r="AY154" s="16" t="s">
        <v>150</v>
      </c>
      <c r="BE154" s="196">
        <f>IF(N154="základní",J154,0)</f>
        <v>0</v>
      </c>
      <c r="BF154" s="196">
        <f>IF(N154="snížená",J154,0)</f>
        <v>0</v>
      </c>
      <c r="BG154" s="196">
        <f>IF(N154="zákl. přenesená",J154,0)</f>
        <v>0</v>
      </c>
      <c r="BH154" s="196">
        <f>IF(N154="sníž. přenesená",J154,0)</f>
        <v>0</v>
      </c>
      <c r="BI154" s="196">
        <f>IF(N154="nulová",J154,0)</f>
        <v>0</v>
      </c>
      <c r="BJ154" s="16" t="s">
        <v>21</v>
      </c>
      <c r="BK154" s="196">
        <f>ROUND(I154*H154,2)</f>
        <v>0</v>
      </c>
      <c r="BL154" s="16" t="s">
        <v>156</v>
      </c>
      <c r="BM154" s="195" t="s">
        <v>218</v>
      </c>
    </row>
    <row r="155" spans="1:47" s="2" customFormat="1" ht="29.25">
      <c r="A155" s="33"/>
      <c r="B155" s="34"/>
      <c r="C155" s="35"/>
      <c r="D155" s="199" t="s">
        <v>177</v>
      </c>
      <c r="E155" s="35"/>
      <c r="F155" s="209" t="s">
        <v>219</v>
      </c>
      <c r="G155" s="35"/>
      <c r="H155" s="35"/>
      <c r="I155" s="210"/>
      <c r="J155" s="35"/>
      <c r="K155" s="35"/>
      <c r="L155" s="38"/>
      <c r="M155" s="211"/>
      <c r="N155" s="212"/>
      <c r="O155" s="70"/>
      <c r="P155" s="70"/>
      <c r="Q155" s="70"/>
      <c r="R155" s="70"/>
      <c r="S155" s="70"/>
      <c r="T155" s="71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6" t="s">
        <v>177</v>
      </c>
      <c r="AU155" s="16" t="s">
        <v>84</v>
      </c>
    </row>
    <row r="156" spans="2:51" s="13" customFormat="1" ht="11.25">
      <c r="B156" s="197"/>
      <c r="C156" s="198"/>
      <c r="D156" s="199" t="s">
        <v>158</v>
      </c>
      <c r="E156" s="200" t="s">
        <v>1</v>
      </c>
      <c r="F156" s="201" t="s">
        <v>220</v>
      </c>
      <c r="G156" s="198"/>
      <c r="H156" s="202">
        <v>49.421</v>
      </c>
      <c r="I156" s="203"/>
      <c r="J156" s="198"/>
      <c r="K156" s="198"/>
      <c r="L156" s="204"/>
      <c r="M156" s="205"/>
      <c r="N156" s="206"/>
      <c r="O156" s="206"/>
      <c r="P156" s="206"/>
      <c r="Q156" s="206"/>
      <c r="R156" s="206"/>
      <c r="S156" s="206"/>
      <c r="T156" s="207"/>
      <c r="AT156" s="208" t="s">
        <v>158</v>
      </c>
      <c r="AU156" s="208" t="s">
        <v>84</v>
      </c>
      <c r="AV156" s="13" t="s">
        <v>84</v>
      </c>
      <c r="AW156" s="13" t="s">
        <v>34</v>
      </c>
      <c r="AX156" s="13" t="s">
        <v>21</v>
      </c>
      <c r="AY156" s="208" t="s">
        <v>150</v>
      </c>
    </row>
    <row r="157" spans="1:65" s="2" customFormat="1" ht="16.5" customHeight="1">
      <c r="A157" s="33"/>
      <c r="B157" s="34"/>
      <c r="C157" s="183" t="s">
        <v>221</v>
      </c>
      <c r="D157" s="183" t="s">
        <v>152</v>
      </c>
      <c r="E157" s="184" t="s">
        <v>222</v>
      </c>
      <c r="F157" s="185" t="s">
        <v>223</v>
      </c>
      <c r="G157" s="186" t="s">
        <v>155</v>
      </c>
      <c r="H157" s="187">
        <v>20</v>
      </c>
      <c r="I157" s="188"/>
      <c r="J157" s="189">
        <f>ROUND(I157*H157,2)</f>
        <v>0</v>
      </c>
      <c r="K157" s="190"/>
      <c r="L157" s="38"/>
      <c r="M157" s="191" t="s">
        <v>1</v>
      </c>
      <c r="N157" s="192" t="s">
        <v>42</v>
      </c>
      <c r="O157" s="70"/>
      <c r="P157" s="193">
        <f>O157*H157</f>
        <v>0</v>
      </c>
      <c r="Q157" s="193">
        <v>0</v>
      </c>
      <c r="R157" s="193">
        <f>Q157*H157</f>
        <v>0</v>
      </c>
      <c r="S157" s="193">
        <v>0</v>
      </c>
      <c r="T157" s="194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5" t="s">
        <v>156</v>
      </c>
      <c r="AT157" s="195" t="s">
        <v>152</v>
      </c>
      <c r="AU157" s="195" t="s">
        <v>84</v>
      </c>
      <c r="AY157" s="16" t="s">
        <v>150</v>
      </c>
      <c r="BE157" s="196">
        <f>IF(N157="základní",J157,0)</f>
        <v>0</v>
      </c>
      <c r="BF157" s="196">
        <f>IF(N157="snížená",J157,0)</f>
        <v>0</v>
      </c>
      <c r="BG157" s="196">
        <f>IF(N157="zákl. přenesená",J157,0)</f>
        <v>0</v>
      </c>
      <c r="BH157" s="196">
        <f>IF(N157="sníž. přenesená",J157,0)</f>
        <v>0</v>
      </c>
      <c r="BI157" s="196">
        <f>IF(N157="nulová",J157,0)</f>
        <v>0</v>
      </c>
      <c r="BJ157" s="16" t="s">
        <v>21</v>
      </c>
      <c r="BK157" s="196">
        <f>ROUND(I157*H157,2)</f>
        <v>0</v>
      </c>
      <c r="BL157" s="16" t="s">
        <v>156</v>
      </c>
      <c r="BM157" s="195" t="s">
        <v>224</v>
      </c>
    </row>
    <row r="158" spans="2:51" s="13" customFormat="1" ht="11.25">
      <c r="B158" s="197"/>
      <c r="C158" s="198"/>
      <c r="D158" s="199" t="s">
        <v>158</v>
      </c>
      <c r="E158" s="200" t="s">
        <v>1</v>
      </c>
      <c r="F158" s="201" t="s">
        <v>225</v>
      </c>
      <c r="G158" s="198"/>
      <c r="H158" s="202">
        <v>20</v>
      </c>
      <c r="I158" s="203"/>
      <c r="J158" s="198"/>
      <c r="K158" s="198"/>
      <c r="L158" s="204"/>
      <c r="M158" s="205"/>
      <c r="N158" s="206"/>
      <c r="O158" s="206"/>
      <c r="P158" s="206"/>
      <c r="Q158" s="206"/>
      <c r="R158" s="206"/>
      <c r="S158" s="206"/>
      <c r="T158" s="207"/>
      <c r="AT158" s="208" t="s">
        <v>158</v>
      </c>
      <c r="AU158" s="208" t="s">
        <v>84</v>
      </c>
      <c r="AV158" s="13" t="s">
        <v>84</v>
      </c>
      <c r="AW158" s="13" t="s">
        <v>34</v>
      </c>
      <c r="AX158" s="13" t="s">
        <v>21</v>
      </c>
      <c r="AY158" s="208" t="s">
        <v>150</v>
      </c>
    </row>
    <row r="159" spans="1:65" s="2" customFormat="1" ht="21.75" customHeight="1">
      <c r="A159" s="33"/>
      <c r="B159" s="34"/>
      <c r="C159" s="183" t="s">
        <v>226</v>
      </c>
      <c r="D159" s="183" t="s">
        <v>152</v>
      </c>
      <c r="E159" s="184" t="s">
        <v>227</v>
      </c>
      <c r="F159" s="185" t="s">
        <v>228</v>
      </c>
      <c r="G159" s="186" t="s">
        <v>155</v>
      </c>
      <c r="H159" s="187">
        <v>20</v>
      </c>
      <c r="I159" s="188"/>
      <c r="J159" s="189">
        <f>ROUND(I159*H159,2)</f>
        <v>0</v>
      </c>
      <c r="K159" s="190"/>
      <c r="L159" s="38"/>
      <c r="M159" s="191" t="s">
        <v>1</v>
      </c>
      <c r="N159" s="192" t="s">
        <v>42</v>
      </c>
      <c r="O159" s="70"/>
      <c r="P159" s="193">
        <f>O159*H159</f>
        <v>0</v>
      </c>
      <c r="Q159" s="193">
        <v>0</v>
      </c>
      <c r="R159" s="193">
        <f>Q159*H159</f>
        <v>0</v>
      </c>
      <c r="S159" s="193">
        <v>0</v>
      </c>
      <c r="T159" s="194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5" t="s">
        <v>156</v>
      </c>
      <c r="AT159" s="195" t="s">
        <v>152</v>
      </c>
      <c r="AU159" s="195" t="s">
        <v>84</v>
      </c>
      <c r="AY159" s="16" t="s">
        <v>150</v>
      </c>
      <c r="BE159" s="196">
        <f>IF(N159="základní",J159,0)</f>
        <v>0</v>
      </c>
      <c r="BF159" s="196">
        <f>IF(N159="snížená",J159,0)</f>
        <v>0</v>
      </c>
      <c r="BG159" s="196">
        <f>IF(N159="zákl. přenesená",J159,0)</f>
        <v>0</v>
      </c>
      <c r="BH159" s="196">
        <f>IF(N159="sníž. přenesená",J159,0)</f>
        <v>0</v>
      </c>
      <c r="BI159" s="196">
        <f>IF(N159="nulová",J159,0)</f>
        <v>0</v>
      </c>
      <c r="BJ159" s="16" t="s">
        <v>21</v>
      </c>
      <c r="BK159" s="196">
        <f>ROUND(I159*H159,2)</f>
        <v>0</v>
      </c>
      <c r="BL159" s="16" t="s">
        <v>156</v>
      </c>
      <c r="BM159" s="195" t="s">
        <v>229</v>
      </c>
    </row>
    <row r="160" spans="1:65" s="2" customFormat="1" ht="16.5" customHeight="1">
      <c r="A160" s="33"/>
      <c r="B160" s="34"/>
      <c r="C160" s="213" t="s">
        <v>8</v>
      </c>
      <c r="D160" s="213" t="s">
        <v>187</v>
      </c>
      <c r="E160" s="214" t="s">
        <v>230</v>
      </c>
      <c r="F160" s="215" t="s">
        <v>231</v>
      </c>
      <c r="G160" s="216" t="s">
        <v>232</v>
      </c>
      <c r="H160" s="217">
        <v>6</v>
      </c>
      <c r="I160" s="218"/>
      <c r="J160" s="219">
        <f>ROUND(I160*H160,2)</f>
        <v>0</v>
      </c>
      <c r="K160" s="220"/>
      <c r="L160" s="221"/>
      <c r="M160" s="222" t="s">
        <v>1</v>
      </c>
      <c r="N160" s="223" t="s">
        <v>42</v>
      </c>
      <c r="O160" s="70"/>
      <c r="P160" s="193">
        <f>O160*H160</f>
        <v>0</v>
      </c>
      <c r="Q160" s="193">
        <v>0.001</v>
      </c>
      <c r="R160" s="193">
        <f>Q160*H160</f>
        <v>0.006</v>
      </c>
      <c r="S160" s="193">
        <v>0</v>
      </c>
      <c r="T160" s="194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5" t="s">
        <v>191</v>
      </c>
      <c r="AT160" s="195" t="s">
        <v>187</v>
      </c>
      <c r="AU160" s="195" t="s">
        <v>84</v>
      </c>
      <c r="AY160" s="16" t="s">
        <v>150</v>
      </c>
      <c r="BE160" s="196">
        <f>IF(N160="základní",J160,0)</f>
        <v>0</v>
      </c>
      <c r="BF160" s="196">
        <f>IF(N160="snížená",J160,0)</f>
        <v>0</v>
      </c>
      <c r="BG160" s="196">
        <f>IF(N160="zákl. přenesená",J160,0)</f>
        <v>0</v>
      </c>
      <c r="BH160" s="196">
        <f>IF(N160="sníž. přenesená",J160,0)</f>
        <v>0</v>
      </c>
      <c r="BI160" s="196">
        <f>IF(N160="nulová",J160,0)</f>
        <v>0</v>
      </c>
      <c r="BJ160" s="16" t="s">
        <v>21</v>
      </c>
      <c r="BK160" s="196">
        <f>ROUND(I160*H160,2)</f>
        <v>0</v>
      </c>
      <c r="BL160" s="16" t="s">
        <v>156</v>
      </c>
      <c r="BM160" s="195" t="s">
        <v>233</v>
      </c>
    </row>
    <row r="161" spans="2:51" s="13" customFormat="1" ht="11.25">
      <c r="B161" s="197"/>
      <c r="C161" s="198"/>
      <c r="D161" s="199" t="s">
        <v>158</v>
      </c>
      <c r="E161" s="200" t="s">
        <v>1</v>
      </c>
      <c r="F161" s="201" t="s">
        <v>234</v>
      </c>
      <c r="G161" s="198"/>
      <c r="H161" s="202">
        <v>6</v>
      </c>
      <c r="I161" s="203"/>
      <c r="J161" s="198"/>
      <c r="K161" s="198"/>
      <c r="L161" s="204"/>
      <c r="M161" s="205"/>
      <c r="N161" s="206"/>
      <c r="O161" s="206"/>
      <c r="P161" s="206"/>
      <c r="Q161" s="206"/>
      <c r="R161" s="206"/>
      <c r="S161" s="206"/>
      <c r="T161" s="207"/>
      <c r="AT161" s="208" t="s">
        <v>158</v>
      </c>
      <c r="AU161" s="208" t="s">
        <v>84</v>
      </c>
      <c r="AV161" s="13" t="s">
        <v>84</v>
      </c>
      <c r="AW161" s="13" t="s">
        <v>34</v>
      </c>
      <c r="AX161" s="13" t="s">
        <v>21</v>
      </c>
      <c r="AY161" s="208" t="s">
        <v>150</v>
      </c>
    </row>
    <row r="162" spans="1:65" s="2" customFormat="1" ht="21.75" customHeight="1">
      <c r="A162" s="33"/>
      <c r="B162" s="34"/>
      <c r="C162" s="183" t="s">
        <v>235</v>
      </c>
      <c r="D162" s="183" t="s">
        <v>152</v>
      </c>
      <c r="E162" s="184" t="s">
        <v>236</v>
      </c>
      <c r="F162" s="185" t="s">
        <v>237</v>
      </c>
      <c r="G162" s="186" t="s">
        <v>170</v>
      </c>
      <c r="H162" s="187">
        <v>117.41</v>
      </c>
      <c r="I162" s="188"/>
      <c r="J162" s="189">
        <f>ROUND(I162*H162,2)</f>
        <v>0</v>
      </c>
      <c r="K162" s="190"/>
      <c r="L162" s="38"/>
      <c r="M162" s="191" t="s">
        <v>1</v>
      </c>
      <c r="N162" s="192" t="s">
        <v>42</v>
      </c>
      <c r="O162" s="70"/>
      <c r="P162" s="193">
        <f>O162*H162</f>
        <v>0</v>
      </c>
      <c r="Q162" s="193">
        <v>0</v>
      </c>
      <c r="R162" s="193">
        <f>Q162*H162</f>
        <v>0</v>
      </c>
      <c r="S162" s="193">
        <v>0</v>
      </c>
      <c r="T162" s="194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5" t="s">
        <v>156</v>
      </c>
      <c r="AT162" s="195" t="s">
        <v>152</v>
      </c>
      <c r="AU162" s="195" t="s">
        <v>84</v>
      </c>
      <c r="AY162" s="16" t="s">
        <v>150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16" t="s">
        <v>21</v>
      </c>
      <c r="BK162" s="196">
        <f>ROUND(I162*H162,2)</f>
        <v>0</v>
      </c>
      <c r="BL162" s="16" t="s">
        <v>156</v>
      </c>
      <c r="BM162" s="195" t="s">
        <v>238</v>
      </c>
    </row>
    <row r="163" spans="2:51" s="13" customFormat="1" ht="11.25">
      <c r="B163" s="197"/>
      <c r="C163" s="198"/>
      <c r="D163" s="199" t="s">
        <v>158</v>
      </c>
      <c r="E163" s="200" t="s">
        <v>1</v>
      </c>
      <c r="F163" s="201" t="s">
        <v>92</v>
      </c>
      <c r="G163" s="198"/>
      <c r="H163" s="202">
        <v>117.41</v>
      </c>
      <c r="I163" s="203"/>
      <c r="J163" s="198"/>
      <c r="K163" s="198"/>
      <c r="L163" s="204"/>
      <c r="M163" s="205"/>
      <c r="N163" s="206"/>
      <c r="O163" s="206"/>
      <c r="P163" s="206"/>
      <c r="Q163" s="206"/>
      <c r="R163" s="206"/>
      <c r="S163" s="206"/>
      <c r="T163" s="207"/>
      <c r="AT163" s="208" t="s">
        <v>158</v>
      </c>
      <c r="AU163" s="208" t="s">
        <v>84</v>
      </c>
      <c r="AV163" s="13" t="s">
        <v>84</v>
      </c>
      <c r="AW163" s="13" t="s">
        <v>34</v>
      </c>
      <c r="AX163" s="13" t="s">
        <v>21</v>
      </c>
      <c r="AY163" s="208" t="s">
        <v>150</v>
      </c>
    </row>
    <row r="164" spans="1:65" s="2" customFormat="1" ht="21.75" customHeight="1">
      <c r="A164" s="33"/>
      <c r="B164" s="34"/>
      <c r="C164" s="183" t="s">
        <v>239</v>
      </c>
      <c r="D164" s="183" t="s">
        <v>152</v>
      </c>
      <c r="E164" s="184" t="s">
        <v>240</v>
      </c>
      <c r="F164" s="185" t="s">
        <v>241</v>
      </c>
      <c r="G164" s="186" t="s">
        <v>170</v>
      </c>
      <c r="H164" s="187">
        <v>2230.79</v>
      </c>
      <c r="I164" s="188"/>
      <c r="J164" s="189">
        <f>ROUND(I164*H164,2)</f>
        <v>0</v>
      </c>
      <c r="K164" s="190"/>
      <c r="L164" s="38"/>
      <c r="M164" s="191" t="s">
        <v>1</v>
      </c>
      <c r="N164" s="192" t="s">
        <v>42</v>
      </c>
      <c r="O164" s="70"/>
      <c r="P164" s="193">
        <f>O164*H164</f>
        <v>0</v>
      </c>
      <c r="Q164" s="193">
        <v>0</v>
      </c>
      <c r="R164" s="193">
        <f>Q164*H164</f>
        <v>0</v>
      </c>
      <c r="S164" s="193">
        <v>0</v>
      </c>
      <c r="T164" s="194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5" t="s">
        <v>156</v>
      </c>
      <c r="AT164" s="195" t="s">
        <v>152</v>
      </c>
      <c r="AU164" s="195" t="s">
        <v>84</v>
      </c>
      <c r="AY164" s="16" t="s">
        <v>150</v>
      </c>
      <c r="BE164" s="196">
        <f>IF(N164="základní",J164,0)</f>
        <v>0</v>
      </c>
      <c r="BF164" s="196">
        <f>IF(N164="snížená",J164,0)</f>
        <v>0</v>
      </c>
      <c r="BG164" s="196">
        <f>IF(N164="zákl. přenesená",J164,0)</f>
        <v>0</v>
      </c>
      <c r="BH164" s="196">
        <f>IF(N164="sníž. přenesená",J164,0)</f>
        <v>0</v>
      </c>
      <c r="BI164" s="196">
        <f>IF(N164="nulová",J164,0)</f>
        <v>0</v>
      </c>
      <c r="BJ164" s="16" t="s">
        <v>21</v>
      </c>
      <c r="BK164" s="196">
        <f>ROUND(I164*H164,2)</f>
        <v>0</v>
      </c>
      <c r="BL164" s="16" t="s">
        <v>156</v>
      </c>
      <c r="BM164" s="195" t="s">
        <v>242</v>
      </c>
    </row>
    <row r="165" spans="2:51" s="13" customFormat="1" ht="11.25">
      <c r="B165" s="197"/>
      <c r="C165" s="198"/>
      <c r="D165" s="199" t="s">
        <v>158</v>
      </c>
      <c r="E165" s="200" t="s">
        <v>1</v>
      </c>
      <c r="F165" s="201" t="s">
        <v>243</v>
      </c>
      <c r="G165" s="198"/>
      <c r="H165" s="202">
        <v>2230.79</v>
      </c>
      <c r="I165" s="203"/>
      <c r="J165" s="198"/>
      <c r="K165" s="198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158</v>
      </c>
      <c r="AU165" s="208" t="s">
        <v>84</v>
      </c>
      <c r="AV165" s="13" t="s">
        <v>84</v>
      </c>
      <c r="AW165" s="13" t="s">
        <v>34</v>
      </c>
      <c r="AX165" s="13" t="s">
        <v>21</v>
      </c>
      <c r="AY165" s="208" t="s">
        <v>150</v>
      </c>
    </row>
    <row r="166" spans="1:65" s="2" customFormat="1" ht="16.5" customHeight="1">
      <c r="A166" s="33"/>
      <c r="B166" s="34"/>
      <c r="C166" s="183" t="s">
        <v>244</v>
      </c>
      <c r="D166" s="183" t="s">
        <v>152</v>
      </c>
      <c r="E166" s="184" t="s">
        <v>245</v>
      </c>
      <c r="F166" s="185" t="s">
        <v>246</v>
      </c>
      <c r="G166" s="186" t="s">
        <v>170</v>
      </c>
      <c r="H166" s="187">
        <v>117.41</v>
      </c>
      <c r="I166" s="188"/>
      <c r="J166" s="189">
        <f>ROUND(I166*H166,2)</f>
        <v>0</v>
      </c>
      <c r="K166" s="190"/>
      <c r="L166" s="38"/>
      <c r="M166" s="191" t="s">
        <v>1</v>
      </c>
      <c r="N166" s="192" t="s">
        <v>42</v>
      </c>
      <c r="O166" s="70"/>
      <c r="P166" s="193">
        <f>O166*H166</f>
        <v>0</v>
      </c>
      <c r="Q166" s="193">
        <v>0</v>
      </c>
      <c r="R166" s="193">
        <f>Q166*H166</f>
        <v>0</v>
      </c>
      <c r="S166" s="193">
        <v>0</v>
      </c>
      <c r="T166" s="194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5" t="s">
        <v>156</v>
      </c>
      <c r="AT166" s="195" t="s">
        <v>152</v>
      </c>
      <c r="AU166" s="195" t="s">
        <v>84</v>
      </c>
      <c r="AY166" s="16" t="s">
        <v>150</v>
      </c>
      <c r="BE166" s="196">
        <f>IF(N166="základní",J166,0)</f>
        <v>0</v>
      </c>
      <c r="BF166" s="196">
        <f>IF(N166="snížená",J166,0)</f>
        <v>0</v>
      </c>
      <c r="BG166" s="196">
        <f>IF(N166="zákl. přenesená",J166,0)</f>
        <v>0</v>
      </c>
      <c r="BH166" s="196">
        <f>IF(N166="sníž. přenesená",J166,0)</f>
        <v>0</v>
      </c>
      <c r="BI166" s="196">
        <f>IF(N166="nulová",J166,0)</f>
        <v>0</v>
      </c>
      <c r="BJ166" s="16" t="s">
        <v>21</v>
      </c>
      <c r="BK166" s="196">
        <f>ROUND(I166*H166,2)</f>
        <v>0</v>
      </c>
      <c r="BL166" s="16" t="s">
        <v>156</v>
      </c>
      <c r="BM166" s="195" t="s">
        <v>247</v>
      </c>
    </row>
    <row r="167" spans="2:51" s="13" customFormat="1" ht="11.25">
      <c r="B167" s="197"/>
      <c r="C167" s="198"/>
      <c r="D167" s="199" t="s">
        <v>158</v>
      </c>
      <c r="E167" s="200" t="s">
        <v>1</v>
      </c>
      <c r="F167" s="201" t="s">
        <v>92</v>
      </c>
      <c r="G167" s="198"/>
      <c r="H167" s="202">
        <v>117.41</v>
      </c>
      <c r="I167" s="203"/>
      <c r="J167" s="198"/>
      <c r="K167" s="198"/>
      <c r="L167" s="204"/>
      <c r="M167" s="205"/>
      <c r="N167" s="206"/>
      <c r="O167" s="206"/>
      <c r="P167" s="206"/>
      <c r="Q167" s="206"/>
      <c r="R167" s="206"/>
      <c r="S167" s="206"/>
      <c r="T167" s="207"/>
      <c r="AT167" s="208" t="s">
        <v>158</v>
      </c>
      <c r="AU167" s="208" t="s">
        <v>84</v>
      </c>
      <c r="AV167" s="13" t="s">
        <v>84</v>
      </c>
      <c r="AW167" s="13" t="s">
        <v>34</v>
      </c>
      <c r="AX167" s="13" t="s">
        <v>21</v>
      </c>
      <c r="AY167" s="208" t="s">
        <v>150</v>
      </c>
    </row>
    <row r="168" spans="1:65" s="2" customFormat="1" ht="21.75" customHeight="1">
      <c r="A168" s="33"/>
      <c r="B168" s="34"/>
      <c r="C168" s="183" t="s">
        <v>248</v>
      </c>
      <c r="D168" s="183" t="s">
        <v>152</v>
      </c>
      <c r="E168" s="184" t="s">
        <v>249</v>
      </c>
      <c r="F168" s="185" t="s">
        <v>250</v>
      </c>
      <c r="G168" s="186" t="s">
        <v>190</v>
      </c>
      <c r="H168" s="187">
        <v>234.82</v>
      </c>
      <c r="I168" s="188"/>
      <c r="J168" s="189">
        <f>ROUND(I168*H168,2)</f>
        <v>0</v>
      </c>
      <c r="K168" s="190"/>
      <c r="L168" s="38"/>
      <c r="M168" s="191" t="s">
        <v>1</v>
      </c>
      <c r="N168" s="192" t="s">
        <v>42</v>
      </c>
      <c r="O168" s="70"/>
      <c r="P168" s="193">
        <f>O168*H168</f>
        <v>0</v>
      </c>
      <c r="Q168" s="193">
        <v>0</v>
      </c>
      <c r="R168" s="193">
        <f>Q168*H168</f>
        <v>0</v>
      </c>
      <c r="S168" s="193">
        <v>0</v>
      </c>
      <c r="T168" s="194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5" t="s">
        <v>156</v>
      </c>
      <c r="AT168" s="195" t="s">
        <v>152</v>
      </c>
      <c r="AU168" s="195" t="s">
        <v>84</v>
      </c>
      <c r="AY168" s="16" t="s">
        <v>150</v>
      </c>
      <c r="BE168" s="196">
        <f>IF(N168="základní",J168,0)</f>
        <v>0</v>
      </c>
      <c r="BF168" s="196">
        <f>IF(N168="snížená",J168,0)</f>
        <v>0</v>
      </c>
      <c r="BG168" s="196">
        <f>IF(N168="zákl. přenesená",J168,0)</f>
        <v>0</v>
      </c>
      <c r="BH168" s="196">
        <f>IF(N168="sníž. přenesená",J168,0)</f>
        <v>0</v>
      </c>
      <c r="BI168" s="196">
        <f>IF(N168="nulová",J168,0)</f>
        <v>0</v>
      </c>
      <c r="BJ168" s="16" t="s">
        <v>21</v>
      </c>
      <c r="BK168" s="196">
        <f>ROUND(I168*H168,2)</f>
        <v>0</v>
      </c>
      <c r="BL168" s="16" t="s">
        <v>156</v>
      </c>
      <c r="BM168" s="195" t="s">
        <v>251</v>
      </c>
    </row>
    <row r="169" spans="2:51" s="13" customFormat="1" ht="11.25">
      <c r="B169" s="197"/>
      <c r="C169" s="198"/>
      <c r="D169" s="199" t="s">
        <v>158</v>
      </c>
      <c r="E169" s="200" t="s">
        <v>1</v>
      </c>
      <c r="F169" s="201" t="s">
        <v>252</v>
      </c>
      <c r="G169" s="198"/>
      <c r="H169" s="202">
        <v>234.82</v>
      </c>
      <c r="I169" s="203"/>
      <c r="J169" s="198"/>
      <c r="K169" s="198"/>
      <c r="L169" s="204"/>
      <c r="M169" s="205"/>
      <c r="N169" s="206"/>
      <c r="O169" s="206"/>
      <c r="P169" s="206"/>
      <c r="Q169" s="206"/>
      <c r="R169" s="206"/>
      <c r="S169" s="206"/>
      <c r="T169" s="207"/>
      <c r="AT169" s="208" t="s">
        <v>158</v>
      </c>
      <c r="AU169" s="208" t="s">
        <v>84</v>
      </c>
      <c r="AV169" s="13" t="s">
        <v>84</v>
      </c>
      <c r="AW169" s="13" t="s">
        <v>34</v>
      </c>
      <c r="AX169" s="13" t="s">
        <v>21</v>
      </c>
      <c r="AY169" s="208" t="s">
        <v>150</v>
      </c>
    </row>
    <row r="170" spans="2:63" s="12" customFormat="1" ht="22.9" customHeight="1">
      <c r="B170" s="167"/>
      <c r="C170" s="168"/>
      <c r="D170" s="169" t="s">
        <v>76</v>
      </c>
      <c r="E170" s="181" t="s">
        <v>164</v>
      </c>
      <c r="F170" s="181" t="s">
        <v>253</v>
      </c>
      <c r="G170" s="168"/>
      <c r="H170" s="168"/>
      <c r="I170" s="171"/>
      <c r="J170" s="182">
        <f>BK170</f>
        <v>0</v>
      </c>
      <c r="K170" s="168"/>
      <c r="L170" s="173"/>
      <c r="M170" s="174"/>
      <c r="N170" s="175"/>
      <c r="O170" s="175"/>
      <c r="P170" s="176">
        <f>SUM(P171:P215)</f>
        <v>0</v>
      </c>
      <c r="Q170" s="175"/>
      <c r="R170" s="176">
        <f>SUM(R171:R215)</f>
        <v>10.44771859</v>
      </c>
      <c r="S170" s="175"/>
      <c r="T170" s="177">
        <f>SUM(T171:T215)</f>
        <v>0.8684000000000001</v>
      </c>
      <c r="AR170" s="178" t="s">
        <v>21</v>
      </c>
      <c r="AT170" s="179" t="s">
        <v>76</v>
      </c>
      <c r="AU170" s="179" t="s">
        <v>21</v>
      </c>
      <c r="AY170" s="178" t="s">
        <v>150</v>
      </c>
      <c r="BK170" s="180">
        <f>SUM(BK171:BK215)</f>
        <v>0</v>
      </c>
    </row>
    <row r="171" spans="1:65" s="2" customFormat="1" ht="21.75" customHeight="1">
      <c r="A171" s="33"/>
      <c r="B171" s="34"/>
      <c r="C171" s="183" t="s">
        <v>225</v>
      </c>
      <c r="D171" s="183" t="s">
        <v>152</v>
      </c>
      <c r="E171" s="184" t="s">
        <v>254</v>
      </c>
      <c r="F171" s="185" t="s">
        <v>255</v>
      </c>
      <c r="G171" s="186" t="s">
        <v>170</v>
      </c>
      <c r="H171" s="187">
        <v>18.25</v>
      </c>
      <c r="I171" s="188"/>
      <c r="J171" s="189">
        <f>ROUND(I171*H171,2)</f>
        <v>0</v>
      </c>
      <c r="K171" s="190"/>
      <c r="L171" s="38"/>
      <c r="M171" s="191" t="s">
        <v>1</v>
      </c>
      <c r="N171" s="192" t="s">
        <v>42</v>
      </c>
      <c r="O171" s="70"/>
      <c r="P171" s="193">
        <f>O171*H171</f>
        <v>0</v>
      </c>
      <c r="Q171" s="193">
        <v>0</v>
      </c>
      <c r="R171" s="193">
        <f>Q171*H171</f>
        <v>0</v>
      </c>
      <c r="S171" s="193">
        <v>0</v>
      </c>
      <c r="T171" s="194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5" t="s">
        <v>156</v>
      </c>
      <c r="AT171" s="195" t="s">
        <v>152</v>
      </c>
      <c r="AU171" s="195" t="s">
        <v>84</v>
      </c>
      <c r="AY171" s="16" t="s">
        <v>150</v>
      </c>
      <c r="BE171" s="196">
        <f>IF(N171="základní",J171,0)</f>
        <v>0</v>
      </c>
      <c r="BF171" s="196">
        <f>IF(N171="snížená",J171,0)</f>
        <v>0</v>
      </c>
      <c r="BG171" s="196">
        <f>IF(N171="zákl. přenesená",J171,0)</f>
        <v>0</v>
      </c>
      <c r="BH171" s="196">
        <f>IF(N171="sníž. přenesená",J171,0)</f>
        <v>0</v>
      </c>
      <c r="BI171" s="196">
        <f>IF(N171="nulová",J171,0)</f>
        <v>0</v>
      </c>
      <c r="BJ171" s="16" t="s">
        <v>21</v>
      </c>
      <c r="BK171" s="196">
        <f>ROUND(I171*H171,2)</f>
        <v>0</v>
      </c>
      <c r="BL171" s="16" t="s">
        <v>156</v>
      </c>
      <c r="BM171" s="195" t="s">
        <v>256</v>
      </c>
    </row>
    <row r="172" spans="1:47" s="2" customFormat="1" ht="19.5">
      <c r="A172" s="33"/>
      <c r="B172" s="34"/>
      <c r="C172" s="35"/>
      <c r="D172" s="199" t="s">
        <v>177</v>
      </c>
      <c r="E172" s="35"/>
      <c r="F172" s="209" t="s">
        <v>257</v>
      </c>
      <c r="G172" s="35"/>
      <c r="H172" s="35"/>
      <c r="I172" s="210"/>
      <c r="J172" s="35"/>
      <c r="K172" s="35"/>
      <c r="L172" s="38"/>
      <c r="M172" s="211"/>
      <c r="N172" s="212"/>
      <c r="O172" s="70"/>
      <c r="P172" s="70"/>
      <c r="Q172" s="70"/>
      <c r="R172" s="70"/>
      <c r="S172" s="70"/>
      <c r="T172" s="71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6" t="s">
        <v>177</v>
      </c>
      <c r="AU172" s="16" t="s">
        <v>84</v>
      </c>
    </row>
    <row r="173" spans="2:51" s="13" customFormat="1" ht="11.25">
      <c r="B173" s="197"/>
      <c r="C173" s="198"/>
      <c r="D173" s="199" t="s">
        <v>158</v>
      </c>
      <c r="E173" s="200" t="s">
        <v>1</v>
      </c>
      <c r="F173" s="201" t="s">
        <v>258</v>
      </c>
      <c r="G173" s="198"/>
      <c r="H173" s="202">
        <v>18.25</v>
      </c>
      <c r="I173" s="203"/>
      <c r="J173" s="198"/>
      <c r="K173" s="198"/>
      <c r="L173" s="204"/>
      <c r="M173" s="205"/>
      <c r="N173" s="206"/>
      <c r="O173" s="206"/>
      <c r="P173" s="206"/>
      <c r="Q173" s="206"/>
      <c r="R173" s="206"/>
      <c r="S173" s="206"/>
      <c r="T173" s="207"/>
      <c r="AT173" s="208" t="s">
        <v>158</v>
      </c>
      <c r="AU173" s="208" t="s">
        <v>84</v>
      </c>
      <c r="AV173" s="13" t="s">
        <v>84</v>
      </c>
      <c r="AW173" s="13" t="s">
        <v>34</v>
      </c>
      <c r="AX173" s="13" t="s">
        <v>21</v>
      </c>
      <c r="AY173" s="208" t="s">
        <v>150</v>
      </c>
    </row>
    <row r="174" spans="1:65" s="2" customFormat="1" ht="21.75" customHeight="1">
      <c r="A174" s="33"/>
      <c r="B174" s="34"/>
      <c r="C174" s="183" t="s">
        <v>7</v>
      </c>
      <c r="D174" s="183" t="s">
        <v>152</v>
      </c>
      <c r="E174" s="184" t="s">
        <v>259</v>
      </c>
      <c r="F174" s="185" t="s">
        <v>260</v>
      </c>
      <c r="G174" s="186" t="s">
        <v>261</v>
      </c>
      <c r="H174" s="187">
        <v>48</v>
      </c>
      <c r="I174" s="188"/>
      <c r="J174" s="189">
        <f>ROUND(I174*H174,2)</f>
        <v>0</v>
      </c>
      <c r="K174" s="190"/>
      <c r="L174" s="38"/>
      <c r="M174" s="191" t="s">
        <v>1</v>
      </c>
      <c r="N174" s="192" t="s">
        <v>42</v>
      </c>
      <c r="O174" s="70"/>
      <c r="P174" s="193">
        <f>O174*H174</f>
        <v>0</v>
      </c>
      <c r="Q174" s="193">
        <v>0.0007</v>
      </c>
      <c r="R174" s="193">
        <f>Q174*H174</f>
        <v>0.0336</v>
      </c>
      <c r="S174" s="193">
        <v>0</v>
      </c>
      <c r="T174" s="194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5" t="s">
        <v>156</v>
      </c>
      <c r="AT174" s="195" t="s">
        <v>152</v>
      </c>
      <c r="AU174" s="195" t="s">
        <v>84</v>
      </c>
      <c r="AY174" s="16" t="s">
        <v>150</v>
      </c>
      <c r="BE174" s="196">
        <f>IF(N174="základní",J174,0)</f>
        <v>0</v>
      </c>
      <c r="BF174" s="196">
        <f>IF(N174="snížená",J174,0)</f>
        <v>0</v>
      </c>
      <c r="BG174" s="196">
        <f>IF(N174="zákl. přenesená",J174,0)</f>
        <v>0</v>
      </c>
      <c r="BH174" s="196">
        <f>IF(N174="sníž. přenesená",J174,0)</f>
        <v>0</v>
      </c>
      <c r="BI174" s="196">
        <f>IF(N174="nulová",J174,0)</f>
        <v>0</v>
      </c>
      <c r="BJ174" s="16" t="s">
        <v>21</v>
      </c>
      <c r="BK174" s="196">
        <f>ROUND(I174*H174,2)</f>
        <v>0</v>
      </c>
      <c r="BL174" s="16" t="s">
        <v>156</v>
      </c>
      <c r="BM174" s="195" t="s">
        <v>262</v>
      </c>
    </row>
    <row r="175" spans="2:51" s="13" customFormat="1" ht="11.25">
      <c r="B175" s="197"/>
      <c r="C175" s="198"/>
      <c r="D175" s="199" t="s">
        <v>158</v>
      </c>
      <c r="E175" s="200" t="s">
        <v>1</v>
      </c>
      <c r="F175" s="201" t="s">
        <v>263</v>
      </c>
      <c r="G175" s="198"/>
      <c r="H175" s="202">
        <v>48</v>
      </c>
      <c r="I175" s="203"/>
      <c r="J175" s="198"/>
      <c r="K175" s="198"/>
      <c r="L175" s="204"/>
      <c r="M175" s="205"/>
      <c r="N175" s="206"/>
      <c r="O175" s="206"/>
      <c r="P175" s="206"/>
      <c r="Q175" s="206"/>
      <c r="R175" s="206"/>
      <c r="S175" s="206"/>
      <c r="T175" s="207"/>
      <c r="AT175" s="208" t="s">
        <v>158</v>
      </c>
      <c r="AU175" s="208" t="s">
        <v>84</v>
      </c>
      <c r="AV175" s="13" t="s">
        <v>84</v>
      </c>
      <c r="AW175" s="13" t="s">
        <v>34</v>
      </c>
      <c r="AX175" s="13" t="s">
        <v>21</v>
      </c>
      <c r="AY175" s="208" t="s">
        <v>150</v>
      </c>
    </row>
    <row r="176" spans="1:65" s="2" customFormat="1" ht="16.5" customHeight="1">
      <c r="A176" s="33"/>
      <c r="B176" s="34"/>
      <c r="C176" s="183" t="s">
        <v>264</v>
      </c>
      <c r="D176" s="183" t="s">
        <v>152</v>
      </c>
      <c r="E176" s="184" t="s">
        <v>265</v>
      </c>
      <c r="F176" s="185" t="s">
        <v>266</v>
      </c>
      <c r="G176" s="186" t="s">
        <v>170</v>
      </c>
      <c r="H176" s="187">
        <v>12.098</v>
      </c>
      <c r="I176" s="188"/>
      <c r="J176" s="189">
        <f>ROUND(I176*H176,2)</f>
        <v>0</v>
      </c>
      <c r="K176" s="190"/>
      <c r="L176" s="38"/>
      <c r="M176" s="191" t="s">
        <v>1</v>
      </c>
      <c r="N176" s="192" t="s">
        <v>42</v>
      </c>
      <c r="O176" s="70"/>
      <c r="P176" s="193">
        <f>O176*H176</f>
        <v>0</v>
      </c>
      <c r="Q176" s="193">
        <v>0</v>
      </c>
      <c r="R176" s="193">
        <f>Q176*H176</f>
        <v>0</v>
      </c>
      <c r="S176" s="193">
        <v>0</v>
      </c>
      <c r="T176" s="194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5" t="s">
        <v>156</v>
      </c>
      <c r="AT176" s="195" t="s">
        <v>152</v>
      </c>
      <c r="AU176" s="195" t="s">
        <v>84</v>
      </c>
      <c r="AY176" s="16" t="s">
        <v>150</v>
      </c>
      <c r="BE176" s="196">
        <f>IF(N176="základní",J176,0)</f>
        <v>0</v>
      </c>
      <c r="BF176" s="196">
        <f>IF(N176="snížená",J176,0)</f>
        <v>0</v>
      </c>
      <c r="BG176" s="196">
        <f>IF(N176="zákl. přenesená",J176,0)</f>
        <v>0</v>
      </c>
      <c r="BH176" s="196">
        <f>IF(N176="sníž. přenesená",J176,0)</f>
        <v>0</v>
      </c>
      <c r="BI176" s="196">
        <f>IF(N176="nulová",J176,0)</f>
        <v>0</v>
      </c>
      <c r="BJ176" s="16" t="s">
        <v>21</v>
      </c>
      <c r="BK176" s="196">
        <f>ROUND(I176*H176,2)</f>
        <v>0</v>
      </c>
      <c r="BL176" s="16" t="s">
        <v>156</v>
      </c>
      <c r="BM176" s="195" t="s">
        <v>267</v>
      </c>
    </row>
    <row r="177" spans="2:51" s="13" customFormat="1" ht="11.25">
      <c r="B177" s="197"/>
      <c r="C177" s="198"/>
      <c r="D177" s="199" t="s">
        <v>158</v>
      </c>
      <c r="E177" s="200" t="s">
        <v>1</v>
      </c>
      <c r="F177" s="201" t="s">
        <v>268</v>
      </c>
      <c r="G177" s="198"/>
      <c r="H177" s="202">
        <v>12.098</v>
      </c>
      <c r="I177" s="203"/>
      <c r="J177" s="198"/>
      <c r="K177" s="198"/>
      <c r="L177" s="204"/>
      <c r="M177" s="205"/>
      <c r="N177" s="206"/>
      <c r="O177" s="206"/>
      <c r="P177" s="206"/>
      <c r="Q177" s="206"/>
      <c r="R177" s="206"/>
      <c r="S177" s="206"/>
      <c r="T177" s="207"/>
      <c r="AT177" s="208" t="s">
        <v>158</v>
      </c>
      <c r="AU177" s="208" t="s">
        <v>84</v>
      </c>
      <c r="AV177" s="13" t="s">
        <v>84</v>
      </c>
      <c r="AW177" s="13" t="s">
        <v>34</v>
      </c>
      <c r="AX177" s="13" t="s">
        <v>21</v>
      </c>
      <c r="AY177" s="208" t="s">
        <v>150</v>
      </c>
    </row>
    <row r="178" spans="1:65" s="2" customFormat="1" ht="16.5" customHeight="1">
      <c r="A178" s="33"/>
      <c r="B178" s="34"/>
      <c r="C178" s="183" t="s">
        <v>269</v>
      </c>
      <c r="D178" s="183" t="s">
        <v>152</v>
      </c>
      <c r="E178" s="184" t="s">
        <v>270</v>
      </c>
      <c r="F178" s="185" t="s">
        <v>271</v>
      </c>
      <c r="G178" s="186" t="s">
        <v>155</v>
      </c>
      <c r="H178" s="187">
        <v>47.056</v>
      </c>
      <c r="I178" s="188"/>
      <c r="J178" s="189">
        <f>ROUND(I178*H178,2)</f>
        <v>0</v>
      </c>
      <c r="K178" s="190"/>
      <c r="L178" s="38"/>
      <c r="M178" s="191" t="s">
        <v>1</v>
      </c>
      <c r="N178" s="192" t="s">
        <v>42</v>
      </c>
      <c r="O178" s="70"/>
      <c r="P178" s="193">
        <f>O178*H178</f>
        <v>0</v>
      </c>
      <c r="Q178" s="193">
        <v>0.04174</v>
      </c>
      <c r="R178" s="193">
        <f>Q178*H178</f>
        <v>1.9641174399999999</v>
      </c>
      <c r="S178" s="193">
        <v>0</v>
      </c>
      <c r="T178" s="194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95" t="s">
        <v>156</v>
      </c>
      <c r="AT178" s="195" t="s">
        <v>152</v>
      </c>
      <c r="AU178" s="195" t="s">
        <v>84</v>
      </c>
      <c r="AY178" s="16" t="s">
        <v>150</v>
      </c>
      <c r="BE178" s="196">
        <f>IF(N178="základní",J178,0)</f>
        <v>0</v>
      </c>
      <c r="BF178" s="196">
        <f>IF(N178="snížená",J178,0)</f>
        <v>0</v>
      </c>
      <c r="BG178" s="196">
        <f>IF(N178="zákl. přenesená",J178,0)</f>
        <v>0</v>
      </c>
      <c r="BH178" s="196">
        <f>IF(N178="sníž. přenesená",J178,0)</f>
        <v>0</v>
      </c>
      <c r="BI178" s="196">
        <f>IF(N178="nulová",J178,0)</f>
        <v>0</v>
      </c>
      <c r="BJ178" s="16" t="s">
        <v>21</v>
      </c>
      <c r="BK178" s="196">
        <f>ROUND(I178*H178,2)</f>
        <v>0</v>
      </c>
      <c r="BL178" s="16" t="s">
        <v>156</v>
      </c>
      <c r="BM178" s="195" t="s">
        <v>272</v>
      </c>
    </row>
    <row r="179" spans="2:51" s="13" customFormat="1" ht="11.25">
      <c r="B179" s="197"/>
      <c r="C179" s="198"/>
      <c r="D179" s="199" t="s">
        <v>158</v>
      </c>
      <c r="E179" s="200" t="s">
        <v>1</v>
      </c>
      <c r="F179" s="201" t="s">
        <v>273</v>
      </c>
      <c r="G179" s="198"/>
      <c r="H179" s="202">
        <v>47.056</v>
      </c>
      <c r="I179" s="203"/>
      <c r="J179" s="198"/>
      <c r="K179" s="198"/>
      <c r="L179" s="204"/>
      <c r="M179" s="205"/>
      <c r="N179" s="206"/>
      <c r="O179" s="206"/>
      <c r="P179" s="206"/>
      <c r="Q179" s="206"/>
      <c r="R179" s="206"/>
      <c r="S179" s="206"/>
      <c r="T179" s="207"/>
      <c r="AT179" s="208" t="s">
        <v>158</v>
      </c>
      <c r="AU179" s="208" t="s">
        <v>84</v>
      </c>
      <c r="AV179" s="13" t="s">
        <v>84</v>
      </c>
      <c r="AW179" s="13" t="s">
        <v>34</v>
      </c>
      <c r="AX179" s="13" t="s">
        <v>21</v>
      </c>
      <c r="AY179" s="208" t="s">
        <v>150</v>
      </c>
    </row>
    <row r="180" spans="1:65" s="2" customFormat="1" ht="16.5" customHeight="1">
      <c r="A180" s="33"/>
      <c r="B180" s="34"/>
      <c r="C180" s="183" t="s">
        <v>274</v>
      </c>
      <c r="D180" s="183" t="s">
        <v>152</v>
      </c>
      <c r="E180" s="184" t="s">
        <v>275</v>
      </c>
      <c r="F180" s="185" t="s">
        <v>276</v>
      </c>
      <c r="G180" s="186" t="s">
        <v>155</v>
      </c>
      <c r="H180" s="187">
        <v>47.056</v>
      </c>
      <c r="I180" s="188"/>
      <c r="J180" s="189">
        <f>ROUND(I180*H180,2)</f>
        <v>0</v>
      </c>
      <c r="K180" s="190"/>
      <c r="L180" s="38"/>
      <c r="M180" s="191" t="s">
        <v>1</v>
      </c>
      <c r="N180" s="192" t="s">
        <v>42</v>
      </c>
      <c r="O180" s="70"/>
      <c r="P180" s="193">
        <f>O180*H180</f>
        <v>0</v>
      </c>
      <c r="Q180" s="193">
        <v>2E-05</v>
      </c>
      <c r="R180" s="193">
        <f>Q180*H180</f>
        <v>0.00094112</v>
      </c>
      <c r="S180" s="193">
        <v>0</v>
      </c>
      <c r="T180" s="194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5" t="s">
        <v>156</v>
      </c>
      <c r="AT180" s="195" t="s">
        <v>152</v>
      </c>
      <c r="AU180" s="195" t="s">
        <v>84</v>
      </c>
      <c r="AY180" s="16" t="s">
        <v>150</v>
      </c>
      <c r="BE180" s="196">
        <f>IF(N180="základní",J180,0)</f>
        <v>0</v>
      </c>
      <c r="BF180" s="196">
        <f>IF(N180="snížená",J180,0)</f>
        <v>0</v>
      </c>
      <c r="BG180" s="196">
        <f>IF(N180="zákl. přenesená",J180,0)</f>
        <v>0</v>
      </c>
      <c r="BH180" s="196">
        <f>IF(N180="sníž. přenesená",J180,0)</f>
        <v>0</v>
      </c>
      <c r="BI180" s="196">
        <f>IF(N180="nulová",J180,0)</f>
        <v>0</v>
      </c>
      <c r="BJ180" s="16" t="s">
        <v>21</v>
      </c>
      <c r="BK180" s="196">
        <f>ROUND(I180*H180,2)</f>
        <v>0</v>
      </c>
      <c r="BL180" s="16" t="s">
        <v>156</v>
      </c>
      <c r="BM180" s="195" t="s">
        <v>277</v>
      </c>
    </row>
    <row r="181" spans="2:51" s="13" customFormat="1" ht="11.25">
      <c r="B181" s="197"/>
      <c r="C181" s="198"/>
      <c r="D181" s="199" t="s">
        <v>158</v>
      </c>
      <c r="E181" s="200" t="s">
        <v>1</v>
      </c>
      <c r="F181" s="201" t="s">
        <v>278</v>
      </c>
      <c r="G181" s="198"/>
      <c r="H181" s="202">
        <v>47.056</v>
      </c>
      <c r="I181" s="203"/>
      <c r="J181" s="198"/>
      <c r="K181" s="198"/>
      <c r="L181" s="204"/>
      <c r="M181" s="205"/>
      <c r="N181" s="206"/>
      <c r="O181" s="206"/>
      <c r="P181" s="206"/>
      <c r="Q181" s="206"/>
      <c r="R181" s="206"/>
      <c r="S181" s="206"/>
      <c r="T181" s="207"/>
      <c r="AT181" s="208" t="s">
        <v>158</v>
      </c>
      <c r="AU181" s="208" t="s">
        <v>84</v>
      </c>
      <c r="AV181" s="13" t="s">
        <v>84</v>
      </c>
      <c r="AW181" s="13" t="s">
        <v>34</v>
      </c>
      <c r="AX181" s="13" t="s">
        <v>21</v>
      </c>
      <c r="AY181" s="208" t="s">
        <v>150</v>
      </c>
    </row>
    <row r="182" spans="1:65" s="2" customFormat="1" ht="16.5" customHeight="1">
      <c r="A182" s="33"/>
      <c r="B182" s="34"/>
      <c r="C182" s="183" t="s">
        <v>279</v>
      </c>
      <c r="D182" s="183" t="s">
        <v>152</v>
      </c>
      <c r="E182" s="184" t="s">
        <v>280</v>
      </c>
      <c r="F182" s="185" t="s">
        <v>281</v>
      </c>
      <c r="G182" s="186" t="s">
        <v>190</v>
      </c>
      <c r="H182" s="187">
        <v>3.025</v>
      </c>
      <c r="I182" s="188"/>
      <c r="J182" s="189">
        <f>ROUND(I182*H182,2)</f>
        <v>0</v>
      </c>
      <c r="K182" s="190"/>
      <c r="L182" s="38"/>
      <c r="M182" s="191" t="s">
        <v>1</v>
      </c>
      <c r="N182" s="192" t="s">
        <v>42</v>
      </c>
      <c r="O182" s="70"/>
      <c r="P182" s="193">
        <f>O182*H182</f>
        <v>0</v>
      </c>
      <c r="Q182" s="193">
        <v>1.04877</v>
      </c>
      <c r="R182" s="193">
        <f>Q182*H182</f>
        <v>3.1725292499999997</v>
      </c>
      <c r="S182" s="193">
        <v>0</v>
      </c>
      <c r="T182" s="194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5" t="s">
        <v>156</v>
      </c>
      <c r="AT182" s="195" t="s">
        <v>152</v>
      </c>
      <c r="AU182" s="195" t="s">
        <v>84</v>
      </c>
      <c r="AY182" s="16" t="s">
        <v>150</v>
      </c>
      <c r="BE182" s="196">
        <f>IF(N182="základní",J182,0)</f>
        <v>0</v>
      </c>
      <c r="BF182" s="196">
        <f>IF(N182="snížená",J182,0)</f>
        <v>0</v>
      </c>
      <c r="BG182" s="196">
        <f>IF(N182="zákl. přenesená",J182,0)</f>
        <v>0</v>
      </c>
      <c r="BH182" s="196">
        <f>IF(N182="sníž. přenesená",J182,0)</f>
        <v>0</v>
      </c>
      <c r="BI182" s="196">
        <f>IF(N182="nulová",J182,0)</f>
        <v>0</v>
      </c>
      <c r="BJ182" s="16" t="s">
        <v>21</v>
      </c>
      <c r="BK182" s="196">
        <f>ROUND(I182*H182,2)</f>
        <v>0</v>
      </c>
      <c r="BL182" s="16" t="s">
        <v>156</v>
      </c>
      <c r="BM182" s="195" t="s">
        <v>282</v>
      </c>
    </row>
    <row r="183" spans="2:51" s="13" customFormat="1" ht="11.25">
      <c r="B183" s="197"/>
      <c r="C183" s="198"/>
      <c r="D183" s="199" t="s">
        <v>158</v>
      </c>
      <c r="E183" s="200" t="s">
        <v>1</v>
      </c>
      <c r="F183" s="201" t="s">
        <v>283</v>
      </c>
      <c r="G183" s="198"/>
      <c r="H183" s="202">
        <v>3.025</v>
      </c>
      <c r="I183" s="203"/>
      <c r="J183" s="198"/>
      <c r="K183" s="198"/>
      <c r="L183" s="204"/>
      <c r="M183" s="205"/>
      <c r="N183" s="206"/>
      <c r="O183" s="206"/>
      <c r="P183" s="206"/>
      <c r="Q183" s="206"/>
      <c r="R183" s="206"/>
      <c r="S183" s="206"/>
      <c r="T183" s="207"/>
      <c r="AT183" s="208" t="s">
        <v>158</v>
      </c>
      <c r="AU183" s="208" t="s">
        <v>84</v>
      </c>
      <c r="AV183" s="13" t="s">
        <v>84</v>
      </c>
      <c r="AW183" s="13" t="s">
        <v>34</v>
      </c>
      <c r="AX183" s="13" t="s">
        <v>21</v>
      </c>
      <c r="AY183" s="208" t="s">
        <v>150</v>
      </c>
    </row>
    <row r="184" spans="1:65" s="2" customFormat="1" ht="16.5" customHeight="1">
      <c r="A184" s="33"/>
      <c r="B184" s="34"/>
      <c r="C184" s="183" t="s">
        <v>284</v>
      </c>
      <c r="D184" s="183" t="s">
        <v>152</v>
      </c>
      <c r="E184" s="184" t="s">
        <v>285</v>
      </c>
      <c r="F184" s="185" t="s">
        <v>286</v>
      </c>
      <c r="G184" s="186" t="s">
        <v>170</v>
      </c>
      <c r="H184" s="187">
        <v>12.107</v>
      </c>
      <c r="I184" s="188"/>
      <c r="J184" s="189">
        <f>ROUND(I184*H184,2)</f>
        <v>0</v>
      </c>
      <c r="K184" s="190"/>
      <c r="L184" s="38"/>
      <c r="M184" s="191" t="s">
        <v>1</v>
      </c>
      <c r="N184" s="192" t="s">
        <v>42</v>
      </c>
      <c r="O184" s="70"/>
      <c r="P184" s="193">
        <f>O184*H184</f>
        <v>0</v>
      </c>
      <c r="Q184" s="193">
        <v>0</v>
      </c>
      <c r="R184" s="193">
        <f>Q184*H184</f>
        <v>0</v>
      </c>
      <c r="S184" s="193">
        <v>0</v>
      </c>
      <c r="T184" s="194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5" t="s">
        <v>156</v>
      </c>
      <c r="AT184" s="195" t="s">
        <v>152</v>
      </c>
      <c r="AU184" s="195" t="s">
        <v>84</v>
      </c>
      <c r="AY184" s="16" t="s">
        <v>150</v>
      </c>
      <c r="BE184" s="196">
        <f>IF(N184="základní",J184,0)</f>
        <v>0</v>
      </c>
      <c r="BF184" s="196">
        <f>IF(N184="snížená",J184,0)</f>
        <v>0</v>
      </c>
      <c r="BG184" s="196">
        <f>IF(N184="zákl. přenesená",J184,0)</f>
        <v>0</v>
      </c>
      <c r="BH184" s="196">
        <f>IF(N184="sníž. přenesená",J184,0)</f>
        <v>0</v>
      </c>
      <c r="BI184" s="196">
        <f>IF(N184="nulová",J184,0)</f>
        <v>0</v>
      </c>
      <c r="BJ184" s="16" t="s">
        <v>21</v>
      </c>
      <c r="BK184" s="196">
        <f>ROUND(I184*H184,2)</f>
        <v>0</v>
      </c>
      <c r="BL184" s="16" t="s">
        <v>156</v>
      </c>
      <c r="BM184" s="195" t="s">
        <v>287</v>
      </c>
    </row>
    <row r="185" spans="1:47" s="2" customFormat="1" ht="19.5">
      <c r="A185" s="33"/>
      <c r="B185" s="34"/>
      <c r="C185" s="35"/>
      <c r="D185" s="199" t="s">
        <v>177</v>
      </c>
      <c r="E185" s="35"/>
      <c r="F185" s="209" t="s">
        <v>288</v>
      </c>
      <c r="G185" s="35"/>
      <c r="H185" s="35"/>
      <c r="I185" s="210"/>
      <c r="J185" s="35"/>
      <c r="K185" s="35"/>
      <c r="L185" s="38"/>
      <c r="M185" s="211"/>
      <c r="N185" s="212"/>
      <c r="O185" s="70"/>
      <c r="P185" s="70"/>
      <c r="Q185" s="70"/>
      <c r="R185" s="70"/>
      <c r="S185" s="70"/>
      <c r="T185" s="71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6" t="s">
        <v>177</v>
      </c>
      <c r="AU185" s="16" t="s">
        <v>84</v>
      </c>
    </row>
    <row r="186" spans="2:51" s="13" customFormat="1" ht="11.25">
      <c r="B186" s="197"/>
      <c r="C186" s="198"/>
      <c r="D186" s="199" t="s">
        <v>158</v>
      </c>
      <c r="E186" s="200" t="s">
        <v>1</v>
      </c>
      <c r="F186" s="201" t="s">
        <v>289</v>
      </c>
      <c r="G186" s="198"/>
      <c r="H186" s="202">
        <v>12.107</v>
      </c>
      <c r="I186" s="203"/>
      <c r="J186" s="198"/>
      <c r="K186" s="198"/>
      <c r="L186" s="204"/>
      <c r="M186" s="205"/>
      <c r="N186" s="206"/>
      <c r="O186" s="206"/>
      <c r="P186" s="206"/>
      <c r="Q186" s="206"/>
      <c r="R186" s="206"/>
      <c r="S186" s="206"/>
      <c r="T186" s="207"/>
      <c r="AT186" s="208" t="s">
        <v>158</v>
      </c>
      <c r="AU186" s="208" t="s">
        <v>84</v>
      </c>
      <c r="AV186" s="13" t="s">
        <v>84</v>
      </c>
      <c r="AW186" s="13" t="s">
        <v>34</v>
      </c>
      <c r="AX186" s="13" t="s">
        <v>21</v>
      </c>
      <c r="AY186" s="208" t="s">
        <v>150</v>
      </c>
    </row>
    <row r="187" spans="1:65" s="2" customFormat="1" ht="33" customHeight="1">
      <c r="A187" s="33"/>
      <c r="B187" s="34"/>
      <c r="C187" s="183" t="s">
        <v>290</v>
      </c>
      <c r="D187" s="183" t="s">
        <v>152</v>
      </c>
      <c r="E187" s="184" t="s">
        <v>291</v>
      </c>
      <c r="F187" s="185" t="s">
        <v>292</v>
      </c>
      <c r="G187" s="186" t="s">
        <v>155</v>
      </c>
      <c r="H187" s="187">
        <v>26.059</v>
      </c>
      <c r="I187" s="188"/>
      <c r="J187" s="189">
        <f>ROUND(I187*H187,2)</f>
        <v>0</v>
      </c>
      <c r="K187" s="190"/>
      <c r="L187" s="38"/>
      <c r="M187" s="191" t="s">
        <v>1</v>
      </c>
      <c r="N187" s="192" t="s">
        <v>42</v>
      </c>
      <c r="O187" s="70"/>
      <c r="P187" s="193">
        <f>O187*H187</f>
        <v>0</v>
      </c>
      <c r="Q187" s="193">
        <v>0.00132</v>
      </c>
      <c r="R187" s="193">
        <f>Q187*H187</f>
        <v>0.03439788</v>
      </c>
      <c r="S187" s="193">
        <v>0</v>
      </c>
      <c r="T187" s="194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95" t="s">
        <v>156</v>
      </c>
      <c r="AT187" s="195" t="s">
        <v>152</v>
      </c>
      <c r="AU187" s="195" t="s">
        <v>84</v>
      </c>
      <c r="AY187" s="16" t="s">
        <v>150</v>
      </c>
      <c r="BE187" s="196">
        <f>IF(N187="základní",J187,0)</f>
        <v>0</v>
      </c>
      <c r="BF187" s="196">
        <f>IF(N187="snížená",J187,0)</f>
        <v>0</v>
      </c>
      <c r="BG187" s="196">
        <f>IF(N187="zákl. přenesená",J187,0)</f>
        <v>0</v>
      </c>
      <c r="BH187" s="196">
        <f>IF(N187="sníž. přenesená",J187,0)</f>
        <v>0</v>
      </c>
      <c r="BI187" s="196">
        <f>IF(N187="nulová",J187,0)</f>
        <v>0</v>
      </c>
      <c r="BJ187" s="16" t="s">
        <v>21</v>
      </c>
      <c r="BK187" s="196">
        <f>ROUND(I187*H187,2)</f>
        <v>0</v>
      </c>
      <c r="BL187" s="16" t="s">
        <v>156</v>
      </c>
      <c r="BM187" s="195" t="s">
        <v>293</v>
      </c>
    </row>
    <row r="188" spans="2:51" s="13" customFormat="1" ht="22.5">
      <c r="B188" s="197"/>
      <c r="C188" s="198"/>
      <c r="D188" s="199" t="s">
        <v>158</v>
      </c>
      <c r="E188" s="200" t="s">
        <v>1</v>
      </c>
      <c r="F188" s="201" t="s">
        <v>294</v>
      </c>
      <c r="G188" s="198"/>
      <c r="H188" s="202">
        <v>26.059</v>
      </c>
      <c r="I188" s="203"/>
      <c r="J188" s="198"/>
      <c r="K188" s="198"/>
      <c r="L188" s="204"/>
      <c r="M188" s="205"/>
      <c r="N188" s="206"/>
      <c r="O188" s="206"/>
      <c r="P188" s="206"/>
      <c r="Q188" s="206"/>
      <c r="R188" s="206"/>
      <c r="S188" s="206"/>
      <c r="T188" s="207"/>
      <c r="AT188" s="208" t="s">
        <v>158</v>
      </c>
      <c r="AU188" s="208" t="s">
        <v>84</v>
      </c>
      <c r="AV188" s="13" t="s">
        <v>84</v>
      </c>
      <c r="AW188" s="13" t="s">
        <v>34</v>
      </c>
      <c r="AX188" s="13" t="s">
        <v>21</v>
      </c>
      <c r="AY188" s="208" t="s">
        <v>150</v>
      </c>
    </row>
    <row r="189" spans="1:65" s="2" customFormat="1" ht="33" customHeight="1">
      <c r="A189" s="33"/>
      <c r="B189" s="34"/>
      <c r="C189" s="183" t="s">
        <v>295</v>
      </c>
      <c r="D189" s="183" t="s">
        <v>152</v>
      </c>
      <c r="E189" s="184" t="s">
        <v>296</v>
      </c>
      <c r="F189" s="185" t="s">
        <v>297</v>
      </c>
      <c r="G189" s="186" t="s">
        <v>155</v>
      </c>
      <c r="H189" s="187">
        <v>26.059</v>
      </c>
      <c r="I189" s="188"/>
      <c r="J189" s="189">
        <f>ROUND(I189*H189,2)</f>
        <v>0</v>
      </c>
      <c r="K189" s="190"/>
      <c r="L189" s="38"/>
      <c r="M189" s="191" t="s">
        <v>1</v>
      </c>
      <c r="N189" s="192" t="s">
        <v>42</v>
      </c>
      <c r="O189" s="70"/>
      <c r="P189" s="193">
        <f>O189*H189</f>
        <v>0</v>
      </c>
      <c r="Q189" s="193">
        <v>4E-05</v>
      </c>
      <c r="R189" s="193">
        <f>Q189*H189</f>
        <v>0.0010423600000000002</v>
      </c>
      <c r="S189" s="193">
        <v>0</v>
      </c>
      <c r="T189" s="194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5" t="s">
        <v>156</v>
      </c>
      <c r="AT189" s="195" t="s">
        <v>152</v>
      </c>
      <c r="AU189" s="195" t="s">
        <v>84</v>
      </c>
      <c r="AY189" s="16" t="s">
        <v>150</v>
      </c>
      <c r="BE189" s="196">
        <f>IF(N189="základní",J189,0)</f>
        <v>0</v>
      </c>
      <c r="BF189" s="196">
        <f>IF(N189="snížená",J189,0)</f>
        <v>0</v>
      </c>
      <c r="BG189" s="196">
        <f>IF(N189="zákl. přenesená",J189,0)</f>
        <v>0</v>
      </c>
      <c r="BH189" s="196">
        <f>IF(N189="sníž. přenesená",J189,0)</f>
        <v>0</v>
      </c>
      <c r="BI189" s="196">
        <f>IF(N189="nulová",J189,0)</f>
        <v>0</v>
      </c>
      <c r="BJ189" s="16" t="s">
        <v>21</v>
      </c>
      <c r="BK189" s="196">
        <f>ROUND(I189*H189,2)</f>
        <v>0</v>
      </c>
      <c r="BL189" s="16" t="s">
        <v>156</v>
      </c>
      <c r="BM189" s="195" t="s">
        <v>298</v>
      </c>
    </row>
    <row r="190" spans="2:51" s="13" customFormat="1" ht="11.25">
      <c r="B190" s="197"/>
      <c r="C190" s="198"/>
      <c r="D190" s="199" t="s">
        <v>158</v>
      </c>
      <c r="E190" s="200" t="s">
        <v>1</v>
      </c>
      <c r="F190" s="201" t="s">
        <v>299</v>
      </c>
      <c r="G190" s="198"/>
      <c r="H190" s="202">
        <v>26.059</v>
      </c>
      <c r="I190" s="203"/>
      <c r="J190" s="198"/>
      <c r="K190" s="198"/>
      <c r="L190" s="204"/>
      <c r="M190" s="205"/>
      <c r="N190" s="206"/>
      <c r="O190" s="206"/>
      <c r="P190" s="206"/>
      <c r="Q190" s="206"/>
      <c r="R190" s="206"/>
      <c r="S190" s="206"/>
      <c r="T190" s="207"/>
      <c r="AT190" s="208" t="s">
        <v>158</v>
      </c>
      <c r="AU190" s="208" t="s">
        <v>84</v>
      </c>
      <c r="AV190" s="13" t="s">
        <v>84</v>
      </c>
      <c r="AW190" s="13" t="s">
        <v>34</v>
      </c>
      <c r="AX190" s="13" t="s">
        <v>21</v>
      </c>
      <c r="AY190" s="208" t="s">
        <v>150</v>
      </c>
    </row>
    <row r="191" spans="1:65" s="2" customFormat="1" ht="21.75" customHeight="1">
      <c r="A191" s="33"/>
      <c r="B191" s="34"/>
      <c r="C191" s="183" t="s">
        <v>300</v>
      </c>
      <c r="D191" s="183" t="s">
        <v>152</v>
      </c>
      <c r="E191" s="184" t="s">
        <v>301</v>
      </c>
      <c r="F191" s="185" t="s">
        <v>302</v>
      </c>
      <c r="G191" s="186" t="s">
        <v>190</v>
      </c>
      <c r="H191" s="187">
        <v>3.252</v>
      </c>
      <c r="I191" s="188"/>
      <c r="J191" s="189">
        <f>ROUND(I191*H191,2)</f>
        <v>0</v>
      </c>
      <c r="K191" s="190"/>
      <c r="L191" s="38"/>
      <c r="M191" s="191" t="s">
        <v>1</v>
      </c>
      <c r="N191" s="192" t="s">
        <v>42</v>
      </c>
      <c r="O191" s="70"/>
      <c r="P191" s="193">
        <f>O191*H191</f>
        <v>0</v>
      </c>
      <c r="Q191" s="193">
        <v>1.07637</v>
      </c>
      <c r="R191" s="193">
        <f>Q191*H191</f>
        <v>3.5003552399999998</v>
      </c>
      <c r="S191" s="193">
        <v>0</v>
      </c>
      <c r="T191" s="194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95" t="s">
        <v>156</v>
      </c>
      <c r="AT191" s="195" t="s">
        <v>152</v>
      </c>
      <c r="AU191" s="195" t="s">
        <v>84</v>
      </c>
      <c r="AY191" s="16" t="s">
        <v>150</v>
      </c>
      <c r="BE191" s="196">
        <f>IF(N191="základní",J191,0)</f>
        <v>0</v>
      </c>
      <c r="BF191" s="196">
        <f>IF(N191="snížená",J191,0)</f>
        <v>0</v>
      </c>
      <c r="BG191" s="196">
        <f>IF(N191="zákl. přenesená",J191,0)</f>
        <v>0</v>
      </c>
      <c r="BH191" s="196">
        <f>IF(N191="sníž. přenesená",J191,0)</f>
        <v>0</v>
      </c>
      <c r="BI191" s="196">
        <f>IF(N191="nulová",J191,0)</f>
        <v>0</v>
      </c>
      <c r="BJ191" s="16" t="s">
        <v>21</v>
      </c>
      <c r="BK191" s="196">
        <f>ROUND(I191*H191,2)</f>
        <v>0</v>
      </c>
      <c r="BL191" s="16" t="s">
        <v>156</v>
      </c>
      <c r="BM191" s="195" t="s">
        <v>303</v>
      </c>
    </row>
    <row r="192" spans="1:47" s="2" customFormat="1" ht="19.5">
      <c r="A192" s="33"/>
      <c r="B192" s="34"/>
      <c r="C192" s="35"/>
      <c r="D192" s="199" t="s">
        <v>177</v>
      </c>
      <c r="E192" s="35"/>
      <c r="F192" s="209" t="s">
        <v>304</v>
      </c>
      <c r="G192" s="35"/>
      <c r="H192" s="35"/>
      <c r="I192" s="210"/>
      <c r="J192" s="35"/>
      <c r="K192" s="35"/>
      <c r="L192" s="38"/>
      <c r="M192" s="211"/>
      <c r="N192" s="212"/>
      <c r="O192" s="70"/>
      <c r="P192" s="70"/>
      <c r="Q192" s="70"/>
      <c r="R192" s="70"/>
      <c r="S192" s="70"/>
      <c r="T192" s="71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6" t="s">
        <v>177</v>
      </c>
      <c r="AU192" s="16" t="s">
        <v>84</v>
      </c>
    </row>
    <row r="193" spans="2:51" s="13" customFormat="1" ht="11.25">
      <c r="B193" s="197"/>
      <c r="C193" s="198"/>
      <c r="D193" s="199" t="s">
        <v>158</v>
      </c>
      <c r="E193" s="200" t="s">
        <v>1</v>
      </c>
      <c r="F193" s="201" t="s">
        <v>305</v>
      </c>
      <c r="G193" s="198"/>
      <c r="H193" s="202">
        <v>3.252</v>
      </c>
      <c r="I193" s="203"/>
      <c r="J193" s="198"/>
      <c r="K193" s="198"/>
      <c r="L193" s="204"/>
      <c r="M193" s="205"/>
      <c r="N193" s="206"/>
      <c r="O193" s="206"/>
      <c r="P193" s="206"/>
      <c r="Q193" s="206"/>
      <c r="R193" s="206"/>
      <c r="S193" s="206"/>
      <c r="T193" s="207"/>
      <c r="AT193" s="208" t="s">
        <v>158</v>
      </c>
      <c r="AU193" s="208" t="s">
        <v>84</v>
      </c>
      <c r="AV193" s="13" t="s">
        <v>84</v>
      </c>
      <c r="AW193" s="13" t="s">
        <v>34</v>
      </c>
      <c r="AX193" s="13" t="s">
        <v>21</v>
      </c>
      <c r="AY193" s="208" t="s">
        <v>150</v>
      </c>
    </row>
    <row r="194" spans="1:65" s="2" customFormat="1" ht="21.75" customHeight="1">
      <c r="A194" s="33"/>
      <c r="B194" s="34"/>
      <c r="C194" s="183" t="s">
        <v>306</v>
      </c>
      <c r="D194" s="183" t="s">
        <v>152</v>
      </c>
      <c r="E194" s="184" t="s">
        <v>307</v>
      </c>
      <c r="F194" s="185" t="s">
        <v>308</v>
      </c>
      <c r="G194" s="186" t="s">
        <v>170</v>
      </c>
      <c r="H194" s="187">
        <v>11.5</v>
      </c>
      <c r="I194" s="188"/>
      <c r="J194" s="189">
        <f>ROUND(I194*H194,2)</f>
        <v>0</v>
      </c>
      <c r="K194" s="190"/>
      <c r="L194" s="38"/>
      <c r="M194" s="191" t="s">
        <v>1</v>
      </c>
      <c r="N194" s="192" t="s">
        <v>42</v>
      </c>
      <c r="O194" s="70"/>
      <c r="P194" s="193">
        <f>O194*H194</f>
        <v>0</v>
      </c>
      <c r="Q194" s="193">
        <v>0.12952</v>
      </c>
      <c r="R194" s="193">
        <f>Q194*H194</f>
        <v>1.48948</v>
      </c>
      <c r="S194" s="193">
        <v>0</v>
      </c>
      <c r="T194" s="194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5" t="s">
        <v>156</v>
      </c>
      <c r="AT194" s="195" t="s">
        <v>152</v>
      </c>
      <c r="AU194" s="195" t="s">
        <v>84</v>
      </c>
      <c r="AY194" s="16" t="s">
        <v>150</v>
      </c>
      <c r="BE194" s="196">
        <f>IF(N194="základní",J194,0)</f>
        <v>0</v>
      </c>
      <c r="BF194" s="196">
        <f>IF(N194="snížená",J194,0)</f>
        <v>0</v>
      </c>
      <c r="BG194" s="196">
        <f>IF(N194="zákl. přenesená",J194,0)</f>
        <v>0</v>
      </c>
      <c r="BH194" s="196">
        <f>IF(N194="sníž. přenesená",J194,0)</f>
        <v>0</v>
      </c>
      <c r="BI194" s="196">
        <f>IF(N194="nulová",J194,0)</f>
        <v>0</v>
      </c>
      <c r="BJ194" s="16" t="s">
        <v>21</v>
      </c>
      <c r="BK194" s="196">
        <f>ROUND(I194*H194,2)</f>
        <v>0</v>
      </c>
      <c r="BL194" s="16" t="s">
        <v>156</v>
      </c>
      <c r="BM194" s="195" t="s">
        <v>309</v>
      </c>
    </row>
    <row r="195" spans="1:47" s="2" customFormat="1" ht="19.5">
      <c r="A195" s="33"/>
      <c r="B195" s="34"/>
      <c r="C195" s="35"/>
      <c r="D195" s="199" t="s">
        <v>177</v>
      </c>
      <c r="E195" s="35"/>
      <c r="F195" s="209" t="s">
        <v>310</v>
      </c>
      <c r="G195" s="35"/>
      <c r="H195" s="35"/>
      <c r="I195" s="210"/>
      <c r="J195" s="35"/>
      <c r="K195" s="35"/>
      <c r="L195" s="38"/>
      <c r="M195" s="211"/>
      <c r="N195" s="212"/>
      <c r="O195" s="70"/>
      <c r="P195" s="70"/>
      <c r="Q195" s="70"/>
      <c r="R195" s="70"/>
      <c r="S195" s="70"/>
      <c r="T195" s="71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6" t="s">
        <v>177</v>
      </c>
      <c r="AU195" s="16" t="s">
        <v>84</v>
      </c>
    </row>
    <row r="196" spans="2:51" s="13" customFormat="1" ht="11.25">
      <c r="B196" s="197"/>
      <c r="C196" s="198"/>
      <c r="D196" s="199" t="s">
        <v>158</v>
      </c>
      <c r="E196" s="200" t="s">
        <v>1</v>
      </c>
      <c r="F196" s="201" t="s">
        <v>311</v>
      </c>
      <c r="G196" s="198"/>
      <c r="H196" s="202">
        <v>11.5</v>
      </c>
      <c r="I196" s="203"/>
      <c r="J196" s="198"/>
      <c r="K196" s="198"/>
      <c r="L196" s="204"/>
      <c r="M196" s="205"/>
      <c r="N196" s="206"/>
      <c r="O196" s="206"/>
      <c r="P196" s="206"/>
      <c r="Q196" s="206"/>
      <c r="R196" s="206"/>
      <c r="S196" s="206"/>
      <c r="T196" s="207"/>
      <c r="AT196" s="208" t="s">
        <v>158</v>
      </c>
      <c r="AU196" s="208" t="s">
        <v>84</v>
      </c>
      <c r="AV196" s="13" t="s">
        <v>84</v>
      </c>
      <c r="AW196" s="13" t="s">
        <v>34</v>
      </c>
      <c r="AX196" s="13" t="s">
        <v>21</v>
      </c>
      <c r="AY196" s="208" t="s">
        <v>150</v>
      </c>
    </row>
    <row r="197" spans="1:65" s="2" customFormat="1" ht="21.75" customHeight="1">
      <c r="A197" s="33"/>
      <c r="B197" s="34"/>
      <c r="C197" s="183" t="s">
        <v>312</v>
      </c>
      <c r="D197" s="183" t="s">
        <v>152</v>
      </c>
      <c r="E197" s="184" t="s">
        <v>313</v>
      </c>
      <c r="F197" s="185" t="s">
        <v>314</v>
      </c>
      <c r="G197" s="186" t="s">
        <v>170</v>
      </c>
      <c r="H197" s="187">
        <v>11.5</v>
      </c>
      <c r="I197" s="188"/>
      <c r="J197" s="189">
        <f>ROUND(I197*H197,2)</f>
        <v>0</v>
      </c>
      <c r="K197" s="190"/>
      <c r="L197" s="38"/>
      <c r="M197" s="191" t="s">
        <v>1</v>
      </c>
      <c r="N197" s="192" t="s">
        <v>42</v>
      </c>
      <c r="O197" s="70"/>
      <c r="P197" s="193">
        <f>O197*H197</f>
        <v>0</v>
      </c>
      <c r="Q197" s="193">
        <v>0</v>
      </c>
      <c r="R197" s="193">
        <f>Q197*H197</f>
        <v>0</v>
      </c>
      <c r="S197" s="193">
        <v>0</v>
      </c>
      <c r="T197" s="194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95" t="s">
        <v>156</v>
      </c>
      <c r="AT197" s="195" t="s">
        <v>152</v>
      </c>
      <c r="AU197" s="195" t="s">
        <v>84</v>
      </c>
      <c r="AY197" s="16" t="s">
        <v>150</v>
      </c>
      <c r="BE197" s="196">
        <f>IF(N197="základní",J197,0)</f>
        <v>0</v>
      </c>
      <c r="BF197" s="196">
        <f>IF(N197="snížená",J197,0)</f>
        <v>0</v>
      </c>
      <c r="BG197" s="196">
        <f>IF(N197="zákl. přenesená",J197,0)</f>
        <v>0</v>
      </c>
      <c r="BH197" s="196">
        <f>IF(N197="sníž. přenesená",J197,0)</f>
        <v>0</v>
      </c>
      <c r="BI197" s="196">
        <f>IF(N197="nulová",J197,0)</f>
        <v>0</v>
      </c>
      <c r="BJ197" s="16" t="s">
        <v>21</v>
      </c>
      <c r="BK197" s="196">
        <f>ROUND(I197*H197,2)</f>
        <v>0</v>
      </c>
      <c r="BL197" s="16" t="s">
        <v>156</v>
      </c>
      <c r="BM197" s="195" t="s">
        <v>315</v>
      </c>
    </row>
    <row r="198" spans="1:47" s="2" customFormat="1" ht="19.5">
      <c r="A198" s="33"/>
      <c r="B198" s="34"/>
      <c r="C198" s="35"/>
      <c r="D198" s="199" t="s">
        <v>177</v>
      </c>
      <c r="E198" s="35"/>
      <c r="F198" s="209" t="s">
        <v>310</v>
      </c>
      <c r="G198" s="35"/>
      <c r="H198" s="35"/>
      <c r="I198" s="210"/>
      <c r="J198" s="35"/>
      <c r="K198" s="35"/>
      <c r="L198" s="38"/>
      <c r="M198" s="211"/>
      <c r="N198" s="212"/>
      <c r="O198" s="70"/>
      <c r="P198" s="70"/>
      <c r="Q198" s="70"/>
      <c r="R198" s="70"/>
      <c r="S198" s="70"/>
      <c r="T198" s="71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6" t="s">
        <v>177</v>
      </c>
      <c r="AU198" s="16" t="s">
        <v>84</v>
      </c>
    </row>
    <row r="199" spans="1:65" s="2" customFormat="1" ht="21.75" customHeight="1">
      <c r="A199" s="33"/>
      <c r="B199" s="34"/>
      <c r="C199" s="183" t="s">
        <v>316</v>
      </c>
      <c r="D199" s="183" t="s">
        <v>152</v>
      </c>
      <c r="E199" s="184" t="s">
        <v>317</v>
      </c>
      <c r="F199" s="185" t="s">
        <v>318</v>
      </c>
      <c r="G199" s="186" t="s">
        <v>183</v>
      </c>
      <c r="H199" s="187">
        <v>11.01</v>
      </c>
      <c r="I199" s="188"/>
      <c r="J199" s="189">
        <f>ROUND(I199*H199,2)</f>
        <v>0</v>
      </c>
      <c r="K199" s="190"/>
      <c r="L199" s="38"/>
      <c r="M199" s="191" t="s">
        <v>1</v>
      </c>
      <c r="N199" s="192" t="s">
        <v>42</v>
      </c>
      <c r="O199" s="70"/>
      <c r="P199" s="193">
        <f>O199*H199</f>
        <v>0</v>
      </c>
      <c r="Q199" s="193">
        <v>1E-05</v>
      </c>
      <c r="R199" s="193">
        <f>Q199*H199</f>
        <v>0.0001101</v>
      </c>
      <c r="S199" s="193">
        <v>0</v>
      </c>
      <c r="T199" s="194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5" t="s">
        <v>156</v>
      </c>
      <c r="AT199" s="195" t="s">
        <v>152</v>
      </c>
      <c r="AU199" s="195" t="s">
        <v>84</v>
      </c>
      <c r="AY199" s="16" t="s">
        <v>150</v>
      </c>
      <c r="BE199" s="196">
        <f>IF(N199="základní",J199,0)</f>
        <v>0</v>
      </c>
      <c r="BF199" s="196">
        <f>IF(N199="snížená",J199,0)</f>
        <v>0</v>
      </c>
      <c r="BG199" s="196">
        <f>IF(N199="zákl. přenesená",J199,0)</f>
        <v>0</v>
      </c>
      <c r="BH199" s="196">
        <f>IF(N199="sníž. přenesená",J199,0)</f>
        <v>0</v>
      </c>
      <c r="BI199" s="196">
        <f>IF(N199="nulová",J199,0)</f>
        <v>0</v>
      </c>
      <c r="BJ199" s="16" t="s">
        <v>21</v>
      </c>
      <c r="BK199" s="196">
        <f>ROUND(I199*H199,2)</f>
        <v>0</v>
      </c>
      <c r="BL199" s="16" t="s">
        <v>156</v>
      </c>
      <c r="BM199" s="195" t="s">
        <v>319</v>
      </c>
    </row>
    <row r="200" spans="1:47" s="2" customFormat="1" ht="19.5">
      <c r="A200" s="33"/>
      <c r="B200" s="34"/>
      <c r="C200" s="35"/>
      <c r="D200" s="199" t="s">
        <v>177</v>
      </c>
      <c r="E200" s="35"/>
      <c r="F200" s="209" t="s">
        <v>320</v>
      </c>
      <c r="G200" s="35"/>
      <c r="H200" s="35"/>
      <c r="I200" s="210"/>
      <c r="J200" s="35"/>
      <c r="K200" s="35"/>
      <c r="L200" s="38"/>
      <c r="M200" s="211"/>
      <c r="N200" s="212"/>
      <c r="O200" s="70"/>
      <c r="P200" s="70"/>
      <c r="Q200" s="70"/>
      <c r="R200" s="70"/>
      <c r="S200" s="70"/>
      <c r="T200" s="71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T200" s="16" t="s">
        <v>177</v>
      </c>
      <c r="AU200" s="16" t="s">
        <v>84</v>
      </c>
    </row>
    <row r="201" spans="2:51" s="13" customFormat="1" ht="11.25">
      <c r="B201" s="197"/>
      <c r="C201" s="198"/>
      <c r="D201" s="199" t="s">
        <v>158</v>
      </c>
      <c r="E201" s="200" t="s">
        <v>1</v>
      </c>
      <c r="F201" s="201" t="s">
        <v>321</v>
      </c>
      <c r="G201" s="198"/>
      <c r="H201" s="202">
        <v>11.01</v>
      </c>
      <c r="I201" s="203"/>
      <c r="J201" s="198"/>
      <c r="K201" s="198"/>
      <c r="L201" s="204"/>
      <c r="M201" s="205"/>
      <c r="N201" s="206"/>
      <c r="O201" s="206"/>
      <c r="P201" s="206"/>
      <c r="Q201" s="206"/>
      <c r="R201" s="206"/>
      <c r="S201" s="206"/>
      <c r="T201" s="207"/>
      <c r="AT201" s="208" t="s">
        <v>158</v>
      </c>
      <c r="AU201" s="208" t="s">
        <v>84</v>
      </c>
      <c r="AV201" s="13" t="s">
        <v>84</v>
      </c>
      <c r="AW201" s="13" t="s">
        <v>34</v>
      </c>
      <c r="AX201" s="13" t="s">
        <v>21</v>
      </c>
      <c r="AY201" s="208" t="s">
        <v>150</v>
      </c>
    </row>
    <row r="202" spans="1:65" s="2" customFormat="1" ht="21.75" customHeight="1">
      <c r="A202" s="33"/>
      <c r="B202" s="34"/>
      <c r="C202" s="183" t="s">
        <v>322</v>
      </c>
      <c r="D202" s="183" t="s">
        <v>152</v>
      </c>
      <c r="E202" s="184" t="s">
        <v>323</v>
      </c>
      <c r="F202" s="185" t="s">
        <v>324</v>
      </c>
      <c r="G202" s="186" t="s">
        <v>155</v>
      </c>
      <c r="H202" s="187">
        <v>17.04</v>
      </c>
      <c r="I202" s="188"/>
      <c r="J202" s="189">
        <f>ROUND(I202*H202,2)</f>
        <v>0</v>
      </c>
      <c r="K202" s="190"/>
      <c r="L202" s="38"/>
      <c r="M202" s="191" t="s">
        <v>1</v>
      </c>
      <c r="N202" s="192" t="s">
        <v>42</v>
      </c>
      <c r="O202" s="70"/>
      <c r="P202" s="193">
        <f>O202*H202</f>
        <v>0</v>
      </c>
      <c r="Q202" s="193">
        <v>0.00063</v>
      </c>
      <c r="R202" s="193">
        <f>Q202*H202</f>
        <v>0.0107352</v>
      </c>
      <c r="S202" s="193">
        <v>0</v>
      </c>
      <c r="T202" s="194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5" t="s">
        <v>156</v>
      </c>
      <c r="AT202" s="195" t="s">
        <v>152</v>
      </c>
      <c r="AU202" s="195" t="s">
        <v>84</v>
      </c>
      <c r="AY202" s="16" t="s">
        <v>150</v>
      </c>
      <c r="BE202" s="196">
        <f>IF(N202="základní",J202,0)</f>
        <v>0</v>
      </c>
      <c r="BF202" s="196">
        <f>IF(N202="snížená",J202,0)</f>
        <v>0</v>
      </c>
      <c r="BG202" s="196">
        <f>IF(N202="zákl. přenesená",J202,0)</f>
        <v>0</v>
      </c>
      <c r="BH202" s="196">
        <f>IF(N202="sníž. přenesená",J202,0)</f>
        <v>0</v>
      </c>
      <c r="BI202" s="196">
        <f>IF(N202="nulová",J202,0)</f>
        <v>0</v>
      </c>
      <c r="BJ202" s="16" t="s">
        <v>21</v>
      </c>
      <c r="BK202" s="196">
        <f>ROUND(I202*H202,2)</f>
        <v>0</v>
      </c>
      <c r="BL202" s="16" t="s">
        <v>156</v>
      </c>
      <c r="BM202" s="195" t="s">
        <v>325</v>
      </c>
    </row>
    <row r="203" spans="1:47" s="2" customFormat="1" ht="19.5">
      <c r="A203" s="33"/>
      <c r="B203" s="34"/>
      <c r="C203" s="35"/>
      <c r="D203" s="199" t="s">
        <v>177</v>
      </c>
      <c r="E203" s="35"/>
      <c r="F203" s="209" t="s">
        <v>326</v>
      </c>
      <c r="G203" s="35"/>
      <c r="H203" s="35"/>
      <c r="I203" s="210"/>
      <c r="J203" s="35"/>
      <c r="K203" s="35"/>
      <c r="L203" s="38"/>
      <c r="M203" s="211"/>
      <c r="N203" s="212"/>
      <c r="O203" s="70"/>
      <c r="P203" s="70"/>
      <c r="Q203" s="70"/>
      <c r="R203" s="70"/>
      <c r="S203" s="70"/>
      <c r="T203" s="71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6" t="s">
        <v>177</v>
      </c>
      <c r="AU203" s="16" t="s">
        <v>84</v>
      </c>
    </row>
    <row r="204" spans="2:51" s="13" customFormat="1" ht="11.25">
      <c r="B204" s="197"/>
      <c r="C204" s="198"/>
      <c r="D204" s="199" t="s">
        <v>158</v>
      </c>
      <c r="E204" s="200" t="s">
        <v>1</v>
      </c>
      <c r="F204" s="201" t="s">
        <v>327</v>
      </c>
      <c r="G204" s="198"/>
      <c r="H204" s="202">
        <v>17.04</v>
      </c>
      <c r="I204" s="203"/>
      <c r="J204" s="198"/>
      <c r="K204" s="198"/>
      <c r="L204" s="204"/>
      <c r="M204" s="205"/>
      <c r="N204" s="206"/>
      <c r="O204" s="206"/>
      <c r="P204" s="206"/>
      <c r="Q204" s="206"/>
      <c r="R204" s="206"/>
      <c r="S204" s="206"/>
      <c r="T204" s="207"/>
      <c r="AT204" s="208" t="s">
        <v>158</v>
      </c>
      <c r="AU204" s="208" t="s">
        <v>84</v>
      </c>
      <c r="AV204" s="13" t="s">
        <v>84</v>
      </c>
      <c r="AW204" s="13" t="s">
        <v>34</v>
      </c>
      <c r="AX204" s="13" t="s">
        <v>21</v>
      </c>
      <c r="AY204" s="208" t="s">
        <v>150</v>
      </c>
    </row>
    <row r="205" spans="1:65" s="2" customFormat="1" ht="21.75" customHeight="1">
      <c r="A205" s="33"/>
      <c r="B205" s="34"/>
      <c r="C205" s="183" t="s">
        <v>328</v>
      </c>
      <c r="D205" s="183" t="s">
        <v>152</v>
      </c>
      <c r="E205" s="184" t="s">
        <v>329</v>
      </c>
      <c r="F205" s="185" t="s">
        <v>330</v>
      </c>
      <c r="G205" s="186" t="s">
        <v>183</v>
      </c>
      <c r="H205" s="187">
        <v>13</v>
      </c>
      <c r="I205" s="188"/>
      <c r="J205" s="189">
        <f>ROUND(I205*H205,2)</f>
        <v>0</v>
      </c>
      <c r="K205" s="190"/>
      <c r="L205" s="38"/>
      <c r="M205" s="191" t="s">
        <v>1</v>
      </c>
      <c r="N205" s="192" t="s">
        <v>42</v>
      </c>
      <c r="O205" s="70"/>
      <c r="P205" s="193">
        <f>O205*H205</f>
        <v>0</v>
      </c>
      <c r="Q205" s="193">
        <v>0.00017</v>
      </c>
      <c r="R205" s="193">
        <f>Q205*H205</f>
        <v>0.00221</v>
      </c>
      <c r="S205" s="193">
        <v>0</v>
      </c>
      <c r="T205" s="194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95" t="s">
        <v>156</v>
      </c>
      <c r="AT205" s="195" t="s">
        <v>152</v>
      </c>
      <c r="AU205" s="195" t="s">
        <v>84</v>
      </c>
      <c r="AY205" s="16" t="s">
        <v>150</v>
      </c>
      <c r="BE205" s="196">
        <f>IF(N205="základní",J205,0)</f>
        <v>0</v>
      </c>
      <c r="BF205" s="196">
        <f>IF(N205="snížená",J205,0)</f>
        <v>0</v>
      </c>
      <c r="BG205" s="196">
        <f>IF(N205="zákl. přenesená",J205,0)</f>
        <v>0</v>
      </c>
      <c r="BH205" s="196">
        <f>IF(N205="sníž. přenesená",J205,0)</f>
        <v>0</v>
      </c>
      <c r="BI205" s="196">
        <f>IF(N205="nulová",J205,0)</f>
        <v>0</v>
      </c>
      <c r="BJ205" s="16" t="s">
        <v>21</v>
      </c>
      <c r="BK205" s="196">
        <f>ROUND(I205*H205,2)</f>
        <v>0</v>
      </c>
      <c r="BL205" s="16" t="s">
        <v>156</v>
      </c>
      <c r="BM205" s="195" t="s">
        <v>331</v>
      </c>
    </row>
    <row r="206" spans="2:51" s="13" customFormat="1" ht="11.25">
      <c r="B206" s="197"/>
      <c r="C206" s="198"/>
      <c r="D206" s="199" t="s">
        <v>158</v>
      </c>
      <c r="E206" s="200" t="s">
        <v>1</v>
      </c>
      <c r="F206" s="201" t="s">
        <v>332</v>
      </c>
      <c r="G206" s="198"/>
      <c r="H206" s="202">
        <v>13</v>
      </c>
      <c r="I206" s="203"/>
      <c r="J206" s="198"/>
      <c r="K206" s="198"/>
      <c r="L206" s="204"/>
      <c r="M206" s="205"/>
      <c r="N206" s="206"/>
      <c r="O206" s="206"/>
      <c r="P206" s="206"/>
      <c r="Q206" s="206"/>
      <c r="R206" s="206"/>
      <c r="S206" s="206"/>
      <c r="T206" s="207"/>
      <c r="AT206" s="208" t="s">
        <v>158</v>
      </c>
      <c r="AU206" s="208" t="s">
        <v>84</v>
      </c>
      <c r="AV206" s="13" t="s">
        <v>84</v>
      </c>
      <c r="AW206" s="13" t="s">
        <v>34</v>
      </c>
      <c r="AX206" s="13" t="s">
        <v>21</v>
      </c>
      <c r="AY206" s="208" t="s">
        <v>150</v>
      </c>
    </row>
    <row r="207" spans="1:65" s="2" customFormat="1" ht="21.75" customHeight="1">
      <c r="A207" s="33"/>
      <c r="B207" s="34"/>
      <c r="C207" s="183" t="s">
        <v>333</v>
      </c>
      <c r="D207" s="183" t="s">
        <v>152</v>
      </c>
      <c r="E207" s="184" t="s">
        <v>334</v>
      </c>
      <c r="F207" s="185" t="s">
        <v>335</v>
      </c>
      <c r="G207" s="186" t="s">
        <v>183</v>
      </c>
      <c r="H207" s="187">
        <v>42.2</v>
      </c>
      <c r="I207" s="188"/>
      <c r="J207" s="189">
        <f>ROUND(I207*H207,2)</f>
        <v>0</v>
      </c>
      <c r="K207" s="190"/>
      <c r="L207" s="38"/>
      <c r="M207" s="191" t="s">
        <v>1</v>
      </c>
      <c r="N207" s="192" t="s">
        <v>42</v>
      </c>
      <c r="O207" s="70"/>
      <c r="P207" s="193">
        <f>O207*H207</f>
        <v>0</v>
      </c>
      <c r="Q207" s="193">
        <v>0.00012</v>
      </c>
      <c r="R207" s="193">
        <f>Q207*H207</f>
        <v>0.005064000000000001</v>
      </c>
      <c r="S207" s="193">
        <v>0.004</v>
      </c>
      <c r="T207" s="194">
        <f>S207*H207</f>
        <v>0.1688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5" t="s">
        <v>156</v>
      </c>
      <c r="AT207" s="195" t="s">
        <v>152</v>
      </c>
      <c r="AU207" s="195" t="s">
        <v>84</v>
      </c>
      <c r="AY207" s="16" t="s">
        <v>150</v>
      </c>
      <c r="BE207" s="196">
        <f>IF(N207="základní",J207,0)</f>
        <v>0</v>
      </c>
      <c r="BF207" s="196">
        <f>IF(N207="snížená",J207,0)</f>
        <v>0</v>
      </c>
      <c r="BG207" s="196">
        <f>IF(N207="zákl. přenesená",J207,0)</f>
        <v>0</v>
      </c>
      <c r="BH207" s="196">
        <f>IF(N207="sníž. přenesená",J207,0)</f>
        <v>0</v>
      </c>
      <c r="BI207" s="196">
        <f>IF(N207="nulová",J207,0)</f>
        <v>0</v>
      </c>
      <c r="BJ207" s="16" t="s">
        <v>21</v>
      </c>
      <c r="BK207" s="196">
        <f>ROUND(I207*H207,2)</f>
        <v>0</v>
      </c>
      <c r="BL207" s="16" t="s">
        <v>156</v>
      </c>
      <c r="BM207" s="195" t="s">
        <v>336</v>
      </c>
    </row>
    <row r="208" spans="1:47" s="2" customFormat="1" ht="19.5">
      <c r="A208" s="33"/>
      <c r="B208" s="34"/>
      <c r="C208" s="35"/>
      <c r="D208" s="199" t="s">
        <v>177</v>
      </c>
      <c r="E208" s="35"/>
      <c r="F208" s="209" t="s">
        <v>337</v>
      </c>
      <c r="G208" s="35"/>
      <c r="H208" s="35"/>
      <c r="I208" s="210"/>
      <c r="J208" s="35"/>
      <c r="K208" s="35"/>
      <c r="L208" s="38"/>
      <c r="M208" s="211"/>
      <c r="N208" s="212"/>
      <c r="O208" s="70"/>
      <c r="P208" s="70"/>
      <c r="Q208" s="70"/>
      <c r="R208" s="70"/>
      <c r="S208" s="70"/>
      <c r="T208" s="71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6" t="s">
        <v>177</v>
      </c>
      <c r="AU208" s="16" t="s">
        <v>84</v>
      </c>
    </row>
    <row r="209" spans="2:51" s="13" customFormat="1" ht="11.25">
      <c r="B209" s="197"/>
      <c r="C209" s="198"/>
      <c r="D209" s="199" t="s">
        <v>158</v>
      </c>
      <c r="E209" s="200" t="s">
        <v>1</v>
      </c>
      <c r="F209" s="201" t="s">
        <v>338</v>
      </c>
      <c r="G209" s="198"/>
      <c r="H209" s="202">
        <v>42.2</v>
      </c>
      <c r="I209" s="203"/>
      <c r="J209" s="198"/>
      <c r="K209" s="198"/>
      <c r="L209" s="204"/>
      <c r="M209" s="205"/>
      <c r="N209" s="206"/>
      <c r="O209" s="206"/>
      <c r="P209" s="206"/>
      <c r="Q209" s="206"/>
      <c r="R209" s="206"/>
      <c r="S209" s="206"/>
      <c r="T209" s="207"/>
      <c r="AT209" s="208" t="s">
        <v>158</v>
      </c>
      <c r="AU209" s="208" t="s">
        <v>84</v>
      </c>
      <c r="AV209" s="13" t="s">
        <v>84</v>
      </c>
      <c r="AW209" s="13" t="s">
        <v>34</v>
      </c>
      <c r="AX209" s="13" t="s">
        <v>21</v>
      </c>
      <c r="AY209" s="208" t="s">
        <v>150</v>
      </c>
    </row>
    <row r="210" spans="1:65" s="2" customFormat="1" ht="21.75" customHeight="1">
      <c r="A210" s="33"/>
      <c r="B210" s="34"/>
      <c r="C210" s="183" t="s">
        <v>339</v>
      </c>
      <c r="D210" s="183" t="s">
        <v>152</v>
      </c>
      <c r="E210" s="184" t="s">
        <v>340</v>
      </c>
      <c r="F210" s="185" t="s">
        <v>341</v>
      </c>
      <c r="G210" s="186" t="s">
        <v>183</v>
      </c>
      <c r="H210" s="187">
        <v>4.4</v>
      </c>
      <c r="I210" s="188"/>
      <c r="J210" s="189">
        <f>ROUND(I210*H210,2)</f>
        <v>0</v>
      </c>
      <c r="K210" s="190"/>
      <c r="L210" s="38"/>
      <c r="M210" s="191" t="s">
        <v>1</v>
      </c>
      <c r="N210" s="192" t="s">
        <v>42</v>
      </c>
      <c r="O210" s="70"/>
      <c r="P210" s="193">
        <f>O210*H210</f>
        <v>0</v>
      </c>
      <c r="Q210" s="193">
        <v>0.00284</v>
      </c>
      <c r="R210" s="193">
        <f>Q210*H210</f>
        <v>0.012496000000000002</v>
      </c>
      <c r="S210" s="193">
        <v>0.159</v>
      </c>
      <c r="T210" s="194">
        <f>S210*H210</f>
        <v>0.6996000000000001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95" t="s">
        <v>156</v>
      </c>
      <c r="AT210" s="195" t="s">
        <v>152</v>
      </c>
      <c r="AU210" s="195" t="s">
        <v>84</v>
      </c>
      <c r="AY210" s="16" t="s">
        <v>150</v>
      </c>
      <c r="BE210" s="196">
        <f>IF(N210="základní",J210,0)</f>
        <v>0</v>
      </c>
      <c r="BF210" s="196">
        <f>IF(N210="snížená",J210,0)</f>
        <v>0</v>
      </c>
      <c r="BG210" s="196">
        <f>IF(N210="zákl. přenesená",J210,0)</f>
        <v>0</v>
      </c>
      <c r="BH210" s="196">
        <f>IF(N210="sníž. přenesená",J210,0)</f>
        <v>0</v>
      </c>
      <c r="BI210" s="196">
        <f>IF(N210="nulová",J210,0)</f>
        <v>0</v>
      </c>
      <c r="BJ210" s="16" t="s">
        <v>21</v>
      </c>
      <c r="BK210" s="196">
        <f>ROUND(I210*H210,2)</f>
        <v>0</v>
      </c>
      <c r="BL210" s="16" t="s">
        <v>156</v>
      </c>
      <c r="BM210" s="195" t="s">
        <v>342</v>
      </c>
    </row>
    <row r="211" spans="1:47" s="2" customFormat="1" ht="19.5">
      <c r="A211" s="33"/>
      <c r="B211" s="34"/>
      <c r="C211" s="35"/>
      <c r="D211" s="199" t="s">
        <v>177</v>
      </c>
      <c r="E211" s="35"/>
      <c r="F211" s="209" t="s">
        <v>343</v>
      </c>
      <c r="G211" s="35"/>
      <c r="H211" s="35"/>
      <c r="I211" s="210"/>
      <c r="J211" s="35"/>
      <c r="K211" s="35"/>
      <c r="L211" s="38"/>
      <c r="M211" s="211"/>
      <c r="N211" s="212"/>
      <c r="O211" s="70"/>
      <c r="P211" s="70"/>
      <c r="Q211" s="70"/>
      <c r="R211" s="70"/>
      <c r="S211" s="70"/>
      <c r="T211" s="71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6" t="s">
        <v>177</v>
      </c>
      <c r="AU211" s="16" t="s">
        <v>84</v>
      </c>
    </row>
    <row r="212" spans="2:51" s="13" customFormat="1" ht="11.25">
      <c r="B212" s="197"/>
      <c r="C212" s="198"/>
      <c r="D212" s="199" t="s">
        <v>158</v>
      </c>
      <c r="E212" s="200" t="s">
        <v>1</v>
      </c>
      <c r="F212" s="201" t="s">
        <v>344</v>
      </c>
      <c r="G212" s="198"/>
      <c r="H212" s="202">
        <v>4.4</v>
      </c>
      <c r="I212" s="203"/>
      <c r="J212" s="198"/>
      <c r="K212" s="198"/>
      <c r="L212" s="204"/>
      <c r="M212" s="205"/>
      <c r="N212" s="206"/>
      <c r="O212" s="206"/>
      <c r="P212" s="206"/>
      <c r="Q212" s="206"/>
      <c r="R212" s="206"/>
      <c r="S212" s="206"/>
      <c r="T212" s="207"/>
      <c r="AT212" s="208" t="s">
        <v>158</v>
      </c>
      <c r="AU212" s="208" t="s">
        <v>84</v>
      </c>
      <c r="AV212" s="13" t="s">
        <v>84</v>
      </c>
      <c r="AW212" s="13" t="s">
        <v>34</v>
      </c>
      <c r="AX212" s="13" t="s">
        <v>21</v>
      </c>
      <c r="AY212" s="208" t="s">
        <v>150</v>
      </c>
    </row>
    <row r="213" spans="1:65" s="2" customFormat="1" ht="21.75" customHeight="1">
      <c r="A213" s="33"/>
      <c r="B213" s="34"/>
      <c r="C213" s="183" t="s">
        <v>345</v>
      </c>
      <c r="D213" s="183" t="s">
        <v>152</v>
      </c>
      <c r="E213" s="184" t="s">
        <v>346</v>
      </c>
      <c r="F213" s="185" t="s">
        <v>347</v>
      </c>
      <c r="G213" s="186" t="s">
        <v>261</v>
      </c>
      <c r="H213" s="187">
        <v>112</v>
      </c>
      <c r="I213" s="188"/>
      <c r="J213" s="189">
        <f>ROUND(I213*H213,2)</f>
        <v>0</v>
      </c>
      <c r="K213" s="190"/>
      <c r="L213" s="38"/>
      <c r="M213" s="191" t="s">
        <v>1</v>
      </c>
      <c r="N213" s="192" t="s">
        <v>42</v>
      </c>
      <c r="O213" s="70"/>
      <c r="P213" s="193">
        <f>O213*H213</f>
        <v>0</v>
      </c>
      <c r="Q213" s="193">
        <v>0.00197</v>
      </c>
      <c r="R213" s="193">
        <f>Q213*H213</f>
        <v>0.22064</v>
      </c>
      <c r="S213" s="193">
        <v>0</v>
      </c>
      <c r="T213" s="194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5" t="s">
        <v>156</v>
      </c>
      <c r="AT213" s="195" t="s">
        <v>152</v>
      </c>
      <c r="AU213" s="195" t="s">
        <v>84</v>
      </c>
      <c r="AY213" s="16" t="s">
        <v>150</v>
      </c>
      <c r="BE213" s="196">
        <f>IF(N213="základní",J213,0)</f>
        <v>0</v>
      </c>
      <c r="BF213" s="196">
        <f>IF(N213="snížená",J213,0)</f>
        <v>0</v>
      </c>
      <c r="BG213" s="196">
        <f>IF(N213="zákl. přenesená",J213,0)</f>
        <v>0</v>
      </c>
      <c r="BH213" s="196">
        <f>IF(N213="sníž. přenesená",J213,0)</f>
        <v>0</v>
      </c>
      <c r="BI213" s="196">
        <f>IF(N213="nulová",J213,0)</f>
        <v>0</v>
      </c>
      <c r="BJ213" s="16" t="s">
        <v>21</v>
      </c>
      <c r="BK213" s="196">
        <f>ROUND(I213*H213,2)</f>
        <v>0</v>
      </c>
      <c r="BL213" s="16" t="s">
        <v>156</v>
      </c>
      <c r="BM213" s="195" t="s">
        <v>348</v>
      </c>
    </row>
    <row r="214" spans="1:47" s="2" customFormat="1" ht="19.5">
      <c r="A214" s="33"/>
      <c r="B214" s="34"/>
      <c r="C214" s="35"/>
      <c r="D214" s="199" t="s">
        <v>177</v>
      </c>
      <c r="E214" s="35"/>
      <c r="F214" s="209" t="s">
        <v>349</v>
      </c>
      <c r="G214" s="35"/>
      <c r="H214" s="35"/>
      <c r="I214" s="210"/>
      <c r="J214" s="35"/>
      <c r="K214" s="35"/>
      <c r="L214" s="38"/>
      <c r="M214" s="211"/>
      <c r="N214" s="212"/>
      <c r="O214" s="70"/>
      <c r="P214" s="70"/>
      <c r="Q214" s="70"/>
      <c r="R214" s="70"/>
      <c r="S214" s="70"/>
      <c r="T214" s="71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6" t="s">
        <v>177</v>
      </c>
      <c r="AU214" s="16" t="s">
        <v>84</v>
      </c>
    </row>
    <row r="215" spans="2:51" s="13" customFormat="1" ht="11.25">
      <c r="B215" s="197"/>
      <c r="C215" s="198"/>
      <c r="D215" s="199" t="s">
        <v>158</v>
      </c>
      <c r="E215" s="200" t="s">
        <v>1</v>
      </c>
      <c r="F215" s="201" t="s">
        <v>350</v>
      </c>
      <c r="G215" s="198"/>
      <c r="H215" s="202">
        <v>112</v>
      </c>
      <c r="I215" s="203"/>
      <c r="J215" s="198"/>
      <c r="K215" s="198"/>
      <c r="L215" s="204"/>
      <c r="M215" s="205"/>
      <c r="N215" s="206"/>
      <c r="O215" s="206"/>
      <c r="P215" s="206"/>
      <c r="Q215" s="206"/>
      <c r="R215" s="206"/>
      <c r="S215" s="206"/>
      <c r="T215" s="207"/>
      <c r="AT215" s="208" t="s">
        <v>158</v>
      </c>
      <c r="AU215" s="208" t="s">
        <v>84</v>
      </c>
      <c r="AV215" s="13" t="s">
        <v>84</v>
      </c>
      <c r="AW215" s="13" t="s">
        <v>34</v>
      </c>
      <c r="AX215" s="13" t="s">
        <v>21</v>
      </c>
      <c r="AY215" s="208" t="s">
        <v>150</v>
      </c>
    </row>
    <row r="216" spans="2:63" s="12" customFormat="1" ht="22.9" customHeight="1">
      <c r="B216" s="167"/>
      <c r="C216" s="168"/>
      <c r="D216" s="169" t="s">
        <v>76</v>
      </c>
      <c r="E216" s="181" t="s">
        <v>156</v>
      </c>
      <c r="F216" s="181" t="s">
        <v>351</v>
      </c>
      <c r="G216" s="168"/>
      <c r="H216" s="168"/>
      <c r="I216" s="171"/>
      <c r="J216" s="182">
        <f>BK216</f>
        <v>0</v>
      </c>
      <c r="K216" s="168"/>
      <c r="L216" s="173"/>
      <c r="M216" s="174"/>
      <c r="N216" s="175"/>
      <c r="O216" s="175"/>
      <c r="P216" s="176">
        <f>SUM(P217:P237)</f>
        <v>0</v>
      </c>
      <c r="Q216" s="175"/>
      <c r="R216" s="176">
        <f>SUM(R217:R237)</f>
        <v>50.41035837999999</v>
      </c>
      <c r="S216" s="175"/>
      <c r="T216" s="177">
        <f>SUM(T217:T237)</f>
        <v>0</v>
      </c>
      <c r="AR216" s="178" t="s">
        <v>21</v>
      </c>
      <c r="AT216" s="179" t="s">
        <v>76</v>
      </c>
      <c r="AU216" s="179" t="s">
        <v>21</v>
      </c>
      <c r="AY216" s="178" t="s">
        <v>150</v>
      </c>
      <c r="BK216" s="180">
        <f>SUM(BK217:BK237)</f>
        <v>0</v>
      </c>
    </row>
    <row r="217" spans="1:65" s="2" customFormat="1" ht="33" customHeight="1">
      <c r="A217" s="33"/>
      <c r="B217" s="34"/>
      <c r="C217" s="183" t="s">
        <v>352</v>
      </c>
      <c r="D217" s="183" t="s">
        <v>152</v>
      </c>
      <c r="E217" s="184" t="s">
        <v>353</v>
      </c>
      <c r="F217" s="185" t="s">
        <v>354</v>
      </c>
      <c r="G217" s="186" t="s">
        <v>261</v>
      </c>
      <c r="H217" s="187">
        <v>816</v>
      </c>
      <c r="I217" s="188"/>
      <c r="J217" s="189">
        <f>ROUND(I217*H217,2)</f>
        <v>0</v>
      </c>
      <c r="K217" s="190"/>
      <c r="L217" s="38"/>
      <c r="M217" s="191" t="s">
        <v>1</v>
      </c>
      <c r="N217" s="192" t="s">
        <v>42</v>
      </c>
      <c r="O217" s="70"/>
      <c r="P217" s="193">
        <f>O217*H217</f>
        <v>0</v>
      </c>
      <c r="Q217" s="193">
        <v>4E-05</v>
      </c>
      <c r="R217" s="193">
        <f>Q217*H217</f>
        <v>0.03264</v>
      </c>
      <c r="S217" s="193">
        <v>0</v>
      </c>
      <c r="T217" s="194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95" t="s">
        <v>156</v>
      </c>
      <c r="AT217" s="195" t="s">
        <v>152</v>
      </c>
      <c r="AU217" s="195" t="s">
        <v>84</v>
      </c>
      <c r="AY217" s="16" t="s">
        <v>150</v>
      </c>
      <c r="BE217" s="196">
        <f>IF(N217="základní",J217,0)</f>
        <v>0</v>
      </c>
      <c r="BF217" s="196">
        <f>IF(N217="snížená",J217,0)</f>
        <v>0</v>
      </c>
      <c r="BG217" s="196">
        <f>IF(N217="zákl. přenesená",J217,0)</f>
        <v>0</v>
      </c>
      <c r="BH217" s="196">
        <f>IF(N217="sníž. přenesená",J217,0)</f>
        <v>0</v>
      </c>
      <c r="BI217" s="196">
        <f>IF(N217="nulová",J217,0)</f>
        <v>0</v>
      </c>
      <c r="BJ217" s="16" t="s">
        <v>21</v>
      </c>
      <c r="BK217" s="196">
        <f>ROUND(I217*H217,2)</f>
        <v>0</v>
      </c>
      <c r="BL217" s="16" t="s">
        <v>156</v>
      </c>
      <c r="BM217" s="195" t="s">
        <v>355</v>
      </c>
    </row>
    <row r="218" spans="1:47" s="2" customFormat="1" ht="19.5">
      <c r="A218" s="33"/>
      <c r="B218" s="34"/>
      <c r="C218" s="35"/>
      <c r="D218" s="199" t="s">
        <v>177</v>
      </c>
      <c r="E218" s="35"/>
      <c r="F218" s="209" t="s">
        <v>356</v>
      </c>
      <c r="G218" s="35"/>
      <c r="H218" s="35"/>
      <c r="I218" s="210"/>
      <c r="J218" s="35"/>
      <c r="K218" s="35"/>
      <c r="L218" s="38"/>
      <c r="M218" s="211"/>
      <c r="N218" s="212"/>
      <c r="O218" s="70"/>
      <c r="P218" s="70"/>
      <c r="Q218" s="70"/>
      <c r="R218" s="70"/>
      <c r="S218" s="70"/>
      <c r="T218" s="71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6" t="s">
        <v>177</v>
      </c>
      <c r="AU218" s="16" t="s">
        <v>84</v>
      </c>
    </row>
    <row r="219" spans="2:51" s="13" customFormat="1" ht="11.25">
      <c r="B219" s="197"/>
      <c r="C219" s="198"/>
      <c r="D219" s="199" t="s">
        <v>158</v>
      </c>
      <c r="E219" s="200" t="s">
        <v>1</v>
      </c>
      <c r="F219" s="201" t="s">
        <v>357</v>
      </c>
      <c r="G219" s="198"/>
      <c r="H219" s="202">
        <v>816</v>
      </c>
      <c r="I219" s="203"/>
      <c r="J219" s="198"/>
      <c r="K219" s="198"/>
      <c r="L219" s="204"/>
      <c r="M219" s="205"/>
      <c r="N219" s="206"/>
      <c r="O219" s="206"/>
      <c r="P219" s="206"/>
      <c r="Q219" s="206"/>
      <c r="R219" s="206"/>
      <c r="S219" s="206"/>
      <c r="T219" s="207"/>
      <c r="AT219" s="208" t="s">
        <v>158</v>
      </c>
      <c r="AU219" s="208" t="s">
        <v>84</v>
      </c>
      <c r="AV219" s="13" t="s">
        <v>84</v>
      </c>
      <c r="AW219" s="13" t="s">
        <v>34</v>
      </c>
      <c r="AX219" s="13" t="s">
        <v>21</v>
      </c>
      <c r="AY219" s="208" t="s">
        <v>150</v>
      </c>
    </row>
    <row r="220" spans="1:65" s="2" customFormat="1" ht="21.75" customHeight="1">
      <c r="A220" s="33"/>
      <c r="B220" s="34"/>
      <c r="C220" s="183" t="s">
        <v>358</v>
      </c>
      <c r="D220" s="183" t="s">
        <v>152</v>
      </c>
      <c r="E220" s="184" t="s">
        <v>359</v>
      </c>
      <c r="F220" s="185" t="s">
        <v>360</v>
      </c>
      <c r="G220" s="186" t="s">
        <v>261</v>
      </c>
      <c r="H220" s="187">
        <v>816</v>
      </c>
      <c r="I220" s="188"/>
      <c r="J220" s="189">
        <f>ROUND(I220*H220,2)</f>
        <v>0</v>
      </c>
      <c r="K220" s="190"/>
      <c r="L220" s="38"/>
      <c r="M220" s="191" t="s">
        <v>1</v>
      </c>
      <c r="N220" s="192" t="s">
        <v>42</v>
      </c>
      <c r="O220" s="70"/>
      <c r="P220" s="193">
        <f>O220*H220</f>
        <v>0</v>
      </c>
      <c r="Q220" s="193">
        <v>0.00129</v>
      </c>
      <c r="R220" s="193">
        <f>Q220*H220</f>
        <v>1.05264</v>
      </c>
      <c r="S220" s="193">
        <v>0</v>
      </c>
      <c r="T220" s="194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95" t="s">
        <v>156</v>
      </c>
      <c r="AT220" s="195" t="s">
        <v>152</v>
      </c>
      <c r="AU220" s="195" t="s">
        <v>84</v>
      </c>
      <c r="AY220" s="16" t="s">
        <v>150</v>
      </c>
      <c r="BE220" s="196">
        <f>IF(N220="základní",J220,0)</f>
        <v>0</v>
      </c>
      <c r="BF220" s="196">
        <f>IF(N220="snížená",J220,0)</f>
        <v>0</v>
      </c>
      <c r="BG220" s="196">
        <f>IF(N220="zákl. přenesená",J220,0)</f>
        <v>0</v>
      </c>
      <c r="BH220" s="196">
        <f>IF(N220="sníž. přenesená",J220,0)</f>
        <v>0</v>
      </c>
      <c r="BI220" s="196">
        <f>IF(N220="nulová",J220,0)</f>
        <v>0</v>
      </c>
      <c r="BJ220" s="16" t="s">
        <v>21</v>
      </c>
      <c r="BK220" s="196">
        <f>ROUND(I220*H220,2)</f>
        <v>0</v>
      </c>
      <c r="BL220" s="16" t="s">
        <v>156</v>
      </c>
      <c r="BM220" s="195" t="s">
        <v>361</v>
      </c>
    </row>
    <row r="221" spans="1:47" s="2" customFormat="1" ht="19.5">
      <c r="A221" s="33"/>
      <c r="B221" s="34"/>
      <c r="C221" s="35"/>
      <c r="D221" s="199" t="s">
        <v>177</v>
      </c>
      <c r="E221" s="35"/>
      <c r="F221" s="209" t="s">
        <v>362</v>
      </c>
      <c r="G221" s="35"/>
      <c r="H221" s="35"/>
      <c r="I221" s="210"/>
      <c r="J221" s="35"/>
      <c r="K221" s="35"/>
      <c r="L221" s="38"/>
      <c r="M221" s="211"/>
      <c r="N221" s="212"/>
      <c r="O221" s="70"/>
      <c r="P221" s="70"/>
      <c r="Q221" s="70"/>
      <c r="R221" s="70"/>
      <c r="S221" s="70"/>
      <c r="T221" s="71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T221" s="16" t="s">
        <v>177</v>
      </c>
      <c r="AU221" s="16" t="s">
        <v>84</v>
      </c>
    </row>
    <row r="222" spans="2:51" s="13" customFormat="1" ht="11.25">
      <c r="B222" s="197"/>
      <c r="C222" s="198"/>
      <c r="D222" s="199" t="s">
        <v>158</v>
      </c>
      <c r="E222" s="200" t="s">
        <v>1</v>
      </c>
      <c r="F222" s="201" t="s">
        <v>363</v>
      </c>
      <c r="G222" s="198"/>
      <c r="H222" s="202">
        <v>816</v>
      </c>
      <c r="I222" s="203"/>
      <c r="J222" s="198"/>
      <c r="K222" s="198"/>
      <c r="L222" s="204"/>
      <c r="M222" s="205"/>
      <c r="N222" s="206"/>
      <c r="O222" s="206"/>
      <c r="P222" s="206"/>
      <c r="Q222" s="206"/>
      <c r="R222" s="206"/>
      <c r="S222" s="206"/>
      <c r="T222" s="207"/>
      <c r="AT222" s="208" t="s">
        <v>158</v>
      </c>
      <c r="AU222" s="208" t="s">
        <v>84</v>
      </c>
      <c r="AV222" s="13" t="s">
        <v>84</v>
      </c>
      <c r="AW222" s="13" t="s">
        <v>34</v>
      </c>
      <c r="AX222" s="13" t="s">
        <v>21</v>
      </c>
      <c r="AY222" s="208" t="s">
        <v>150</v>
      </c>
    </row>
    <row r="223" spans="1:65" s="2" customFormat="1" ht="16.5" customHeight="1">
      <c r="A223" s="33"/>
      <c r="B223" s="34"/>
      <c r="C223" s="183" t="s">
        <v>364</v>
      </c>
      <c r="D223" s="183" t="s">
        <v>152</v>
      </c>
      <c r="E223" s="184" t="s">
        <v>365</v>
      </c>
      <c r="F223" s="185" t="s">
        <v>366</v>
      </c>
      <c r="G223" s="186" t="s">
        <v>170</v>
      </c>
      <c r="H223" s="187">
        <v>17.86</v>
      </c>
      <c r="I223" s="188"/>
      <c r="J223" s="189">
        <f>ROUND(I223*H223,2)</f>
        <v>0</v>
      </c>
      <c r="K223" s="190"/>
      <c r="L223" s="38"/>
      <c r="M223" s="191" t="s">
        <v>1</v>
      </c>
      <c r="N223" s="192" t="s">
        <v>42</v>
      </c>
      <c r="O223" s="70"/>
      <c r="P223" s="193">
        <f>O223*H223</f>
        <v>0</v>
      </c>
      <c r="Q223" s="193">
        <v>2.4535</v>
      </c>
      <c r="R223" s="193">
        <f>Q223*H223</f>
        <v>43.81951</v>
      </c>
      <c r="S223" s="193">
        <v>0</v>
      </c>
      <c r="T223" s="194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95" t="s">
        <v>156</v>
      </c>
      <c r="AT223" s="195" t="s">
        <v>152</v>
      </c>
      <c r="AU223" s="195" t="s">
        <v>84</v>
      </c>
      <c r="AY223" s="16" t="s">
        <v>150</v>
      </c>
      <c r="BE223" s="196">
        <f>IF(N223="základní",J223,0)</f>
        <v>0</v>
      </c>
      <c r="BF223" s="196">
        <f>IF(N223="snížená",J223,0)</f>
        <v>0</v>
      </c>
      <c r="BG223" s="196">
        <f>IF(N223="zákl. přenesená",J223,0)</f>
        <v>0</v>
      </c>
      <c r="BH223" s="196">
        <f>IF(N223="sníž. přenesená",J223,0)</f>
        <v>0</v>
      </c>
      <c r="BI223" s="196">
        <f>IF(N223="nulová",J223,0)</f>
        <v>0</v>
      </c>
      <c r="BJ223" s="16" t="s">
        <v>21</v>
      </c>
      <c r="BK223" s="196">
        <f>ROUND(I223*H223,2)</f>
        <v>0</v>
      </c>
      <c r="BL223" s="16" t="s">
        <v>156</v>
      </c>
      <c r="BM223" s="195" t="s">
        <v>367</v>
      </c>
    </row>
    <row r="224" spans="1:47" s="2" customFormat="1" ht="19.5">
      <c r="A224" s="33"/>
      <c r="B224" s="34"/>
      <c r="C224" s="35"/>
      <c r="D224" s="199" t="s">
        <v>177</v>
      </c>
      <c r="E224" s="35"/>
      <c r="F224" s="209" t="s">
        <v>368</v>
      </c>
      <c r="G224" s="35"/>
      <c r="H224" s="35"/>
      <c r="I224" s="210"/>
      <c r="J224" s="35"/>
      <c r="K224" s="35"/>
      <c r="L224" s="38"/>
      <c r="M224" s="211"/>
      <c r="N224" s="212"/>
      <c r="O224" s="70"/>
      <c r="P224" s="70"/>
      <c r="Q224" s="70"/>
      <c r="R224" s="70"/>
      <c r="S224" s="70"/>
      <c r="T224" s="71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6" t="s">
        <v>177</v>
      </c>
      <c r="AU224" s="16" t="s">
        <v>84</v>
      </c>
    </row>
    <row r="225" spans="2:51" s="13" customFormat="1" ht="11.25">
      <c r="B225" s="197"/>
      <c r="C225" s="198"/>
      <c r="D225" s="199" t="s">
        <v>158</v>
      </c>
      <c r="E225" s="200" t="s">
        <v>1</v>
      </c>
      <c r="F225" s="201" t="s">
        <v>369</v>
      </c>
      <c r="G225" s="198"/>
      <c r="H225" s="202">
        <v>17.86</v>
      </c>
      <c r="I225" s="203"/>
      <c r="J225" s="198"/>
      <c r="K225" s="198"/>
      <c r="L225" s="204"/>
      <c r="M225" s="205"/>
      <c r="N225" s="206"/>
      <c r="O225" s="206"/>
      <c r="P225" s="206"/>
      <c r="Q225" s="206"/>
      <c r="R225" s="206"/>
      <c r="S225" s="206"/>
      <c r="T225" s="207"/>
      <c r="AT225" s="208" t="s">
        <v>158</v>
      </c>
      <c r="AU225" s="208" t="s">
        <v>84</v>
      </c>
      <c r="AV225" s="13" t="s">
        <v>84</v>
      </c>
      <c r="AW225" s="13" t="s">
        <v>34</v>
      </c>
      <c r="AX225" s="13" t="s">
        <v>21</v>
      </c>
      <c r="AY225" s="208" t="s">
        <v>150</v>
      </c>
    </row>
    <row r="226" spans="1:65" s="2" customFormat="1" ht="21.75" customHeight="1">
      <c r="A226" s="33"/>
      <c r="B226" s="34"/>
      <c r="C226" s="183" t="s">
        <v>370</v>
      </c>
      <c r="D226" s="183" t="s">
        <v>152</v>
      </c>
      <c r="E226" s="184" t="s">
        <v>371</v>
      </c>
      <c r="F226" s="185" t="s">
        <v>372</v>
      </c>
      <c r="G226" s="186" t="s">
        <v>190</v>
      </c>
      <c r="H226" s="187">
        <v>4.108</v>
      </c>
      <c r="I226" s="188"/>
      <c r="J226" s="189">
        <f>ROUND(I226*H226,2)</f>
        <v>0</v>
      </c>
      <c r="K226" s="190"/>
      <c r="L226" s="38"/>
      <c r="M226" s="191" t="s">
        <v>1</v>
      </c>
      <c r="N226" s="192" t="s">
        <v>42</v>
      </c>
      <c r="O226" s="70"/>
      <c r="P226" s="193">
        <f>O226*H226</f>
        <v>0</v>
      </c>
      <c r="Q226" s="193">
        <v>1.0594</v>
      </c>
      <c r="R226" s="193">
        <f>Q226*H226</f>
        <v>4.352015199999999</v>
      </c>
      <c r="S226" s="193">
        <v>0</v>
      </c>
      <c r="T226" s="194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95" t="s">
        <v>156</v>
      </c>
      <c r="AT226" s="195" t="s">
        <v>152</v>
      </c>
      <c r="AU226" s="195" t="s">
        <v>84</v>
      </c>
      <c r="AY226" s="16" t="s">
        <v>150</v>
      </c>
      <c r="BE226" s="196">
        <f>IF(N226="základní",J226,0)</f>
        <v>0</v>
      </c>
      <c r="BF226" s="196">
        <f>IF(N226="snížená",J226,0)</f>
        <v>0</v>
      </c>
      <c r="BG226" s="196">
        <f>IF(N226="zákl. přenesená",J226,0)</f>
        <v>0</v>
      </c>
      <c r="BH226" s="196">
        <f>IF(N226="sníž. přenesená",J226,0)</f>
        <v>0</v>
      </c>
      <c r="BI226" s="196">
        <f>IF(N226="nulová",J226,0)</f>
        <v>0</v>
      </c>
      <c r="BJ226" s="16" t="s">
        <v>21</v>
      </c>
      <c r="BK226" s="196">
        <f>ROUND(I226*H226,2)</f>
        <v>0</v>
      </c>
      <c r="BL226" s="16" t="s">
        <v>156</v>
      </c>
      <c r="BM226" s="195" t="s">
        <v>373</v>
      </c>
    </row>
    <row r="227" spans="1:47" s="2" customFormat="1" ht="19.5">
      <c r="A227" s="33"/>
      <c r="B227" s="34"/>
      <c r="C227" s="35"/>
      <c r="D227" s="199" t="s">
        <v>177</v>
      </c>
      <c r="E227" s="35"/>
      <c r="F227" s="209" t="s">
        <v>374</v>
      </c>
      <c r="G227" s="35"/>
      <c r="H227" s="35"/>
      <c r="I227" s="210"/>
      <c r="J227" s="35"/>
      <c r="K227" s="35"/>
      <c r="L227" s="38"/>
      <c r="M227" s="211"/>
      <c r="N227" s="212"/>
      <c r="O227" s="70"/>
      <c r="P227" s="70"/>
      <c r="Q227" s="70"/>
      <c r="R227" s="70"/>
      <c r="S227" s="70"/>
      <c r="T227" s="71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T227" s="16" t="s">
        <v>177</v>
      </c>
      <c r="AU227" s="16" t="s">
        <v>84</v>
      </c>
    </row>
    <row r="228" spans="2:51" s="13" customFormat="1" ht="11.25">
      <c r="B228" s="197"/>
      <c r="C228" s="198"/>
      <c r="D228" s="199" t="s">
        <v>158</v>
      </c>
      <c r="E228" s="200" t="s">
        <v>1</v>
      </c>
      <c r="F228" s="201" t="s">
        <v>375</v>
      </c>
      <c r="G228" s="198"/>
      <c r="H228" s="202">
        <v>4.108</v>
      </c>
      <c r="I228" s="203"/>
      <c r="J228" s="198"/>
      <c r="K228" s="198"/>
      <c r="L228" s="204"/>
      <c r="M228" s="205"/>
      <c r="N228" s="206"/>
      <c r="O228" s="206"/>
      <c r="P228" s="206"/>
      <c r="Q228" s="206"/>
      <c r="R228" s="206"/>
      <c r="S228" s="206"/>
      <c r="T228" s="207"/>
      <c r="AT228" s="208" t="s">
        <v>158</v>
      </c>
      <c r="AU228" s="208" t="s">
        <v>84</v>
      </c>
      <c r="AV228" s="13" t="s">
        <v>84</v>
      </c>
      <c r="AW228" s="13" t="s">
        <v>34</v>
      </c>
      <c r="AX228" s="13" t="s">
        <v>21</v>
      </c>
      <c r="AY228" s="208" t="s">
        <v>150</v>
      </c>
    </row>
    <row r="229" spans="1:65" s="2" customFormat="1" ht="21.75" customHeight="1">
      <c r="A229" s="33"/>
      <c r="B229" s="34"/>
      <c r="C229" s="183" t="s">
        <v>376</v>
      </c>
      <c r="D229" s="183" t="s">
        <v>152</v>
      </c>
      <c r="E229" s="184" t="s">
        <v>377</v>
      </c>
      <c r="F229" s="185" t="s">
        <v>378</v>
      </c>
      <c r="G229" s="186" t="s">
        <v>155</v>
      </c>
      <c r="H229" s="187">
        <v>24.244</v>
      </c>
      <c r="I229" s="188"/>
      <c r="J229" s="189">
        <f>ROUND(I229*H229,2)</f>
        <v>0</v>
      </c>
      <c r="K229" s="190"/>
      <c r="L229" s="38"/>
      <c r="M229" s="191" t="s">
        <v>1</v>
      </c>
      <c r="N229" s="192" t="s">
        <v>42</v>
      </c>
      <c r="O229" s="70"/>
      <c r="P229" s="193">
        <f>O229*H229</f>
        <v>0</v>
      </c>
      <c r="Q229" s="193">
        <v>0.01787</v>
      </c>
      <c r="R229" s="193">
        <f>Q229*H229</f>
        <v>0.43324028000000003</v>
      </c>
      <c r="S229" s="193">
        <v>0</v>
      </c>
      <c r="T229" s="194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95" t="s">
        <v>156</v>
      </c>
      <c r="AT229" s="195" t="s">
        <v>152</v>
      </c>
      <c r="AU229" s="195" t="s">
        <v>84</v>
      </c>
      <c r="AY229" s="16" t="s">
        <v>150</v>
      </c>
      <c r="BE229" s="196">
        <f>IF(N229="základní",J229,0)</f>
        <v>0</v>
      </c>
      <c r="BF229" s="196">
        <f>IF(N229="snížená",J229,0)</f>
        <v>0</v>
      </c>
      <c r="BG229" s="196">
        <f>IF(N229="zákl. přenesená",J229,0)</f>
        <v>0</v>
      </c>
      <c r="BH229" s="196">
        <f>IF(N229="sníž. přenesená",J229,0)</f>
        <v>0</v>
      </c>
      <c r="BI229" s="196">
        <f>IF(N229="nulová",J229,0)</f>
        <v>0</v>
      </c>
      <c r="BJ229" s="16" t="s">
        <v>21</v>
      </c>
      <c r="BK229" s="196">
        <f>ROUND(I229*H229,2)</f>
        <v>0</v>
      </c>
      <c r="BL229" s="16" t="s">
        <v>156</v>
      </c>
      <c r="BM229" s="195" t="s">
        <v>379</v>
      </c>
    </row>
    <row r="230" spans="2:51" s="13" customFormat="1" ht="11.25">
      <c r="B230" s="197"/>
      <c r="C230" s="198"/>
      <c r="D230" s="199" t="s">
        <v>158</v>
      </c>
      <c r="E230" s="200" t="s">
        <v>1</v>
      </c>
      <c r="F230" s="201" t="s">
        <v>380</v>
      </c>
      <c r="G230" s="198"/>
      <c r="H230" s="202">
        <v>24.244</v>
      </c>
      <c r="I230" s="203"/>
      <c r="J230" s="198"/>
      <c r="K230" s="198"/>
      <c r="L230" s="204"/>
      <c r="M230" s="205"/>
      <c r="N230" s="206"/>
      <c r="O230" s="206"/>
      <c r="P230" s="206"/>
      <c r="Q230" s="206"/>
      <c r="R230" s="206"/>
      <c r="S230" s="206"/>
      <c r="T230" s="207"/>
      <c r="AT230" s="208" t="s">
        <v>158</v>
      </c>
      <c r="AU230" s="208" t="s">
        <v>84</v>
      </c>
      <c r="AV230" s="13" t="s">
        <v>84</v>
      </c>
      <c r="AW230" s="13" t="s">
        <v>34</v>
      </c>
      <c r="AX230" s="13" t="s">
        <v>21</v>
      </c>
      <c r="AY230" s="208" t="s">
        <v>150</v>
      </c>
    </row>
    <row r="231" spans="1:65" s="2" customFormat="1" ht="21.75" customHeight="1">
      <c r="A231" s="33"/>
      <c r="B231" s="34"/>
      <c r="C231" s="183" t="s">
        <v>381</v>
      </c>
      <c r="D231" s="183" t="s">
        <v>152</v>
      </c>
      <c r="E231" s="184" t="s">
        <v>382</v>
      </c>
      <c r="F231" s="185" t="s">
        <v>383</v>
      </c>
      <c r="G231" s="186" t="s">
        <v>155</v>
      </c>
      <c r="H231" s="187">
        <v>24.244</v>
      </c>
      <c r="I231" s="188"/>
      <c r="J231" s="189">
        <f>ROUND(I231*H231,2)</f>
        <v>0</v>
      </c>
      <c r="K231" s="190"/>
      <c r="L231" s="38"/>
      <c r="M231" s="191" t="s">
        <v>1</v>
      </c>
      <c r="N231" s="192" t="s">
        <v>42</v>
      </c>
      <c r="O231" s="70"/>
      <c r="P231" s="193">
        <f>O231*H231</f>
        <v>0</v>
      </c>
      <c r="Q231" s="193">
        <v>0</v>
      </c>
      <c r="R231" s="193">
        <f>Q231*H231</f>
        <v>0</v>
      </c>
      <c r="S231" s="193">
        <v>0</v>
      </c>
      <c r="T231" s="194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95" t="s">
        <v>156</v>
      </c>
      <c r="AT231" s="195" t="s">
        <v>152</v>
      </c>
      <c r="AU231" s="195" t="s">
        <v>84</v>
      </c>
      <c r="AY231" s="16" t="s">
        <v>150</v>
      </c>
      <c r="BE231" s="196">
        <f>IF(N231="základní",J231,0)</f>
        <v>0</v>
      </c>
      <c r="BF231" s="196">
        <f>IF(N231="snížená",J231,0)</f>
        <v>0</v>
      </c>
      <c r="BG231" s="196">
        <f>IF(N231="zákl. přenesená",J231,0)</f>
        <v>0</v>
      </c>
      <c r="BH231" s="196">
        <f>IF(N231="sníž. přenesená",J231,0)</f>
        <v>0</v>
      </c>
      <c r="BI231" s="196">
        <f>IF(N231="nulová",J231,0)</f>
        <v>0</v>
      </c>
      <c r="BJ231" s="16" t="s">
        <v>21</v>
      </c>
      <c r="BK231" s="196">
        <f>ROUND(I231*H231,2)</f>
        <v>0</v>
      </c>
      <c r="BL231" s="16" t="s">
        <v>156</v>
      </c>
      <c r="BM231" s="195" t="s">
        <v>384</v>
      </c>
    </row>
    <row r="232" spans="2:51" s="13" customFormat="1" ht="11.25">
      <c r="B232" s="197"/>
      <c r="C232" s="198"/>
      <c r="D232" s="199" t="s">
        <v>158</v>
      </c>
      <c r="E232" s="200" t="s">
        <v>1</v>
      </c>
      <c r="F232" s="201" t="s">
        <v>385</v>
      </c>
      <c r="G232" s="198"/>
      <c r="H232" s="202">
        <v>24.244</v>
      </c>
      <c r="I232" s="203"/>
      <c r="J232" s="198"/>
      <c r="K232" s="198"/>
      <c r="L232" s="204"/>
      <c r="M232" s="205"/>
      <c r="N232" s="206"/>
      <c r="O232" s="206"/>
      <c r="P232" s="206"/>
      <c r="Q232" s="206"/>
      <c r="R232" s="206"/>
      <c r="S232" s="206"/>
      <c r="T232" s="207"/>
      <c r="AT232" s="208" t="s">
        <v>158</v>
      </c>
      <c r="AU232" s="208" t="s">
        <v>84</v>
      </c>
      <c r="AV232" s="13" t="s">
        <v>84</v>
      </c>
      <c r="AW232" s="13" t="s">
        <v>34</v>
      </c>
      <c r="AX232" s="13" t="s">
        <v>21</v>
      </c>
      <c r="AY232" s="208" t="s">
        <v>150</v>
      </c>
    </row>
    <row r="233" spans="1:65" s="2" customFormat="1" ht="21.75" customHeight="1">
      <c r="A233" s="33"/>
      <c r="B233" s="34"/>
      <c r="C233" s="183" t="s">
        <v>386</v>
      </c>
      <c r="D233" s="183" t="s">
        <v>152</v>
      </c>
      <c r="E233" s="184" t="s">
        <v>387</v>
      </c>
      <c r="F233" s="185" t="s">
        <v>388</v>
      </c>
      <c r="G233" s="186" t="s">
        <v>155</v>
      </c>
      <c r="H233" s="187">
        <v>4.526</v>
      </c>
      <c r="I233" s="188"/>
      <c r="J233" s="189">
        <f>ROUND(I233*H233,2)</f>
        <v>0</v>
      </c>
      <c r="K233" s="190"/>
      <c r="L233" s="38"/>
      <c r="M233" s="191" t="s">
        <v>1</v>
      </c>
      <c r="N233" s="192" t="s">
        <v>42</v>
      </c>
      <c r="O233" s="70"/>
      <c r="P233" s="193">
        <f>O233*H233</f>
        <v>0</v>
      </c>
      <c r="Q233" s="193">
        <v>0.05305</v>
      </c>
      <c r="R233" s="193">
        <f>Q233*H233</f>
        <v>0.2401043</v>
      </c>
      <c r="S233" s="193">
        <v>0</v>
      </c>
      <c r="T233" s="194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95" t="s">
        <v>156</v>
      </c>
      <c r="AT233" s="195" t="s">
        <v>152</v>
      </c>
      <c r="AU233" s="195" t="s">
        <v>84</v>
      </c>
      <c r="AY233" s="16" t="s">
        <v>150</v>
      </c>
      <c r="BE233" s="196">
        <f>IF(N233="základní",J233,0)</f>
        <v>0</v>
      </c>
      <c r="BF233" s="196">
        <f>IF(N233="snížená",J233,0)</f>
        <v>0</v>
      </c>
      <c r="BG233" s="196">
        <f>IF(N233="zákl. přenesená",J233,0)</f>
        <v>0</v>
      </c>
      <c r="BH233" s="196">
        <f>IF(N233="sníž. přenesená",J233,0)</f>
        <v>0</v>
      </c>
      <c r="BI233" s="196">
        <f>IF(N233="nulová",J233,0)</f>
        <v>0</v>
      </c>
      <c r="BJ233" s="16" t="s">
        <v>21</v>
      </c>
      <c r="BK233" s="196">
        <f>ROUND(I233*H233,2)</f>
        <v>0</v>
      </c>
      <c r="BL233" s="16" t="s">
        <v>156</v>
      </c>
      <c r="BM233" s="195" t="s">
        <v>389</v>
      </c>
    </row>
    <row r="234" spans="1:47" s="2" customFormat="1" ht="19.5">
      <c r="A234" s="33"/>
      <c r="B234" s="34"/>
      <c r="C234" s="35"/>
      <c r="D234" s="199" t="s">
        <v>177</v>
      </c>
      <c r="E234" s="35"/>
      <c r="F234" s="209" t="s">
        <v>390</v>
      </c>
      <c r="G234" s="35"/>
      <c r="H234" s="35"/>
      <c r="I234" s="210"/>
      <c r="J234" s="35"/>
      <c r="K234" s="35"/>
      <c r="L234" s="38"/>
      <c r="M234" s="211"/>
      <c r="N234" s="212"/>
      <c r="O234" s="70"/>
      <c r="P234" s="70"/>
      <c r="Q234" s="70"/>
      <c r="R234" s="70"/>
      <c r="S234" s="70"/>
      <c r="T234" s="71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6" t="s">
        <v>177</v>
      </c>
      <c r="AU234" s="16" t="s">
        <v>84</v>
      </c>
    </row>
    <row r="235" spans="2:51" s="13" customFormat="1" ht="11.25">
      <c r="B235" s="197"/>
      <c r="C235" s="198"/>
      <c r="D235" s="199" t="s">
        <v>158</v>
      </c>
      <c r="E235" s="200" t="s">
        <v>1</v>
      </c>
      <c r="F235" s="201" t="s">
        <v>391</v>
      </c>
      <c r="G235" s="198"/>
      <c r="H235" s="202">
        <v>4.526</v>
      </c>
      <c r="I235" s="203"/>
      <c r="J235" s="198"/>
      <c r="K235" s="198"/>
      <c r="L235" s="204"/>
      <c r="M235" s="205"/>
      <c r="N235" s="206"/>
      <c r="O235" s="206"/>
      <c r="P235" s="206"/>
      <c r="Q235" s="206"/>
      <c r="R235" s="206"/>
      <c r="S235" s="206"/>
      <c r="T235" s="207"/>
      <c r="AT235" s="208" t="s">
        <v>158</v>
      </c>
      <c r="AU235" s="208" t="s">
        <v>84</v>
      </c>
      <c r="AV235" s="13" t="s">
        <v>84</v>
      </c>
      <c r="AW235" s="13" t="s">
        <v>34</v>
      </c>
      <c r="AX235" s="13" t="s">
        <v>21</v>
      </c>
      <c r="AY235" s="208" t="s">
        <v>150</v>
      </c>
    </row>
    <row r="236" spans="1:65" s="2" customFormat="1" ht="21.75" customHeight="1">
      <c r="A236" s="33"/>
      <c r="B236" s="34"/>
      <c r="C236" s="183" t="s">
        <v>392</v>
      </c>
      <c r="D236" s="183" t="s">
        <v>152</v>
      </c>
      <c r="E236" s="184" t="s">
        <v>393</v>
      </c>
      <c r="F236" s="185" t="s">
        <v>394</v>
      </c>
      <c r="G236" s="186" t="s">
        <v>155</v>
      </c>
      <c r="H236" s="187">
        <v>9.052</v>
      </c>
      <c r="I236" s="188"/>
      <c r="J236" s="189">
        <f>ROUND(I236*H236,2)</f>
        <v>0</v>
      </c>
      <c r="K236" s="190"/>
      <c r="L236" s="38"/>
      <c r="M236" s="191" t="s">
        <v>1</v>
      </c>
      <c r="N236" s="192" t="s">
        <v>42</v>
      </c>
      <c r="O236" s="70"/>
      <c r="P236" s="193">
        <f>O236*H236</f>
        <v>0</v>
      </c>
      <c r="Q236" s="193">
        <v>0.05305</v>
      </c>
      <c r="R236" s="193">
        <f>Q236*H236</f>
        <v>0.4802086</v>
      </c>
      <c r="S236" s="193">
        <v>0</v>
      </c>
      <c r="T236" s="194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95" t="s">
        <v>156</v>
      </c>
      <c r="AT236" s="195" t="s">
        <v>152</v>
      </c>
      <c r="AU236" s="195" t="s">
        <v>84</v>
      </c>
      <c r="AY236" s="16" t="s">
        <v>150</v>
      </c>
      <c r="BE236" s="196">
        <f>IF(N236="základní",J236,0)</f>
        <v>0</v>
      </c>
      <c r="BF236" s="196">
        <f>IF(N236="snížená",J236,0)</f>
        <v>0</v>
      </c>
      <c r="BG236" s="196">
        <f>IF(N236="zákl. přenesená",J236,0)</f>
        <v>0</v>
      </c>
      <c r="BH236" s="196">
        <f>IF(N236="sníž. přenesená",J236,0)</f>
        <v>0</v>
      </c>
      <c r="BI236" s="196">
        <f>IF(N236="nulová",J236,0)</f>
        <v>0</v>
      </c>
      <c r="BJ236" s="16" t="s">
        <v>21</v>
      </c>
      <c r="BK236" s="196">
        <f>ROUND(I236*H236,2)</f>
        <v>0</v>
      </c>
      <c r="BL236" s="16" t="s">
        <v>156</v>
      </c>
      <c r="BM236" s="195" t="s">
        <v>395</v>
      </c>
    </row>
    <row r="237" spans="2:51" s="13" customFormat="1" ht="11.25">
      <c r="B237" s="197"/>
      <c r="C237" s="198"/>
      <c r="D237" s="199" t="s">
        <v>158</v>
      </c>
      <c r="E237" s="200" t="s">
        <v>1</v>
      </c>
      <c r="F237" s="201" t="s">
        <v>396</v>
      </c>
      <c r="G237" s="198"/>
      <c r="H237" s="202">
        <v>9.052</v>
      </c>
      <c r="I237" s="203"/>
      <c r="J237" s="198"/>
      <c r="K237" s="198"/>
      <c r="L237" s="204"/>
      <c r="M237" s="205"/>
      <c r="N237" s="206"/>
      <c r="O237" s="206"/>
      <c r="P237" s="206"/>
      <c r="Q237" s="206"/>
      <c r="R237" s="206"/>
      <c r="S237" s="206"/>
      <c r="T237" s="207"/>
      <c r="AT237" s="208" t="s">
        <v>158</v>
      </c>
      <c r="AU237" s="208" t="s">
        <v>84</v>
      </c>
      <c r="AV237" s="13" t="s">
        <v>84</v>
      </c>
      <c r="AW237" s="13" t="s">
        <v>34</v>
      </c>
      <c r="AX237" s="13" t="s">
        <v>21</v>
      </c>
      <c r="AY237" s="208" t="s">
        <v>150</v>
      </c>
    </row>
    <row r="238" spans="2:63" s="12" customFormat="1" ht="22.9" customHeight="1">
      <c r="B238" s="167"/>
      <c r="C238" s="168"/>
      <c r="D238" s="169" t="s">
        <v>76</v>
      </c>
      <c r="E238" s="181" t="s">
        <v>173</v>
      </c>
      <c r="F238" s="181" t="s">
        <v>397</v>
      </c>
      <c r="G238" s="168"/>
      <c r="H238" s="168"/>
      <c r="I238" s="171"/>
      <c r="J238" s="182">
        <f>BK238</f>
        <v>0</v>
      </c>
      <c r="K238" s="168"/>
      <c r="L238" s="173"/>
      <c r="M238" s="174"/>
      <c r="N238" s="175"/>
      <c r="O238" s="175"/>
      <c r="P238" s="176">
        <f>SUM(P239:P254)</f>
        <v>0</v>
      </c>
      <c r="Q238" s="175"/>
      <c r="R238" s="176">
        <f>SUM(R239:R254)</f>
        <v>0.3273943</v>
      </c>
      <c r="S238" s="175"/>
      <c r="T238" s="177">
        <f>SUM(T239:T254)</f>
        <v>0</v>
      </c>
      <c r="AR238" s="178" t="s">
        <v>21</v>
      </c>
      <c r="AT238" s="179" t="s">
        <v>76</v>
      </c>
      <c r="AU238" s="179" t="s">
        <v>21</v>
      </c>
      <c r="AY238" s="178" t="s">
        <v>150</v>
      </c>
      <c r="BK238" s="180">
        <f>SUM(BK239:BK254)</f>
        <v>0</v>
      </c>
    </row>
    <row r="239" spans="1:65" s="2" customFormat="1" ht="21.75" customHeight="1">
      <c r="A239" s="33"/>
      <c r="B239" s="34"/>
      <c r="C239" s="183" t="s">
        <v>398</v>
      </c>
      <c r="D239" s="183" t="s">
        <v>152</v>
      </c>
      <c r="E239" s="184" t="s">
        <v>399</v>
      </c>
      <c r="F239" s="185" t="s">
        <v>400</v>
      </c>
      <c r="G239" s="186" t="s">
        <v>155</v>
      </c>
      <c r="H239" s="187">
        <v>153.7</v>
      </c>
      <c r="I239" s="188"/>
      <c r="J239" s="189">
        <f>ROUND(I239*H239,2)</f>
        <v>0</v>
      </c>
      <c r="K239" s="190"/>
      <c r="L239" s="38"/>
      <c r="M239" s="191" t="s">
        <v>1</v>
      </c>
      <c r="N239" s="192" t="s">
        <v>42</v>
      </c>
      <c r="O239" s="70"/>
      <c r="P239" s="193">
        <f>O239*H239</f>
        <v>0</v>
      </c>
      <c r="Q239" s="193">
        <v>0</v>
      </c>
      <c r="R239" s="193">
        <f>Q239*H239</f>
        <v>0</v>
      </c>
      <c r="S239" s="193">
        <v>0</v>
      </c>
      <c r="T239" s="194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95" t="s">
        <v>156</v>
      </c>
      <c r="AT239" s="195" t="s">
        <v>152</v>
      </c>
      <c r="AU239" s="195" t="s">
        <v>84</v>
      </c>
      <c r="AY239" s="16" t="s">
        <v>150</v>
      </c>
      <c r="BE239" s="196">
        <f>IF(N239="základní",J239,0)</f>
        <v>0</v>
      </c>
      <c r="BF239" s="196">
        <f>IF(N239="snížená",J239,0)</f>
        <v>0</v>
      </c>
      <c r="BG239" s="196">
        <f>IF(N239="zákl. přenesená",J239,0)</f>
        <v>0</v>
      </c>
      <c r="BH239" s="196">
        <f>IF(N239="sníž. přenesená",J239,0)</f>
        <v>0</v>
      </c>
      <c r="BI239" s="196">
        <f>IF(N239="nulová",J239,0)</f>
        <v>0</v>
      </c>
      <c r="BJ239" s="16" t="s">
        <v>21</v>
      </c>
      <c r="BK239" s="196">
        <f>ROUND(I239*H239,2)</f>
        <v>0</v>
      </c>
      <c r="BL239" s="16" t="s">
        <v>156</v>
      </c>
      <c r="BM239" s="195" t="s">
        <v>401</v>
      </c>
    </row>
    <row r="240" spans="2:51" s="13" customFormat="1" ht="11.25">
      <c r="B240" s="197"/>
      <c r="C240" s="198"/>
      <c r="D240" s="199" t="s">
        <v>158</v>
      </c>
      <c r="E240" s="200" t="s">
        <v>1</v>
      </c>
      <c r="F240" s="201" t="s">
        <v>198</v>
      </c>
      <c r="G240" s="198"/>
      <c r="H240" s="202">
        <v>153.7</v>
      </c>
      <c r="I240" s="203"/>
      <c r="J240" s="198"/>
      <c r="K240" s="198"/>
      <c r="L240" s="204"/>
      <c r="M240" s="205"/>
      <c r="N240" s="206"/>
      <c r="O240" s="206"/>
      <c r="P240" s="206"/>
      <c r="Q240" s="206"/>
      <c r="R240" s="206"/>
      <c r="S240" s="206"/>
      <c r="T240" s="207"/>
      <c r="AT240" s="208" t="s">
        <v>158</v>
      </c>
      <c r="AU240" s="208" t="s">
        <v>84</v>
      </c>
      <c r="AV240" s="13" t="s">
        <v>84</v>
      </c>
      <c r="AW240" s="13" t="s">
        <v>34</v>
      </c>
      <c r="AX240" s="13" t="s">
        <v>21</v>
      </c>
      <c r="AY240" s="208" t="s">
        <v>150</v>
      </c>
    </row>
    <row r="241" spans="1:65" s="2" customFormat="1" ht="21.75" customHeight="1">
      <c r="A241" s="33"/>
      <c r="B241" s="34"/>
      <c r="C241" s="183" t="s">
        <v>402</v>
      </c>
      <c r="D241" s="183" t="s">
        <v>152</v>
      </c>
      <c r="E241" s="184" t="s">
        <v>403</v>
      </c>
      <c r="F241" s="185" t="s">
        <v>404</v>
      </c>
      <c r="G241" s="186" t="s">
        <v>155</v>
      </c>
      <c r="H241" s="187">
        <v>231.5</v>
      </c>
      <c r="I241" s="188"/>
      <c r="J241" s="189">
        <f>ROUND(I241*H241,2)</f>
        <v>0</v>
      </c>
      <c r="K241" s="190"/>
      <c r="L241" s="38"/>
      <c r="M241" s="191" t="s">
        <v>1</v>
      </c>
      <c r="N241" s="192" t="s">
        <v>42</v>
      </c>
      <c r="O241" s="70"/>
      <c r="P241" s="193">
        <f>O241*H241</f>
        <v>0</v>
      </c>
      <c r="Q241" s="193">
        <v>0</v>
      </c>
      <c r="R241" s="193">
        <f>Q241*H241</f>
        <v>0</v>
      </c>
      <c r="S241" s="193">
        <v>0</v>
      </c>
      <c r="T241" s="194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95" t="s">
        <v>156</v>
      </c>
      <c r="AT241" s="195" t="s">
        <v>152</v>
      </c>
      <c r="AU241" s="195" t="s">
        <v>84</v>
      </c>
      <c r="AY241" s="16" t="s">
        <v>150</v>
      </c>
      <c r="BE241" s="196">
        <f>IF(N241="základní",J241,0)</f>
        <v>0</v>
      </c>
      <c r="BF241" s="196">
        <f>IF(N241="snížená",J241,0)</f>
        <v>0</v>
      </c>
      <c r="BG241" s="196">
        <f>IF(N241="zákl. přenesená",J241,0)</f>
        <v>0</v>
      </c>
      <c r="BH241" s="196">
        <f>IF(N241="sníž. přenesená",J241,0)</f>
        <v>0</v>
      </c>
      <c r="BI241" s="196">
        <f>IF(N241="nulová",J241,0)</f>
        <v>0</v>
      </c>
      <c r="BJ241" s="16" t="s">
        <v>21</v>
      </c>
      <c r="BK241" s="196">
        <f>ROUND(I241*H241,2)</f>
        <v>0</v>
      </c>
      <c r="BL241" s="16" t="s">
        <v>156</v>
      </c>
      <c r="BM241" s="195" t="s">
        <v>405</v>
      </c>
    </row>
    <row r="242" spans="2:51" s="13" customFormat="1" ht="11.25">
      <c r="B242" s="197"/>
      <c r="C242" s="198"/>
      <c r="D242" s="199" t="s">
        <v>158</v>
      </c>
      <c r="E242" s="200" t="s">
        <v>1</v>
      </c>
      <c r="F242" s="201" t="s">
        <v>120</v>
      </c>
      <c r="G242" s="198"/>
      <c r="H242" s="202">
        <v>231.5</v>
      </c>
      <c r="I242" s="203"/>
      <c r="J242" s="198"/>
      <c r="K242" s="198"/>
      <c r="L242" s="204"/>
      <c r="M242" s="205"/>
      <c r="N242" s="206"/>
      <c r="O242" s="206"/>
      <c r="P242" s="206"/>
      <c r="Q242" s="206"/>
      <c r="R242" s="206"/>
      <c r="S242" s="206"/>
      <c r="T242" s="207"/>
      <c r="AT242" s="208" t="s">
        <v>158</v>
      </c>
      <c r="AU242" s="208" t="s">
        <v>84</v>
      </c>
      <c r="AV242" s="13" t="s">
        <v>84</v>
      </c>
      <c r="AW242" s="13" t="s">
        <v>34</v>
      </c>
      <c r="AX242" s="13" t="s">
        <v>21</v>
      </c>
      <c r="AY242" s="208" t="s">
        <v>150</v>
      </c>
    </row>
    <row r="243" spans="1:65" s="2" customFormat="1" ht="33" customHeight="1">
      <c r="A243" s="33"/>
      <c r="B243" s="34"/>
      <c r="C243" s="183" t="s">
        <v>406</v>
      </c>
      <c r="D243" s="183" t="s">
        <v>152</v>
      </c>
      <c r="E243" s="184" t="s">
        <v>407</v>
      </c>
      <c r="F243" s="185" t="s">
        <v>408</v>
      </c>
      <c r="G243" s="186" t="s">
        <v>155</v>
      </c>
      <c r="H243" s="187">
        <v>231.5</v>
      </c>
      <c r="I243" s="188"/>
      <c r="J243" s="189">
        <f>ROUND(I243*H243,2)</f>
        <v>0</v>
      </c>
      <c r="K243" s="190"/>
      <c r="L243" s="38"/>
      <c r="M243" s="191" t="s">
        <v>1</v>
      </c>
      <c r="N243" s="192" t="s">
        <v>42</v>
      </c>
      <c r="O243" s="70"/>
      <c r="P243" s="193">
        <f>O243*H243</f>
        <v>0</v>
      </c>
      <c r="Q243" s="193">
        <v>0</v>
      </c>
      <c r="R243" s="193">
        <f>Q243*H243</f>
        <v>0</v>
      </c>
      <c r="S243" s="193">
        <v>0</v>
      </c>
      <c r="T243" s="194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95" t="s">
        <v>156</v>
      </c>
      <c r="AT243" s="195" t="s">
        <v>152</v>
      </c>
      <c r="AU243" s="195" t="s">
        <v>84</v>
      </c>
      <c r="AY243" s="16" t="s">
        <v>150</v>
      </c>
      <c r="BE243" s="196">
        <f>IF(N243="základní",J243,0)</f>
        <v>0</v>
      </c>
      <c r="BF243" s="196">
        <f>IF(N243="snížená",J243,0)</f>
        <v>0</v>
      </c>
      <c r="BG243" s="196">
        <f>IF(N243="zákl. přenesená",J243,0)</f>
        <v>0</v>
      </c>
      <c r="BH243" s="196">
        <f>IF(N243="sníž. přenesená",J243,0)</f>
        <v>0</v>
      </c>
      <c r="BI243" s="196">
        <f>IF(N243="nulová",J243,0)</f>
        <v>0</v>
      </c>
      <c r="BJ243" s="16" t="s">
        <v>21</v>
      </c>
      <c r="BK243" s="196">
        <f>ROUND(I243*H243,2)</f>
        <v>0</v>
      </c>
      <c r="BL243" s="16" t="s">
        <v>156</v>
      </c>
      <c r="BM243" s="195" t="s">
        <v>409</v>
      </c>
    </row>
    <row r="244" spans="2:51" s="13" customFormat="1" ht="11.25">
      <c r="B244" s="197"/>
      <c r="C244" s="198"/>
      <c r="D244" s="199" t="s">
        <v>158</v>
      </c>
      <c r="E244" s="200" t="s">
        <v>1</v>
      </c>
      <c r="F244" s="201" t="s">
        <v>120</v>
      </c>
      <c r="G244" s="198"/>
      <c r="H244" s="202">
        <v>231.5</v>
      </c>
      <c r="I244" s="203"/>
      <c r="J244" s="198"/>
      <c r="K244" s="198"/>
      <c r="L244" s="204"/>
      <c r="M244" s="205"/>
      <c r="N244" s="206"/>
      <c r="O244" s="206"/>
      <c r="P244" s="206"/>
      <c r="Q244" s="206"/>
      <c r="R244" s="206"/>
      <c r="S244" s="206"/>
      <c r="T244" s="207"/>
      <c r="AT244" s="208" t="s">
        <v>158</v>
      </c>
      <c r="AU244" s="208" t="s">
        <v>84</v>
      </c>
      <c r="AV244" s="13" t="s">
        <v>84</v>
      </c>
      <c r="AW244" s="13" t="s">
        <v>34</v>
      </c>
      <c r="AX244" s="13" t="s">
        <v>21</v>
      </c>
      <c r="AY244" s="208" t="s">
        <v>150</v>
      </c>
    </row>
    <row r="245" spans="1:65" s="2" customFormat="1" ht="21.75" customHeight="1">
      <c r="A245" s="33"/>
      <c r="B245" s="34"/>
      <c r="C245" s="183" t="s">
        <v>410</v>
      </c>
      <c r="D245" s="183" t="s">
        <v>152</v>
      </c>
      <c r="E245" s="184" t="s">
        <v>411</v>
      </c>
      <c r="F245" s="185" t="s">
        <v>412</v>
      </c>
      <c r="G245" s="186" t="s">
        <v>155</v>
      </c>
      <c r="H245" s="187">
        <v>231.5</v>
      </c>
      <c r="I245" s="188"/>
      <c r="J245" s="189">
        <f>ROUND(I245*H245,2)</f>
        <v>0</v>
      </c>
      <c r="K245" s="190"/>
      <c r="L245" s="38"/>
      <c r="M245" s="191" t="s">
        <v>1</v>
      </c>
      <c r="N245" s="192" t="s">
        <v>42</v>
      </c>
      <c r="O245" s="70"/>
      <c r="P245" s="193">
        <f>O245*H245</f>
        <v>0</v>
      </c>
      <c r="Q245" s="193">
        <v>0</v>
      </c>
      <c r="R245" s="193">
        <f>Q245*H245</f>
        <v>0</v>
      </c>
      <c r="S245" s="193">
        <v>0</v>
      </c>
      <c r="T245" s="194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95" t="s">
        <v>156</v>
      </c>
      <c r="AT245" s="195" t="s">
        <v>152</v>
      </c>
      <c r="AU245" s="195" t="s">
        <v>84</v>
      </c>
      <c r="AY245" s="16" t="s">
        <v>150</v>
      </c>
      <c r="BE245" s="196">
        <f>IF(N245="základní",J245,0)</f>
        <v>0</v>
      </c>
      <c r="BF245" s="196">
        <f>IF(N245="snížená",J245,0)</f>
        <v>0</v>
      </c>
      <c r="BG245" s="196">
        <f>IF(N245="zákl. přenesená",J245,0)</f>
        <v>0</v>
      </c>
      <c r="BH245" s="196">
        <f>IF(N245="sníž. přenesená",J245,0)</f>
        <v>0</v>
      </c>
      <c r="BI245" s="196">
        <f>IF(N245="nulová",J245,0)</f>
        <v>0</v>
      </c>
      <c r="BJ245" s="16" t="s">
        <v>21</v>
      </c>
      <c r="BK245" s="196">
        <f>ROUND(I245*H245,2)</f>
        <v>0</v>
      </c>
      <c r="BL245" s="16" t="s">
        <v>156</v>
      </c>
      <c r="BM245" s="195" t="s">
        <v>413</v>
      </c>
    </row>
    <row r="246" spans="2:51" s="13" customFormat="1" ht="11.25">
      <c r="B246" s="197"/>
      <c r="C246" s="198"/>
      <c r="D246" s="199" t="s">
        <v>158</v>
      </c>
      <c r="E246" s="200" t="s">
        <v>1</v>
      </c>
      <c r="F246" s="201" t="s">
        <v>120</v>
      </c>
      <c r="G246" s="198"/>
      <c r="H246" s="202">
        <v>231.5</v>
      </c>
      <c r="I246" s="203"/>
      <c r="J246" s="198"/>
      <c r="K246" s="198"/>
      <c r="L246" s="204"/>
      <c r="M246" s="205"/>
      <c r="N246" s="206"/>
      <c r="O246" s="206"/>
      <c r="P246" s="206"/>
      <c r="Q246" s="206"/>
      <c r="R246" s="206"/>
      <c r="S246" s="206"/>
      <c r="T246" s="207"/>
      <c r="AT246" s="208" t="s">
        <v>158</v>
      </c>
      <c r="AU246" s="208" t="s">
        <v>84</v>
      </c>
      <c r="AV246" s="13" t="s">
        <v>84</v>
      </c>
      <c r="AW246" s="13" t="s">
        <v>34</v>
      </c>
      <c r="AX246" s="13" t="s">
        <v>21</v>
      </c>
      <c r="AY246" s="208" t="s">
        <v>150</v>
      </c>
    </row>
    <row r="247" spans="1:65" s="2" customFormat="1" ht="21.75" customHeight="1">
      <c r="A247" s="33"/>
      <c r="B247" s="34"/>
      <c r="C247" s="183" t="s">
        <v>414</v>
      </c>
      <c r="D247" s="183" t="s">
        <v>152</v>
      </c>
      <c r="E247" s="184" t="s">
        <v>415</v>
      </c>
      <c r="F247" s="185" t="s">
        <v>416</v>
      </c>
      <c r="G247" s="186" t="s">
        <v>183</v>
      </c>
      <c r="H247" s="187">
        <v>71.4</v>
      </c>
      <c r="I247" s="188"/>
      <c r="J247" s="189">
        <f>ROUND(I247*H247,2)</f>
        <v>0</v>
      </c>
      <c r="K247" s="190"/>
      <c r="L247" s="38"/>
      <c r="M247" s="191" t="s">
        <v>1</v>
      </c>
      <c r="N247" s="192" t="s">
        <v>42</v>
      </c>
      <c r="O247" s="70"/>
      <c r="P247" s="193">
        <f>O247*H247</f>
        <v>0</v>
      </c>
      <c r="Q247" s="193">
        <v>1E-05</v>
      </c>
      <c r="R247" s="193">
        <f>Q247*H247</f>
        <v>0.0007140000000000001</v>
      </c>
      <c r="S247" s="193">
        <v>0</v>
      </c>
      <c r="T247" s="194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95" t="s">
        <v>156</v>
      </c>
      <c r="AT247" s="195" t="s">
        <v>152</v>
      </c>
      <c r="AU247" s="195" t="s">
        <v>84</v>
      </c>
      <c r="AY247" s="16" t="s">
        <v>150</v>
      </c>
      <c r="BE247" s="196">
        <f>IF(N247="základní",J247,0)</f>
        <v>0</v>
      </c>
      <c r="BF247" s="196">
        <f>IF(N247="snížená",J247,0)</f>
        <v>0</v>
      </c>
      <c r="BG247" s="196">
        <f>IF(N247="zákl. přenesená",J247,0)</f>
        <v>0</v>
      </c>
      <c r="BH247" s="196">
        <f>IF(N247="sníž. přenesená",J247,0)</f>
        <v>0</v>
      </c>
      <c r="BI247" s="196">
        <f>IF(N247="nulová",J247,0)</f>
        <v>0</v>
      </c>
      <c r="BJ247" s="16" t="s">
        <v>21</v>
      </c>
      <c r="BK247" s="196">
        <f>ROUND(I247*H247,2)</f>
        <v>0</v>
      </c>
      <c r="BL247" s="16" t="s">
        <v>156</v>
      </c>
      <c r="BM247" s="195" t="s">
        <v>417</v>
      </c>
    </row>
    <row r="248" spans="1:47" s="2" customFormat="1" ht="29.25">
      <c r="A248" s="33"/>
      <c r="B248" s="34"/>
      <c r="C248" s="35"/>
      <c r="D248" s="199" t="s">
        <v>177</v>
      </c>
      <c r="E248" s="35"/>
      <c r="F248" s="209" t="s">
        <v>418</v>
      </c>
      <c r="G248" s="35"/>
      <c r="H248" s="35"/>
      <c r="I248" s="210"/>
      <c r="J248" s="35"/>
      <c r="K248" s="35"/>
      <c r="L248" s="38"/>
      <c r="M248" s="211"/>
      <c r="N248" s="212"/>
      <c r="O248" s="70"/>
      <c r="P248" s="70"/>
      <c r="Q248" s="70"/>
      <c r="R248" s="70"/>
      <c r="S248" s="70"/>
      <c r="T248" s="71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T248" s="16" t="s">
        <v>177</v>
      </c>
      <c r="AU248" s="16" t="s">
        <v>84</v>
      </c>
    </row>
    <row r="249" spans="2:51" s="13" customFormat="1" ht="11.25">
      <c r="B249" s="197"/>
      <c r="C249" s="198"/>
      <c r="D249" s="199" t="s">
        <v>158</v>
      </c>
      <c r="E249" s="200" t="s">
        <v>1</v>
      </c>
      <c r="F249" s="201" t="s">
        <v>419</v>
      </c>
      <c r="G249" s="198"/>
      <c r="H249" s="202">
        <v>71.4</v>
      </c>
      <c r="I249" s="203"/>
      <c r="J249" s="198"/>
      <c r="K249" s="198"/>
      <c r="L249" s="204"/>
      <c r="M249" s="205"/>
      <c r="N249" s="206"/>
      <c r="O249" s="206"/>
      <c r="P249" s="206"/>
      <c r="Q249" s="206"/>
      <c r="R249" s="206"/>
      <c r="S249" s="206"/>
      <c r="T249" s="207"/>
      <c r="AT249" s="208" t="s">
        <v>158</v>
      </c>
      <c r="AU249" s="208" t="s">
        <v>84</v>
      </c>
      <c r="AV249" s="13" t="s">
        <v>84</v>
      </c>
      <c r="AW249" s="13" t="s">
        <v>34</v>
      </c>
      <c r="AX249" s="13" t="s">
        <v>21</v>
      </c>
      <c r="AY249" s="208" t="s">
        <v>150</v>
      </c>
    </row>
    <row r="250" spans="1:65" s="2" customFormat="1" ht="21.75" customHeight="1">
      <c r="A250" s="33"/>
      <c r="B250" s="34"/>
      <c r="C250" s="183" t="s">
        <v>420</v>
      </c>
      <c r="D250" s="183" t="s">
        <v>152</v>
      </c>
      <c r="E250" s="184" t="s">
        <v>421</v>
      </c>
      <c r="F250" s="185" t="s">
        <v>422</v>
      </c>
      <c r="G250" s="186" t="s">
        <v>183</v>
      </c>
      <c r="H250" s="187">
        <v>71.4</v>
      </c>
      <c r="I250" s="188"/>
      <c r="J250" s="189">
        <f>ROUND(I250*H250,2)</f>
        <v>0</v>
      </c>
      <c r="K250" s="190"/>
      <c r="L250" s="38"/>
      <c r="M250" s="191" t="s">
        <v>1</v>
      </c>
      <c r="N250" s="192" t="s">
        <v>42</v>
      </c>
      <c r="O250" s="70"/>
      <c r="P250" s="193">
        <f>O250*H250</f>
        <v>0</v>
      </c>
      <c r="Q250" s="193">
        <v>0.0043</v>
      </c>
      <c r="R250" s="193">
        <f>Q250*H250</f>
        <v>0.30702</v>
      </c>
      <c r="S250" s="193">
        <v>0</v>
      </c>
      <c r="T250" s="194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95" t="s">
        <v>156</v>
      </c>
      <c r="AT250" s="195" t="s">
        <v>152</v>
      </c>
      <c r="AU250" s="195" t="s">
        <v>84</v>
      </c>
      <c r="AY250" s="16" t="s">
        <v>150</v>
      </c>
      <c r="BE250" s="196">
        <f>IF(N250="základní",J250,0)</f>
        <v>0</v>
      </c>
      <c r="BF250" s="196">
        <f>IF(N250="snížená",J250,0)</f>
        <v>0</v>
      </c>
      <c r="BG250" s="196">
        <f>IF(N250="zákl. přenesená",J250,0)</f>
        <v>0</v>
      </c>
      <c r="BH250" s="196">
        <f>IF(N250="sníž. přenesená",J250,0)</f>
        <v>0</v>
      </c>
      <c r="BI250" s="196">
        <f>IF(N250="nulová",J250,0)</f>
        <v>0</v>
      </c>
      <c r="BJ250" s="16" t="s">
        <v>21</v>
      </c>
      <c r="BK250" s="196">
        <f>ROUND(I250*H250,2)</f>
        <v>0</v>
      </c>
      <c r="BL250" s="16" t="s">
        <v>156</v>
      </c>
      <c r="BM250" s="195" t="s">
        <v>423</v>
      </c>
    </row>
    <row r="251" spans="1:47" s="2" customFormat="1" ht="29.25">
      <c r="A251" s="33"/>
      <c r="B251" s="34"/>
      <c r="C251" s="35"/>
      <c r="D251" s="199" t="s">
        <v>177</v>
      </c>
      <c r="E251" s="35"/>
      <c r="F251" s="209" t="s">
        <v>418</v>
      </c>
      <c r="G251" s="35"/>
      <c r="H251" s="35"/>
      <c r="I251" s="210"/>
      <c r="J251" s="35"/>
      <c r="K251" s="35"/>
      <c r="L251" s="38"/>
      <c r="M251" s="211"/>
      <c r="N251" s="212"/>
      <c r="O251" s="70"/>
      <c r="P251" s="70"/>
      <c r="Q251" s="70"/>
      <c r="R251" s="70"/>
      <c r="S251" s="70"/>
      <c r="T251" s="71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6" t="s">
        <v>177</v>
      </c>
      <c r="AU251" s="16" t="s">
        <v>84</v>
      </c>
    </row>
    <row r="252" spans="2:51" s="13" customFormat="1" ht="11.25">
      <c r="B252" s="197"/>
      <c r="C252" s="198"/>
      <c r="D252" s="199" t="s">
        <v>158</v>
      </c>
      <c r="E252" s="200" t="s">
        <v>1</v>
      </c>
      <c r="F252" s="201" t="s">
        <v>424</v>
      </c>
      <c r="G252" s="198"/>
      <c r="H252" s="202">
        <v>71.4</v>
      </c>
      <c r="I252" s="203"/>
      <c r="J252" s="198"/>
      <c r="K252" s="198"/>
      <c r="L252" s="204"/>
      <c r="M252" s="205"/>
      <c r="N252" s="206"/>
      <c r="O252" s="206"/>
      <c r="P252" s="206"/>
      <c r="Q252" s="206"/>
      <c r="R252" s="206"/>
      <c r="S252" s="206"/>
      <c r="T252" s="207"/>
      <c r="AT252" s="208" t="s">
        <v>158</v>
      </c>
      <c r="AU252" s="208" t="s">
        <v>84</v>
      </c>
      <c r="AV252" s="13" t="s">
        <v>84</v>
      </c>
      <c r="AW252" s="13" t="s">
        <v>34</v>
      </c>
      <c r="AX252" s="13" t="s">
        <v>21</v>
      </c>
      <c r="AY252" s="208" t="s">
        <v>150</v>
      </c>
    </row>
    <row r="253" spans="1:65" s="2" customFormat="1" ht="33" customHeight="1">
      <c r="A253" s="33"/>
      <c r="B253" s="34"/>
      <c r="C253" s="183" t="s">
        <v>425</v>
      </c>
      <c r="D253" s="183" t="s">
        <v>152</v>
      </c>
      <c r="E253" s="184" t="s">
        <v>426</v>
      </c>
      <c r="F253" s="185" t="s">
        <v>427</v>
      </c>
      <c r="G253" s="186" t="s">
        <v>183</v>
      </c>
      <c r="H253" s="187">
        <v>32.23</v>
      </c>
      <c r="I253" s="188"/>
      <c r="J253" s="189">
        <f>ROUND(I253*H253,2)</f>
        <v>0</v>
      </c>
      <c r="K253" s="190"/>
      <c r="L253" s="38"/>
      <c r="M253" s="191" t="s">
        <v>1</v>
      </c>
      <c r="N253" s="192" t="s">
        <v>42</v>
      </c>
      <c r="O253" s="70"/>
      <c r="P253" s="193">
        <f>O253*H253</f>
        <v>0</v>
      </c>
      <c r="Q253" s="193">
        <v>0.00061</v>
      </c>
      <c r="R253" s="193">
        <f>Q253*H253</f>
        <v>0.0196603</v>
      </c>
      <c r="S253" s="193">
        <v>0</v>
      </c>
      <c r="T253" s="194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95" t="s">
        <v>156</v>
      </c>
      <c r="AT253" s="195" t="s">
        <v>152</v>
      </c>
      <c r="AU253" s="195" t="s">
        <v>84</v>
      </c>
      <c r="AY253" s="16" t="s">
        <v>150</v>
      </c>
      <c r="BE253" s="196">
        <f>IF(N253="základní",J253,0)</f>
        <v>0</v>
      </c>
      <c r="BF253" s="196">
        <f>IF(N253="snížená",J253,0)</f>
        <v>0</v>
      </c>
      <c r="BG253" s="196">
        <f>IF(N253="zákl. přenesená",J253,0)</f>
        <v>0</v>
      </c>
      <c r="BH253" s="196">
        <f>IF(N253="sníž. přenesená",J253,0)</f>
        <v>0</v>
      </c>
      <c r="BI253" s="196">
        <f>IF(N253="nulová",J253,0)</f>
        <v>0</v>
      </c>
      <c r="BJ253" s="16" t="s">
        <v>21</v>
      </c>
      <c r="BK253" s="196">
        <f>ROUND(I253*H253,2)</f>
        <v>0</v>
      </c>
      <c r="BL253" s="16" t="s">
        <v>156</v>
      </c>
      <c r="BM253" s="195" t="s">
        <v>428</v>
      </c>
    </row>
    <row r="254" spans="2:51" s="13" customFormat="1" ht="11.25">
      <c r="B254" s="197"/>
      <c r="C254" s="198"/>
      <c r="D254" s="199" t="s">
        <v>158</v>
      </c>
      <c r="E254" s="200" t="s">
        <v>1</v>
      </c>
      <c r="F254" s="201" t="s">
        <v>429</v>
      </c>
      <c r="G254" s="198"/>
      <c r="H254" s="202">
        <v>32.23</v>
      </c>
      <c r="I254" s="203"/>
      <c r="J254" s="198"/>
      <c r="K254" s="198"/>
      <c r="L254" s="204"/>
      <c r="M254" s="205"/>
      <c r="N254" s="206"/>
      <c r="O254" s="206"/>
      <c r="P254" s="206"/>
      <c r="Q254" s="206"/>
      <c r="R254" s="206"/>
      <c r="S254" s="206"/>
      <c r="T254" s="207"/>
      <c r="AT254" s="208" t="s">
        <v>158</v>
      </c>
      <c r="AU254" s="208" t="s">
        <v>84</v>
      </c>
      <c r="AV254" s="13" t="s">
        <v>84</v>
      </c>
      <c r="AW254" s="13" t="s">
        <v>34</v>
      </c>
      <c r="AX254" s="13" t="s">
        <v>21</v>
      </c>
      <c r="AY254" s="208" t="s">
        <v>150</v>
      </c>
    </row>
    <row r="255" spans="2:63" s="12" customFormat="1" ht="22.9" customHeight="1">
      <c r="B255" s="167"/>
      <c r="C255" s="168"/>
      <c r="D255" s="169" t="s">
        <v>76</v>
      </c>
      <c r="E255" s="181" t="s">
        <v>199</v>
      </c>
      <c r="F255" s="181" t="s">
        <v>430</v>
      </c>
      <c r="G255" s="168"/>
      <c r="H255" s="168"/>
      <c r="I255" s="171"/>
      <c r="J255" s="182">
        <f>BK255</f>
        <v>0</v>
      </c>
      <c r="K255" s="168"/>
      <c r="L255" s="173"/>
      <c r="M255" s="174"/>
      <c r="N255" s="175"/>
      <c r="O255" s="175"/>
      <c r="P255" s="176">
        <f>SUM(P256:P361)</f>
        <v>0</v>
      </c>
      <c r="Q255" s="175"/>
      <c r="R255" s="176">
        <f>SUM(R256:R361)</f>
        <v>33.58245256000001</v>
      </c>
      <c r="S255" s="175"/>
      <c r="T255" s="177">
        <f>SUM(T256:T361)</f>
        <v>150.69930200000002</v>
      </c>
      <c r="AR255" s="178" t="s">
        <v>21</v>
      </c>
      <c r="AT255" s="179" t="s">
        <v>76</v>
      </c>
      <c r="AU255" s="179" t="s">
        <v>21</v>
      </c>
      <c r="AY255" s="178" t="s">
        <v>150</v>
      </c>
      <c r="BK255" s="180">
        <f>SUM(BK256:BK361)</f>
        <v>0</v>
      </c>
    </row>
    <row r="256" spans="1:65" s="2" customFormat="1" ht="21.75" customHeight="1">
      <c r="A256" s="33"/>
      <c r="B256" s="34"/>
      <c r="C256" s="183" t="s">
        <v>431</v>
      </c>
      <c r="D256" s="183" t="s">
        <v>152</v>
      </c>
      <c r="E256" s="184" t="s">
        <v>432</v>
      </c>
      <c r="F256" s="185" t="s">
        <v>433</v>
      </c>
      <c r="G256" s="186" t="s">
        <v>183</v>
      </c>
      <c r="H256" s="187">
        <v>27.49</v>
      </c>
      <c r="I256" s="188"/>
      <c r="J256" s="189">
        <f>ROUND(I256*H256,2)</f>
        <v>0</v>
      </c>
      <c r="K256" s="190"/>
      <c r="L256" s="38"/>
      <c r="M256" s="191" t="s">
        <v>1</v>
      </c>
      <c r="N256" s="192" t="s">
        <v>42</v>
      </c>
      <c r="O256" s="70"/>
      <c r="P256" s="193">
        <f>O256*H256</f>
        <v>0</v>
      </c>
      <c r="Q256" s="193">
        <v>0.00191</v>
      </c>
      <c r="R256" s="193">
        <f>Q256*H256</f>
        <v>0.052505899999999994</v>
      </c>
      <c r="S256" s="193">
        <v>0</v>
      </c>
      <c r="T256" s="194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95" t="s">
        <v>156</v>
      </c>
      <c r="AT256" s="195" t="s">
        <v>152</v>
      </c>
      <c r="AU256" s="195" t="s">
        <v>84</v>
      </c>
      <c r="AY256" s="16" t="s">
        <v>150</v>
      </c>
      <c r="BE256" s="196">
        <f>IF(N256="základní",J256,0)</f>
        <v>0</v>
      </c>
      <c r="BF256" s="196">
        <f>IF(N256="snížená",J256,0)</f>
        <v>0</v>
      </c>
      <c r="BG256" s="196">
        <f>IF(N256="zákl. přenesená",J256,0)</f>
        <v>0</v>
      </c>
      <c r="BH256" s="196">
        <f>IF(N256="sníž. přenesená",J256,0)</f>
        <v>0</v>
      </c>
      <c r="BI256" s="196">
        <f>IF(N256="nulová",J256,0)</f>
        <v>0</v>
      </c>
      <c r="BJ256" s="16" t="s">
        <v>21</v>
      </c>
      <c r="BK256" s="196">
        <f>ROUND(I256*H256,2)</f>
        <v>0</v>
      </c>
      <c r="BL256" s="16" t="s">
        <v>156</v>
      </c>
      <c r="BM256" s="195" t="s">
        <v>434</v>
      </c>
    </row>
    <row r="257" spans="1:47" s="2" customFormat="1" ht="19.5">
      <c r="A257" s="33"/>
      <c r="B257" s="34"/>
      <c r="C257" s="35"/>
      <c r="D257" s="199" t="s">
        <v>177</v>
      </c>
      <c r="E257" s="35"/>
      <c r="F257" s="209" t="s">
        <v>435</v>
      </c>
      <c r="G257" s="35"/>
      <c r="H257" s="35"/>
      <c r="I257" s="210"/>
      <c r="J257" s="35"/>
      <c r="K257" s="35"/>
      <c r="L257" s="38"/>
      <c r="M257" s="211"/>
      <c r="N257" s="212"/>
      <c r="O257" s="70"/>
      <c r="P257" s="70"/>
      <c r="Q257" s="70"/>
      <c r="R257" s="70"/>
      <c r="S257" s="70"/>
      <c r="T257" s="71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6" t="s">
        <v>177</v>
      </c>
      <c r="AU257" s="16" t="s">
        <v>84</v>
      </c>
    </row>
    <row r="258" spans="2:51" s="13" customFormat="1" ht="11.25">
      <c r="B258" s="197"/>
      <c r="C258" s="198"/>
      <c r="D258" s="199" t="s">
        <v>158</v>
      </c>
      <c r="E258" s="200" t="s">
        <v>1</v>
      </c>
      <c r="F258" s="201" t="s">
        <v>436</v>
      </c>
      <c r="G258" s="198"/>
      <c r="H258" s="202">
        <v>27.49</v>
      </c>
      <c r="I258" s="203"/>
      <c r="J258" s="198"/>
      <c r="K258" s="198"/>
      <c r="L258" s="204"/>
      <c r="M258" s="205"/>
      <c r="N258" s="206"/>
      <c r="O258" s="206"/>
      <c r="P258" s="206"/>
      <c r="Q258" s="206"/>
      <c r="R258" s="206"/>
      <c r="S258" s="206"/>
      <c r="T258" s="207"/>
      <c r="AT258" s="208" t="s">
        <v>158</v>
      </c>
      <c r="AU258" s="208" t="s">
        <v>84</v>
      </c>
      <c r="AV258" s="13" t="s">
        <v>84</v>
      </c>
      <c r="AW258" s="13" t="s">
        <v>34</v>
      </c>
      <c r="AX258" s="13" t="s">
        <v>21</v>
      </c>
      <c r="AY258" s="208" t="s">
        <v>150</v>
      </c>
    </row>
    <row r="259" spans="1:65" s="2" customFormat="1" ht="21.75" customHeight="1">
      <c r="A259" s="33"/>
      <c r="B259" s="34"/>
      <c r="C259" s="213" t="s">
        <v>437</v>
      </c>
      <c r="D259" s="213" t="s">
        <v>187</v>
      </c>
      <c r="E259" s="214" t="s">
        <v>438</v>
      </c>
      <c r="F259" s="215" t="s">
        <v>439</v>
      </c>
      <c r="G259" s="216" t="s">
        <v>183</v>
      </c>
      <c r="H259" s="217">
        <v>24.739</v>
      </c>
      <c r="I259" s="218"/>
      <c r="J259" s="219">
        <f>ROUND(I259*H259,2)</f>
        <v>0</v>
      </c>
      <c r="K259" s="220"/>
      <c r="L259" s="221"/>
      <c r="M259" s="222" t="s">
        <v>1</v>
      </c>
      <c r="N259" s="223" t="s">
        <v>42</v>
      </c>
      <c r="O259" s="70"/>
      <c r="P259" s="193">
        <f>O259*H259</f>
        <v>0</v>
      </c>
      <c r="Q259" s="193">
        <v>0.00582</v>
      </c>
      <c r="R259" s="193">
        <f>Q259*H259</f>
        <v>0.14398098</v>
      </c>
      <c r="S259" s="193">
        <v>0</v>
      </c>
      <c r="T259" s="194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95" t="s">
        <v>191</v>
      </c>
      <c r="AT259" s="195" t="s">
        <v>187</v>
      </c>
      <c r="AU259" s="195" t="s">
        <v>84</v>
      </c>
      <c r="AY259" s="16" t="s">
        <v>150</v>
      </c>
      <c r="BE259" s="196">
        <f>IF(N259="základní",J259,0)</f>
        <v>0</v>
      </c>
      <c r="BF259" s="196">
        <f>IF(N259="snížená",J259,0)</f>
        <v>0</v>
      </c>
      <c r="BG259" s="196">
        <f>IF(N259="zákl. přenesená",J259,0)</f>
        <v>0</v>
      </c>
      <c r="BH259" s="196">
        <f>IF(N259="sníž. přenesená",J259,0)</f>
        <v>0</v>
      </c>
      <c r="BI259" s="196">
        <f>IF(N259="nulová",J259,0)</f>
        <v>0</v>
      </c>
      <c r="BJ259" s="16" t="s">
        <v>21</v>
      </c>
      <c r="BK259" s="196">
        <f>ROUND(I259*H259,2)</f>
        <v>0</v>
      </c>
      <c r="BL259" s="16" t="s">
        <v>156</v>
      </c>
      <c r="BM259" s="195" t="s">
        <v>440</v>
      </c>
    </row>
    <row r="260" spans="2:51" s="13" customFormat="1" ht="11.25">
      <c r="B260" s="197"/>
      <c r="C260" s="198"/>
      <c r="D260" s="199" t="s">
        <v>158</v>
      </c>
      <c r="E260" s="200" t="s">
        <v>1</v>
      </c>
      <c r="F260" s="201" t="s">
        <v>441</v>
      </c>
      <c r="G260" s="198"/>
      <c r="H260" s="202">
        <v>24.739</v>
      </c>
      <c r="I260" s="203"/>
      <c r="J260" s="198"/>
      <c r="K260" s="198"/>
      <c r="L260" s="204"/>
      <c r="M260" s="205"/>
      <c r="N260" s="206"/>
      <c r="O260" s="206"/>
      <c r="P260" s="206"/>
      <c r="Q260" s="206"/>
      <c r="R260" s="206"/>
      <c r="S260" s="206"/>
      <c r="T260" s="207"/>
      <c r="AT260" s="208" t="s">
        <v>158</v>
      </c>
      <c r="AU260" s="208" t="s">
        <v>84</v>
      </c>
      <c r="AV260" s="13" t="s">
        <v>84</v>
      </c>
      <c r="AW260" s="13" t="s">
        <v>34</v>
      </c>
      <c r="AX260" s="13" t="s">
        <v>21</v>
      </c>
      <c r="AY260" s="208" t="s">
        <v>150</v>
      </c>
    </row>
    <row r="261" spans="1:65" s="2" customFormat="1" ht="16.5" customHeight="1">
      <c r="A261" s="33"/>
      <c r="B261" s="34"/>
      <c r="C261" s="213" t="s">
        <v>442</v>
      </c>
      <c r="D261" s="213" t="s">
        <v>187</v>
      </c>
      <c r="E261" s="214" t="s">
        <v>443</v>
      </c>
      <c r="F261" s="215" t="s">
        <v>444</v>
      </c>
      <c r="G261" s="216" t="s">
        <v>183</v>
      </c>
      <c r="H261" s="217">
        <v>5.5</v>
      </c>
      <c r="I261" s="218"/>
      <c r="J261" s="219">
        <f>ROUND(I261*H261,2)</f>
        <v>0</v>
      </c>
      <c r="K261" s="220"/>
      <c r="L261" s="221"/>
      <c r="M261" s="222" t="s">
        <v>1</v>
      </c>
      <c r="N261" s="223" t="s">
        <v>42</v>
      </c>
      <c r="O261" s="70"/>
      <c r="P261" s="193">
        <f>O261*H261</f>
        <v>0</v>
      </c>
      <c r="Q261" s="193">
        <v>0.00469</v>
      </c>
      <c r="R261" s="193">
        <f>Q261*H261</f>
        <v>0.025795</v>
      </c>
      <c r="S261" s="193">
        <v>0</v>
      </c>
      <c r="T261" s="194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95" t="s">
        <v>191</v>
      </c>
      <c r="AT261" s="195" t="s">
        <v>187</v>
      </c>
      <c r="AU261" s="195" t="s">
        <v>84</v>
      </c>
      <c r="AY261" s="16" t="s">
        <v>150</v>
      </c>
      <c r="BE261" s="196">
        <f>IF(N261="základní",J261,0)</f>
        <v>0</v>
      </c>
      <c r="BF261" s="196">
        <f>IF(N261="snížená",J261,0)</f>
        <v>0</v>
      </c>
      <c r="BG261" s="196">
        <f>IF(N261="zákl. přenesená",J261,0)</f>
        <v>0</v>
      </c>
      <c r="BH261" s="196">
        <f>IF(N261="sníž. přenesená",J261,0)</f>
        <v>0</v>
      </c>
      <c r="BI261" s="196">
        <f>IF(N261="nulová",J261,0)</f>
        <v>0</v>
      </c>
      <c r="BJ261" s="16" t="s">
        <v>21</v>
      </c>
      <c r="BK261" s="196">
        <f>ROUND(I261*H261,2)</f>
        <v>0</v>
      </c>
      <c r="BL261" s="16" t="s">
        <v>156</v>
      </c>
      <c r="BM261" s="195" t="s">
        <v>445</v>
      </c>
    </row>
    <row r="262" spans="2:51" s="13" customFormat="1" ht="11.25">
      <c r="B262" s="197"/>
      <c r="C262" s="198"/>
      <c r="D262" s="199" t="s">
        <v>158</v>
      </c>
      <c r="E262" s="200" t="s">
        <v>1</v>
      </c>
      <c r="F262" s="201" t="s">
        <v>446</v>
      </c>
      <c r="G262" s="198"/>
      <c r="H262" s="202">
        <v>5.5</v>
      </c>
      <c r="I262" s="203"/>
      <c r="J262" s="198"/>
      <c r="K262" s="198"/>
      <c r="L262" s="204"/>
      <c r="M262" s="205"/>
      <c r="N262" s="206"/>
      <c r="O262" s="206"/>
      <c r="P262" s="206"/>
      <c r="Q262" s="206"/>
      <c r="R262" s="206"/>
      <c r="S262" s="206"/>
      <c r="T262" s="207"/>
      <c r="AT262" s="208" t="s">
        <v>158</v>
      </c>
      <c r="AU262" s="208" t="s">
        <v>84</v>
      </c>
      <c r="AV262" s="13" t="s">
        <v>84</v>
      </c>
      <c r="AW262" s="13" t="s">
        <v>34</v>
      </c>
      <c r="AX262" s="13" t="s">
        <v>21</v>
      </c>
      <c r="AY262" s="208" t="s">
        <v>150</v>
      </c>
    </row>
    <row r="263" spans="1:65" s="2" customFormat="1" ht="21.75" customHeight="1">
      <c r="A263" s="33"/>
      <c r="B263" s="34"/>
      <c r="C263" s="183" t="s">
        <v>447</v>
      </c>
      <c r="D263" s="183" t="s">
        <v>152</v>
      </c>
      <c r="E263" s="184" t="s">
        <v>448</v>
      </c>
      <c r="F263" s="185" t="s">
        <v>449</v>
      </c>
      <c r="G263" s="186" t="s">
        <v>183</v>
      </c>
      <c r="H263" s="187">
        <v>50.6</v>
      </c>
      <c r="I263" s="188"/>
      <c r="J263" s="189">
        <f>ROUND(I263*H263,2)</f>
        <v>0</v>
      </c>
      <c r="K263" s="190"/>
      <c r="L263" s="38"/>
      <c r="M263" s="191" t="s">
        <v>1</v>
      </c>
      <c r="N263" s="192" t="s">
        <v>42</v>
      </c>
      <c r="O263" s="70"/>
      <c r="P263" s="193">
        <f>O263*H263</f>
        <v>0</v>
      </c>
      <c r="Q263" s="193">
        <v>0.00081</v>
      </c>
      <c r="R263" s="193">
        <f>Q263*H263</f>
        <v>0.040986</v>
      </c>
      <c r="S263" s="193">
        <v>0</v>
      </c>
      <c r="T263" s="194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95" t="s">
        <v>156</v>
      </c>
      <c r="AT263" s="195" t="s">
        <v>152</v>
      </c>
      <c r="AU263" s="195" t="s">
        <v>84</v>
      </c>
      <c r="AY263" s="16" t="s">
        <v>150</v>
      </c>
      <c r="BE263" s="196">
        <f>IF(N263="základní",J263,0)</f>
        <v>0</v>
      </c>
      <c r="BF263" s="196">
        <f>IF(N263="snížená",J263,0)</f>
        <v>0</v>
      </c>
      <c r="BG263" s="196">
        <f>IF(N263="zákl. přenesená",J263,0)</f>
        <v>0</v>
      </c>
      <c r="BH263" s="196">
        <f>IF(N263="sníž. přenesená",J263,0)</f>
        <v>0</v>
      </c>
      <c r="BI263" s="196">
        <f>IF(N263="nulová",J263,0)</f>
        <v>0</v>
      </c>
      <c r="BJ263" s="16" t="s">
        <v>21</v>
      </c>
      <c r="BK263" s="196">
        <f>ROUND(I263*H263,2)</f>
        <v>0</v>
      </c>
      <c r="BL263" s="16" t="s">
        <v>156</v>
      </c>
      <c r="BM263" s="195" t="s">
        <v>450</v>
      </c>
    </row>
    <row r="264" spans="1:47" s="2" customFormat="1" ht="19.5">
      <c r="A264" s="33"/>
      <c r="B264" s="34"/>
      <c r="C264" s="35"/>
      <c r="D264" s="199" t="s">
        <v>177</v>
      </c>
      <c r="E264" s="35"/>
      <c r="F264" s="209" t="s">
        <v>451</v>
      </c>
      <c r="G264" s="35"/>
      <c r="H264" s="35"/>
      <c r="I264" s="210"/>
      <c r="J264" s="35"/>
      <c r="K264" s="35"/>
      <c r="L264" s="38"/>
      <c r="M264" s="211"/>
      <c r="N264" s="212"/>
      <c r="O264" s="70"/>
      <c r="P264" s="70"/>
      <c r="Q264" s="70"/>
      <c r="R264" s="70"/>
      <c r="S264" s="70"/>
      <c r="T264" s="71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T264" s="16" t="s">
        <v>177</v>
      </c>
      <c r="AU264" s="16" t="s">
        <v>84</v>
      </c>
    </row>
    <row r="265" spans="2:51" s="13" customFormat="1" ht="11.25">
      <c r="B265" s="197"/>
      <c r="C265" s="198"/>
      <c r="D265" s="199" t="s">
        <v>158</v>
      </c>
      <c r="E265" s="200" t="s">
        <v>1</v>
      </c>
      <c r="F265" s="201" t="s">
        <v>452</v>
      </c>
      <c r="G265" s="198"/>
      <c r="H265" s="202">
        <v>50.6</v>
      </c>
      <c r="I265" s="203"/>
      <c r="J265" s="198"/>
      <c r="K265" s="198"/>
      <c r="L265" s="204"/>
      <c r="M265" s="205"/>
      <c r="N265" s="206"/>
      <c r="O265" s="206"/>
      <c r="P265" s="206"/>
      <c r="Q265" s="206"/>
      <c r="R265" s="206"/>
      <c r="S265" s="206"/>
      <c r="T265" s="207"/>
      <c r="AT265" s="208" t="s">
        <v>158</v>
      </c>
      <c r="AU265" s="208" t="s">
        <v>84</v>
      </c>
      <c r="AV265" s="13" t="s">
        <v>84</v>
      </c>
      <c r="AW265" s="13" t="s">
        <v>34</v>
      </c>
      <c r="AX265" s="13" t="s">
        <v>21</v>
      </c>
      <c r="AY265" s="208" t="s">
        <v>150</v>
      </c>
    </row>
    <row r="266" spans="1:65" s="2" customFormat="1" ht="21.75" customHeight="1">
      <c r="A266" s="33"/>
      <c r="B266" s="34"/>
      <c r="C266" s="183" t="s">
        <v>453</v>
      </c>
      <c r="D266" s="183" t="s">
        <v>152</v>
      </c>
      <c r="E266" s="184" t="s">
        <v>454</v>
      </c>
      <c r="F266" s="185" t="s">
        <v>455</v>
      </c>
      <c r="G266" s="186" t="s">
        <v>232</v>
      </c>
      <c r="H266" s="187">
        <v>496</v>
      </c>
      <c r="I266" s="188"/>
      <c r="J266" s="189">
        <f>ROUND(I266*H266,2)</f>
        <v>0</v>
      </c>
      <c r="K266" s="190"/>
      <c r="L266" s="38"/>
      <c r="M266" s="191" t="s">
        <v>1</v>
      </c>
      <c r="N266" s="192" t="s">
        <v>42</v>
      </c>
      <c r="O266" s="70"/>
      <c r="P266" s="193">
        <f>O266*H266</f>
        <v>0</v>
      </c>
      <c r="Q266" s="193">
        <v>0</v>
      </c>
      <c r="R266" s="193">
        <f>Q266*H266</f>
        <v>0</v>
      </c>
      <c r="S266" s="193">
        <v>0</v>
      </c>
      <c r="T266" s="194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95" t="s">
        <v>156</v>
      </c>
      <c r="AT266" s="195" t="s">
        <v>152</v>
      </c>
      <c r="AU266" s="195" t="s">
        <v>84</v>
      </c>
      <c r="AY266" s="16" t="s">
        <v>150</v>
      </c>
      <c r="BE266" s="196">
        <f>IF(N266="základní",J266,0)</f>
        <v>0</v>
      </c>
      <c r="BF266" s="196">
        <f>IF(N266="snížená",J266,0)</f>
        <v>0</v>
      </c>
      <c r="BG266" s="196">
        <f>IF(N266="zákl. přenesená",J266,0)</f>
        <v>0</v>
      </c>
      <c r="BH266" s="196">
        <f>IF(N266="sníž. přenesená",J266,0)</f>
        <v>0</v>
      </c>
      <c r="BI266" s="196">
        <f>IF(N266="nulová",J266,0)</f>
        <v>0</v>
      </c>
      <c r="BJ266" s="16" t="s">
        <v>21</v>
      </c>
      <c r="BK266" s="196">
        <f>ROUND(I266*H266,2)</f>
        <v>0</v>
      </c>
      <c r="BL266" s="16" t="s">
        <v>156</v>
      </c>
      <c r="BM266" s="195" t="s">
        <v>456</v>
      </c>
    </row>
    <row r="267" spans="1:47" s="2" customFormat="1" ht="19.5">
      <c r="A267" s="33"/>
      <c r="B267" s="34"/>
      <c r="C267" s="35"/>
      <c r="D267" s="199" t="s">
        <v>177</v>
      </c>
      <c r="E267" s="35"/>
      <c r="F267" s="209" t="s">
        <v>457</v>
      </c>
      <c r="G267" s="35"/>
      <c r="H267" s="35"/>
      <c r="I267" s="210"/>
      <c r="J267" s="35"/>
      <c r="K267" s="35"/>
      <c r="L267" s="38"/>
      <c r="M267" s="211"/>
      <c r="N267" s="212"/>
      <c r="O267" s="70"/>
      <c r="P267" s="70"/>
      <c r="Q267" s="70"/>
      <c r="R267" s="70"/>
      <c r="S267" s="70"/>
      <c r="T267" s="71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T267" s="16" t="s">
        <v>177</v>
      </c>
      <c r="AU267" s="16" t="s">
        <v>84</v>
      </c>
    </row>
    <row r="268" spans="1:65" s="2" customFormat="1" ht="16.5" customHeight="1">
      <c r="A268" s="33"/>
      <c r="B268" s="34"/>
      <c r="C268" s="183" t="s">
        <v>458</v>
      </c>
      <c r="D268" s="183" t="s">
        <v>152</v>
      </c>
      <c r="E268" s="184" t="s">
        <v>459</v>
      </c>
      <c r="F268" s="185" t="s">
        <v>460</v>
      </c>
      <c r="G268" s="186" t="s">
        <v>183</v>
      </c>
      <c r="H268" s="187">
        <v>46.33</v>
      </c>
      <c r="I268" s="188"/>
      <c r="J268" s="189">
        <f>ROUND(I268*H268,2)</f>
        <v>0</v>
      </c>
      <c r="K268" s="190"/>
      <c r="L268" s="38"/>
      <c r="M268" s="191" t="s">
        <v>1</v>
      </c>
      <c r="N268" s="192" t="s">
        <v>42</v>
      </c>
      <c r="O268" s="70"/>
      <c r="P268" s="193">
        <f>O268*H268</f>
        <v>0</v>
      </c>
      <c r="Q268" s="193">
        <v>0.00117</v>
      </c>
      <c r="R268" s="193">
        <f>Q268*H268</f>
        <v>0.0542061</v>
      </c>
      <c r="S268" s="193">
        <v>0</v>
      </c>
      <c r="T268" s="194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95" t="s">
        <v>156</v>
      </c>
      <c r="AT268" s="195" t="s">
        <v>152</v>
      </c>
      <c r="AU268" s="195" t="s">
        <v>84</v>
      </c>
      <c r="AY268" s="16" t="s">
        <v>150</v>
      </c>
      <c r="BE268" s="196">
        <f>IF(N268="základní",J268,0)</f>
        <v>0</v>
      </c>
      <c r="BF268" s="196">
        <f>IF(N268="snížená",J268,0)</f>
        <v>0</v>
      </c>
      <c r="BG268" s="196">
        <f>IF(N268="zákl. přenesená",J268,0)</f>
        <v>0</v>
      </c>
      <c r="BH268" s="196">
        <f>IF(N268="sníž. přenesená",J268,0)</f>
        <v>0</v>
      </c>
      <c r="BI268" s="196">
        <f>IF(N268="nulová",J268,0)</f>
        <v>0</v>
      </c>
      <c r="BJ268" s="16" t="s">
        <v>21</v>
      </c>
      <c r="BK268" s="196">
        <f>ROUND(I268*H268,2)</f>
        <v>0</v>
      </c>
      <c r="BL268" s="16" t="s">
        <v>156</v>
      </c>
      <c r="BM268" s="195" t="s">
        <v>461</v>
      </c>
    </row>
    <row r="269" spans="2:51" s="13" customFormat="1" ht="11.25">
      <c r="B269" s="197"/>
      <c r="C269" s="198"/>
      <c r="D269" s="199" t="s">
        <v>158</v>
      </c>
      <c r="E269" s="200" t="s">
        <v>1</v>
      </c>
      <c r="F269" s="201" t="s">
        <v>462</v>
      </c>
      <c r="G269" s="198"/>
      <c r="H269" s="202">
        <v>46.33</v>
      </c>
      <c r="I269" s="203"/>
      <c r="J269" s="198"/>
      <c r="K269" s="198"/>
      <c r="L269" s="204"/>
      <c r="M269" s="205"/>
      <c r="N269" s="206"/>
      <c r="O269" s="206"/>
      <c r="P269" s="206"/>
      <c r="Q269" s="206"/>
      <c r="R269" s="206"/>
      <c r="S269" s="206"/>
      <c r="T269" s="207"/>
      <c r="AT269" s="208" t="s">
        <v>158</v>
      </c>
      <c r="AU269" s="208" t="s">
        <v>84</v>
      </c>
      <c r="AV269" s="13" t="s">
        <v>84</v>
      </c>
      <c r="AW269" s="13" t="s">
        <v>34</v>
      </c>
      <c r="AX269" s="13" t="s">
        <v>21</v>
      </c>
      <c r="AY269" s="208" t="s">
        <v>150</v>
      </c>
    </row>
    <row r="270" spans="1:65" s="2" customFormat="1" ht="16.5" customHeight="1">
      <c r="A270" s="33"/>
      <c r="B270" s="34"/>
      <c r="C270" s="213" t="s">
        <v>463</v>
      </c>
      <c r="D270" s="213" t="s">
        <v>187</v>
      </c>
      <c r="E270" s="214" t="s">
        <v>464</v>
      </c>
      <c r="F270" s="215" t="s">
        <v>465</v>
      </c>
      <c r="G270" s="216" t="s">
        <v>190</v>
      </c>
      <c r="H270" s="217">
        <v>2.863</v>
      </c>
      <c r="I270" s="218"/>
      <c r="J270" s="219">
        <f>ROUND(I270*H270,2)</f>
        <v>0</v>
      </c>
      <c r="K270" s="220"/>
      <c r="L270" s="221"/>
      <c r="M270" s="222" t="s">
        <v>1</v>
      </c>
      <c r="N270" s="223" t="s">
        <v>42</v>
      </c>
      <c r="O270" s="70"/>
      <c r="P270" s="193">
        <f>O270*H270</f>
        <v>0</v>
      </c>
      <c r="Q270" s="193">
        <v>1</v>
      </c>
      <c r="R270" s="193">
        <f>Q270*H270</f>
        <v>2.863</v>
      </c>
      <c r="S270" s="193">
        <v>0</v>
      </c>
      <c r="T270" s="194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95" t="s">
        <v>191</v>
      </c>
      <c r="AT270" s="195" t="s">
        <v>187</v>
      </c>
      <c r="AU270" s="195" t="s">
        <v>84</v>
      </c>
      <c r="AY270" s="16" t="s">
        <v>150</v>
      </c>
      <c r="BE270" s="196">
        <f>IF(N270="základní",J270,0)</f>
        <v>0</v>
      </c>
      <c r="BF270" s="196">
        <f>IF(N270="snížená",J270,0)</f>
        <v>0</v>
      </c>
      <c r="BG270" s="196">
        <f>IF(N270="zákl. přenesená",J270,0)</f>
        <v>0</v>
      </c>
      <c r="BH270" s="196">
        <f>IF(N270="sníž. přenesená",J270,0)</f>
        <v>0</v>
      </c>
      <c r="BI270" s="196">
        <f>IF(N270="nulová",J270,0)</f>
        <v>0</v>
      </c>
      <c r="BJ270" s="16" t="s">
        <v>21</v>
      </c>
      <c r="BK270" s="196">
        <f>ROUND(I270*H270,2)</f>
        <v>0</v>
      </c>
      <c r="BL270" s="16" t="s">
        <v>156</v>
      </c>
      <c r="BM270" s="195" t="s">
        <v>466</v>
      </c>
    </row>
    <row r="271" spans="1:47" s="2" customFormat="1" ht="29.25">
      <c r="A271" s="33"/>
      <c r="B271" s="34"/>
      <c r="C271" s="35"/>
      <c r="D271" s="199" t="s">
        <v>177</v>
      </c>
      <c r="E271" s="35"/>
      <c r="F271" s="209" t="s">
        <v>467</v>
      </c>
      <c r="G271" s="35"/>
      <c r="H271" s="35"/>
      <c r="I271" s="210"/>
      <c r="J271" s="35"/>
      <c r="K271" s="35"/>
      <c r="L271" s="38"/>
      <c r="M271" s="211"/>
      <c r="N271" s="212"/>
      <c r="O271" s="70"/>
      <c r="P271" s="70"/>
      <c r="Q271" s="70"/>
      <c r="R271" s="70"/>
      <c r="S271" s="70"/>
      <c r="T271" s="71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T271" s="16" t="s">
        <v>177</v>
      </c>
      <c r="AU271" s="16" t="s">
        <v>84</v>
      </c>
    </row>
    <row r="272" spans="2:51" s="13" customFormat="1" ht="11.25">
      <c r="B272" s="197"/>
      <c r="C272" s="198"/>
      <c r="D272" s="199" t="s">
        <v>158</v>
      </c>
      <c r="E272" s="200" t="s">
        <v>1</v>
      </c>
      <c r="F272" s="201" t="s">
        <v>468</v>
      </c>
      <c r="G272" s="198"/>
      <c r="H272" s="202">
        <v>2.863</v>
      </c>
      <c r="I272" s="203"/>
      <c r="J272" s="198"/>
      <c r="K272" s="198"/>
      <c r="L272" s="204"/>
      <c r="M272" s="205"/>
      <c r="N272" s="206"/>
      <c r="O272" s="206"/>
      <c r="P272" s="206"/>
      <c r="Q272" s="206"/>
      <c r="R272" s="206"/>
      <c r="S272" s="206"/>
      <c r="T272" s="207"/>
      <c r="AT272" s="208" t="s">
        <v>158</v>
      </c>
      <c r="AU272" s="208" t="s">
        <v>84</v>
      </c>
      <c r="AV272" s="13" t="s">
        <v>84</v>
      </c>
      <c r="AW272" s="13" t="s">
        <v>34</v>
      </c>
      <c r="AX272" s="13" t="s">
        <v>21</v>
      </c>
      <c r="AY272" s="208" t="s">
        <v>150</v>
      </c>
    </row>
    <row r="273" spans="1:65" s="2" customFormat="1" ht="21.75" customHeight="1">
      <c r="A273" s="33"/>
      <c r="B273" s="34"/>
      <c r="C273" s="183" t="s">
        <v>469</v>
      </c>
      <c r="D273" s="183" t="s">
        <v>152</v>
      </c>
      <c r="E273" s="184" t="s">
        <v>470</v>
      </c>
      <c r="F273" s="185" t="s">
        <v>471</v>
      </c>
      <c r="G273" s="186" t="s">
        <v>155</v>
      </c>
      <c r="H273" s="187">
        <v>111.081</v>
      </c>
      <c r="I273" s="188"/>
      <c r="J273" s="189">
        <f>ROUND(I273*H273,2)</f>
        <v>0</v>
      </c>
      <c r="K273" s="190"/>
      <c r="L273" s="38"/>
      <c r="M273" s="191" t="s">
        <v>1</v>
      </c>
      <c r="N273" s="192" t="s">
        <v>42</v>
      </c>
      <c r="O273" s="70"/>
      <c r="P273" s="193">
        <f>O273*H273</f>
        <v>0</v>
      </c>
      <c r="Q273" s="193">
        <v>0.024</v>
      </c>
      <c r="R273" s="193">
        <f>Q273*H273</f>
        <v>2.665944</v>
      </c>
      <c r="S273" s="193">
        <v>0.024</v>
      </c>
      <c r="T273" s="194">
        <f>S273*H273</f>
        <v>2.665944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95" t="s">
        <v>156</v>
      </c>
      <c r="AT273" s="195" t="s">
        <v>152</v>
      </c>
      <c r="AU273" s="195" t="s">
        <v>84</v>
      </c>
      <c r="AY273" s="16" t="s">
        <v>150</v>
      </c>
      <c r="BE273" s="196">
        <f>IF(N273="základní",J273,0)</f>
        <v>0</v>
      </c>
      <c r="BF273" s="196">
        <f>IF(N273="snížená",J273,0)</f>
        <v>0</v>
      </c>
      <c r="BG273" s="196">
        <f>IF(N273="zákl. přenesená",J273,0)</f>
        <v>0</v>
      </c>
      <c r="BH273" s="196">
        <f>IF(N273="sníž. přenesená",J273,0)</f>
        <v>0</v>
      </c>
      <c r="BI273" s="196">
        <f>IF(N273="nulová",J273,0)</f>
        <v>0</v>
      </c>
      <c r="BJ273" s="16" t="s">
        <v>21</v>
      </c>
      <c r="BK273" s="196">
        <f>ROUND(I273*H273,2)</f>
        <v>0</v>
      </c>
      <c r="BL273" s="16" t="s">
        <v>156</v>
      </c>
      <c r="BM273" s="195" t="s">
        <v>472</v>
      </c>
    </row>
    <row r="274" spans="1:47" s="2" customFormat="1" ht="29.25">
      <c r="A274" s="33"/>
      <c r="B274" s="34"/>
      <c r="C274" s="35"/>
      <c r="D274" s="199" t="s">
        <v>177</v>
      </c>
      <c r="E274" s="35"/>
      <c r="F274" s="209" t="s">
        <v>473</v>
      </c>
      <c r="G274" s="35"/>
      <c r="H274" s="35"/>
      <c r="I274" s="210"/>
      <c r="J274" s="35"/>
      <c r="K274" s="35"/>
      <c r="L274" s="38"/>
      <c r="M274" s="211"/>
      <c r="N274" s="212"/>
      <c r="O274" s="70"/>
      <c r="P274" s="70"/>
      <c r="Q274" s="70"/>
      <c r="R274" s="70"/>
      <c r="S274" s="70"/>
      <c r="T274" s="71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T274" s="16" t="s">
        <v>177</v>
      </c>
      <c r="AU274" s="16" t="s">
        <v>84</v>
      </c>
    </row>
    <row r="275" spans="2:51" s="13" customFormat="1" ht="11.25">
      <c r="B275" s="197"/>
      <c r="C275" s="198"/>
      <c r="D275" s="199" t="s">
        <v>158</v>
      </c>
      <c r="E275" s="200" t="s">
        <v>1</v>
      </c>
      <c r="F275" s="201" t="s">
        <v>474</v>
      </c>
      <c r="G275" s="198"/>
      <c r="H275" s="202">
        <v>111.081</v>
      </c>
      <c r="I275" s="203"/>
      <c r="J275" s="198"/>
      <c r="K275" s="198"/>
      <c r="L275" s="204"/>
      <c r="M275" s="205"/>
      <c r="N275" s="206"/>
      <c r="O275" s="206"/>
      <c r="P275" s="206"/>
      <c r="Q275" s="206"/>
      <c r="R275" s="206"/>
      <c r="S275" s="206"/>
      <c r="T275" s="207"/>
      <c r="AT275" s="208" t="s">
        <v>158</v>
      </c>
      <c r="AU275" s="208" t="s">
        <v>84</v>
      </c>
      <c r="AV275" s="13" t="s">
        <v>84</v>
      </c>
      <c r="AW275" s="13" t="s">
        <v>34</v>
      </c>
      <c r="AX275" s="13" t="s">
        <v>21</v>
      </c>
      <c r="AY275" s="208" t="s">
        <v>150</v>
      </c>
    </row>
    <row r="276" spans="1:65" s="2" customFormat="1" ht="33" customHeight="1">
      <c r="A276" s="33"/>
      <c r="B276" s="34"/>
      <c r="C276" s="183" t="s">
        <v>475</v>
      </c>
      <c r="D276" s="183" t="s">
        <v>152</v>
      </c>
      <c r="E276" s="184" t="s">
        <v>476</v>
      </c>
      <c r="F276" s="185" t="s">
        <v>477</v>
      </c>
      <c r="G276" s="186" t="s">
        <v>155</v>
      </c>
      <c r="H276" s="187">
        <v>111.081</v>
      </c>
      <c r="I276" s="188"/>
      <c r="J276" s="189">
        <f>ROUND(I276*H276,2)</f>
        <v>0</v>
      </c>
      <c r="K276" s="190"/>
      <c r="L276" s="38"/>
      <c r="M276" s="191" t="s">
        <v>1</v>
      </c>
      <c r="N276" s="192" t="s">
        <v>42</v>
      </c>
      <c r="O276" s="70"/>
      <c r="P276" s="193">
        <f>O276*H276</f>
        <v>0</v>
      </c>
      <c r="Q276" s="193">
        <v>0.13051</v>
      </c>
      <c r="R276" s="193">
        <f>Q276*H276</f>
        <v>14.497181309999998</v>
      </c>
      <c r="S276" s="193">
        <v>0.138</v>
      </c>
      <c r="T276" s="194">
        <f>S276*H276</f>
        <v>15.329178000000002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95" t="s">
        <v>156</v>
      </c>
      <c r="AT276" s="195" t="s">
        <v>152</v>
      </c>
      <c r="AU276" s="195" t="s">
        <v>84</v>
      </c>
      <c r="AY276" s="16" t="s">
        <v>150</v>
      </c>
      <c r="BE276" s="196">
        <f>IF(N276="základní",J276,0)</f>
        <v>0</v>
      </c>
      <c r="BF276" s="196">
        <f>IF(N276="snížená",J276,0)</f>
        <v>0</v>
      </c>
      <c r="BG276" s="196">
        <f>IF(N276="zákl. přenesená",J276,0)</f>
        <v>0</v>
      </c>
      <c r="BH276" s="196">
        <f>IF(N276="sníž. přenesená",J276,0)</f>
        <v>0</v>
      </c>
      <c r="BI276" s="196">
        <f>IF(N276="nulová",J276,0)</f>
        <v>0</v>
      </c>
      <c r="BJ276" s="16" t="s">
        <v>21</v>
      </c>
      <c r="BK276" s="196">
        <f>ROUND(I276*H276,2)</f>
        <v>0</v>
      </c>
      <c r="BL276" s="16" t="s">
        <v>156</v>
      </c>
      <c r="BM276" s="195" t="s">
        <v>478</v>
      </c>
    </row>
    <row r="277" spans="1:47" s="2" customFormat="1" ht="19.5">
      <c r="A277" s="33"/>
      <c r="B277" s="34"/>
      <c r="C277" s="35"/>
      <c r="D277" s="199" t="s">
        <v>177</v>
      </c>
      <c r="E277" s="35"/>
      <c r="F277" s="209" t="s">
        <v>479</v>
      </c>
      <c r="G277" s="35"/>
      <c r="H277" s="35"/>
      <c r="I277" s="210"/>
      <c r="J277" s="35"/>
      <c r="K277" s="35"/>
      <c r="L277" s="38"/>
      <c r="M277" s="211"/>
      <c r="N277" s="212"/>
      <c r="O277" s="70"/>
      <c r="P277" s="70"/>
      <c r="Q277" s="70"/>
      <c r="R277" s="70"/>
      <c r="S277" s="70"/>
      <c r="T277" s="71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T277" s="16" t="s">
        <v>177</v>
      </c>
      <c r="AU277" s="16" t="s">
        <v>84</v>
      </c>
    </row>
    <row r="278" spans="2:51" s="13" customFormat="1" ht="11.25">
      <c r="B278" s="197"/>
      <c r="C278" s="198"/>
      <c r="D278" s="199" t="s">
        <v>158</v>
      </c>
      <c r="E278" s="200" t="s">
        <v>1</v>
      </c>
      <c r="F278" s="201" t="s">
        <v>474</v>
      </c>
      <c r="G278" s="198"/>
      <c r="H278" s="202">
        <v>111.081</v>
      </c>
      <c r="I278" s="203"/>
      <c r="J278" s="198"/>
      <c r="K278" s="198"/>
      <c r="L278" s="204"/>
      <c r="M278" s="205"/>
      <c r="N278" s="206"/>
      <c r="O278" s="206"/>
      <c r="P278" s="206"/>
      <c r="Q278" s="206"/>
      <c r="R278" s="206"/>
      <c r="S278" s="206"/>
      <c r="T278" s="207"/>
      <c r="AT278" s="208" t="s">
        <v>158</v>
      </c>
      <c r="AU278" s="208" t="s">
        <v>84</v>
      </c>
      <c r="AV278" s="13" t="s">
        <v>84</v>
      </c>
      <c r="AW278" s="13" t="s">
        <v>34</v>
      </c>
      <c r="AX278" s="13" t="s">
        <v>21</v>
      </c>
      <c r="AY278" s="208" t="s">
        <v>150</v>
      </c>
    </row>
    <row r="279" spans="1:65" s="2" customFormat="1" ht="16.5" customHeight="1">
      <c r="A279" s="33"/>
      <c r="B279" s="34"/>
      <c r="C279" s="183" t="s">
        <v>480</v>
      </c>
      <c r="D279" s="183" t="s">
        <v>152</v>
      </c>
      <c r="E279" s="184" t="s">
        <v>481</v>
      </c>
      <c r="F279" s="185" t="s">
        <v>482</v>
      </c>
      <c r="G279" s="186" t="s">
        <v>183</v>
      </c>
      <c r="H279" s="187">
        <v>46.33</v>
      </c>
      <c r="I279" s="188"/>
      <c r="J279" s="189">
        <f>ROUND(I279*H279,2)</f>
        <v>0</v>
      </c>
      <c r="K279" s="190"/>
      <c r="L279" s="38"/>
      <c r="M279" s="191" t="s">
        <v>1</v>
      </c>
      <c r="N279" s="192" t="s">
        <v>42</v>
      </c>
      <c r="O279" s="70"/>
      <c r="P279" s="193">
        <f>O279*H279</f>
        <v>0</v>
      </c>
      <c r="Q279" s="193">
        <v>0.00066</v>
      </c>
      <c r="R279" s="193">
        <f>Q279*H279</f>
        <v>0.0305778</v>
      </c>
      <c r="S279" s="193">
        <v>0</v>
      </c>
      <c r="T279" s="194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95" t="s">
        <v>156</v>
      </c>
      <c r="AT279" s="195" t="s">
        <v>152</v>
      </c>
      <c r="AU279" s="195" t="s">
        <v>84</v>
      </c>
      <c r="AY279" s="16" t="s">
        <v>150</v>
      </c>
      <c r="BE279" s="196">
        <f>IF(N279="základní",J279,0)</f>
        <v>0</v>
      </c>
      <c r="BF279" s="196">
        <f>IF(N279="snížená",J279,0)</f>
        <v>0</v>
      </c>
      <c r="BG279" s="196">
        <f>IF(N279="zákl. přenesená",J279,0)</f>
        <v>0</v>
      </c>
      <c r="BH279" s="196">
        <f>IF(N279="sníž. přenesená",J279,0)</f>
        <v>0</v>
      </c>
      <c r="BI279" s="196">
        <f>IF(N279="nulová",J279,0)</f>
        <v>0</v>
      </c>
      <c r="BJ279" s="16" t="s">
        <v>21</v>
      </c>
      <c r="BK279" s="196">
        <f>ROUND(I279*H279,2)</f>
        <v>0</v>
      </c>
      <c r="BL279" s="16" t="s">
        <v>156</v>
      </c>
      <c r="BM279" s="195" t="s">
        <v>483</v>
      </c>
    </row>
    <row r="280" spans="2:51" s="13" customFormat="1" ht="11.25">
      <c r="B280" s="197"/>
      <c r="C280" s="198"/>
      <c r="D280" s="199" t="s">
        <v>158</v>
      </c>
      <c r="E280" s="200" t="s">
        <v>1</v>
      </c>
      <c r="F280" s="201" t="s">
        <v>484</v>
      </c>
      <c r="G280" s="198"/>
      <c r="H280" s="202">
        <v>46.33</v>
      </c>
      <c r="I280" s="203"/>
      <c r="J280" s="198"/>
      <c r="K280" s="198"/>
      <c r="L280" s="204"/>
      <c r="M280" s="205"/>
      <c r="N280" s="206"/>
      <c r="O280" s="206"/>
      <c r="P280" s="206"/>
      <c r="Q280" s="206"/>
      <c r="R280" s="206"/>
      <c r="S280" s="206"/>
      <c r="T280" s="207"/>
      <c r="AT280" s="208" t="s">
        <v>158</v>
      </c>
      <c r="AU280" s="208" t="s">
        <v>84</v>
      </c>
      <c r="AV280" s="13" t="s">
        <v>84</v>
      </c>
      <c r="AW280" s="13" t="s">
        <v>34</v>
      </c>
      <c r="AX280" s="13" t="s">
        <v>21</v>
      </c>
      <c r="AY280" s="208" t="s">
        <v>150</v>
      </c>
    </row>
    <row r="281" spans="1:65" s="2" customFormat="1" ht="21.75" customHeight="1">
      <c r="A281" s="33"/>
      <c r="B281" s="34"/>
      <c r="C281" s="183" t="s">
        <v>485</v>
      </c>
      <c r="D281" s="183" t="s">
        <v>152</v>
      </c>
      <c r="E281" s="184" t="s">
        <v>486</v>
      </c>
      <c r="F281" s="185" t="s">
        <v>487</v>
      </c>
      <c r="G281" s="186" t="s">
        <v>183</v>
      </c>
      <c r="H281" s="187">
        <v>18.31</v>
      </c>
      <c r="I281" s="188"/>
      <c r="J281" s="189">
        <f>ROUND(I281*H281,2)</f>
        <v>0</v>
      </c>
      <c r="K281" s="190"/>
      <c r="L281" s="38"/>
      <c r="M281" s="191" t="s">
        <v>1</v>
      </c>
      <c r="N281" s="192" t="s">
        <v>42</v>
      </c>
      <c r="O281" s="70"/>
      <c r="P281" s="193">
        <f>O281*H281</f>
        <v>0</v>
      </c>
      <c r="Q281" s="193">
        <v>0.00222</v>
      </c>
      <c r="R281" s="193">
        <f>Q281*H281</f>
        <v>0.0406482</v>
      </c>
      <c r="S281" s="193">
        <v>0</v>
      </c>
      <c r="T281" s="194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95" t="s">
        <v>156</v>
      </c>
      <c r="AT281" s="195" t="s">
        <v>152</v>
      </c>
      <c r="AU281" s="195" t="s">
        <v>84</v>
      </c>
      <c r="AY281" s="16" t="s">
        <v>150</v>
      </c>
      <c r="BE281" s="196">
        <f>IF(N281="základní",J281,0)</f>
        <v>0</v>
      </c>
      <c r="BF281" s="196">
        <f>IF(N281="snížená",J281,0)</f>
        <v>0</v>
      </c>
      <c r="BG281" s="196">
        <f>IF(N281="zákl. přenesená",J281,0)</f>
        <v>0</v>
      </c>
      <c r="BH281" s="196">
        <f>IF(N281="sníž. přenesená",J281,0)</f>
        <v>0</v>
      </c>
      <c r="BI281" s="196">
        <f>IF(N281="nulová",J281,0)</f>
        <v>0</v>
      </c>
      <c r="BJ281" s="16" t="s">
        <v>21</v>
      </c>
      <c r="BK281" s="196">
        <f>ROUND(I281*H281,2)</f>
        <v>0</v>
      </c>
      <c r="BL281" s="16" t="s">
        <v>156</v>
      </c>
      <c r="BM281" s="195" t="s">
        <v>488</v>
      </c>
    </row>
    <row r="282" spans="1:47" s="2" customFormat="1" ht="19.5">
      <c r="A282" s="33"/>
      <c r="B282" s="34"/>
      <c r="C282" s="35"/>
      <c r="D282" s="199" t="s">
        <v>177</v>
      </c>
      <c r="E282" s="35"/>
      <c r="F282" s="209" t="s">
        <v>489</v>
      </c>
      <c r="G282" s="35"/>
      <c r="H282" s="35"/>
      <c r="I282" s="210"/>
      <c r="J282" s="35"/>
      <c r="K282" s="35"/>
      <c r="L282" s="38"/>
      <c r="M282" s="211"/>
      <c r="N282" s="212"/>
      <c r="O282" s="70"/>
      <c r="P282" s="70"/>
      <c r="Q282" s="70"/>
      <c r="R282" s="70"/>
      <c r="S282" s="70"/>
      <c r="T282" s="71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T282" s="16" t="s">
        <v>177</v>
      </c>
      <c r="AU282" s="16" t="s">
        <v>84</v>
      </c>
    </row>
    <row r="283" spans="2:51" s="13" customFormat="1" ht="11.25">
      <c r="B283" s="197"/>
      <c r="C283" s="198"/>
      <c r="D283" s="199" t="s">
        <v>158</v>
      </c>
      <c r="E283" s="200" t="s">
        <v>1</v>
      </c>
      <c r="F283" s="201" t="s">
        <v>490</v>
      </c>
      <c r="G283" s="198"/>
      <c r="H283" s="202">
        <v>18.31</v>
      </c>
      <c r="I283" s="203"/>
      <c r="J283" s="198"/>
      <c r="K283" s="198"/>
      <c r="L283" s="204"/>
      <c r="M283" s="205"/>
      <c r="N283" s="206"/>
      <c r="O283" s="206"/>
      <c r="P283" s="206"/>
      <c r="Q283" s="206"/>
      <c r="R283" s="206"/>
      <c r="S283" s="206"/>
      <c r="T283" s="207"/>
      <c r="AT283" s="208" t="s">
        <v>158</v>
      </c>
      <c r="AU283" s="208" t="s">
        <v>84</v>
      </c>
      <c r="AV283" s="13" t="s">
        <v>84</v>
      </c>
      <c r="AW283" s="13" t="s">
        <v>34</v>
      </c>
      <c r="AX283" s="13" t="s">
        <v>21</v>
      </c>
      <c r="AY283" s="208" t="s">
        <v>150</v>
      </c>
    </row>
    <row r="284" spans="1:65" s="2" customFormat="1" ht="21.75" customHeight="1">
      <c r="A284" s="33"/>
      <c r="B284" s="34"/>
      <c r="C284" s="213" t="s">
        <v>491</v>
      </c>
      <c r="D284" s="213" t="s">
        <v>187</v>
      </c>
      <c r="E284" s="214" t="s">
        <v>492</v>
      </c>
      <c r="F284" s="215" t="s">
        <v>493</v>
      </c>
      <c r="G284" s="216" t="s">
        <v>190</v>
      </c>
      <c r="H284" s="217">
        <v>0.496</v>
      </c>
      <c r="I284" s="218"/>
      <c r="J284" s="219">
        <f>ROUND(I284*H284,2)</f>
        <v>0</v>
      </c>
      <c r="K284" s="220"/>
      <c r="L284" s="221"/>
      <c r="M284" s="222" t="s">
        <v>1</v>
      </c>
      <c r="N284" s="223" t="s">
        <v>42</v>
      </c>
      <c r="O284" s="70"/>
      <c r="P284" s="193">
        <f>O284*H284</f>
        <v>0</v>
      </c>
      <c r="Q284" s="193">
        <v>1</v>
      </c>
      <c r="R284" s="193">
        <f>Q284*H284</f>
        <v>0.496</v>
      </c>
      <c r="S284" s="193">
        <v>0</v>
      </c>
      <c r="T284" s="194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95" t="s">
        <v>191</v>
      </c>
      <c r="AT284" s="195" t="s">
        <v>187</v>
      </c>
      <c r="AU284" s="195" t="s">
        <v>84</v>
      </c>
      <c r="AY284" s="16" t="s">
        <v>150</v>
      </c>
      <c r="BE284" s="196">
        <f>IF(N284="základní",J284,0)</f>
        <v>0</v>
      </c>
      <c r="BF284" s="196">
        <f>IF(N284="snížená",J284,0)</f>
        <v>0</v>
      </c>
      <c r="BG284" s="196">
        <f>IF(N284="zákl. přenesená",J284,0)</f>
        <v>0</v>
      </c>
      <c r="BH284" s="196">
        <f>IF(N284="sníž. přenesená",J284,0)</f>
        <v>0</v>
      </c>
      <c r="BI284" s="196">
        <f>IF(N284="nulová",J284,0)</f>
        <v>0</v>
      </c>
      <c r="BJ284" s="16" t="s">
        <v>21</v>
      </c>
      <c r="BK284" s="196">
        <f>ROUND(I284*H284,2)</f>
        <v>0</v>
      </c>
      <c r="BL284" s="16" t="s">
        <v>156</v>
      </c>
      <c r="BM284" s="195" t="s">
        <v>494</v>
      </c>
    </row>
    <row r="285" spans="1:47" s="2" customFormat="1" ht="19.5">
      <c r="A285" s="33"/>
      <c r="B285" s="34"/>
      <c r="C285" s="35"/>
      <c r="D285" s="199" t="s">
        <v>177</v>
      </c>
      <c r="E285" s="35"/>
      <c r="F285" s="209" t="s">
        <v>495</v>
      </c>
      <c r="G285" s="35"/>
      <c r="H285" s="35"/>
      <c r="I285" s="210"/>
      <c r="J285" s="35"/>
      <c r="K285" s="35"/>
      <c r="L285" s="38"/>
      <c r="M285" s="211"/>
      <c r="N285" s="212"/>
      <c r="O285" s="70"/>
      <c r="P285" s="70"/>
      <c r="Q285" s="70"/>
      <c r="R285" s="70"/>
      <c r="S285" s="70"/>
      <c r="T285" s="71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T285" s="16" t="s">
        <v>177</v>
      </c>
      <c r="AU285" s="16" t="s">
        <v>84</v>
      </c>
    </row>
    <row r="286" spans="2:51" s="13" customFormat="1" ht="11.25">
      <c r="B286" s="197"/>
      <c r="C286" s="198"/>
      <c r="D286" s="199" t="s">
        <v>158</v>
      </c>
      <c r="E286" s="200" t="s">
        <v>1</v>
      </c>
      <c r="F286" s="201" t="s">
        <v>496</v>
      </c>
      <c r="G286" s="198"/>
      <c r="H286" s="202">
        <v>0.496</v>
      </c>
      <c r="I286" s="203"/>
      <c r="J286" s="198"/>
      <c r="K286" s="198"/>
      <c r="L286" s="204"/>
      <c r="M286" s="205"/>
      <c r="N286" s="206"/>
      <c r="O286" s="206"/>
      <c r="P286" s="206"/>
      <c r="Q286" s="206"/>
      <c r="R286" s="206"/>
      <c r="S286" s="206"/>
      <c r="T286" s="207"/>
      <c r="AT286" s="208" t="s">
        <v>158</v>
      </c>
      <c r="AU286" s="208" t="s">
        <v>84</v>
      </c>
      <c r="AV286" s="13" t="s">
        <v>84</v>
      </c>
      <c r="AW286" s="13" t="s">
        <v>34</v>
      </c>
      <c r="AX286" s="13" t="s">
        <v>21</v>
      </c>
      <c r="AY286" s="208" t="s">
        <v>150</v>
      </c>
    </row>
    <row r="287" spans="1:65" s="2" customFormat="1" ht="33" customHeight="1">
      <c r="A287" s="33"/>
      <c r="B287" s="34"/>
      <c r="C287" s="183" t="s">
        <v>497</v>
      </c>
      <c r="D287" s="183" t="s">
        <v>152</v>
      </c>
      <c r="E287" s="184" t="s">
        <v>498</v>
      </c>
      <c r="F287" s="185" t="s">
        <v>499</v>
      </c>
      <c r="G287" s="186" t="s">
        <v>261</v>
      </c>
      <c r="H287" s="187">
        <v>96</v>
      </c>
      <c r="I287" s="188"/>
      <c r="J287" s="189">
        <f>ROUND(I287*H287,2)</f>
        <v>0</v>
      </c>
      <c r="K287" s="190"/>
      <c r="L287" s="38"/>
      <c r="M287" s="191" t="s">
        <v>1</v>
      </c>
      <c r="N287" s="192" t="s">
        <v>42</v>
      </c>
      <c r="O287" s="70"/>
      <c r="P287" s="193">
        <f>O287*H287</f>
        <v>0</v>
      </c>
      <c r="Q287" s="193">
        <v>2E-05</v>
      </c>
      <c r="R287" s="193">
        <f>Q287*H287</f>
        <v>0.0019200000000000003</v>
      </c>
      <c r="S287" s="193">
        <v>0</v>
      </c>
      <c r="T287" s="194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95" t="s">
        <v>156</v>
      </c>
      <c r="AT287" s="195" t="s">
        <v>152</v>
      </c>
      <c r="AU287" s="195" t="s">
        <v>84</v>
      </c>
      <c r="AY287" s="16" t="s">
        <v>150</v>
      </c>
      <c r="BE287" s="196">
        <f>IF(N287="základní",J287,0)</f>
        <v>0</v>
      </c>
      <c r="BF287" s="196">
        <f>IF(N287="snížená",J287,0)</f>
        <v>0</v>
      </c>
      <c r="BG287" s="196">
        <f>IF(N287="zákl. přenesená",J287,0)</f>
        <v>0</v>
      </c>
      <c r="BH287" s="196">
        <f>IF(N287="sníž. přenesená",J287,0)</f>
        <v>0</v>
      </c>
      <c r="BI287" s="196">
        <f>IF(N287="nulová",J287,0)</f>
        <v>0</v>
      </c>
      <c r="BJ287" s="16" t="s">
        <v>21</v>
      </c>
      <c r="BK287" s="196">
        <f>ROUND(I287*H287,2)</f>
        <v>0</v>
      </c>
      <c r="BL287" s="16" t="s">
        <v>156</v>
      </c>
      <c r="BM287" s="195" t="s">
        <v>500</v>
      </c>
    </row>
    <row r="288" spans="1:47" s="2" customFormat="1" ht="19.5">
      <c r="A288" s="33"/>
      <c r="B288" s="34"/>
      <c r="C288" s="35"/>
      <c r="D288" s="199" t="s">
        <v>177</v>
      </c>
      <c r="E288" s="35"/>
      <c r="F288" s="209" t="s">
        <v>501</v>
      </c>
      <c r="G288" s="35"/>
      <c r="H288" s="35"/>
      <c r="I288" s="210"/>
      <c r="J288" s="35"/>
      <c r="K288" s="35"/>
      <c r="L288" s="38"/>
      <c r="M288" s="211"/>
      <c r="N288" s="212"/>
      <c r="O288" s="70"/>
      <c r="P288" s="70"/>
      <c r="Q288" s="70"/>
      <c r="R288" s="70"/>
      <c r="S288" s="70"/>
      <c r="T288" s="71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T288" s="16" t="s">
        <v>177</v>
      </c>
      <c r="AU288" s="16" t="s">
        <v>84</v>
      </c>
    </row>
    <row r="289" spans="2:51" s="13" customFormat="1" ht="11.25">
      <c r="B289" s="197"/>
      <c r="C289" s="198"/>
      <c r="D289" s="199" t="s">
        <v>158</v>
      </c>
      <c r="E289" s="200" t="s">
        <v>1</v>
      </c>
      <c r="F289" s="201" t="s">
        <v>502</v>
      </c>
      <c r="G289" s="198"/>
      <c r="H289" s="202">
        <v>96</v>
      </c>
      <c r="I289" s="203"/>
      <c r="J289" s="198"/>
      <c r="K289" s="198"/>
      <c r="L289" s="204"/>
      <c r="M289" s="205"/>
      <c r="N289" s="206"/>
      <c r="O289" s="206"/>
      <c r="P289" s="206"/>
      <c r="Q289" s="206"/>
      <c r="R289" s="206"/>
      <c r="S289" s="206"/>
      <c r="T289" s="207"/>
      <c r="AT289" s="208" t="s">
        <v>158</v>
      </c>
      <c r="AU289" s="208" t="s">
        <v>84</v>
      </c>
      <c r="AV289" s="13" t="s">
        <v>84</v>
      </c>
      <c r="AW289" s="13" t="s">
        <v>34</v>
      </c>
      <c r="AX289" s="13" t="s">
        <v>21</v>
      </c>
      <c r="AY289" s="208" t="s">
        <v>150</v>
      </c>
    </row>
    <row r="290" spans="1:65" s="2" customFormat="1" ht="21.75" customHeight="1">
      <c r="A290" s="33"/>
      <c r="B290" s="34"/>
      <c r="C290" s="183" t="s">
        <v>503</v>
      </c>
      <c r="D290" s="183" t="s">
        <v>152</v>
      </c>
      <c r="E290" s="184" t="s">
        <v>504</v>
      </c>
      <c r="F290" s="185" t="s">
        <v>505</v>
      </c>
      <c r="G290" s="186" t="s">
        <v>261</v>
      </c>
      <c r="H290" s="187">
        <v>96</v>
      </c>
      <c r="I290" s="188"/>
      <c r="J290" s="189">
        <f>ROUND(I290*H290,2)</f>
        <v>0</v>
      </c>
      <c r="K290" s="190"/>
      <c r="L290" s="38"/>
      <c r="M290" s="191" t="s">
        <v>1</v>
      </c>
      <c r="N290" s="192" t="s">
        <v>42</v>
      </c>
      <c r="O290" s="70"/>
      <c r="P290" s="193">
        <f>O290*H290</f>
        <v>0</v>
      </c>
      <c r="Q290" s="193">
        <v>0.0002</v>
      </c>
      <c r="R290" s="193">
        <f>Q290*H290</f>
        <v>0.019200000000000002</v>
      </c>
      <c r="S290" s="193">
        <v>0</v>
      </c>
      <c r="T290" s="194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95" t="s">
        <v>156</v>
      </c>
      <c r="AT290" s="195" t="s">
        <v>152</v>
      </c>
      <c r="AU290" s="195" t="s">
        <v>84</v>
      </c>
      <c r="AY290" s="16" t="s">
        <v>150</v>
      </c>
      <c r="BE290" s="196">
        <f>IF(N290="základní",J290,0)</f>
        <v>0</v>
      </c>
      <c r="BF290" s="196">
        <f>IF(N290="snížená",J290,0)</f>
        <v>0</v>
      </c>
      <c r="BG290" s="196">
        <f>IF(N290="zákl. přenesená",J290,0)</f>
        <v>0</v>
      </c>
      <c r="BH290" s="196">
        <f>IF(N290="sníž. přenesená",J290,0)</f>
        <v>0</v>
      </c>
      <c r="BI290" s="196">
        <f>IF(N290="nulová",J290,0)</f>
        <v>0</v>
      </c>
      <c r="BJ290" s="16" t="s">
        <v>21</v>
      </c>
      <c r="BK290" s="196">
        <f>ROUND(I290*H290,2)</f>
        <v>0</v>
      </c>
      <c r="BL290" s="16" t="s">
        <v>156</v>
      </c>
      <c r="BM290" s="195" t="s">
        <v>506</v>
      </c>
    </row>
    <row r="291" spans="1:47" s="2" customFormat="1" ht="19.5">
      <c r="A291" s="33"/>
      <c r="B291" s="34"/>
      <c r="C291" s="35"/>
      <c r="D291" s="199" t="s">
        <v>177</v>
      </c>
      <c r="E291" s="35"/>
      <c r="F291" s="209" t="s">
        <v>501</v>
      </c>
      <c r="G291" s="35"/>
      <c r="H291" s="35"/>
      <c r="I291" s="210"/>
      <c r="J291" s="35"/>
      <c r="K291" s="35"/>
      <c r="L291" s="38"/>
      <c r="M291" s="211"/>
      <c r="N291" s="212"/>
      <c r="O291" s="70"/>
      <c r="P291" s="70"/>
      <c r="Q291" s="70"/>
      <c r="R291" s="70"/>
      <c r="S291" s="70"/>
      <c r="T291" s="71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T291" s="16" t="s">
        <v>177</v>
      </c>
      <c r="AU291" s="16" t="s">
        <v>84</v>
      </c>
    </row>
    <row r="292" spans="1:65" s="2" customFormat="1" ht="21.75" customHeight="1">
      <c r="A292" s="33"/>
      <c r="B292" s="34"/>
      <c r="C292" s="183" t="s">
        <v>507</v>
      </c>
      <c r="D292" s="183" t="s">
        <v>152</v>
      </c>
      <c r="E292" s="184" t="s">
        <v>508</v>
      </c>
      <c r="F292" s="185" t="s">
        <v>509</v>
      </c>
      <c r="G292" s="186" t="s">
        <v>155</v>
      </c>
      <c r="H292" s="187">
        <v>1.162</v>
      </c>
      <c r="I292" s="188"/>
      <c r="J292" s="189">
        <f>ROUND(I292*H292,2)</f>
        <v>0</v>
      </c>
      <c r="K292" s="190"/>
      <c r="L292" s="38"/>
      <c r="M292" s="191" t="s">
        <v>1</v>
      </c>
      <c r="N292" s="192" t="s">
        <v>42</v>
      </c>
      <c r="O292" s="70"/>
      <c r="P292" s="193">
        <f>O292*H292</f>
        <v>0</v>
      </c>
      <c r="Q292" s="193">
        <v>0.01452</v>
      </c>
      <c r="R292" s="193">
        <f>Q292*H292</f>
        <v>0.01687224</v>
      </c>
      <c r="S292" s="193">
        <v>0</v>
      </c>
      <c r="T292" s="194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95" t="s">
        <v>156</v>
      </c>
      <c r="AT292" s="195" t="s">
        <v>152</v>
      </c>
      <c r="AU292" s="195" t="s">
        <v>84</v>
      </c>
      <c r="AY292" s="16" t="s">
        <v>150</v>
      </c>
      <c r="BE292" s="196">
        <f>IF(N292="základní",J292,0)</f>
        <v>0</v>
      </c>
      <c r="BF292" s="196">
        <f>IF(N292="snížená",J292,0)</f>
        <v>0</v>
      </c>
      <c r="BG292" s="196">
        <f>IF(N292="zákl. přenesená",J292,0)</f>
        <v>0</v>
      </c>
      <c r="BH292" s="196">
        <f>IF(N292="sníž. přenesená",J292,0)</f>
        <v>0</v>
      </c>
      <c r="BI292" s="196">
        <f>IF(N292="nulová",J292,0)</f>
        <v>0</v>
      </c>
      <c r="BJ292" s="16" t="s">
        <v>21</v>
      </c>
      <c r="BK292" s="196">
        <f>ROUND(I292*H292,2)</f>
        <v>0</v>
      </c>
      <c r="BL292" s="16" t="s">
        <v>156</v>
      </c>
      <c r="BM292" s="195" t="s">
        <v>510</v>
      </c>
    </row>
    <row r="293" spans="2:51" s="13" customFormat="1" ht="11.25">
      <c r="B293" s="197"/>
      <c r="C293" s="198"/>
      <c r="D293" s="199" t="s">
        <v>158</v>
      </c>
      <c r="E293" s="200" t="s">
        <v>1</v>
      </c>
      <c r="F293" s="201" t="s">
        <v>511</v>
      </c>
      <c r="G293" s="198"/>
      <c r="H293" s="202">
        <v>1.162</v>
      </c>
      <c r="I293" s="203"/>
      <c r="J293" s="198"/>
      <c r="K293" s="198"/>
      <c r="L293" s="204"/>
      <c r="M293" s="205"/>
      <c r="N293" s="206"/>
      <c r="O293" s="206"/>
      <c r="P293" s="206"/>
      <c r="Q293" s="206"/>
      <c r="R293" s="206"/>
      <c r="S293" s="206"/>
      <c r="T293" s="207"/>
      <c r="AT293" s="208" t="s">
        <v>158</v>
      </c>
      <c r="AU293" s="208" t="s">
        <v>84</v>
      </c>
      <c r="AV293" s="13" t="s">
        <v>84</v>
      </c>
      <c r="AW293" s="13" t="s">
        <v>34</v>
      </c>
      <c r="AX293" s="13" t="s">
        <v>21</v>
      </c>
      <c r="AY293" s="208" t="s">
        <v>150</v>
      </c>
    </row>
    <row r="294" spans="1:65" s="2" customFormat="1" ht="21.75" customHeight="1">
      <c r="A294" s="33"/>
      <c r="B294" s="34"/>
      <c r="C294" s="183" t="s">
        <v>512</v>
      </c>
      <c r="D294" s="183" t="s">
        <v>152</v>
      </c>
      <c r="E294" s="184" t="s">
        <v>513</v>
      </c>
      <c r="F294" s="185" t="s">
        <v>514</v>
      </c>
      <c r="G294" s="186" t="s">
        <v>155</v>
      </c>
      <c r="H294" s="187">
        <v>100.3</v>
      </c>
      <c r="I294" s="188"/>
      <c r="J294" s="189">
        <f>ROUND(I294*H294,2)</f>
        <v>0</v>
      </c>
      <c r="K294" s="190"/>
      <c r="L294" s="38"/>
      <c r="M294" s="191" t="s">
        <v>1</v>
      </c>
      <c r="N294" s="192" t="s">
        <v>42</v>
      </c>
      <c r="O294" s="70"/>
      <c r="P294" s="193">
        <f>O294*H294</f>
        <v>0</v>
      </c>
      <c r="Q294" s="193">
        <v>0</v>
      </c>
      <c r="R294" s="193">
        <f>Q294*H294</f>
        <v>0</v>
      </c>
      <c r="S294" s="193">
        <v>0</v>
      </c>
      <c r="T294" s="194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95" t="s">
        <v>156</v>
      </c>
      <c r="AT294" s="195" t="s">
        <v>152</v>
      </c>
      <c r="AU294" s="195" t="s">
        <v>84</v>
      </c>
      <c r="AY294" s="16" t="s">
        <v>150</v>
      </c>
      <c r="BE294" s="196">
        <f>IF(N294="základní",J294,0)</f>
        <v>0</v>
      </c>
      <c r="BF294" s="196">
        <f>IF(N294="snížená",J294,0)</f>
        <v>0</v>
      </c>
      <c r="BG294" s="196">
        <f>IF(N294="zákl. přenesená",J294,0)</f>
        <v>0</v>
      </c>
      <c r="BH294" s="196">
        <f>IF(N294="sníž. přenesená",J294,0)</f>
        <v>0</v>
      </c>
      <c r="BI294" s="196">
        <f>IF(N294="nulová",J294,0)</f>
        <v>0</v>
      </c>
      <c r="BJ294" s="16" t="s">
        <v>21</v>
      </c>
      <c r="BK294" s="196">
        <f>ROUND(I294*H294,2)</f>
        <v>0</v>
      </c>
      <c r="BL294" s="16" t="s">
        <v>156</v>
      </c>
      <c r="BM294" s="195" t="s">
        <v>515</v>
      </c>
    </row>
    <row r="295" spans="1:47" s="2" customFormat="1" ht="19.5">
      <c r="A295" s="33"/>
      <c r="B295" s="34"/>
      <c r="C295" s="35"/>
      <c r="D295" s="199" t="s">
        <v>177</v>
      </c>
      <c r="E295" s="35"/>
      <c r="F295" s="209" t="s">
        <v>516</v>
      </c>
      <c r="G295" s="35"/>
      <c r="H295" s="35"/>
      <c r="I295" s="210"/>
      <c r="J295" s="35"/>
      <c r="K295" s="35"/>
      <c r="L295" s="38"/>
      <c r="M295" s="211"/>
      <c r="N295" s="212"/>
      <c r="O295" s="70"/>
      <c r="P295" s="70"/>
      <c r="Q295" s="70"/>
      <c r="R295" s="70"/>
      <c r="S295" s="70"/>
      <c r="T295" s="71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T295" s="16" t="s">
        <v>177</v>
      </c>
      <c r="AU295" s="16" t="s">
        <v>84</v>
      </c>
    </row>
    <row r="296" spans="2:51" s="13" customFormat="1" ht="11.25">
      <c r="B296" s="197"/>
      <c r="C296" s="198"/>
      <c r="D296" s="199" t="s">
        <v>158</v>
      </c>
      <c r="E296" s="200" t="s">
        <v>1</v>
      </c>
      <c r="F296" s="201" t="s">
        <v>517</v>
      </c>
      <c r="G296" s="198"/>
      <c r="H296" s="202">
        <v>100.3</v>
      </c>
      <c r="I296" s="203"/>
      <c r="J296" s="198"/>
      <c r="K296" s="198"/>
      <c r="L296" s="204"/>
      <c r="M296" s="205"/>
      <c r="N296" s="206"/>
      <c r="O296" s="206"/>
      <c r="P296" s="206"/>
      <c r="Q296" s="206"/>
      <c r="R296" s="206"/>
      <c r="S296" s="206"/>
      <c r="T296" s="207"/>
      <c r="AT296" s="208" t="s">
        <v>158</v>
      </c>
      <c r="AU296" s="208" t="s">
        <v>84</v>
      </c>
      <c r="AV296" s="13" t="s">
        <v>84</v>
      </c>
      <c r="AW296" s="13" t="s">
        <v>34</v>
      </c>
      <c r="AX296" s="13" t="s">
        <v>21</v>
      </c>
      <c r="AY296" s="208" t="s">
        <v>150</v>
      </c>
    </row>
    <row r="297" spans="1:65" s="2" customFormat="1" ht="21.75" customHeight="1">
      <c r="A297" s="33"/>
      <c r="B297" s="34"/>
      <c r="C297" s="183" t="s">
        <v>518</v>
      </c>
      <c r="D297" s="183" t="s">
        <v>152</v>
      </c>
      <c r="E297" s="184" t="s">
        <v>519</v>
      </c>
      <c r="F297" s="185" t="s">
        <v>520</v>
      </c>
      <c r="G297" s="186" t="s">
        <v>155</v>
      </c>
      <c r="H297" s="187">
        <v>100.3</v>
      </c>
      <c r="I297" s="188"/>
      <c r="J297" s="189">
        <f>ROUND(I297*H297,2)</f>
        <v>0</v>
      </c>
      <c r="K297" s="190"/>
      <c r="L297" s="38"/>
      <c r="M297" s="191" t="s">
        <v>1</v>
      </c>
      <c r="N297" s="192" t="s">
        <v>42</v>
      </c>
      <c r="O297" s="70"/>
      <c r="P297" s="193">
        <f>O297*H297</f>
        <v>0</v>
      </c>
      <c r="Q297" s="193">
        <v>0</v>
      </c>
      <c r="R297" s="193">
        <f>Q297*H297</f>
        <v>0</v>
      </c>
      <c r="S297" s="193">
        <v>0</v>
      </c>
      <c r="T297" s="194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95" t="s">
        <v>156</v>
      </c>
      <c r="AT297" s="195" t="s">
        <v>152</v>
      </c>
      <c r="AU297" s="195" t="s">
        <v>84</v>
      </c>
      <c r="AY297" s="16" t="s">
        <v>150</v>
      </c>
      <c r="BE297" s="196">
        <f>IF(N297="základní",J297,0)</f>
        <v>0</v>
      </c>
      <c r="BF297" s="196">
        <f>IF(N297="snížená",J297,0)</f>
        <v>0</v>
      </c>
      <c r="BG297" s="196">
        <f>IF(N297="zákl. přenesená",J297,0)</f>
        <v>0</v>
      </c>
      <c r="BH297" s="196">
        <f>IF(N297="sníž. přenesená",J297,0)</f>
        <v>0</v>
      </c>
      <c r="BI297" s="196">
        <f>IF(N297="nulová",J297,0)</f>
        <v>0</v>
      </c>
      <c r="BJ297" s="16" t="s">
        <v>21</v>
      </c>
      <c r="BK297" s="196">
        <f>ROUND(I297*H297,2)</f>
        <v>0</v>
      </c>
      <c r="BL297" s="16" t="s">
        <v>156</v>
      </c>
      <c r="BM297" s="195" t="s">
        <v>521</v>
      </c>
    </row>
    <row r="298" spans="1:65" s="2" customFormat="1" ht="16.5" customHeight="1">
      <c r="A298" s="33"/>
      <c r="B298" s="34"/>
      <c r="C298" s="213" t="s">
        <v>522</v>
      </c>
      <c r="D298" s="213" t="s">
        <v>187</v>
      </c>
      <c r="E298" s="214" t="s">
        <v>523</v>
      </c>
      <c r="F298" s="215" t="s">
        <v>524</v>
      </c>
      <c r="G298" s="216" t="s">
        <v>155</v>
      </c>
      <c r="H298" s="217">
        <v>120.36</v>
      </c>
      <c r="I298" s="218"/>
      <c r="J298" s="219">
        <f>ROUND(I298*H298,2)</f>
        <v>0</v>
      </c>
      <c r="K298" s="220"/>
      <c r="L298" s="221"/>
      <c r="M298" s="222" t="s">
        <v>1</v>
      </c>
      <c r="N298" s="223" t="s">
        <v>42</v>
      </c>
      <c r="O298" s="70"/>
      <c r="P298" s="193">
        <f>O298*H298</f>
        <v>0</v>
      </c>
      <c r="Q298" s="193">
        <v>0.0002</v>
      </c>
      <c r="R298" s="193">
        <f>Q298*H298</f>
        <v>0.024072</v>
      </c>
      <c r="S298" s="193">
        <v>0</v>
      </c>
      <c r="T298" s="194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95" t="s">
        <v>191</v>
      </c>
      <c r="AT298" s="195" t="s">
        <v>187</v>
      </c>
      <c r="AU298" s="195" t="s">
        <v>84</v>
      </c>
      <c r="AY298" s="16" t="s">
        <v>150</v>
      </c>
      <c r="BE298" s="196">
        <f>IF(N298="základní",J298,0)</f>
        <v>0</v>
      </c>
      <c r="BF298" s="196">
        <f>IF(N298="snížená",J298,0)</f>
        <v>0</v>
      </c>
      <c r="BG298" s="196">
        <f>IF(N298="zákl. přenesená",J298,0)</f>
        <v>0</v>
      </c>
      <c r="BH298" s="196">
        <f>IF(N298="sníž. přenesená",J298,0)</f>
        <v>0</v>
      </c>
      <c r="BI298" s="196">
        <f>IF(N298="nulová",J298,0)</f>
        <v>0</v>
      </c>
      <c r="BJ298" s="16" t="s">
        <v>21</v>
      </c>
      <c r="BK298" s="196">
        <f>ROUND(I298*H298,2)</f>
        <v>0</v>
      </c>
      <c r="BL298" s="16" t="s">
        <v>156</v>
      </c>
      <c r="BM298" s="195" t="s">
        <v>525</v>
      </c>
    </row>
    <row r="299" spans="2:51" s="13" customFormat="1" ht="11.25">
      <c r="B299" s="197"/>
      <c r="C299" s="198"/>
      <c r="D299" s="199" t="s">
        <v>158</v>
      </c>
      <c r="E299" s="200" t="s">
        <v>1</v>
      </c>
      <c r="F299" s="201" t="s">
        <v>526</v>
      </c>
      <c r="G299" s="198"/>
      <c r="H299" s="202">
        <v>120.36</v>
      </c>
      <c r="I299" s="203"/>
      <c r="J299" s="198"/>
      <c r="K299" s="198"/>
      <c r="L299" s="204"/>
      <c r="M299" s="205"/>
      <c r="N299" s="206"/>
      <c r="O299" s="206"/>
      <c r="P299" s="206"/>
      <c r="Q299" s="206"/>
      <c r="R299" s="206"/>
      <c r="S299" s="206"/>
      <c r="T299" s="207"/>
      <c r="AT299" s="208" t="s">
        <v>158</v>
      </c>
      <c r="AU299" s="208" t="s">
        <v>84</v>
      </c>
      <c r="AV299" s="13" t="s">
        <v>84</v>
      </c>
      <c r="AW299" s="13" t="s">
        <v>34</v>
      </c>
      <c r="AX299" s="13" t="s">
        <v>21</v>
      </c>
      <c r="AY299" s="208" t="s">
        <v>150</v>
      </c>
    </row>
    <row r="300" spans="1:65" s="2" customFormat="1" ht="33" customHeight="1">
      <c r="A300" s="33"/>
      <c r="B300" s="34"/>
      <c r="C300" s="183" t="s">
        <v>527</v>
      </c>
      <c r="D300" s="183" t="s">
        <v>152</v>
      </c>
      <c r="E300" s="184" t="s">
        <v>528</v>
      </c>
      <c r="F300" s="185" t="s">
        <v>529</v>
      </c>
      <c r="G300" s="186" t="s">
        <v>155</v>
      </c>
      <c r="H300" s="187">
        <v>149.6</v>
      </c>
      <c r="I300" s="188"/>
      <c r="J300" s="189">
        <f>ROUND(I300*H300,2)</f>
        <v>0</v>
      </c>
      <c r="K300" s="190"/>
      <c r="L300" s="38"/>
      <c r="M300" s="191" t="s">
        <v>1</v>
      </c>
      <c r="N300" s="192" t="s">
        <v>42</v>
      </c>
      <c r="O300" s="70"/>
      <c r="P300" s="193">
        <f>O300*H300</f>
        <v>0</v>
      </c>
      <c r="Q300" s="193">
        <v>0</v>
      </c>
      <c r="R300" s="193">
        <f>Q300*H300</f>
        <v>0</v>
      </c>
      <c r="S300" s="193">
        <v>0</v>
      </c>
      <c r="T300" s="194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95" t="s">
        <v>156</v>
      </c>
      <c r="AT300" s="195" t="s">
        <v>152</v>
      </c>
      <c r="AU300" s="195" t="s">
        <v>84</v>
      </c>
      <c r="AY300" s="16" t="s">
        <v>150</v>
      </c>
      <c r="BE300" s="196">
        <f>IF(N300="základní",J300,0)</f>
        <v>0</v>
      </c>
      <c r="BF300" s="196">
        <f>IF(N300="snížená",J300,0)</f>
        <v>0</v>
      </c>
      <c r="BG300" s="196">
        <f>IF(N300="zákl. přenesená",J300,0)</f>
        <v>0</v>
      </c>
      <c r="BH300" s="196">
        <f>IF(N300="sníž. přenesená",J300,0)</f>
        <v>0</v>
      </c>
      <c r="BI300" s="196">
        <f>IF(N300="nulová",J300,0)</f>
        <v>0</v>
      </c>
      <c r="BJ300" s="16" t="s">
        <v>21</v>
      </c>
      <c r="BK300" s="196">
        <f>ROUND(I300*H300,2)</f>
        <v>0</v>
      </c>
      <c r="BL300" s="16" t="s">
        <v>156</v>
      </c>
      <c r="BM300" s="195" t="s">
        <v>530</v>
      </c>
    </row>
    <row r="301" spans="2:51" s="13" customFormat="1" ht="11.25">
      <c r="B301" s="197"/>
      <c r="C301" s="198"/>
      <c r="D301" s="199" t="s">
        <v>158</v>
      </c>
      <c r="E301" s="200" t="s">
        <v>1</v>
      </c>
      <c r="F301" s="201" t="s">
        <v>531</v>
      </c>
      <c r="G301" s="198"/>
      <c r="H301" s="202">
        <v>149.6</v>
      </c>
      <c r="I301" s="203"/>
      <c r="J301" s="198"/>
      <c r="K301" s="198"/>
      <c r="L301" s="204"/>
      <c r="M301" s="205"/>
      <c r="N301" s="206"/>
      <c r="O301" s="206"/>
      <c r="P301" s="206"/>
      <c r="Q301" s="206"/>
      <c r="R301" s="206"/>
      <c r="S301" s="206"/>
      <c r="T301" s="207"/>
      <c r="AT301" s="208" t="s">
        <v>158</v>
      </c>
      <c r="AU301" s="208" t="s">
        <v>84</v>
      </c>
      <c r="AV301" s="13" t="s">
        <v>84</v>
      </c>
      <c r="AW301" s="13" t="s">
        <v>34</v>
      </c>
      <c r="AX301" s="13" t="s">
        <v>21</v>
      </c>
      <c r="AY301" s="208" t="s">
        <v>150</v>
      </c>
    </row>
    <row r="302" spans="1:65" s="2" customFormat="1" ht="33" customHeight="1">
      <c r="A302" s="33"/>
      <c r="B302" s="34"/>
      <c r="C302" s="183" t="s">
        <v>532</v>
      </c>
      <c r="D302" s="183" t="s">
        <v>152</v>
      </c>
      <c r="E302" s="184" t="s">
        <v>533</v>
      </c>
      <c r="F302" s="185" t="s">
        <v>534</v>
      </c>
      <c r="G302" s="186" t="s">
        <v>155</v>
      </c>
      <c r="H302" s="187">
        <v>8976</v>
      </c>
      <c r="I302" s="188"/>
      <c r="J302" s="189">
        <f>ROUND(I302*H302,2)</f>
        <v>0</v>
      </c>
      <c r="K302" s="190"/>
      <c r="L302" s="38"/>
      <c r="M302" s="191" t="s">
        <v>1</v>
      </c>
      <c r="N302" s="192" t="s">
        <v>42</v>
      </c>
      <c r="O302" s="70"/>
      <c r="P302" s="193">
        <f>O302*H302</f>
        <v>0</v>
      </c>
      <c r="Q302" s="193">
        <v>0</v>
      </c>
      <c r="R302" s="193">
        <f>Q302*H302</f>
        <v>0</v>
      </c>
      <c r="S302" s="193">
        <v>0</v>
      </c>
      <c r="T302" s="194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95" t="s">
        <v>156</v>
      </c>
      <c r="AT302" s="195" t="s">
        <v>152</v>
      </c>
      <c r="AU302" s="195" t="s">
        <v>84</v>
      </c>
      <c r="AY302" s="16" t="s">
        <v>150</v>
      </c>
      <c r="BE302" s="196">
        <f>IF(N302="základní",J302,0)</f>
        <v>0</v>
      </c>
      <c r="BF302" s="196">
        <f>IF(N302="snížená",J302,0)</f>
        <v>0</v>
      </c>
      <c r="BG302" s="196">
        <f>IF(N302="zákl. přenesená",J302,0)</f>
        <v>0</v>
      </c>
      <c r="BH302" s="196">
        <f>IF(N302="sníž. přenesená",J302,0)</f>
        <v>0</v>
      </c>
      <c r="BI302" s="196">
        <f>IF(N302="nulová",J302,0)</f>
        <v>0</v>
      </c>
      <c r="BJ302" s="16" t="s">
        <v>21</v>
      </c>
      <c r="BK302" s="196">
        <f>ROUND(I302*H302,2)</f>
        <v>0</v>
      </c>
      <c r="BL302" s="16" t="s">
        <v>156</v>
      </c>
      <c r="BM302" s="195" t="s">
        <v>535</v>
      </c>
    </row>
    <row r="303" spans="2:51" s="13" customFormat="1" ht="11.25">
      <c r="B303" s="197"/>
      <c r="C303" s="198"/>
      <c r="D303" s="199" t="s">
        <v>158</v>
      </c>
      <c r="E303" s="200" t="s">
        <v>1</v>
      </c>
      <c r="F303" s="201" t="s">
        <v>536</v>
      </c>
      <c r="G303" s="198"/>
      <c r="H303" s="202">
        <v>8976</v>
      </c>
      <c r="I303" s="203"/>
      <c r="J303" s="198"/>
      <c r="K303" s="198"/>
      <c r="L303" s="204"/>
      <c r="M303" s="205"/>
      <c r="N303" s="206"/>
      <c r="O303" s="206"/>
      <c r="P303" s="206"/>
      <c r="Q303" s="206"/>
      <c r="R303" s="206"/>
      <c r="S303" s="206"/>
      <c r="T303" s="207"/>
      <c r="AT303" s="208" t="s">
        <v>158</v>
      </c>
      <c r="AU303" s="208" t="s">
        <v>84</v>
      </c>
      <c r="AV303" s="13" t="s">
        <v>84</v>
      </c>
      <c r="AW303" s="13" t="s">
        <v>34</v>
      </c>
      <c r="AX303" s="13" t="s">
        <v>21</v>
      </c>
      <c r="AY303" s="208" t="s">
        <v>150</v>
      </c>
    </row>
    <row r="304" spans="1:65" s="2" customFormat="1" ht="33" customHeight="1">
      <c r="A304" s="33"/>
      <c r="B304" s="34"/>
      <c r="C304" s="183" t="s">
        <v>537</v>
      </c>
      <c r="D304" s="183" t="s">
        <v>152</v>
      </c>
      <c r="E304" s="184" t="s">
        <v>538</v>
      </c>
      <c r="F304" s="185" t="s">
        <v>539</v>
      </c>
      <c r="G304" s="186" t="s">
        <v>155</v>
      </c>
      <c r="H304" s="187">
        <v>149.6</v>
      </c>
      <c r="I304" s="188"/>
      <c r="J304" s="189">
        <f>ROUND(I304*H304,2)</f>
        <v>0</v>
      </c>
      <c r="K304" s="190"/>
      <c r="L304" s="38"/>
      <c r="M304" s="191" t="s">
        <v>1</v>
      </c>
      <c r="N304" s="192" t="s">
        <v>42</v>
      </c>
      <c r="O304" s="70"/>
      <c r="P304" s="193">
        <f>O304*H304</f>
        <v>0</v>
      </c>
      <c r="Q304" s="193">
        <v>0</v>
      </c>
      <c r="R304" s="193">
        <f>Q304*H304</f>
        <v>0</v>
      </c>
      <c r="S304" s="193">
        <v>0</v>
      </c>
      <c r="T304" s="194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95" t="s">
        <v>156</v>
      </c>
      <c r="AT304" s="195" t="s">
        <v>152</v>
      </c>
      <c r="AU304" s="195" t="s">
        <v>84</v>
      </c>
      <c r="AY304" s="16" t="s">
        <v>150</v>
      </c>
      <c r="BE304" s="196">
        <f>IF(N304="základní",J304,0)</f>
        <v>0</v>
      </c>
      <c r="BF304" s="196">
        <f>IF(N304="snížená",J304,0)</f>
        <v>0</v>
      </c>
      <c r="BG304" s="196">
        <f>IF(N304="zákl. přenesená",J304,0)</f>
        <v>0</v>
      </c>
      <c r="BH304" s="196">
        <f>IF(N304="sníž. přenesená",J304,0)</f>
        <v>0</v>
      </c>
      <c r="BI304" s="196">
        <f>IF(N304="nulová",J304,0)</f>
        <v>0</v>
      </c>
      <c r="BJ304" s="16" t="s">
        <v>21</v>
      </c>
      <c r="BK304" s="196">
        <f>ROUND(I304*H304,2)</f>
        <v>0</v>
      </c>
      <c r="BL304" s="16" t="s">
        <v>156</v>
      </c>
      <c r="BM304" s="195" t="s">
        <v>540</v>
      </c>
    </row>
    <row r="305" spans="2:51" s="13" customFormat="1" ht="11.25">
      <c r="B305" s="197"/>
      <c r="C305" s="198"/>
      <c r="D305" s="199" t="s">
        <v>158</v>
      </c>
      <c r="E305" s="200" t="s">
        <v>1</v>
      </c>
      <c r="F305" s="201" t="s">
        <v>541</v>
      </c>
      <c r="G305" s="198"/>
      <c r="H305" s="202">
        <v>149.6</v>
      </c>
      <c r="I305" s="203"/>
      <c r="J305" s="198"/>
      <c r="K305" s="198"/>
      <c r="L305" s="204"/>
      <c r="M305" s="205"/>
      <c r="N305" s="206"/>
      <c r="O305" s="206"/>
      <c r="P305" s="206"/>
      <c r="Q305" s="206"/>
      <c r="R305" s="206"/>
      <c r="S305" s="206"/>
      <c r="T305" s="207"/>
      <c r="AT305" s="208" t="s">
        <v>158</v>
      </c>
      <c r="AU305" s="208" t="s">
        <v>84</v>
      </c>
      <c r="AV305" s="13" t="s">
        <v>84</v>
      </c>
      <c r="AW305" s="13" t="s">
        <v>34</v>
      </c>
      <c r="AX305" s="13" t="s">
        <v>21</v>
      </c>
      <c r="AY305" s="208" t="s">
        <v>150</v>
      </c>
    </row>
    <row r="306" spans="1:65" s="2" customFormat="1" ht="16.5" customHeight="1">
      <c r="A306" s="33"/>
      <c r="B306" s="34"/>
      <c r="C306" s="183" t="s">
        <v>542</v>
      </c>
      <c r="D306" s="183" t="s">
        <v>152</v>
      </c>
      <c r="E306" s="184" t="s">
        <v>543</v>
      </c>
      <c r="F306" s="185" t="s">
        <v>544</v>
      </c>
      <c r="G306" s="186" t="s">
        <v>183</v>
      </c>
      <c r="H306" s="187">
        <v>18.31</v>
      </c>
      <c r="I306" s="188"/>
      <c r="J306" s="189">
        <f>ROUND(I306*H306,2)</f>
        <v>0</v>
      </c>
      <c r="K306" s="190"/>
      <c r="L306" s="38"/>
      <c r="M306" s="191" t="s">
        <v>1</v>
      </c>
      <c r="N306" s="192" t="s">
        <v>42</v>
      </c>
      <c r="O306" s="70"/>
      <c r="P306" s="193">
        <f>O306*H306</f>
        <v>0</v>
      </c>
      <c r="Q306" s="193">
        <v>0</v>
      </c>
      <c r="R306" s="193">
        <f>Q306*H306</f>
        <v>0</v>
      </c>
      <c r="S306" s="193">
        <v>1.098</v>
      </c>
      <c r="T306" s="194">
        <f>S306*H306</f>
        <v>20.10438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95" t="s">
        <v>156</v>
      </c>
      <c r="AT306" s="195" t="s">
        <v>152</v>
      </c>
      <c r="AU306" s="195" t="s">
        <v>84</v>
      </c>
      <c r="AY306" s="16" t="s">
        <v>150</v>
      </c>
      <c r="BE306" s="196">
        <f>IF(N306="základní",J306,0)</f>
        <v>0</v>
      </c>
      <c r="BF306" s="196">
        <f>IF(N306="snížená",J306,0)</f>
        <v>0</v>
      </c>
      <c r="BG306" s="196">
        <f>IF(N306="zákl. přenesená",J306,0)</f>
        <v>0</v>
      </c>
      <c r="BH306" s="196">
        <f>IF(N306="sníž. přenesená",J306,0)</f>
        <v>0</v>
      </c>
      <c r="BI306" s="196">
        <f>IF(N306="nulová",J306,0)</f>
        <v>0</v>
      </c>
      <c r="BJ306" s="16" t="s">
        <v>21</v>
      </c>
      <c r="BK306" s="196">
        <f>ROUND(I306*H306,2)</f>
        <v>0</v>
      </c>
      <c r="BL306" s="16" t="s">
        <v>156</v>
      </c>
      <c r="BM306" s="195" t="s">
        <v>545</v>
      </c>
    </row>
    <row r="307" spans="1:47" s="2" customFormat="1" ht="19.5">
      <c r="A307" s="33"/>
      <c r="B307" s="34"/>
      <c r="C307" s="35"/>
      <c r="D307" s="199" t="s">
        <v>177</v>
      </c>
      <c r="E307" s="35"/>
      <c r="F307" s="209" t="s">
        <v>546</v>
      </c>
      <c r="G307" s="35"/>
      <c r="H307" s="35"/>
      <c r="I307" s="210"/>
      <c r="J307" s="35"/>
      <c r="K307" s="35"/>
      <c r="L307" s="38"/>
      <c r="M307" s="211"/>
      <c r="N307" s="212"/>
      <c r="O307" s="70"/>
      <c r="P307" s="70"/>
      <c r="Q307" s="70"/>
      <c r="R307" s="70"/>
      <c r="S307" s="70"/>
      <c r="T307" s="71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T307" s="16" t="s">
        <v>177</v>
      </c>
      <c r="AU307" s="16" t="s">
        <v>84</v>
      </c>
    </row>
    <row r="308" spans="2:51" s="13" customFormat="1" ht="11.25">
      <c r="B308" s="197"/>
      <c r="C308" s="198"/>
      <c r="D308" s="199" t="s">
        <v>158</v>
      </c>
      <c r="E308" s="200" t="s">
        <v>1</v>
      </c>
      <c r="F308" s="201" t="s">
        <v>490</v>
      </c>
      <c r="G308" s="198"/>
      <c r="H308" s="202">
        <v>18.31</v>
      </c>
      <c r="I308" s="203"/>
      <c r="J308" s="198"/>
      <c r="K308" s="198"/>
      <c r="L308" s="204"/>
      <c r="M308" s="205"/>
      <c r="N308" s="206"/>
      <c r="O308" s="206"/>
      <c r="P308" s="206"/>
      <c r="Q308" s="206"/>
      <c r="R308" s="206"/>
      <c r="S308" s="206"/>
      <c r="T308" s="207"/>
      <c r="AT308" s="208" t="s">
        <v>158</v>
      </c>
      <c r="AU308" s="208" t="s">
        <v>84</v>
      </c>
      <c r="AV308" s="13" t="s">
        <v>84</v>
      </c>
      <c r="AW308" s="13" t="s">
        <v>34</v>
      </c>
      <c r="AX308" s="13" t="s">
        <v>21</v>
      </c>
      <c r="AY308" s="208" t="s">
        <v>150</v>
      </c>
    </row>
    <row r="309" spans="1:65" s="2" customFormat="1" ht="16.5" customHeight="1">
      <c r="A309" s="33"/>
      <c r="B309" s="34"/>
      <c r="C309" s="183" t="s">
        <v>547</v>
      </c>
      <c r="D309" s="183" t="s">
        <v>152</v>
      </c>
      <c r="E309" s="184" t="s">
        <v>548</v>
      </c>
      <c r="F309" s="185" t="s">
        <v>549</v>
      </c>
      <c r="G309" s="186" t="s">
        <v>170</v>
      </c>
      <c r="H309" s="187">
        <v>37.485</v>
      </c>
      <c r="I309" s="188"/>
      <c r="J309" s="189">
        <f>ROUND(I309*H309,2)</f>
        <v>0</v>
      </c>
      <c r="K309" s="190"/>
      <c r="L309" s="38"/>
      <c r="M309" s="191" t="s">
        <v>1</v>
      </c>
      <c r="N309" s="192" t="s">
        <v>42</v>
      </c>
      <c r="O309" s="70"/>
      <c r="P309" s="193">
        <f>O309*H309</f>
        <v>0</v>
      </c>
      <c r="Q309" s="193">
        <v>0.12171</v>
      </c>
      <c r="R309" s="193">
        <f>Q309*H309</f>
        <v>4.56229935</v>
      </c>
      <c r="S309" s="193">
        <v>2.4</v>
      </c>
      <c r="T309" s="194">
        <f>S309*H309</f>
        <v>89.964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95" t="s">
        <v>156</v>
      </c>
      <c r="AT309" s="195" t="s">
        <v>152</v>
      </c>
      <c r="AU309" s="195" t="s">
        <v>84</v>
      </c>
      <c r="AY309" s="16" t="s">
        <v>150</v>
      </c>
      <c r="BE309" s="196">
        <f>IF(N309="základní",J309,0)</f>
        <v>0</v>
      </c>
      <c r="BF309" s="196">
        <f>IF(N309="snížená",J309,0)</f>
        <v>0</v>
      </c>
      <c r="BG309" s="196">
        <f>IF(N309="zákl. přenesená",J309,0)</f>
        <v>0</v>
      </c>
      <c r="BH309" s="196">
        <f>IF(N309="sníž. přenesená",J309,0)</f>
        <v>0</v>
      </c>
      <c r="BI309" s="196">
        <f>IF(N309="nulová",J309,0)</f>
        <v>0</v>
      </c>
      <c r="BJ309" s="16" t="s">
        <v>21</v>
      </c>
      <c r="BK309" s="196">
        <f>ROUND(I309*H309,2)</f>
        <v>0</v>
      </c>
      <c r="BL309" s="16" t="s">
        <v>156</v>
      </c>
      <c r="BM309" s="195" t="s">
        <v>550</v>
      </c>
    </row>
    <row r="310" spans="1:47" s="2" customFormat="1" ht="19.5">
      <c r="A310" s="33"/>
      <c r="B310" s="34"/>
      <c r="C310" s="35"/>
      <c r="D310" s="199" t="s">
        <v>177</v>
      </c>
      <c r="E310" s="35"/>
      <c r="F310" s="209" t="s">
        <v>551</v>
      </c>
      <c r="G310" s="35"/>
      <c r="H310" s="35"/>
      <c r="I310" s="210"/>
      <c r="J310" s="35"/>
      <c r="K310" s="35"/>
      <c r="L310" s="38"/>
      <c r="M310" s="211"/>
      <c r="N310" s="212"/>
      <c r="O310" s="70"/>
      <c r="P310" s="70"/>
      <c r="Q310" s="70"/>
      <c r="R310" s="70"/>
      <c r="S310" s="70"/>
      <c r="T310" s="71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T310" s="16" t="s">
        <v>177</v>
      </c>
      <c r="AU310" s="16" t="s">
        <v>84</v>
      </c>
    </row>
    <row r="311" spans="2:51" s="13" customFormat="1" ht="11.25">
      <c r="B311" s="197"/>
      <c r="C311" s="198"/>
      <c r="D311" s="199" t="s">
        <v>158</v>
      </c>
      <c r="E311" s="200" t="s">
        <v>105</v>
      </c>
      <c r="F311" s="201" t="s">
        <v>552</v>
      </c>
      <c r="G311" s="198"/>
      <c r="H311" s="202">
        <v>37.485</v>
      </c>
      <c r="I311" s="203"/>
      <c r="J311" s="198"/>
      <c r="K311" s="198"/>
      <c r="L311" s="204"/>
      <c r="M311" s="205"/>
      <c r="N311" s="206"/>
      <c r="O311" s="206"/>
      <c r="P311" s="206"/>
      <c r="Q311" s="206"/>
      <c r="R311" s="206"/>
      <c r="S311" s="206"/>
      <c r="T311" s="207"/>
      <c r="AT311" s="208" t="s">
        <v>158</v>
      </c>
      <c r="AU311" s="208" t="s">
        <v>84</v>
      </c>
      <c r="AV311" s="13" t="s">
        <v>84</v>
      </c>
      <c r="AW311" s="13" t="s">
        <v>34</v>
      </c>
      <c r="AX311" s="13" t="s">
        <v>21</v>
      </c>
      <c r="AY311" s="208" t="s">
        <v>150</v>
      </c>
    </row>
    <row r="312" spans="1:65" s="2" customFormat="1" ht="16.5" customHeight="1">
      <c r="A312" s="33"/>
      <c r="B312" s="34"/>
      <c r="C312" s="183" t="s">
        <v>553</v>
      </c>
      <c r="D312" s="183" t="s">
        <v>152</v>
      </c>
      <c r="E312" s="184" t="s">
        <v>554</v>
      </c>
      <c r="F312" s="185" t="s">
        <v>555</v>
      </c>
      <c r="G312" s="186" t="s">
        <v>170</v>
      </c>
      <c r="H312" s="187">
        <v>3.923</v>
      </c>
      <c r="I312" s="188"/>
      <c r="J312" s="189">
        <f>ROUND(I312*H312,2)</f>
        <v>0</v>
      </c>
      <c r="K312" s="190"/>
      <c r="L312" s="38"/>
      <c r="M312" s="191" t="s">
        <v>1</v>
      </c>
      <c r="N312" s="192" t="s">
        <v>42</v>
      </c>
      <c r="O312" s="70"/>
      <c r="P312" s="193">
        <f>O312*H312</f>
        <v>0</v>
      </c>
      <c r="Q312" s="193">
        <v>0</v>
      </c>
      <c r="R312" s="193">
        <f>Q312*H312</f>
        <v>0</v>
      </c>
      <c r="S312" s="193">
        <v>0</v>
      </c>
      <c r="T312" s="194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95" t="s">
        <v>156</v>
      </c>
      <c r="AT312" s="195" t="s">
        <v>152</v>
      </c>
      <c r="AU312" s="195" t="s">
        <v>84</v>
      </c>
      <c r="AY312" s="16" t="s">
        <v>150</v>
      </c>
      <c r="BE312" s="196">
        <f>IF(N312="základní",J312,0)</f>
        <v>0</v>
      </c>
      <c r="BF312" s="196">
        <f>IF(N312="snížená",J312,0)</f>
        <v>0</v>
      </c>
      <c r="BG312" s="196">
        <f>IF(N312="zákl. přenesená",J312,0)</f>
        <v>0</v>
      </c>
      <c r="BH312" s="196">
        <f>IF(N312="sníž. přenesená",J312,0)</f>
        <v>0</v>
      </c>
      <c r="BI312" s="196">
        <f>IF(N312="nulová",J312,0)</f>
        <v>0</v>
      </c>
      <c r="BJ312" s="16" t="s">
        <v>21</v>
      </c>
      <c r="BK312" s="196">
        <f>ROUND(I312*H312,2)</f>
        <v>0</v>
      </c>
      <c r="BL312" s="16" t="s">
        <v>156</v>
      </c>
      <c r="BM312" s="195" t="s">
        <v>556</v>
      </c>
    </row>
    <row r="313" spans="1:47" s="2" customFormat="1" ht="19.5">
      <c r="A313" s="33"/>
      <c r="B313" s="34"/>
      <c r="C313" s="35"/>
      <c r="D313" s="199" t="s">
        <v>177</v>
      </c>
      <c r="E313" s="35"/>
      <c r="F313" s="209" t="s">
        <v>557</v>
      </c>
      <c r="G313" s="35"/>
      <c r="H313" s="35"/>
      <c r="I313" s="210"/>
      <c r="J313" s="35"/>
      <c r="K313" s="35"/>
      <c r="L313" s="38"/>
      <c r="M313" s="211"/>
      <c r="N313" s="212"/>
      <c r="O313" s="70"/>
      <c r="P313" s="70"/>
      <c r="Q313" s="70"/>
      <c r="R313" s="70"/>
      <c r="S313" s="70"/>
      <c r="T313" s="71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T313" s="16" t="s">
        <v>177</v>
      </c>
      <c r="AU313" s="16" t="s">
        <v>84</v>
      </c>
    </row>
    <row r="314" spans="2:51" s="13" customFormat="1" ht="11.25">
      <c r="B314" s="197"/>
      <c r="C314" s="198"/>
      <c r="D314" s="199" t="s">
        <v>158</v>
      </c>
      <c r="E314" s="200" t="s">
        <v>109</v>
      </c>
      <c r="F314" s="201" t="s">
        <v>558</v>
      </c>
      <c r="G314" s="198"/>
      <c r="H314" s="202">
        <v>3.923</v>
      </c>
      <c r="I314" s="203"/>
      <c r="J314" s="198"/>
      <c r="K314" s="198"/>
      <c r="L314" s="204"/>
      <c r="M314" s="205"/>
      <c r="N314" s="206"/>
      <c r="O314" s="206"/>
      <c r="P314" s="206"/>
      <c r="Q314" s="206"/>
      <c r="R314" s="206"/>
      <c r="S314" s="206"/>
      <c r="T314" s="207"/>
      <c r="AT314" s="208" t="s">
        <v>158</v>
      </c>
      <c r="AU314" s="208" t="s">
        <v>84</v>
      </c>
      <c r="AV314" s="13" t="s">
        <v>84</v>
      </c>
      <c r="AW314" s="13" t="s">
        <v>34</v>
      </c>
      <c r="AX314" s="13" t="s">
        <v>21</v>
      </c>
      <c r="AY314" s="208" t="s">
        <v>150</v>
      </c>
    </row>
    <row r="315" spans="1:65" s="2" customFormat="1" ht="21.75" customHeight="1">
      <c r="A315" s="33"/>
      <c r="B315" s="34"/>
      <c r="C315" s="183" t="s">
        <v>559</v>
      </c>
      <c r="D315" s="183" t="s">
        <v>152</v>
      </c>
      <c r="E315" s="184" t="s">
        <v>560</v>
      </c>
      <c r="F315" s="185" t="s">
        <v>561</v>
      </c>
      <c r="G315" s="186" t="s">
        <v>232</v>
      </c>
      <c r="H315" s="187">
        <v>2296.5</v>
      </c>
      <c r="I315" s="188"/>
      <c r="J315" s="189">
        <f>ROUND(I315*H315,2)</f>
        <v>0</v>
      </c>
      <c r="K315" s="190"/>
      <c r="L315" s="38"/>
      <c r="M315" s="191" t="s">
        <v>1</v>
      </c>
      <c r="N315" s="192" t="s">
        <v>42</v>
      </c>
      <c r="O315" s="70"/>
      <c r="P315" s="193">
        <f>O315*H315</f>
        <v>0</v>
      </c>
      <c r="Q315" s="193">
        <v>0</v>
      </c>
      <c r="R315" s="193">
        <f>Q315*H315</f>
        <v>0</v>
      </c>
      <c r="S315" s="193">
        <v>0.001</v>
      </c>
      <c r="T315" s="194">
        <f>S315*H315</f>
        <v>2.2965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95" t="s">
        <v>156</v>
      </c>
      <c r="AT315" s="195" t="s">
        <v>152</v>
      </c>
      <c r="AU315" s="195" t="s">
        <v>84</v>
      </c>
      <c r="AY315" s="16" t="s">
        <v>150</v>
      </c>
      <c r="BE315" s="196">
        <f>IF(N315="základní",J315,0)</f>
        <v>0</v>
      </c>
      <c r="BF315" s="196">
        <f>IF(N315="snížená",J315,0)</f>
        <v>0</v>
      </c>
      <c r="BG315" s="196">
        <f>IF(N315="zákl. přenesená",J315,0)</f>
        <v>0</v>
      </c>
      <c r="BH315" s="196">
        <f>IF(N315="sníž. přenesená",J315,0)</f>
        <v>0</v>
      </c>
      <c r="BI315" s="196">
        <f>IF(N315="nulová",J315,0)</f>
        <v>0</v>
      </c>
      <c r="BJ315" s="16" t="s">
        <v>21</v>
      </c>
      <c r="BK315" s="196">
        <f>ROUND(I315*H315,2)</f>
        <v>0</v>
      </c>
      <c r="BL315" s="16" t="s">
        <v>156</v>
      </c>
      <c r="BM315" s="195" t="s">
        <v>562</v>
      </c>
    </row>
    <row r="316" spans="2:51" s="13" customFormat="1" ht="11.25">
      <c r="B316" s="197"/>
      <c r="C316" s="198"/>
      <c r="D316" s="199" t="s">
        <v>158</v>
      </c>
      <c r="E316" s="200" t="s">
        <v>1</v>
      </c>
      <c r="F316" s="201" t="s">
        <v>563</v>
      </c>
      <c r="G316" s="198"/>
      <c r="H316" s="202">
        <v>2296.5</v>
      </c>
      <c r="I316" s="203"/>
      <c r="J316" s="198"/>
      <c r="K316" s="198"/>
      <c r="L316" s="204"/>
      <c r="M316" s="205"/>
      <c r="N316" s="206"/>
      <c r="O316" s="206"/>
      <c r="P316" s="206"/>
      <c r="Q316" s="206"/>
      <c r="R316" s="206"/>
      <c r="S316" s="206"/>
      <c r="T316" s="207"/>
      <c r="AT316" s="208" t="s">
        <v>158</v>
      </c>
      <c r="AU316" s="208" t="s">
        <v>84</v>
      </c>
      <c r="AV316" s="13" t="s">
        <v>84</v>
      </c>
      <c r="AW316" s="13" t="s">
        <v>34</v>
      </c>
      <c r="AX316" s="13" t="s">
        <v>21</v>
      </c>
      <c r="AY316" s="208" t="s">
        <v>150</v>
      </c>
    </row>
    <row r="317" spans="1:65" s="2" customFormat="1" ht="16.5" customHeight="1">
      <c r="A317" s="33"/>
      <c r="B317" s="34"/>
      <c r="C317" s="183" t="s">
        <v>564</v>
      </c>
      <c r="D317" s="183" t="s">
        <v>152</v>
      </c>
      <c r="E317" s="184" t="s">
        <v>565</v>
      </c>
      <c r="F317" s="185" t="s">
        <v>566</v>
      </c>
      <c r="G317" s="186" t="s">
        <v>261</v>
      </c>
      <c r="H317" s="187">
        <v>12</v>
      </c>
      <c r="I317" s="188"/>
      <c r="J317" s="189">
        <f>ROUND(I317*H317,2)</f>
        <v>0</v>
      </c>
      <c r="K317" s="190"/>
      <c r="L317" s="38"/>
      <c r="M317" s="191" t="s">
        <v>1</v>
      </c>
      <c r="N317" s="192" t="s">
        <v>42</v>
      </c>
      <c r="O317" s="70"/>
      <c r="P317" s="193">
        <f>O317*H317</f>
        <v>0</v>
      </c>
      <c r="Q317" s="193">
        <v>0.11922</v>
      </c>
      <c r="R317" s="193">
        <f>Q317*H317</f>
        <v>1.4306400000000001</v>
      </c>
      <c r="S317" s="193">
        <v>0</v>
      </c>
      <c r="T317" s="194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95" t="s">
        <v>156</v>
      </c>
      <c r="AT317" s="195" t="s">
        <v>152</v>
      </c>
      <c r="AU317" s="195" t="s">
        <v>84</v>
      </c>
      <c r="AY317" s="16" t="s">
        <v>150</v>
      </c>
      <c r="BE317" s="196">
        <f>IF(N317="základní",J317,0)</f>
        <v>0</v>
      </c>
      <c r="BF317" s="196">
        <f>IF(N317="snížená",J317,0)</f>
        <v>0</v>
      </c>
      <c r="BG317" s="196">
        <f>IF(N317="zákl. přenesená",J317,0)</f>
        <v>0</v>
      </c>
      <c r="BH317" s="196">
        <f>IF(N317="sníž. přenesená",J317,0)</f>
        <v>0</v>
      </c>
      <c r="BI317" s="196">
        <f>IF(N317="nulová",J317,0)</f>
        <v>0</v>
      </c>
      <c r="BJ317" s="16" t="s">
        <v>21</v>
      </c>
      <c r="BK317" s="196">
        <f>ROUND(I317*H317,2)</f>
        <v>0</v>
      </c>
      <c r="BL317" s="16" t="s">
        <v>156</v>
      </c>
      <c r="BM317" s="195" t="s">
        <v>567</v>
      </c>
    </row>
    <row r="318" spans="1:47" s="2" customFormat="1" ht="39">
      <c r="A318" s="33"/>
      <c r="B318" s="34"/>
      <c r="C318" s="35"/>
      <c r="D318" s="199" t="s">
        <v>177</v>
      </c>
      <c r="E318" s="35"/>
      <c r="F318" s="209" t="s">
        <v>568</v>
      </c>
      <c r="G318" s="35"/>
      <c r="H318" s="35"/>
      <c r="I318" s="210"/>
      <c r="J318" s="35"/>
      <c r="K318" s="35"/>
      <c r="L318" s="38"/>
      <c r="M318" s="211"/>
      <c r="N318" s="212"/>
      <c r="O318" s="70"/>
      <c r="P318" s="70"/>
      <c r="Q318" s="70"/>
      <c r="R318" s="70"/>
      <c r="S318" s="70"/>
      <c r="T318" s="71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T318" s="16" t="s">
        <v>177</v>
      </c>
      <c r="AU318" s="16" t="s">
        <v>84</v>
      </c>
    </row>
    <row r="319" spans="1:65" s="2" customFormat="1" ht="21.75" customHeight="1">
      <c r="A319" s="33"/>
      <c r="B319" s="34"/>
      <c r="C319" s="183" t="s">
        <v>569</v>
      </c>
      <c r="D319" s="183" t="s">
        <v>152</v>
      </c>
      <c r="E319" s="184" t="s">
        <v>570</v>
      </c>
      <c r="F319" s="185" t="s">
        <v>571</v>
      </c>
      <c r="G319" s="186" t="s">
        <v>183</v>
      </c>
      <c r="H319" s="187">
        <v>64.33</v>
      </c>
      <c r="I319" s="188"/>
      <c r="J319" s="189">
        <f>ROUND(I319*H319,2)</f>
        <v>0</v>
      </c>
      <c r="K319" s="190"/>
      <c r="L319" s="38"/>
      <c r="M319" s="191" t="s">
        <v>1</v>
      </c>
      <c r="N319" s="192" t="s">
        <v>42</v>
      </c>
      <c r="O319" s="70"/>
      <c r="P319" s="193">
        <f>O319*H319</f>
        <v>0</v>
      </c>
      <c r="Q319" s="193">
        <v>0.00034</v>
      </c>
      <c r="R319" s="193">
        <f>Q319*H319</f>
        <v>0.0218722</v>
      </c>
      <c r="S319" s="193">
        <v>0</v>
      </c>
      <c r="T319" s="194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95" t="s">
        <v>156</v>
      </c>
      <c r="AT319" s="195" t="s">
        <v>152</v>
      </c>
      <c r="AU319" s="195" t="s">
        <v>84</v>
      </c>
      <c r="AY319" s="16" t="s">
        <v>150</v>
      </c>
      <c r="BE319" s="196">
        <f>IF(N319="základní",J319,0)</f>
        <v>0</v>
      </c>
      <c r="BF319" s="196">
        <f>IF(N319="snížená",J319,0)</f>
        <v>0</v>
      </c>
      <c r="BG319" s="196">
        <f>IF(N319="zákl. přenesená",J319,0)</f>
        <v>0</v>
      </c>
      <c r="BH319" s="196">
        <f>IF(N319="sníž. přenesená",J319,0)</f>
        <v>0</v>
      </c>
      <c r="BI319" s="196">
        <f>IF(N319="nulová",J319,0)</f>
        <v>0</v>
      </c>
      <c r="BJ319" s="16" t="s">
        <v>21</v>
      </c>
      <c r="BK319" s="196">
        <f>ROUND(I319*H319,2)</f>
        <v>0</v>
      </c>
      <c r="BL319" s="16" t="s">
        <v>156</v>
      </c>
      <c r="BM319" s="195" t="s">
        <v>572</v>
      </c>
    </row>
    <row r="320" spans="1:47" s="2" customFormat="1" ht="19.5">
      <c r="A320" s="33"/>
      <c r="B320" s="34"/>
      <c r="C320" s="35"/>
      <c r="D320" s="199" t="s">
        <v>177</v>
      </c>
      <c r="E320" s="35"/>
      <c r="F320" s="209" t="s">
        <v>573</v>
      </c>
      <c r="G320" s="35"/>
      <c r="H320" s="35"/>
      <c r="I320" s="210"/>
      <c r="J320" s="35"/>
      <c r="K320" s="35"/>
      <c r="L320" s="38"/>
      <c r="M320" s="211"/>
      <c r="N320" s="212"/>
      <c r="O320" s="70"/>
      <c r="P320" s="70"/>
      <c r="Q320" s="70"/>
      <c r="R320" s="70"/>
      <c r="S320" s="70"/>
      <c r="T320" s="71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T320" s="16" t="s">
        <v>177</v>
      </c>
      <c r="AU320" s="16" t="s">
        <v>84</v>
      </c>
    </row>
    <row r="321" spans="2:51" s="13" customFormat="1" ht="11.25">
      <c r="B321" s="197"/>
      <c r="C321" s="198"/>
      <c r="D321" s="199" t="s">
        <v>158</v>
      </c>
      <c r="E321" s="200" t="s">
        <v>1</v>
      </c>
      <c r="F321" s="201" t="s">
        <v>574</v>
      </c>
      <c r="G321" s="198"/>
      <c r="H321" s="202">
        <v>64.33</v>
      </c>
      <c r="I321" s="203"/>
      <c r="J321" s="198"/>
      <c r="K321" s="198"/>
      <c r="L321" s="204"/>
      <c r="M321" s="205"/>
      <c r="N321" s="206"/>
      <c r="O321" s="206"/>
      <c r="P321" s="206"/>
      <c r="Q321" s="206"/>
      <c r="R321" s="206"/>
      <c r="S321" s="206"/>
      <c r="T321" s="207"/>
      <c r="AT321" s="208" t="s">
        <v>158</v>
      </c>
      <c r="AU321" s="208" t="s">
        <v>84</v>
      </c>
      <c r="AV321" s="13" t="s">
        <v>84</v>
      </c>
      <c r="AW321" s="13" t="s">
        <v>34</v>
      </c>
      <c r="AX321" s="13" t="s">
        <v>21</v>
      </c>
      <c r="AY321" s="208" t="s">
        <v>150</v>
      </c>
    </row>
    <row r="322" spans="1:65" s="2" customFormat="1" ht="21.75" customHeight="1">
      <c r="A322" s="33"/>
      <c r="B322" s="34"/>
      <c r="C322" s="183" t="s">
        <v>575</v>
      </c>
      <c r="D322" s="183" t="s">
        <v>152</v>
      </c>
      <c r="E322" s="184" t="s">
        <v>576</v>
      </c>
      <c r="F322" s="185" t="s">
        <v>577</v>
      </c>
      <c r="G322" s="186" t="s">
        <v>155</v>
      </c>
      <c r="H322" s="187">
        <v>94.9</v>
      </c>
      <c r="I322" s="188"/>
      <c r="J322" s="189">
        <f>ROUND(I322*H322,2)</f>
        <v>0</v>
      </c>
      <c r="K322" s="190"/>
      <c r="L322" s="38"/>
      <c r="M322" s="191" t="s">
        <v>1</v>
      </c>
      <c r="N322" s="192" t="s">
        <v>42</v>
      </c>
      <c r="O322" s="70"/>
      <c r="P322" s="193">
        <f>O322*H322</f>
        <v>0</v>
      </c>
      <c r="Q322" s="193">
        <v>0</v>
      </c>
      <c r="R322" s="193">
        <f>Q322*H322</f>
        <v>0</v>
      </c>
      <c r="S322" s="193">
        <v>0.073</v>
      </c>
      <c r="T322" s="194">
        <f>S322*H322</f>
        <v>6.9277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95" t="s">
        <v>156</v>
      </c>
      <c r="AT322" s="195" t="s">
        <v>152</v>
      </c>
      <c r="AU322" s="195" t="s">
        <v>84</v>
      </c>
      <c r="AY322" s="16" t="s">
        <v>150</v>
      </c>
      <c r="BE322" s="196">
        <f>IF(N322="základní",J322,0)</f>
        <v>0</v>
      </c>
      <c r="BF322" s="196">
        <f>IF(N322="snížená",J322,0)</f>
        <v>0</v>
      </c>
      <c r="BG322" s="196">
        <f>IF(N322="zákl. přenesená",J322,0)</f>
        <v>0</v>
      </c>
      <c r="BH322" s="196">
        <f>IF(N322="sníž. přenesená",J322,0)</f>
        <v>0</v>
      </c>
      <c r="BI322" s="196">
        <f>IF(N322="nulová",J322,0)</f>
        <v>0</v>
      </c>
      <c r="BJ322" s="16" t="s">
        <v>21</v>
      </c>
      <c r="BK322" s="196">
        <f>ROUND(I322*H322,2)</f>
        <v>0</v>
      </c>
      <c r="BL322" s="16" t="s">
        <v>156</v>
      </c>
      <c r="BM322" s="195" t="s">
        <v>578</v>
      </c>
    </row>
    <row r="323" spans="1:47" s="2" customFormat="1" ht="19.5">
      <c r="A323" s="33"/>
      <c r="B323" s="34"/>
      <c r="C323" s="35"/>
      <c r="D323" s="199" t="s">
        <v>177</v>
      </c>
      <c r="E323" s="35"/>
      <c r="F323" s="209" t="s">
        <v>579</v>
      </c>
      <c r="G323" s="35"/>
      <c r="H323" s="35"/>
      <c r="I323" s="210"/>
      <c r="J323" s="35"/>
      <c r="K323" s="35"/>
      <c r="L323" s="38"/>
      <c r="M323" s="211"/>
      <c r="N323" s="212"/>
      <c r="O323" s="70"/>
      <c r="P323" s="70"/>
      <c r="Q323" s="70"/>
      <c r="R323" s="70"/>
      <c r="S323" s="70"/>
      <c r="T323" s="71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T323" s="16" t="s">
        <v>177</v>
      </c>
      <c r="AU323" s="16" t="s">
        <v>84</v>
      </c>
    </row>
    <row r="324" spans="2:51" s="13" customFormat="1" ht="11.25">
      <c r="B324" s="197"/>
      <c r="C324" s="198"/>
      <c r="D324" s="199" t="s">
        <v>158</v>
      </c>
      <c r="E324" s="200" t="s">
        <v>112</v>
      </c>
      <c r="F324" s="201" t="s">
        <v>114</v>
      </c>
      <c r="G324" s="198"/>
      <c r="H324" s="202">
        <v>94.9</v>
      </c>
      <c r="I324" s="203"/>
      <c r="J324" s="198"/>
      <c r="K324" s="198"/>
      <c r="L324" s="204"/>
      <c r="M324" s="205"/>
      <c r="N324" s="206"/>
      <c r="O324" s="206"/>
      <c r="P324" s="206"/>
      <c r="Q324" s="206"/>
      <c r="R324" s="206"/>
      <c r="S324" s="206"/>
      <c r="T324" s="207"/>
      <c r="AT324" s="208" t="s">
        <v>158</v>
      </c>
      <c r="AU324" s="208" t="s">
        <v>84</v>
      </c>
      <c r="AV324" s="13" t="s">
        <v>84</v>
      </c>
      <c r="AW324" s="13" t="s">
        <v>34</v>
      </c>
      <c r="AX324" s="13" t="s">
        <v>21</v>
      </c>
      <c r="AY324" s="208" t="s">
        <v>150</v>
      </c>
    </row>
    <row r="325" spans="1:65" s="2" customFormat="1" ht="21.75" customHeight="1">
      <c r="A325" s="33"/>
      <c r="B325" s="34"/>
      <c r="C325" s="183" t="s">
        <v>580</v>
      </c>
      <c r="D325" s="183" t="s">
        <v>152</v>
      </c>
      <c r="E325" s="184" t="s">
        <v>581</v>
      </c>
      <c r="F325" s="185" t="s">
        <v>582</v>
      </c>
      <c r="G325" s="186" t="s">
        <v>155</v>
      </c>
      <c r="H325" s="187">
        <v>67.058</v>
      </c>
      <c r="I325" s="188"/>
      <c r="J325" s="189">
        <f>ROUND(I325*H325,2)</f>
        <v>0</v>
      </c>
      <c r="K325" s="190"/>
      <c r="L325" s="38"/>
      <c r="M325" s="191" t="s">
        <v>1</v>
      </c>
      <c r="N325" s="192" t="s">
        <v>42</v>
      </c>
      <c r="O325" s="70"/>
      <c r="P325" s="193">
        <f>O325*H325</f>
        <v>0</v>
      </c>
      <c r="Q325" s="193">
        <v>0.065</v>
      </c>
      <c r="R325" s="193">
        <f>Q325*H325</f>
        <v>4.358770000000001</v>
      </c>
      <c r="S325" s="193">
        <v>0.13</v>
      </c>
      <c r="T325" s="194">
        <f>S325*H325</f>
        <v>8.717540000000001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95" t="s">
        <v>156</v>
      </c>
      <c r="AT325" s="195" t="s">
        <v>152</v>
      </c>
      <c r="AU325" s="195" t="s">
        <v>84</v>
      </c>
      <c r="AY325" s="16" t="s">
        <v>150</v>
      </c>
      <c r="BE325" s="196">
        <f>IF(N325="základní",J325,0)</f>
        <v>0</v>
      </c>
      <c r="BF325" s="196">
        <f>IF(N325="snížená",J325,0)</f>
        <v>0</v>
      </c>
      <c r="BG325" s="196">
        <f>IF(N325="zákl. přenesená",J325,0)</f>
        <v>0</v>
      </c>
      <c r="BH325" s="196">
        <f>IF(N325="sníž. přenesená",J325,0)</f>
        <v>0</v>
      </c>
      <c r="BI325" s="196">
        <f>IF(N325="nulová",J325,0)</f>
        <v>0</v>
      </c>
      <c r="BJ325" s="16" t="s">
        <v>21</v>
      </c>
      <c r="BK325" s="196">
        <f>ROUND(I325*H325,2)</f>
        <v>0</v>
      </c>
      <c r="BL325" s="16" t="s">
        <v>156</v>
      </c>
      <c r="BM325" s="195" t="s">
        <v>583</v>
      </c>
    </row>
    <row r="326" spans="2:51" s="13" customFormat="1" ht="22.5">
      <c r="B326" s="197"/>
      <c r="C326" s="198"/>
      <c r="D326" s="199" t="s">
        <v>158</v>
      </c>
      <c r="E326" s="200" t="s">
        <v>1</v>
      </c>
      <c r="F326" s="201" t="s">
        <v>584</v>
      </c>
      <c r="G326" s="198"/>
      <c r="H326" s="202">
        <v>67.058</v>
      </c>
      <c r="I326" s="203"/>
      <c r="J326" s="198"/>
      <c r="K326" s="198"/>
      <c r="L326" s="204"/>
      <c r="M326" s="205"/>
      <c r="N326" s="206"/>
      <c r="O326" s="206"/>
      <c r="P326" s="206"/>
      <c r="Q326" s="206"/>
      <c r="R326" s="206"/>
      <c r="S326" s="206"/>
      <c r="T326" s="207"/>
      <c r="AT326" s="208" t="s">
        <v>158</v>
      </c>
      <c r="AU326" s="208" t="s">
        <v>84</v>
      </c>
      <c r="AV326" s="13" t="s">
        <v>84</v>
      </c>
      <c r="AW326" s="13" t="s">
        <v>34</v>
      </c>
      <c r="AX326" s="13" t="s">
        <v>21</v>
      </c>
      <c r="AY326" s="208" t="s">
        <v>150</v>
      </c>
    </row>
    <row r="327" spans="1:65" s="2" customFormat="1" ht="21.75" customHeight="1">
      <c r="A327" s="33"/>
      <c r="B327" s="34"/>
      <c r="C327" s="183" t="s">
        <v>585</v>
      </c>
      <c r="D327" s="183" t="s">
        <v>152</v>
      </c>
      <c r="E327" s="184" t="s">
        <v>586</v>
      </c>
      <c r="F327" s="185" t="s">
        <v>587</v>
      </c>
      <c r="G327" s="186" t="s">
        <v>155</v>
      </c>
      <c r="H327" s="187">
        <v>67.058</v>
      </c>
      <c r="I327" s="188"/>
      <c r="J327" s="189">
        <f>ROUND(I327*H327,2)</f>
        <v>0</v>
      </c>
      <c r="K327" s="190"/>
      <c r="L327" s="38"/>
      <c r="M327" s="191" t="s">
        <v>1</v>
      </c>
      <c r="N327" s="192" t="s">
        <v>42</v>
      </c>
      <c r="O327" s="70"/>
      <c r="P327" s="193">
        <f>O327*H327</f>
        <v>0</v>
      </c>
      <c r="Q327" s="193">
        <v>0</v>
      </c>
      <c r="R327" s="193">
        <f>Q327*H327</f>
        <v>0</v>
      </c>
      <c r="S327" s="193">
        <v>0.07</v>
      </c>
      <c r="T327" s="194">
        <f>S327*H327</f>
        <v>4.694060000000001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95" t="s">
        <v>156</v>
      </c>
      <c r="AT327" s="195" t="s">
        <v>152</v>
      </c>
      <c r="AU327" s="195" t="s">
        <v>84</v>
      </c>
      <c r="AY327" s="16" t="s">
        <v>150</v>
      </c>
      <c r="BE327" s="196">
        <f>IF(N327="základní",J327,0)</f>
        <v>0</v>
      </c>
      <c r="BF327" s="196">
        <f>IF(N327="snížená",J327,0)</f>
        <v>0</v>
      </c>
      <c r="BG327" s="196">
        <f>IF(N327="zákl. přenesená",J327,0)</f>
        <v>0</v>
      </c>
      <c r="BH327" s="196">
        <f>IF(N327="sníž. přenesená",J327,0)</f>
        <v>0</v>
      </c>
      <c r="BI327" s="196">
        <f>IF(N327="nulová",J327,0)</f>
        <v>0</v>
      </c>
      <c r="BJ327" s="16" t="s">
        <v>21</v>
      </c>
      <c r="BK327" s="196">
        <f>ROUND(I327*H327,2)</f>
        <v>0</v>
      </c>
      <c r="BL327" s="16" t="s">
        <v>156</v>
      </c>
      <c r="BM327" s="195" t="s">
        <v>588</v>
      </c>
    </row>
    <row r="328" spans="2:51" s="13" customFormat="1" ht="22.5">
      <c r="B328" s="197"/>
      <c r="C328" s="198"/>
      <c r="D328" s="199" t="s">
        <v>158</v>
      </c>
      <c r="E328" s="200" t="s">
        <v>1</v>
      </c>
      <c r="F328" s="201" t="s">
        <v>584</v>
      </c>
      <c r="G328" s="198"/>
      <c r="H328" s="202">
        <v>67.058</v>
      </c>
      <c r="I328" s="203"/>
      <c r="J328" s="198"/>
      <c r="K328" s="198"/>
      <c r="L328" s="204"/>
      <c r="M328" s="205"/>
      <c r="N328" s="206"/>
      <c r="O328" s="206"/>
      <c r="P328" s="206"/>
      <c r="Q328" s="206"/>
      <c r="R328" s="206"/>
      <c r="S328" s="206"/>
      <c r="T328" s="207"/>
      <c r="AT328" s="208" t="s">
        <v>158</v>
      </c>
      <c r="AU328" s="208" t="s">
        <v>84</v>
      </c>
      <c r="AV328" s="13" t="s">
        <v>84</v>
      </c>
      <c r="AW328" s="13" t="s">
        <v>34</v>
      </c>
      <c r="AX328" s="13" t="s">
        <v>21</v>
      </c>
      <c r="AY328" s="208" t="s">
        <v>150</v>
      </c>
    </row>
    <row r="329" spans="1:65" s="2" customFormat="1" ht="21.75" customHeight="1">
      <c r="A329" s="33"/>
      <c r="B329" s="34"/>
      <c r="C329" s="183" t="s">
        <v>589</v>
      </c>
      <c r="D329" s="183" t="s">
        <v>152</v>
      </c>
      <c r="E329" s="184" t="s">
        <v>590</v>
      </c>
      <c r="F329" s="185" t="s">
        <v>591</v>
      </c>
      <c r="G329" s="186" t="s">
        <v>155</v>
      </c>
      <c r="H329" s="187">
        <v>67.058</v>
      </c>
      <c r="I329" s="188"/>
      <c r="J329" s="189">
        <f>ROUND(I329*H329,2)</f>
        <v>0</v>
      </c>
      <c r="K329" s="190"/>
      <c r="L329" s="38"/>
      <c r="M329" s="191" t="s">
        <v>1</v>
      </c>
      <c r="N329" s="192" t="s">
        <v>42</v>
      </c>
      <c r="O329" s="70"/>
      <c r="P329" s="193">
        <f>O329*H329</f>
        <v>0</v>
      </c>
      <c r="Q329" s="193">
        <v>0</v>
      </c>
      <c r="R329" s="193">
        <f>Q329*H329</f>
        <v>0</v>
      </c>
      <c r="S329" s="193">
        <v>0</v>
      </c>
      <c r="T329" s="194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95" t="s">
        <v>156</v>
      </c>
      <c r="AT329" s="195" t="s">
        <v>152</v>
      </c>
      <c r="AU329" s="195" t="s">
        <v>84</v>
      </c>
      <c r="AY329" s="16" t="s">
        <v>150</v>
      </c>
      <c r="BE329" s="196">
        <f>IF(N329="základní",J329,0)</f>
        <v>0</v>
      </c>
      <c r="BF329" s="196">
        <f>IF(N329="snížená",J329,0)</f>
        <v>0</v>
      </c>
      <c r="BG329" s="196">
        <f>IF(N329="zákl. přenesená",J329,0)</f>
        <v>0</v>
      </c>
      <c r="BH329" s="196">
        <f>IF(N329="sníž. přenesená",J329,0)</f>
        <v>0</v>
      </c>
      <c r="BI329" s="196">
        <f>IF(N329="nulová",J329,0)</f>
        <v>0</v>
      </c>
      <c r="BJ329" s="16" t="s">
        <v>21</v>
      </c>
      <c r="BK329" s="196">
        <f>ROUND(I329*H329,2)</f>
        <v>0</v>
      </c>
      <c r="BL329" s="16" t="s">
        <v>156</v>
      </c>
      <c r="BM329" s="195" t="s">
        <v>592</v>
      </c>
    </row>
    <row r="330" spans="1:47" s="2" customFormat="1" ht="19.5">
      <c r="A330" s="33"/>
      <c r="B330" s="34"/>
      <c r="C330" s="35"/>
      <c r="D330" s="199" t="s">
        <v>177</v>
      </c>
      <c r="E330" s="35"/>
      <c r="F330" s="209" t="s">
        <v>593</v>
      </c>
      <c r="G330" s="35"/>
      <c r="H330" s="35"/>
      <c r="I330" s="210"/>
      <c r="J330" s="35"/>
      <c r="K330" s="35"/>
      <c r="L330" s="38"/>
      <c r="M330" s="211"/>
      <c r="N330" s="212"/>
      <c r="O330" s="70"/>
      <c r="P330" s="70"/>
      <c r="Q330" s="70"/>
      <c r="R330" s="70"/>
      <c r="S330" s="70"/>
      <c r="T330" s="71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T330" s="16" t="s">
        <v>177</v>
      </c>
      <c r="AU330" s="16" t="s">
        <v>84</v>
      </c>
    </row>
    <row r="331" spans="2:51" s="13" customFormat="1" ht="11.25">
      <c r="B331" s="197"/>
      <c r="C331" s="198"/>
      <c r="D331" s="199" t="s">
        <v>158</v>
      </c>
      <c r="E331" s="200" t="s">
        <v>1</v>
      </c>
      <c r="F331" s="201" t="s">
        <v>594</v>
      </c>
      <c r="G331" s="198"/>
      <c r="H331" s="202">
        <v>67.058</v>
      </c>
      <c r="I331" s="203"/>
      <c r="J331" s="198"/>
      <c r="K331" s="198"/>
      <c r="L331" s="204"/>
      <c r="M331" s="205"/>
      <c r="N331" s="206"/>
      <c r="O331" s="206"/>
      <c r="P331" s="206"/>
      <c r="Q331" s="206"/>
      <c r="R331" s="206"/>
      <c r="S331" s="206"/>
      <c r="T331" s="207"/>
      <c r="AT331" s="208" t="s">
        <v>158</v>
      </c>
      <c r="AU331" s="208" t="s">
        <v>84</v>
      </c>
      <c r="AV331" s="13" t="s">
        <v>84</v>
      </c>
      <c r="AW331" s="13" t="s">
        <v>34</v>
      </c>
      <c r="AX331" s="13" t="s">
        <v>21</v>
      </c>
      <c r="AY331" s="208" t="s">
        <v>150</v>
      </c>
    </row>
    <row r="332" spans="1:65" s="2" customFormat="1" ht="21.75" customHeight="1">
      <c r="A332" s="33"/>
      <c r="B332" s="34"/>
      <c r="C332" s="183" t="s">
        <v>595</v>
      </c>
      <c r="D332" s="183" t="s">
        <v>152</v>
      </c>
      <c r="E332" s="184" t="s">
        <v>596</v>
      </c>
      <c r="F332" s="185" t="s">
        <v>597</v>
      </c>
      <c r="G332" s="186" t="s">
        <v>155</v>
      </c>
      <c r="H332" s="187">
        <v>67.058</v>
      </c>
      <c r="I332" s="188"/>
      <c r="J332" s="189">
        <f>ROUND(I332*H332,2)</f>
        <v>0</v>
      </c>
      <c r="K332" s="190"/>
      <c r="L332" s="38"/>
      <c r="M332" s="191" t="s">
        <v>1</v>
      </c>
      <c r="N332" s="192" t="s">
        <v>42</v>
      </c>
      <c r="O332" s="70"/>
      <c r="P332" s="193">
        <f>O332*H332</f>
        <v>0</v>
      </c>
      <c r="Q332" s="193">
        <v>0.01943</v>
      </c>
      <c r="R332" s="193">
        <f>Q332*H332</f>
        <v>1.3029369400000002</v>
      </c>
      <c r="S332" s="193">
        <v>0</v>
      </c>
      <c r="T332" s="194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95" t="s">
        <v>156</v>
      </c>
      <c r="AT332" s="195" t="s">
        <v>152</v>
      </c>
      <c r="AU332" s="195" t="s">
        <v>84</v>
      </c>
      <c r="AY332" s="16" t="s">
        <v>150</v>
      </c>
      <c r="BE332" s="196">
        <f>IF(N332="základní",J332,0)</f>
        <v>0</v>
      </c>
      <c r="BF332" s="196">
        <f>IF(N332="snížená",J332,0)</f>
        <v>0</v>
      </c>
      <c r="BG332" s="196">
        <f>IF(N332="zákl. přenesená",J332,0)</f>
        <v>0</v>
      </c>
      <c r="BH332" s="196">
        <f>IF(N332="sníž. přenesená",J332,0)</f>
        <v>0</v>
      </c>
      <c r="BI332" s="196">
        <f>IF(N332="nulová",J332,0)</f>
        <v>0</v>
      </c>
      <c r="BJ332" s="16" t="s">
        <v>21</v>
      </c>
      <c r="BK332" s="196">
        <f>ROUND(I332*H332,2)</f>
        <v>0</v>
      </c>
      <c r="BL332" s="16" t="s">
        <v>156</v>
      </c>
      <c r="BM332" s="195" t="s">
        <v>598</v>
      </c>
    </row>
    <row r="333" spans="2:51" s="13" customFormat="1" ht="11.25">
      <c r="B333" s="197"/>
      <c r="C333" s="198"/>
      <c r="D333" s="199" t="s">
        <v>158</v>
      </c>
      <c r="E333" s="200" t="s">
        <v>1</v>
      </c>
      <c r="F333" s="201" t="s">
        <v>594</v>
      </c>
      <c r="G333" s="198"/>
      <c r="H333" s="202">
        <v>67.058</v>
      </c>
      <c r="I333" s="203"/>
      <c r="J333" s="198"/>
      <c r="K333" s="198"/>
      <c r="L333" s="204"/>
      <c r="M333" s="205"/>
      <c r="N333" s="206"/>
      <c r="O333" s="206"/>
      <c r="P333" s="206"/>
      <c r="Q333" s="206"/>
      <c r="R333" s="206"/>
      <c r="S333" s="206"/>
      <c r="T333" s="207"/>
      <c r="AT333" s="208" t="s">
        <v>158</v>
      </c>
      <c r="AU333" s="208" t="s">
        <v>84</v>
      </c>
      <c r="AV333" s="13" t="s">
        <v>84</v>
      </c>
      <c r="AW333" s="13" t="s">
        <v>34</v>
      </c>
      <c r="AX333" s="13" t="s">
        <v>21</v>
      </c>
      <c r="AY333" s="208" t="s">
        <v>150</v>
      </c>
    </row>
    <row r="334" spans="1:65" s="2" customFormat="1" ht="21.75" customHeight="1">
      <c r="A334" s="33"/>
      <c r="B334" s="34"/>
      <c r="C334" s="183" t="s">
        <v>599</v>
      </c>
      <c r="D334" s="183" t="s">
        <v>152</v>
      </c>
      <c r="E334" s="184" t="s">
        <v>600</v>
      </c>
      <c r="F334" s="185" t="s">
        <v>601</v>
      </c>
      <c r="G334" s="186" t="s">
        <v>155</v>
      </c>
      <c r="H334" s="187">
        <v>67.058</v>
      </c>
      <c r="I334" s="188"/>
      <c r="J334" s="189">
        <f>ROUND(I334*H334,2)</f>
        <v>0</v>
      </c>
      <c r="K334" s="190"/>
      <c r="L334" s="38"/>
      <c r="M334" s="191" t="s">
        <v>1</v>
      </c>
      <c r="N334" s="192" t="s">
        <v>42</v>
      </c>
      <c r="O334" s="70"/>
      <c r="P334" s="193">
        <f>O334*H334</f>
        <v>0</v>
      </c>
      <c r="Q334" s="193">
        <v>0.00534</v>
      </c>
      <c r="R334" s="193">
        <f>Q334*H334</f>
        <v>0.35808972000000006</v>
      </c>
      <c r="S334" s="193">
        <v>0</v>
      </c>
      <c r="T334" s="194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95" t="s">
        <v>156</v>
      </c>
      <c r="AT334" s="195" t="s">
        <v>152</v>
      </c>
      <c r="AU334" s="195" t="s">
        <v>84</v>
      </c>
      <c r="AY334" s="16" t="s">
        <v>150</v>
      </c>
      <c r="BE334" s="196">
        <f>IF(N334="základní",J334,0)</f>
        <v>0</v>
      </c>
      <c r="BF334" s="196">
        <f>IF(N334="snížená",J334,0)</f>
        <v>0</v>
      </c>
      <c r="BG334" s="196">
        <f>IF(N334="zákl. přenesená",J334,0)</f>
        <v>0</v>
      </c>
      <c r="BH334" s="196">
        <f>IF(N334="sníž. přenesená",J334,0)</f>
        <v>0</v>
      </c>
      <c r="BI334" s="196">
        <f>IF(N334="nulová",J334,0)</f>
        <v>0</v>
      </c>
      <c r="BJ334" s="16" t="s">
        <v>21</v>
      </c>
      <c r="BK334" s="196">
        <f>ROUND(I334*H334,2)</f>
        <v>0</v>
      </c>
      <c r="BL334" s="16" t="s">
        <v>156</v>
      </c>
      <c r="BM334" s="195" t="s">
        <v>602</v>
      </c>
    </row>
    <row r="335" spans="2:51" s="13" customFormat="1" ht="11.25">
      <c r="B335" s="197"/>
      <c r="C335" s="198"/>
      <c r="D335" s="199" t="s">
        <v>158</v>
      </c>
      <c r="E335" s="200" t="s">
        <v>1</v>
      </c>
      <c r="F335" s="201" t="s">
        <v>594</v>
      </c>
      <c r="G335" s="198"/>
      <c r="H335" s="202">
        <v>67.058</v>
      </c>
      <c r="I335" s="203"/>
      <c r="J335" s="198"/>
      <c r="K335" s="198"/>
      <c r="L335" s="204"/>
      <c r="M335" s="205"/>
      <c r="N335" s="206"/>
      <c r="O335" s="206"/>
      <c r="P335" s="206"/>
      <c r="Q335" s="206"/>
      <c r="R335" s="206"/>
      <c r="S335" s="206"/>
      <c r="T335" s="207"/>
      <c r="AT335" s="208" t="s">
        <v>158</v>
      </c>
      <c r="AU335" s="208" t="s">
        <v>84</v>
      </c>
      <c r="AV335" s="13" t="s">
        <v>84</v>
      </c>
      <c r="AW335" s="13" t="s">
        <v>34</v>
      </c>
      <c r="AX335" s="13" t="s">
        <v>21</v>
      </c>
      <c r="AY335" s="208" t="s">
        <v>150</v>
      </c>
    </row>
    <row r="336" spans="1:65" s="2" customFormat="1" ht="21.75" customHeight="1">
      <c r="A336" s="33"/>
      <c r="B336" s="34"/>
      <c r="C336" s="183" t="s">
        <v>603</v>
      </c>
      <c r="D336" s="183" t="s">
        <v>152</v>
      </c>
      <c r="E336" s="184" t="s">
        <v>604</v>
      </c>
      <c r="F336" s="185" t="s">
        <v>605</v>
      </c>
      <c r="G336" s="186" t="s">
        <v>155</v>
      </c>
      <c r="H336" s="187">
        <v>67.058</v>
      </c>
      <c r="I336" s="188"/>
      <c r="J336" s="189">
        <f>ROUND(I336*H336,2)</f>
        <v>0</v>
      </c>
      <c r="K336" s="190"/>
      <c r="L336" s="38"/>
      <c r="M336" s="191" t="s">
        <v>1</v>
      </c>
      <c r="N336" s="192" t="s">
        <v>42</v>
      </c>
      <c r="O336" s="70"/>
      <c r="P336" s="193">
        <f>O336*H336</f>
        <v>0</v>
      </c>
      <c r="Q336" s="193">
        <v>0.00099</v>
      </c>
      <c r="R336" s="193">
        <f>Q336*H336</f>
        <v>0.06638742</v>
      </c>
      <c r="S336" s="193">
        <v>0</v>
      </c>
      <c r="T336" s="194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95" t="s">
        <v>156</v>
      </c>
      <c r="AT336" s="195" t="s">
        <v>152</v>
      </c>
      <c r="AU336" s="195" t="s">
        <v>84</v>
      </c>
      <c r="AY336" s="16" t="s">
        <v>150</v>
      </c>
      <c r="BE336" s="196">
        <f>IF(N336="základní",J336,0)</f>
        <v>0</v>
      </c>
      <c r="BF336" s="196">
        <f>IF(N336="snížená",J336,0)</f>
        <v>0</v>
      </c>
      <c r="BG336" s="196">
        <f>IF(N336="zákl. přenesená",J336,0)</f>
        <v>0</v>
      </c>
      <c r="BH336" s="196">
        <f>IF(N336="sníž. přenesená",J336,0)</f>
        <v>0</v>
      </c>
      <c r="BI336" s="196">
        <f>IF(N336="nulová",J336,0)</f>
        <v>0</v>
      </c>
      <c r="BJ336" s="16" t="s">
        <v>21</v>
      </c>
      <c r="BK336" s="196">
        <f>ROUND(I336*H336,2)</f>
        <v>0</v>
      </c>
      <c r="BL336" s="16" t="s">
        <v>156</v>
      </c>
      <c r="BM336" s="195" t="s">
        <v>606</v>
      </c>
    </row>
    <row r="337" spans="2:51" s="13" customFormat="1" ht="11.25">
      <c r="B337" s="197"/>
      <c r="C337" s="198"/>
      <c r="D337" s="199" t="s">
        <v>158</v>
      </c>
      <c r="E337" s="200" t="s">
        <v>1</v>
      </c>
      <c r="F337" s="201" t="s">
        <v>594</v>
      </c>
      <c r="G337" s="198"/>
      <c r="H337" s="202">
        <v>67.058</v>
      </c>
      <c r="I337" s="203"/>
      <c r="J337" s="198"/>
      <c r="K337" s="198"/>
      <c r="L337" s="204"/>
      <c r="M337" s="205"/>
      <c r="N337" s="206"/>
      <c r="O337" s="206"/>
      <c r="P337" s="206"/>
      <c r="Q337" s="206"/>
      <c r="R337" s="206"/>
      <c r="S337" s="206"/>
      <c r="T337" s="207"/>
      <c r="AT337" s="208" t="s">
        <v>158</v>
      </c>
      <c r="AU337" s="208" t="s">
        <v>84</v>
      </c>
      <c r="AV337" s="13" t="s">
        <v>84</v>
      </c>
      <c r="AW337" s="13" t="s">
        <v>34</v>
      </c>
      <c r="AX337" s="13" t="s">
        <v>21</v>
      </c>
      <c r="AY337" s="208" t="s">
        <v>150</v>
      </c>
    </row>
    <row r="338" spans="1:65" s="2" customFormat="1" ht="21.75" customHeight="1">
      <c r="A338" s="33"/>
      <c r="B338" s="34"/>
      <c r="C338" s="183" t="s">
        <v>607</v>
      </c>
      <c r="D338" s="183" t="s">
        <v>152</v>
      </c>
      <c r="E338" s="184" t="s">
        <v>608</v>
      </c>
      <c r="F338" s="185" t="s">
        <v>609</v>
      </c>
      <c r="G338" s="186" t="s">
        <v>155</v>
      </c>
      <c r="H338" s="187">
        <v>134.116</v>
      </c>
      <c r="I338" s="188"/>
      <c r="J338" s="189">
        <f>ROUND(I338*H338,2)</f>
        <v>0</v>
      </c>
      <c r="K338" s="190"/>
      <c r="L338" s="38"/>
      <c r="M338" s="191" t="s">
        <v>1</v>
      </c>
      <c r="N338" s="192" t="s">
        <v>42</v>
      </c>
      <c r="O338" s="70"/>
      <c r="P338" s="193">
        <f>O338*H338</f>
        <v>0</v>
      </c>
      <c r="Q338" s="193">
        <v>0.00315</v>
      </c>
      <c r="R338" s="193">
        <f>Q338*H338</f>
        <v>0.42246540000000005</v>
      </c>
      <c r="S338" s="193">
        <v>0</v>
      </c>
      <c r="T338" s="194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95" t="s">
        <v>156</v>
      </c>
      <c r="AT338" s="195" t="s">
        <v>152</v>
      </c>
      <c r="AU338" s="195" t="s">
        <v>84</v>
      </c>
      <c r="AY338" s="16" t="s">
        <v>150</v>
      </c>
      <c r="BE338" s="196">
        <f>IF(N338="základní",J338,0)</f>
        <v>0</v>
      </c>
      <c r="BF338" s="196">
        <f>IF(N338="snížená",J338,0)</f>
        <v>0</v>
      </c>
      <c r="BG338" s="196">
        <f>IF(N338="zákl. přenesená",J338,0)</f>
        <v>0</v>
      </c>
      <c r="BH338" s="196">
        <f>IF(N338="sníž. přenesená",J338,0)</f>
        <v>0</v>
      </c>
      <c r="BI338" s="196">
        <f>IF(N338="nulová",J338,0)</f>
        <v>0</v>
      </c>
      <c r="BJ338" s="16" t="s">
        <v>21</v>
      </c>
      <c r="BK338" s="196">
        <f>ROUND(I338*H338,2)</f>
        <v>0</v>
      </c>
      <c r="BL338" s="16" t="s">
        <v>156</v>
      </c>
      <c r="BM338" s="195" t="s">
        <v>610</v>
      </c>
    </row>
    <row r="339" spans="2:51" s="13" customFormat="1" ht="11.25">
      <c r="B339" s="197"/>
      <c r="C339" s="198"/>
      <c r="D339" s="199" t="s">
        <v>158</v>
      </c>
      <c r="E339" s="200" t="s">
        <v>1</v>
      </c>
      <c r="F339" s="201" t="s">
        <v>611</v>
      </c>
      <c r="G339" s="198"/>
      <c r="H339" s="202">
        <v>134.116</v>
      </c>
      <c r="I339" s="203"/>
      <c r="J339" s="198"/>
      <c r="K339" s="198"/>
      <c r="L339" s="204"/>
      <c r="M339" s="205"/>
      <c r="N339" s="206"/>
      <c r="O339" s="206"/>
      <c r="P339" s="206"/>
      <c r="Q339" s="206"/>
      <c r="R339" s="206"/>
      <c r="S339" s="206"/>
      <c r="T339" s="207"/>
      <c r="AT339" s="208" t="s">
        <v>158</v>
      </c>
      <c r="AU339" s="208" t="s">
        <v>84</v>
      </c>
      <c r="AV339" s="13" t="s">
        <v>84</v>
      </c>
      <c r="AW339" s="13" t="s">
        <v>34</v>
      </c>
      <c r="AX339" s="13" t="s">
        <v>21</v>
      </c>
      <c r="AY339" s="208" t="s">
        <v>150</v>
      </c>
    </row>
    <row r="340" spans="1:65" s="2" customFormat="1" ht="16.5" customHeight="1">
      <c r="A340" s="33"/>
      <c r="B340" s="34"/>
      <c r="C340" s="183" t="s">
        <v>612</v>
      </c>
      <c r="D340" s="183" t="s">
        <v>152</v>
      </c>
      <c r="E340" s="184" t="s">
        <v>613</v>
      </c>
      <c r="F340" s="185" t="s">
        <v>614</v>
      </c>
      <c r="G340" s="186" t="s">
        <v>155</v>
      </c>
      <c r="H340" s="187">
        <v>134.116</v>
      </c>
      <c r="I340" s="188"/>
      <c r="J340" s="189">
        <f>ROUND(I340*H340,2)</f>
        <v>0</v>
      </c>
      <c r="K340" s="190"/>
      <c r="L340" s="38"/>
      <c r="M340" s="191" t="s">
        <v>1</v>
      </c>
      <c r="N340" s="192" t="s">
        <v>42</v>
      </c>
      <c r="O340" s="70"/>
      <c r="P340" s="193">
        <f>O340*H340</f>
        <v>0</v>
      </c>
      <c r="Q340" s="193">
        <v>0.0005</v>
      </c>
      <c r="R340" s="193">
        <f>Q340*H340</f>
        <v>0.067058</v>
      </c>
      <c r="S340" s="193">
        <v>0</v>
      </c>
      <c r="T340" s="194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95" t="s">
        <v>156</v>
      </c>
      <c r="AT340" s="195" t="s">
        <v>152</v>
      </c>
      <c r="AU340" s="195" t="s">
        <v>84</v>
      </c>
      <c r="AY340" s="16" t="s">
        <v>150</v>
      </c>
      <c r="BE340" s="196">
        <f>IF(N340="základní",J340,0)</f>
        <v>0</v>
      </c>
      <c r="BF340" s="196">
        <f>IF(N340="snížená",J340,0)</f>
        <v>0</v>
      </c>
      <c r="BG340" s="196">
        <f>IF(N340="zákl. přenesená",J340,0)</f>
        <v>0</v>
      </c>
      <c r="BH340" s="196">
        <f>IF(N340="sníž. přenesená",J340,0)</f>
        <v>0</v>
      </c>
      <c r="BI340" s="196">
        <f>IF(N340="nulová",J340,0)</f>
        <v>0</v>
      </c>
      <c r="BJ340" s="16" t="s">
        <v>21</v>
      </c>
      <c r="BK340" s="196">
        <f>ROUND(I340*H340,2)</f>
        <v>0</v>
      </c>
      <c r="BL340" s="16" t="s">
        <v>156</v>
      </c>
      <c r="BM340" s="195" t="s">
        <v>615</v>
      </c>
    </row>
    <row r="341" spans="2:51" s="13" customFormat="1" ht="11.25">
      <c r="B341" s="197"/>
      <c r="C341" s="198"/>
      <c r="D341" s="199" t="s">
        <v>158</v>
      </c>
      <c r="E341" s="200" t="s">
        <v>1</v>
      </c>
      <c r="F341" s="201" t="s">
        <v>616</v>
      </c>
      <c r="G341" s="198"/>
      <c r="H341" s="202">
        <v>134.116</v>
      </c>
      <c r="I341" s="203"/>
      <c r="J341" s="198"/>
      <c r="K341" s="198"/>
      <c r="L341" s="204"/>
      <c r="M341" s="205"/>
      <c r="N341" s="206"/>
      <c r="O341" s="206"/>
      <c r="P341" s="206"/>
      <c r="Q341" s="206"/>
      <c r="R341" s="206"/>
      <c r="S341" s="206"/>
      <c r="T341" s="207"/>
      <c r="AT341" s="208" t="s">
        <v>158</v>
      </c>
      <c r="AU341" s="208" t="s">
        <v>84</v>
      </c>
      <c r="AV341" s="13" t="s">
        <v>84</v>
      </c>
      <c r="AW341" s="13" t="s">
        <v>34</v>
      </c>
      <c r="AX341" s="13" t="s">
        <v>21</v>
      </c>
      <c r="AY341" s="208" t="s">
        <v>150</v>
      </c>
    </row>
    <row r="342" spans="1:65" s="2" customFormat="1" ht="21.75" customHeight="1">
      <c r="A342" s="33"/>
      <c r="B342" s="34"/>
      <c r="C342" s="183" t="s">
        <v>617</v>
      </c>
      <c r="D342" s="183" t="s">
        <v>152</v>
      </c>
      <c r="E342" s="184" t="s">
        <v>618</v>
      </c>
      <c r="F342" s="185" t="s">
        <v>619</v>
      </c>
      <c r="G342" s="186" t="s">
        <v>155</v>
      </c>
      <c r="H342" s="187">
        <v>6.9</v>
      </c>
      <c r="I342" s="188"/>
      <c r="J342" s="189">
        <f>ROUND(I342*H342,2)</f>
        <v>0</v>
      </c>
      <c r="K342" s="190"/>
      <c r="L342" s="38"/>
      <c r="M342" s="191" t="s">
        <v>1</v>
      </c>
      <c r="N342" s="192" t="s">
        <v>42</v>
      </c>
      <c r="O342" s="70"/>
      <c r="P342" s="193">
        <f>O342*H342</f>
        <v>0</v>
      </c>
      <c r="Q342" s="193">
        <v>0.00276</v>
      </c>
      <c r="R342" s="193">
        <f>Q342*H342</f>
        <v>0.019044</v>
      </c>
      <c r="S342" s="193">
        <v>0</v>
      </c>
      <c r="T342" s="194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95" t="s">
        <v>156</v>
      </c>
      <c r="AT342" s="195" t="s">
        <v>152</v>
      </c>
      <c r="AU342" s="195" t="s">
        <v>84</v>
      </c>
      <c r="AY342" s="16" t="s">
        <v>150</v>
      </c>
      <c r="BE342" s="196">
        <f>IF(N342="základní",J342,0)</f>
        <v>0</v>
      </c>
      <c r="BF342" s="196">
        <f>IF(N342="snížená",J342,0)</f>
        <v>0</v>
      </c>
      <c r="BG342" s="196">
        <f>IF(N342="zákl. přenesená",J342,0)</f>
        <v>0</v>
      </c>
      <c r="BH342" s="196">
        <f>IF(N342="sníž. přenesená",J342,0)</f>
        <v>0</v>
      </c>
      <c r="BI342" s="196">
        <f>IF(N342="nulová",J342,0)</f>
        <v>0</v>
      </c>
      <c r="BJ342" s="16" t="s">
        <v>21</v>
      </c>
      <c r="BK342" s="196">
        <f>ROUND(I342*H342,2)</f>
        <v>0</v>
      </c>
      <c r="BL342" s="16" t="s">
        <v>156</v>
      </c>
      <c r="BM342" s="195" t="s">
        <v>620</v>
      </c>
    </row>
    <row r="343" spans="1:47" s="2" customFormat="1" ht="19.5">
      <c r="A343" s="33"/>
      <c r="B343" s="34"/>
      <c r="C343" s="35"/>
      <c r="D343" s="199" t="s">
        <v>177</v>
      </c>
      <c r="E343" s="35"/>
      <c r="F343" s="209" t="s">
        <v>621</v>
      </c>
      <c r="G343" s="35"/>
      <c r="H343" s="35"/>
      <c r="I343" s="210"/>
      <c r="J343" s="35"/>
      <c r="K343" s="35"/>
      <c r="L343" s="38"/>
      <c r="M343" s="211"/>
      <c r="N343" s="212"/>
      <c r="O343" s="70"/>
      <c r="P343" s="70"/>
      <c r="Q343" s="70"/>
      <c r="R343" s="70"/>
      <c r="S343" s="70"/>
      <c r="T343" s="71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T343" s="16" t="s">
        <v>177</v>
      </c>
      <c r="AU343" s="16" t="s">
        <v>84</v>
      </c>
    </row>
    <row r="344" spans="2:51" s="13" customFormat="1" ht="11.25">
      <c r="B344" s="197"/>
      <c r="C344" s="198"/>
      <c r="D344" s="199" t="s">
        <v>158</v>
      </c>
      <c r="E344" s="200" t="s">
        <v>1</v>
      </c>
      <c r="F344" s="201" t="s">
        <v>622</v>
      </c>
      <c r="G344" s="198"/>
      <c r="H344" s="202">
        <v>6.9</v>
      </c>
      <c r="I344" s="203"/>
      <c r="J344" s="198"/>
      <c r="K344" s="198"/>
      <c r="L344" s="204"/>
      <c r="M344" s="205"/>
      <c r="N344" s="206"/>
      <c r="O344" s="206"/>
      <c r="P344" s="206"/>
      <c r="Q344" s="206"/>
      <c r="R344" s="206"/>
      <c r="S344" s="206"/>
      <c r="T344" s="207"/>
      <c r="AT344" s="208" t="s">
        <v>158</v>
      </c>
      <c r="AU344" s="208" t="s">
        <v>84</v>
      </c>
      <c r="AV344" s="13" t="s">
        <v>84</v>
      </c>
      <c r="AW344" s="13" t="s">
        <v>34</v>
      </c>
      <c r="AX344" s="13" t="s">
        <v>21</v>
      </c>
      <c r="AY344" s="208" t="s">
        <v>150</v>
      </c>
    </row>
    <row r="345" spans="1:65" s="2" customFormat="1" ht="21.75" customHeight="1">
      <c r="A345" s="33"/>
      <c r="B345" s="34"/>
      <c r="C345" s="183" t="s">
        <v>623</v>
      </c>
      <c r="D345" s="183" t="s">
        <v>152</v>
      </c>
      <c r="E345" s="184" t="s">
        <v>624</v>
      </c>
      <c r="F345" s="185" t="s">
        <v>625</v>
      </c>
      <c r="G345" s="186" t="s">
        <v>190</v>
      </c>
      <c r="H345" s="187">
        <v>139.146</v>
      </c>
      <c r="I345" s="188"/>
      <c r="J345" s="189">
        <f>ROUND(I345*H345,2)</f>
        <v>0</v>
      </c>
      <c r="K345" s="190"/>
      <c r="L345" s="38"/>
      <c r="M345" s="191" t="s">
        <v>1</v>
      </c>
      <c r="N345" s="192" t="s">
        <v>42</v>
      </c>
      <c r="O345" s="70"/>
      <c r="P345" s="193">
        <f>O345*H345</f>
        <v>0</v>
      </c>
      <c r="Q345" s="193">
        <v>0</v>
      </c>
      <c r="R345" s="193">
        <f>Q345*H345</f>
        <v>0</v>
      </c>
      <c r="S345" s="193">
        <v>0</v>
      </c>
      <c r="T345" s="194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95" t="s">
        <v>156</v>
      </c>
      <c r="AT345" s="195" t="s">
        <v>152</v>
      </c>
      <c r="AU345" s="195" t="s">
        <v>84</v>
      </c>
      <c r="AY345" s="16" t="s">
        <v>150</v>
      </c>
      <c r="BE345" s="196">
        <f>IF(N345="základní",J345,0)</f>
        <v>0</v>
      </c>
      <c r="BF345" s="196">
        <f>IF(N345="snížená",J345,0)</f>
        <v>0</v>
      </c>
      <c r="BG345" s="196">
        <f>IF(N345="zákl. přenesená",J345,0)</f>
        <v>0</v>
      </c>
      <c r="BH345" s="196">
        <f>IF(N345="sníž. přenesená",J345,0)</f>
        <v>0</v>
      </c>
      <c r="BI345" s="196">
        <f>IF(N345="nulová",J345,0)</f>
        <v>0</v>
      </c>
      <c r="BJ345" s="16" t="s">
        <v>21</v>
      </c>
      <c r="BK345" s="196">
        <f>ROUND(I345*H345,2)</f>
        <v>0</v>
      </c>
      <c r="BL345" s="16" t="s">
        <v>156</v>
      </c>
      <c r="BM345" s="195" t="s">
        <v>626</v>
      </c>
    </row>
    <row r="346" spans="2:51" s="13" customFormat="1" ht="11.25">
      <c r="B346" s="197"/>
      <c r="C346" s="198"/>
      <c r="D346" s="199" t="s">
        <v>158</v>
      </c>
      <c r="E346" s="200" t="s">
        <v>1</v>
      </c>
      <c r="F346" s="201" t="s">
        <v>627</v>
      </c>
      <c r="G346" s="198"/>
      <c r="H346" s="202">
        <v>139.146</v>
      </c>
      <c r="I346" s="203"/>
      <c r="J346" s="198"/>
      <c r="K346" s="198"/>
      <c r="L346" s="204"/>
      <c r="M346" s="205"/>
      <c r="N346" s="206"/>
      <c r="O346" s="206"/>
      <c r="P346" s="206"/>
      <c r="Q346" s="206"/>
      <c r="R346" s="206"/>
      <c r="S346" s="206"/>
      <c r="T346" s="207"/>
      <c r="AT346" s="208" t="s">
        <v>158</v>
      </c>
      <c r="AU346" s="208" t="s">
        <v>84</v>
      </c>
      <c r="AV346" s="13" t="s">
        <v>84</v>
      </c>
      <c r="AW346" s="13" t="s">
        <v>34</v>
      </c>
      <c r="AX346" s="13" t="s">
        <v>21</v>
      </c>
      <c r="AY346" s="208" t="s">
        <v>150</v>
      </c>
    </row>
    <row r="347" spans="1:65" s="2" customFormat="1" ht="21.75" customHeight="1">
      <c r="A347" s="33"/>
      <c r="B347" s="34"/>
      <c r="C347" s="183" t="s">
        <v>628</v>
      </c>
      <c r="D347" s="183" t="s">
        <v>152</v>
      </c>
      <c r="E347" s="184" t="s">
        <v>629</v>
      </c>
      <c r="F347" s="185" t="s">
        <v>630</v>
      </c>
      <c r="G347" s="186" t="s">
        <v>190</v>
      </c>
      <c r="H347" s="187">
        <v>139.146</v>
      </c>
      <c r="I347" s="188"/>
      <c r="J347" s="189">
        <f>ROUND(I347*H347,2)</f>
        <v>0</v>
      </c>
      <c r="K347" s="190"/>
      <c r="L347" s="38"/>
      <c r="M347" s="191" t="s">
        <v>1</v>
      </c>
      <c r="N347" s="192" t="s">
        <v>42</v>
      </c>
      <c r="O347" s="70"/>
      <c r="P347" s="193">
        <f>O347*H347</f>
        <v>0</v>
      </c>
      <c r="Q347" s="193">
        <v>0</v>
      </c>
      <c r="R347" s="193">
        <f>Q347*H347</f>
        <v>0</v>
      </c>
      <c r="S347" s="193">
        <v>0</v>
      </c>
      <c r="T347" s="194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95" t="s">
        <v>156</v>
      </c>
      <c r="AT347" s="195" t="s">
        <v>152</v>
      </c>
      <c r="AU347" s="195" t="s">
        <v>84</v>
      </c>
      <c r="AY347" s="16" t="s">
        <v>150</v>
      </c>
      <c r="BE347" s="196">
        <f>IF(N347="základní",J347,0)</f>
        <v>0</v>
      </c>
      <c r="BF347" s="196">
        <f>IF(N347="snížená",J347,0)</f>
        <v>0</v>
      </c>
      <c r="BG347" s="196">
        <f>IF(N347="zákl. přenesená",J347,0)</f>
        <v>0</v>
      </c>
      <c r="BH347" s="196">
        <f>IF(N347="sníž. přenesená",J347,0)</f>
        <v>0</v>
      </c>
      <c r="BI347" s="196">
        <f>IF(N347="nulová",J347,0)</f>
        <v>0</v>
      </c>
      <c r="BJ347" s="16" t="s">
        <v>21</v>
      </c>
      <c r="BK347" s="196">
        <f>ROUND(I347*H347,2)</f>
        <v>0</v>
      </c>
      <c r="BL347" s="16" t="s">
        <v>156</v>
      </c>
      <c r="BM347" s="195" t="s">
        <v>631</v>
      </c>
    </row>
    <row r="348" spans="2:51" s="13" customFormat="1" ht="11.25">
      <c r="B348" s="197"/>
      <c r="C348" s="198"/>
      <c r="D348" s="199" t="s">
        <v>158</v>
      </c>
      <c r="E348" s="200" t="s">
        <v>115</v>
      </c>
      <c r="F348" s="201" t="s">
        <v>627</v>
      </c>
      <c r="G348" s="198"/>
      <c r="H348" s="202">
        <v>139.146</v>
      </c>
      <c r="I348" s="203"/>
      <c r="J348" s="198"/>
      <c r="K348" s="198"/>
      <c r="L348" s="204"/>
      <c r="M348" s="205"/>
      <c r="N348" s="206"/>
      <c r="O348" s="206"/>
      <c r="P348" s="206"/>
      <c r="Q348" s="206"/>
      <c r="R348" s="206"/>
      <c r="S348" s="206"/>
      <c r="T348" s="207"/>
      <c r="AT348" s="208" t="s">
        <v>158</v>
      </c>
      <c r="AU348" s="208" t="s">
        <v>84</v>
      </c>
      <c r="AV348" s="13" t="s">
        <v>84</v>
      </c>
      <c r="AW348" s="13" t="s">
        <v>34</v>
      </c>
      <c r="AX348" s="13" t="s">
        <v>21</v>
      </c>
      <c r="AY348" s="208" t="s">
        <v>150</v>
      </c>
    </row>
    <row r="349" spans="1:65" s="2" customFormat="1" ht="21.75" customHeight="1">
      <c r="A349" s="33"/>
      <c r="B349" s="34"/>
      <c r="C349" s="183" t="s">
        <v>632</v>
      </c>
      <c r="D349" s="183" t="s">
        <v>152</v>
      </c>
      <c r="E349" s="184" t="s">
        <v>633</v>
      </c>
      <c r="F349" s="185" t="s">
        <v>634</v>
      </c>
      <c r="G349" s="186" t="s">
        <v>190</v>
      </c>
      <c r="H349" s="187">
        <v>2643.774</v>
      </c>
      <c r="I349" s="188"/>
      <c r="J349" s="189">
        <f>ROUND(I349*H349,2)</f>
        <v>0</v>
      </c>
      <c r="K349" s="190"/>
      <c r="L349" s="38"/>
      <c r="M349" s="191" t="s">
        <v>1</v>
      </c>
      <c r="N349" s="192" t="s">
        <v>42</v>
      </c>
      <c r="O349" s="70"/>
      <c r="P349" s="193">
        <f>O349*H349</f>
        <v>0</v>
      </c>
      <c r="Q349" s="193">
        <v>0</v>
      </c>
      <c r="R349" s="193">
        <f>Q349*H349</f>
        <v>0</v>
      </c>
      <c r="S349" s="193">
        <v>0</v>
      </c>
      <c r="T349" s="194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95" t="s">
        <v>156</v>
      </c>
      <c r="AT349" s="195" t="s">
        <v>152</v>
      </c>
      <c r="AU349" s="195" t="s">
        <v>84</v>
      </c>
      <c r="AY349" s="16" t="s">
        <v>150</v>
      </c>
      <c r="BE349" s="196">
        <f>IF(N349="základní",J349,0)</f>
        <v>0</v>
      </c>
      <c r="BF349" s="196">
        <f>IF(N349="snížená",J349,0)</f>
        <v>0</v>
      </c>
      <c r="BG349" s="196">
        <f>IF(N349="zákl. přenesená",J349,0)</f>
        <v>0</v>
      </c>
      <c r="BH349" s="196">
        <f>IF(N349="sníž. přenesená",J349,0)</f>
        <v>0</v>
      </c>
      <c r="BI349" s="196">
        <f>IF(N349="nulová",J349,0)</f>
        <v>0</v>
      </c>
      <c r="BJ349" s="16" t="s">
        <v>21</v>
      </c>
      <c r="BK349" s="196">
        <f>ROUND(I349*H349,2)</f>
        <v>0</v>
      </c>
      <c r="BL349" s="16" t="s">
        <v>156</v>
      </c>
      <c r="BM349" s="195" t="s">
        <v>635</v>
      </c>
    </row>
    <row r="350" spans="2:51" s="13" customFormat="1" ht="11.25">
      <c r="B350" s="197"/>
      <c r="C350" s="198"/>
      <c r="D350" s="199" t="s">
        <v>158</v>
      </c>
      <c r="E350" s="200" t="s">
        <v>1</v>
      </c>
      <c r="F350" s="201" t="s">
        <v>636</v>
      </c>
      <c r="G350" s="198"/>
      <c r="H350" s="202">
        <v>2643.774</v>
      </c>
      <c r="I350" s="203"/>
      <c r="J350" s="198"/>
      <c r="K350" s="198"/>
      <c r="L350" s="204"/>
      <c r="M350" s="205"/>
      <c r="N350" s="206"/>
      <c r="O350" s="206"/>
      <c r="P350" s="206"/>
      <c r="Q350" s="206"/>
      <c r="R350" s="206"/>
      <c r="S350" s="206"/>
      <c r="T350" s="207"/>
      <c r="AT350" s="208" t="s">
        <v>158</v>
      </c>
      <c r="AU350" s="208" t="s">
        <v>84</v>
      </c>
      <c r="AV350" s="13" t="s">
        <v>84</v>
      </c>
      <c r="AW350" s="13" t="s">
        <v>34</v>
      </c>
      <c r="AX350" s="13" t="s">
        <v>21</v>
      </c>
      <c r="AY350" s="208" t="s">
        <v>150</v>
      </c>
    </row>
    <row r="351" spans="1:65" s="2" customFormat="1" ht="33" customHeight="1">
      <c r="A351" s="33"/>
      <c r="B351" s="34"/>
      <c r="C351" s="183" t="s">
        <v>637</v>
      </c>
      <c r="D351" s="183" t="s">
        <v>152</v>
      </c>
      <c r="E351" s="184" t="s">
        <v>638</v>
      </c>
      <c r="F351" s="185" t="s">
        <v>639</v>
      </c>
      <c r="G351" s="186" t="s">
        <v>190</v>
      </c>
      <c r="H351" s="187">
        <v>5.885</v>
      </c>
      <c r="I351" s="188"/>
      <c r="J351" s="189">
        <f>ROUND(I351*H351,2)</f>
        <v>0</v>
      </c>
      <c r="K351" s="190"/>
      <c r="L351" s="38"/>
      <c r="M351" s="191" t="s">
        <v>1</v>
      </c>
      <c r="N351" s="192" t="s">
        <v>42</v>
      </c>
      <c r="O351" s="70"/>
      <c r="P351" s="193">
        <f>O351*H351</f>
        <v>0</v>
      </c>
      <c r="Q351" s="193">
        <v>0</v>
      </c>
      <c r="R351" s="193">
        <f>Q351*H351</f>
        <v>0</v>
      </c>
      <c r="S351" s="193">
        <v>0</v>
      </c>
      <c r="T351" s="194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95" t="s">
        <v>156</v>
      </c>
      <c r="AT351" s="195" t="s">
        <v>152</v>
      </c>
      <c r="AU351" s="195" t="s">
        <v>84</v>
      </c>
      <c r="AY351" s="16" t="s">
        <v>150</v>
      </c>
      <c r="BE351" s="196">
        <f>IF(N351="základní",J351,0)</f>
        <v>0</v>
      </c>
      <c r="BF351" s="196">
        <f>IF(N351="snížená",J351,0)</f>
        <v>0</v>
      </c>
      <c r="BG351" s="196">
        <f>IF(N351="zákl. přenesená",J351,0)</f>
        <v>0</v>
      </c>
      <c r="BH351" s="196">
        <f>IF(N351="sníž. přenesená",J351,0)</f>
        <v>0</v>
      </c>
      <c r="BI351" s="196">
        <f>IF(N351="nulová",J351,0)</f>
        <v>0</v>
      </c>
      <c r="BJ351" s="16" t="s">
        <v>21</v>
      </c>
      <c r="BK351" s="196">
        <f>ROUND(I351*H351,2)</f>
        <v>0</v>
      </c>
      <c r="BL351" s="16" t="s">
        <v>156</v>
      </c>
      <c r="BM351" s="195" t="s">
        <v>640</v>
      </c>
    </row>
    <row r="352" spans="2:51" s="13" customFormat="1" ht="11.25">
      <c r="B352" s="197"/>
      <c r="C352" s="198"/>
      <c r="D352" s="199" t="s">
        <v>158</v>
      </c>
      <c r="E352" s="200" t="s">
        <v>1</v>
      </c>
      <c r="F352" s="201" t="s">
        <v>641</v>
      </c>
      <c r="G352" s="198"/>
      <c r="H352" s="202">
        <v>5.885</v>
      </c>
      <c r="I352" s="203"/>
      <c r="J352" s="198"/>
      <c r="K352" s="198"/>
      <c r="L352" s="204"/>
      <c r="M352" s="205"/>
      <c r="N352" s="206"/>
      <c r="O352" s="206"/>
      <c r="P352" s="206"/>
      <c r="Q352" s="206"/>
      <c r="R352" s="206"/>
      <c r="S352" s="206"/>
      <c r="T352" s="207"/>
      <c r="AT352" s="208" t="s">
        <v>158</v>
      </c>
      <c r="AU352" s="208" t="s">
        <v>84</v>
      </c>
      <c r="AV352" s="13" t="s">
        <v>84</v>
      </c>
      <c r="AW352" s="13" t="s">
        <v>34</v>
      </c>
      <c r="AX352" s="13" t="s">
        <v>21</v>
      </c>
      <c r="AY352" s="208" t="s">
        <v>150</v>
      </c>
    </row>
    <row r="353" spans="1:65" s="2" customFormat="1" ht="33" customHeight="1">
      <c r="A353" s="33"/>
      <c r="B353" s="34"/>
      <c r="C353" s="183" t="s">
        <v>642</v>
      </c>
      <c r="D353" s="183" t="s">
        <v>152</v>
      </c>
      <c r="E353" s="184" t="s">
        <v>643</v>
      </c>
      <c r="F353" s="185" t="s">
        <v>644</v>
      </c>
      <c r="G353" s="186" t="s">
        <v>190</v>
      </c>
      <c r="H353" s="187">
        <v>38.6</v>
      </c>
      <c r="I353" s="188"/>
      <c r="J353" s="189">
        <f>ROUND(I353*H353,2)</f>
        <v>0</v>
      </c>
      <c r="K353" s="190"/>
      <c r="L353" s="38"/>
      <c r="M353" s="191" t="s">
        <v>1</v>
      </c>
      <c r="N353" s="192" t="s">
        <v>42</v>
      </c>
      <c r="O353" s="70"/>
      <c r="P353" s="193">
        <f>O353*H353</f>
        <v>0</v>
      </c>
      <c r="Q353" s="193">
        <v>0</v>
      </c>
      <c r="R353" s="193">
        <f>Q353*H353</f>
        <v>0</v>
      </c>
      <c r="S353" s="193">
        <v>0</v>
      </c>
      <c r="T353" s="194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95" t="s">
        <v>156</v>
      </c>
      <c r="AT353" s="195" t="s">
        <v>152</v>
      </c>
      <c r="AU353" s="195" t="s">
        <v>84</v>
      </c>
      <c r="AY353" s="16" t="s">
        <v>150</v>
      </c>
      <c r="BE353" s="196">
        <f>IF(N353="základní",J353,0)</f>
        <v>0</v>
      </c>
      <c r="BF353" s="196">
        <f>IF(N353="snížená",J353,0)</f>
        <v>0</v>
      </c>
      <c r="BG353" s="196">
        <f>IF(N353="zákl. přenesená",J353,0)</f>
        <v>0</v>
      </c>
      <c r="BH353" s="196">
        <f>IF(N353="sníž. přenesená",J353,0)</f>
        <v>0</v>
      </c>
      <c r="BI353" s="196">
        <f>IF(N353="nulová",J353,0)</f>
        <v>0</v>
      </c>
      <c r="BJ353" s="16" t="s">
        <v>21</v>
      </c>
      <c r="BK353" s="196">
        <f>ROUND(I353*H353,2)</f>
        <v>0</v>
      </c>
      <c r="BL353" s="16" t="s">
        <v>156</v>
      </c>
      <c r="BM353" s="195" t="s">
        <v>645</v>
      </c>
    </row>
    <row r="354" spans="2:51" s="13" customFormat="1" ht="11.25">
      <c r="B354" s="197"/>
      <c r="C354" s="198"/>
      <c r="D354" s="199" t="s">
        <v>158</v>
      </c>
      <c r="E354" s="200" t="s">
        <v>1</v>
      </c>
      <c r="F354" s="201" t="s">
        <v>646</v>
      </c>
      <c r="G354" s="198"/>
      <c r="H354" s="202">
        <v>38.6</v>
      </c>
      <c r="I354" s="203"/>
      <c r="J354" s="198"/>
      <c r="K354" s="198"/>
      <c r="L354" s="204"/>
      <c r="M354" s="205"/>
      <c r="N354" s="206"/>
      <c r="O354" s="206"/>
      <c r="P354" s="206"/>
      <c r="Q354" s="206"/>
      <c r="R354" s="206"/>
      <c r="S354" s="206"/>
      <c r="T354" s="207"/>
      <c r="AT354" s="208" t="s">
        <v>158</v>
      </c>
      <c r="AU354" s="208" t="s">
        <v>84</v>
      </c>
      <c r="AV354" s="13" t="s">
        <v>84</v>
      </c>
      <c r="AW354" s="13" t="s">
        <v>34</v>
      </c>
      <c r="AX354" s="13" t="s">
        <v>21</v>
      </c>
      <c r="AY354" s="208" t="s">
        <v>150</v>
      </c>
    </row>
    <row r="355" spans="1:65" s="2" customFormat="1" ht="33" customHeight="1">
      <c r="A355" s="33"/>
      <c r="B355" s="34"/>
      <c r="C355" s="183" t="s">
        <v>647</v>
      </c>
      <c r="D355" s="183" t="s">
        <v>152</v>
      </c>
      <c r="E355" s="184" t="s">
        <v>648</v>
      </c>
      <c r="F355" s="185" t="s">
        <v>649</v>
      </c>
      <c r="G355" s="186" t="s">
        <v>190</v>
      </c>
      <c r="H355" s="187">
        <v>93.713</v>
      </c>
      <c r="I355" s="188"/>
      <c r="J355" s="189">
        <f>ROUND(I355*H355,2)</f>
        <v>0</v>
      </c>
      <c r="K355" s="190"/>
      <c r="L355" s="38"/>
      <c r="M355" s="191" t="s">
        <v>1</v>
      </c>
      <c r="N355" s="192" t="s">
        <v>42</v>
      </c>
      <c r="O355" s="70"/>
      <c r="P355" s="193">
        <f>O355*H355</f>
        <v>0</v>
      </c>
      <c r="Q355" s="193">
        <v>0</v>
      </c>
      <c r="R355" s="193">
        <f>Q355*H355</f>
        <v>0</v>
      </c>
      <c r="S355" s="193">
        <v>0</v>
      </c>
      <c r="T355" s="194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95" t="s">
        <v>156</v>
      </c>
      <c r="AT355" s="195" t="s">
        <v>152</v>
      </c>
      <c r="AU355" s="195" t="s">
        <v>84</v>
      </c>
      <c r="AY355" s="16" t="s">
        <v>150</v>
      </c>
      <c r="BE355" s="196">
        <f>IF(N355="základní",J355,0)</f>
        <v>0</v>
      </c>
      <c r="BF355" s="196">
        <f>IF(N355="snížená",J355,0)</f>
        <v>0</v>
      </c>
      <c r="BG355" s="196">
        <f>IF(N355="zákl. přenesená",J355,0)</f>
        <v>0</v>
      </c>
      <c r="BH355" s="196">
        <f>IF(N355="sníž. přenesená",J355,0)</f>
        <v>0</v>
      </c>
      <c r="BI355" s="196">
        <f>IF(N355="nulová",J355,0)</f>
        <v>0</v>
      </c>
      <c r="BJ355" s="16" t="s">
        <v>21</v>
      </c>
      <c r="BK355" s="196">
        <f>ROUND(I355*H355,2)</f>
        <v>0</v>
      </c>
      <c r="BL355" s="16" t="s">
        <v>156</v>
      </c>
      <c r="BM355" s="195" t="s">
        <v>650</v>
      </c>
    </row>
    <row r="356" spans="2:51" s="13" customFormat="1" ht="11.25">
      <c r="B356" s="197"/>
      <c r="C356" s="198"/>
      <c r="D356" s="199" t="s">
        <v>158</v>
      </c>
      <c r="E356" s="200" t="s">
        <v>1</v>
      </c>
      <c r="F356" s="201" t="s">
        <v>651</v>
      </c>
      <c r="G356" s="198"/>
      <c r="H356" s="202">
        <v>93.713</v>
      </c>
      <c r="I356" s="203"/>
      <c r="J356" s="198"/>
      <c r="K356" s="198"/>
      <c r="L356" s="204"/>
      <c r="M356" s="205"/>
      <c r="N356" s="206"/>
      <c r="O356" s="206"/>
      <c r="P356" s="206"/>
      <c r="Q356" s="206"/>
      <c r="R356" s="206"/>
      <c r="S356" s="206"/>
      <c r="T356" s="207"/>
      <c r="AT356" s="208" t="s">
        <v>158</v>
      </c>
      <c r="AU356" s="208" t="s">
        <v>84</v>
      </c>
      <c r="AV356" s="13" t="s">
        <v>84</v>
      </c>
      <c r="AW356" s="13" t="s">
        <v>34</v>
      </c>
      <c r="AX356" s="13" t="s">
        <v>21</v>
      </c>
      <c r="AY356" s="208" t="s">
        <v>150</v>
      </c>
    </row>
    <row r="357" spans="1:65" s="2" customFormat="1" ht="33" customHeight="1">
      <c r="A357" s="33"/>
      <c r="B357" s="34"/>
      <c r="C357" s="183" t="s">
        <v>652</v>
      </c>
      <c r="D357" s="183" t="s">
        <v>152</v>
      </c>
      <c r="E357" s="184" t="s">
        <v>653</v>
      </c>
      <c r="F357" s="185" t="s">
        <v>654</v>
      </c>
      <c r="G357" s="186" t="s">
        <v>190</v>
      </c>
      <c r="H357" s="187">
        <v>0.949</v>
      </c>
      <c r="I357" s="188"/>
      <c r="J357" s="189">
        <f>ROUND(I357*H357,2)</f>
        <v>0</v>
      </c>
      <c r="K357" s="190"/>
      <c r="L357" s="38"/>
      <c r="M357" s="191" t="s">
        <v>1</v>
      </c>
      <c r="N357" s="192" t="s">
        <v>42</v>
      </c>
      <c r="O357" s="70"/>
      <c r="P357" s="193">
        <f>O357*H357</f>
        <v>0</v>
      </c>
      <c r="Q357" s="193">
        <v>0</v>
      </c>
      <c r="R357" s="193">
        <f>Q357*H357</f>
        <v>0</v>
      </c>
      <c r="S357" s="193">
        <v>0</v>
      </c>
      <c r="T357" s="194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95" t="s">
        <v>156</v>
      </c>
      <c r="AT357" s="195" t="s">
        <v>152</v>
      </c>
      <c r="AU357" s="195" t="s">
        <v>84</v>
      </c>
      <c r="AY357" s="16" t="s">
        <v>150</v>
      </c>
      <c r="BE357" s="196">
        <f>IF(N357="základní",J357,0)</f>
        <v>0</v>
      </c>
      <c r="BF357" s="196">
        <f>IF(N357="snížená",J357,0)</f>
        <v>0</v>
      </c>
      <c r="BG357" s="196">
        <f>IF(N357="zákl. přenesená",J357,0)</f>
        <v>0</v>
      </c>
      <c r="BH357" s="196">
        <f>IF(N357="sníž. přenesená",J357,0)</f>
        <v>0</v>
      </c>
      <c r="BI357" s="196">
        <f>IF(N357="nulová",J357,0)</f>
        <v>0</v>
      </c>
      <c r="BJ357" s="16" t="s">
        <v>21</v>
      </c>
      <c r="BK357" s="196">
        <f>ROUND(I357*H357,2)</f>
        <v>0</v>
      </c>
      <c r="BL357" s="16" t="s">
        <v>156</v>
      </c>
      <c r="BM357" s="195" t="s">
        <v>655</v>
      </c>
    </row>
    <row r="358" spans="2:51" s="13" customFormat="1" ht="11.25">
      <c r="B358" s="197"/>
      <c r="C358" s="198"/>
      <c r="D358" s="199" t="s">
        <v>158</v>
      </c>
      <c r="E358" s="200" t="s">
        <v>1</v>
      </c>
      <c r="F358" s="201" t="s">
        <v>656</v>
      </c>
      <c r="G358" s="198"/>
      <c r="H358" s="202">
        <v>0.949</v>
      </c>
      <c r="I358" s="203"/>
      <c r="J358" s="198"/>
      <c r="K358" s="198"/>
      <c r="L358" s="204"/>
      <c r="M358" s="205"/>
      <c r="N358" s="206"/>
      <c r="O358" s="206"/>
      <c r="P358" s="206"/>
      <c r="Q358" s="206"/>
      <c r="R358" s="206"/>
      <c r="S358" s="206"/>
      <c r="T358" s="207"/>
      <c r="AT358" s="208" t="s">
        <v>158</v>
      </c>
      <c r="AU358" s="208" t="s">
        <v>84</v>
      </c>
      <c r="AV358" s="13" t="s">
        <v>84</v>
      </c>
      <c r="AW358" s="13" t="s">
        <v>34</v>
      </c>
      <c r="AX358" s="13" t="s">
        <v>21</v>
      </c>
      <c r="AY358" s="208" t="s">
        <v>150</v>
      </c>
    </row>
    <row r="359" spans="1:65" s="2" customFormat="1" ht="21.75" customHeight="1">
      <c r="A359" s="33"/>
      <c r="B359" s="34"/>
      <c r="C359" s="183" t="s">
        <v>657</v>
      </c>
      <c r="D359" s="183" t="s">
        <v>152</v>
      </c>
      <c r="E359" s="184" t="s">
        <v>658</v>
      </c>
      <c r="F359" s="185" t="s">
        <v>659</v>
      </c>
      <c r="G359" s="186" t="s">
        <v>190</v>
      </c>
      <c r="H359" s="187">
        <v>261.936</v>
      </c>
      <c r="I359" s="188"/>
      <c r="J359" s="189">
        <f>ROUND(I359*H359,2)</f>
        <v>0</v>
      </c>
      <c r="K359" s="190"/>
      <c r="L359" s="38"/>
      <c r="M359" s="191" t="s">
        <v>1</v>
      </c>
      <c r="N359" s="192" t="s">
        <v>42</v>
      </c>
      <c r="O359" s="70"/>
      <c r="P359" s="193">
        <f>O359*H359</f>
        <v>0</v>
      </c>
      <c r="Q359" s="193">
        <v>0</v>
      </c>
      <c r="R359" s="193">
        <f>Q359*H359</f>
        <v>0</v>
      </c>
      <c r="S359" s="193">
        <v>0</v>
      </c>
      <c r="T359" s="194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95" t="s">
        <v>156</v>
      </c>
      <c r="AT359" s="195" t="s">
        <v>152</v>
      </c>
      <c r="AU359" s="195" t="s">
        <v>84</v>
      </c>
      <c r="AY359" s="16" t="s">
        <v>150</v>
      </c>
      <c r="BE359" s="196">
        <f>IF(N359="základní",J359,0)</f>
        <v>0</v>
      </c>
      <c r="BF359" s="196">
        <f>IF(N359="snížená",J359,0)</f>
        <v>0</v>
      </c>
      <c r="BG359" s="196">
        <f>IF(N359="zákl. přenesená",J359,0)</f>
        <v>0</v>
      </c>
      <c r="BH359" s="196">
        <f>IF(N359="sníž. přenesená",J359,0)</f>
        <v>0</v>
      </c>
      <c r="BI359" s="196">
        <f>IF(N359="nulová",J359,0)</f>
        <v>0</v>
      </c>
      <c r="BJ359" s="16" t="s">
        <v>21</v>
      </c>
      <c r="BK359" s="196">
        <f>ROUND(I359*H359,2)</f>
        <v>0</v>
      </c>
      <c r="BL359" s="16" t="s">
        <v>156</v>
      </c>
      <c r="BM359" s="195" t="s">
        <v>660</v>
      </c>
    </row>
    <row r="360" spans="1:47" s="2" customFormat="1" ht="19.5">
      <c r="A360" s="33"/>
      <c r="B360" s="34"/>
      <c r="C360" s="35"/>
      <c r="D360" s="199" t="s">
        <v>177</v>
      </c>
      <c r="E360" s="35"/>
      <c r="F360" s="209" t="s">
        <v>661</v>
      </c>
      <c r="G360" s="35"/>
      <c r="H360" s="35"/>
      <c r="I360" s="210"/>
      <c r="J360" s="35"/>
      <c r="K360" s="35"/>
      <c r="L360" s="38"/>
      <c r="M360" s="211"/>
      <c r="N360" s="212"/>
      <c r="O360" s="70"/>
      <c r="P360" s="70"/>
      <c r="Q360" s="70"/>
      <c r="R360" s="70"/>
      <c r="S360" s="70"/>
      <c r="T360" s="71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T360" s="16" t="s">
        <v>177</v>
      </c>
      <c r="AU360" s="16" t="s">
        <v>84</v>
      </c>
    </row>
    <row r="361" spans="2:51" s="13" customFormat="1" ht="22.5">
      <c r="B361" s="197"/>
      <c r="C361" s="198"/>
      <c r="D361" s="199" t="s">
        <v>158</v>
      </c>
      <c r="E361" s="200" t="s">
        <v>1</v>
      </c>
      <c r="F361" s="201" t="s">
        <v>662</v>
      </c>
      <c r="G361" s="198"/>
      <c r="H361" s="202">
        <v>261.936</v>
      </c>
      <c r="I361" s="203"/>
      <c r="J361" s="198"/>
      <c r="K361" s="198"/>
      <c r="L361" s="204"/>
      <c r="M361" s="205"/>
      <c r="N361" s="206"/>
      <c r="O361" s="206"/>
      <c r="P361" s="206"/>
      <c r="Q361" s="206"/>
      <c r="R361" s="206"/>
      <c r="S361" s="206"/>
      <c r="T361" s="207"/>
      <c r="AT361" s="208" t="s">
        <v>158</v>
      </c>
      <c r="AU361" s="208" t="s">
        <v>84</v>
      </c>
      <c r="AV361" s="13" t="s">
        <v>84</v>
      </c>
      <c r="AW361" s="13" t="s">
        <v>34</v>
      </c>
      <c r="AX361" s="13" t="s">
        <v>21</v>
      </c>
      <c r="AY361" s="208" t="s">
        <v>150</v>
      </c>
    </row>
    <row r="362" spans="2:63" s="12" customFormat="1" ht="25.9" customHeight="1">
      <c r="B362" s="167"/>
      <c r="C362" s="168"/>
      <c r="D362" s="169" t="s">
        <v>76</v>
      </c>
      <c r="E362" s="170" t="s">
        <v>663</v>
      </c>
      <c r="F362" s="170" t="s">
        <v>664</v>
      </c>
      <c r="G362" s="168"/>
      <c r="H362" s="168"/>
      <c r="I362" s="171"/>
      <c r="J362" s="172">
        <f>BK362</f>
        <v>0</v>
      </c>
      <c r="K362" s="168"/>
      <c r="L362" s="173"/>
      <c r="M362" s="174"/>
      <c r="N362" s="175"/>
      <c r="O362" s="175"/>
      <c r="P362" s="176">
        <f>P363</f>
        <v>0</v>
      </c>
      <c r="Q362" s="175"/>
      <c r="R362" s="176">
        <f>R363</f>
        <v>2.8652010900000002</v>
      </c>
      <c r="S362" s="175"/>
      <c r="T362" s="177">
        <f>T363</f>
        <v>0</v>
      </c>
      <c r="AR362" s="178" t="s">
        <v>84</v>
      </c>
      <c r="AT362" s="179" t="s">
        <v>76</v>
      </c>
      <c r="AU362" s="179" t="s">
        <v>77</v>
      </c>
      <c r="AY362" s="178" t="s">
        <v>150</v>
      </c>
      <c r="BK362" s="180">
        <f>BK363</f>
        <v>0</v>
      </c>
    </row>
    <row r="363" spans="2:63" s="12" customFormat="1" ht="22.9" customHeight="1">
      <c r="B363" s="167"/>
      <c r="C363" s="168"/>
      <c r="D363" s="169" t="s">
        <v>76</v>
      </c>
      <c r="E363" s="181" t="s">
        <v>665</v>
      </c>
      <c r="F363" s="181" t="s">
        <v>666</v>
      </c>
      <c r="G363" s="168"/>
      <c r="H363" s="168"/>
      <c r="I363" s="171"/>
      <c r="J363" s="182">
        <f>BK363</f>
        <v>0</v>
      </c>
      <c r="K363" s="168"/>
      <c r="L363" s="173"/>
      <c r="M363" s="174"/>
      <c r="N363" s="175"/>
      <c r="O363" s="175"/>
      <c r="P363" s="176">
        <f>SUM(P364:P396)</f>
        <v>0</v>
      </c>
      <c r="Q363" s="175"/>
      <c r="R363" s="176">
        <f>SUM(R364:R396)</f>
        <v>2.8652010900000002</v>
      </c>
      <c r="S363" s="175"/>
      <c r="T363" s="177">
        <f>SUM(T364:T396)</f>
        <v>0</v>
      </c>
      <c r="AR363" s="178" t="s">
        <v>84</v>
      </c>
      <c r="AT363" s="179" t="s">
        <v>76</v>
      </c>
      <c r="AU363" s="179" t="s">
        <v>21</v>
      </c>
      <c r="AY363" s="178" t="s">
        <v>150</v>
      </c>
      <c r="BK363" s="180">
        <f>SUM(BK364:BK396)</f>
        <v>0</v>
      </c>
    </row>
    <row r="364" spans="1:65" s="2" customFormat="1" ht="21.75" customHeight="1">
      <c r="A364" s="33"/>
      <c r="B364" s="34"/>
      <c r="C364" s="183" t="s">
        <v>667</v>
      </c>
      <c r="D364" s="183" t="s">
        <v>152</v>
      </c>
      <c r="E364" s="184" t="s">
        <v>668</v>
      </c>
      <c r="F364" s="185" t="s">
        <v>669</v>
      </c>
      <c r="G364" s="186" t="s">
        <v>155</v>
      </c>
      <c r="H364" s="187">
        <v>94.9</v>
      </c>
      <c r="I364" s="188"/>
      <c r="J364" s="189">
        <f>ROUND(I364*H364,2)</f>
        <v>0</v>
      </c>
      <c r="K364" s="190"/>
      <c r="L364" s="38"/>
      <c r="M364" s="191" t="s">
        <v>1</v>
      </c>
      <c r="N364" s="192" t="s">
        <v>42</v>
      </c>
      <c r="O364" s="70"/>
      <c r="P364" s="193">
        <f>O364*H364</f>
        <v>0</v>
      </c>
      <c r="Q364" s="193">
        <v>0.0002</v>
      </c>
      <c r="R364" s="193">
        <f>Q364*H364</f>
        <v>0.01898</v>
      </c>
      <c r="S364" s="193">
        <v>0</v>
      </c>
      <c r="T364" s="194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95" t="s">
        <v>235</v>
      </c>
      <c r="AT364" s="195" t="s">
        <v>152</v>
      </c>
      <c r="AU364" s="195" t="s">
        <v>84</v>
      </c>
      <c r="AY364" s="16" t="s">
        <v>150</v>
      </c>
      <c r="BE364" s="196">
        <f>IF(N364="základní",J364,0)</f>
        <v>0</v>
      </c>
      <c r="BF364" s="196">
        <f>IF(N364="snížená",J364,0)</f>
        <v>0</v>
      </c>
      <c r="BG364" s="196">
        <f>IF(N364="zákl. přenesená",J364,0)</f>
        <v>0</v>
      </c>
      <c r="BH364" s="196">
        <f>IF(N364="sníž. přenesená",J364,0)</f>
        <v>0</v>
      </c>
      <c r="BI364" s="196">
        <f>IF(N364="nulová",J364,0)</f>
        <v>0</v>
      </c>
      <c r="BJ364" s="16" t="s">
        <v>21</v>
      </c>
      <c r="BK364" s="196">
        <f>ROUND(I364*H364,2)</f>
        <v>0</v>
      </c>
      <c r="BL364" s="16" t="s">
        <v>235</v>
      </c>
      <c r="BM364" s="195" t="s">
        <v>670</v>
      </c>
    </row>
    <row r="365" spans="2:51" s="13" customFormat="1" ht="11.25">
      <c r="B365" s="197"/>
      <c r="C365" s="198"/>
      <c r="D365" s="199" t="s">
        <v>158</v>
      </c>
      <c r="E365" s="200" t="s">
        <v>1</v>
      </c>
      <c r="F365" s="201" t="s">
        <v>114</v>
      </c>
      <c r="G365" s="198"/>
      <c r="H365" s="202">
        <v>94.9</v>
      </c>
      <c r="I365" s="203"/>
      <c r="J365" s="198"/>
      <c r="K365" s="198"/>
      <c r="L365" s="204"/>
      <c r="M365" s="205"/>
      <c r="N365" s="206"/>
      <c r="O365" s="206"/>
      <c r="P365" s="206"/>
      <c r="Q365" s="206"/>
      <c r="R365" s="206"/>
      <c r="S365" s="206"/>
      <c r="T365" s="207"/>
      <c r="AT365" s="208" t="s">
        <v>158</v>
      </c>
      <c r="AU365" s="208" t="s">
        <v>84</v>
      </c>
      <c r="AV365" s="13" t="s">
        <v>84</v>
      </c>
      <c r="AW365" s="13" t="s">
        <v>34</v>
      </c>
      <c r="AX365" s="13" t="s">
        <v>21</v>
      </c>
      <c r="AY365" s="208" t="s">
        <v>150</v>
      </c>
    </row>
    <row r="366" spans="1:65" s="2" customFormat="1" ht="21.75" customHeight="1">
      <c r="A366" s="33"/>
      <c r="B366" s="34"/>
      <c r="C366" s="183" t="s">
        <v>671</v>
      </c>
      <c r="D366" s="183" t="s">
        <v>152</v>
      </c>
      <c r="E366" s="184" t="s">
        <v>672</v>
      </c>
      <c r="F366" s="185" t="s">
        <v>673</v>
      </c>
      <c r="G366" s="186" t="s">
        <v>155</v>
      </c>
      <c r="H366" s="187">
        <v>38.2</v>
      </c>
      <c r="I366" s="188"/>
      <c r="J366" s="189">
        <f>ROUND(I366*H366,2)</f>
        <v>0</v>
      </c>
      <c r="K366" s="190"/>
      <c r="L366" s="38"/>
      <c r="M366" s="191" t="s">
        <v>1</v>
      </c>
      <c r="N366" s="192" t="s">
        <v>42</v>
      </c>
      <c r="O366" s="70"/>
      <c r="P366" s="193">
        <f>O366*H366</f>
        <v>0</v>
      </c>
      <c r="Q366" s="193">
        <v>0</v>
      </c>
      <c r="R366" s="193">
        <f>Q366*H366</f>
        <v>0</v>
      </c>
      <c r="S366" s="193">
        <v>0</v>
      </c>
      <c r="T366" s="194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95" t="s">
        <v>235</v>
      </c>
      <c r="AT366" s="195" t="s">
        <v>152</v>
      </c>
      <c r="AU366" s="195" t="s">
        <v>84</v>
      </c>
      <c r="AY366" s="16" t="s">
        <v>150</v>
      </c>
      <c r="BE366" s="196">
        <f>IF(N366="základní",J366,0)</f>
        <v>0</v>
      </c>
      <c r="BF366" s="196">
        <f>IF(N366="snížená",J366,0)</f>
        <v>0</v>
      </c>
      <c r="BG366" s="196">
        <f>IF(N366="zákl. přenesená",J366,0)</f>
        <v>0</v>
      </c>
      <c r="BH366" s="196">
        <f>IF(N366="sníž. přenesená",J366,0)</f>
        <v>0</v>
      </c>
      <c r="BI366" s="196">
        <f>IF(N366="nulová",J366,0)</f>
        <v>0</v>
      </c>
      <c r="BJ366" s="16" t="s">
        <v>21</v>
      </c>
      <c r="BK366" s="196">
        <f>ROUND(I366*H366,2)</f>
        <v>0</v>
      </c>
      <c r="BL366" s="16" t="s">
        <v>235</v>
      </c>
      <c r="BM366" s="195" t="s">
        <v>674</v>
      </c>
    </row>
    <row r="367" spans="2:51" s="13" customFormat="1" ht="11.25">
      <c r="B367" s="197"/>
      <c r="C367" s="198"/>
      <c r="D367" s="199" t="s">
        <v>158</v>
      </c>
      <c r="E367" s="200" t="s">
        <v>1</v>
      </c>
      <c r="F367" s="201" t="s">
        <v>675</v>
      </c>
      <c r="G367" s="198"/>
      <c r="H367" s="202">
        <v>38.2</v>
      </c>
      <c r="I367" s="203"/>
      <c r="J367" s="198"/>
      <c r="K367" s="198"/>
      <c r="L367" s="204"/>
      <c r="M367" s="205"/>
      <c r="N367" s="206"/>
      <c r="O367" s="206"/>
      <c r="P367" s="206"/>
      <c r="Q367" s="206"/>
      <c r="R367" s="206"/>
      <c r="S367" s="206"/>
      <c r="T367" s="207"/>
      <c r="AT367" s="208" t="s">
        <v>158</v>
      </c>
      <c r="AU367" s="208" t="s">
        <v>84</v>
      </c>
      <c r="AV367" s="13" t="s">
        <v>84</v>
      </c>
      <c r="AW367" s="13" t="s">
        <v>34</v>
      </c>
      <c r="AX367" s="13" t="s">
        <v>21</v>
      </c>
      <c r="AY367" s="208" t="s">
        <v>150</v>
      </c>
    </row>
    <row r="368" spans="1:65" s="2" customFormat="1" ht="16.5" customHeight="1">
      <c r="A368" s="33"/>
      <c r="B368" s="34"/>
      <c r="C368" s="213" t="s">
        <v>27</v>
      </c>
      <c r="D368" s="213" t="s">
        <v>187</v>
      </c>
      <c r="E368" s="214" t="s">
        <v>676</v>
      </c>
      <c r="F368" s="215" t="s">
        <v>677</v>
      </c>
      <c r="G368" s="216" t="s">
        <v>190</v>
      </c>
      <c r="H368" s="217">
        <v>0.115</v>
      </c>
      <c r="I368" s="218"/>
      <c r="J368" s="219">
        <f>ROUND(I368*H368,2)</f>
        <v>0</v>
      </c>
      <c r="K368" s="220"/>
      <c r="L368" s="221"/>
      <c r="M368" s="222" t="s">
        <v>1</v>
      </c>
      <c r="N368" s="223" t="s">
        <v>42</v>
      </c>
      <c r="O368" s="70"/>
      <c r="P368" s="193">
        <f>O368*H368</f>
        <v>0</v>
      </c>
      <c r="Q368" s="193">
        <v>1</v>
      </c>
      <c r="R368" s="193">
        <f>Q368*H368</f>
        <v>0.115</v>
      </c>
      <c r="S368" s="193">
        <v>0</v>
      </c>
      <c r="T368" s="194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95" t="s">
        <v>316</v>
      </c>
      <c r="AT368" s="195" t="s">
        <v>187</v>
      </c>
      <c r="AU368" s="195" t="s">
        <v>84</v>
      </c>
      <c r="AY368" s="16" t="s">
        <v>150</v>
      </c>
      <c r="BE368" s="196">
        <f>IF(N368="základní",J368,0)</f>
        <v>0</v>
      </c>
      <c r="BF368" s="196">
        <f>IF(N368="snížená",J368,0)</f>
        <v>0</v>
      </c>
      <c r="BG368" s="196">
        <f>IF(N368="zákl. přenesená",J368,0)</f>
        <v>0</v>
      </c>
      <c r="BH368" s="196">
        <f>IF(N368="sníž. přenesená",J368,0)</f>
        <v>0</v>
      </c>
      <c r="BI368" s="196">
        <f>IF(N368="nulová",J368,0)</f>
        <v>0</v>
      </c>
      <c r="BJ368" s="16" t="s">
        <v>21</v>
      </c>
      <c r="BK368" s="196">
        <f>ROUND(I368*H368,2)</f>
        <v>0</v>
      </c>
      <c r="BL368" s="16" t="s">
        <v>235</v>
      </c>
      <c r="BM368" s="195" t="s">
        <v>678</v>
      </c>
    </row>
    <row r="369" spans="1:47" s="2" customFormat="1" ht="19.5">
      <c r="A369" s="33"/>
      <c r="B369" s="34"/>
      <c r="C369" s="35"/>
      <c r="D369" s="199" t="s">
        <v>177</v>
      </c>
      <c r="E369" s="35"/>
      <c r="F369" s="209" t="s">
        <v>679</v>
      </c>
      <c r="G369" s="35"/>
      <c r="H369" s="35"/>
      <c r="I369" s="210"/>
      <c r="J369" s="35"/>
      <c r="K369" s="35"/>
      <c r="L369" s="38"/>
      <c r="M369" s="211"/>
      <c r="N369" s="212"/>
      <c r="O369" s="70"/>
      <c r="P369" s="70"/>
      <c r="Q369" s="70"/>
      <c r="R369" s="70"/>
      <c r="S369" s="70"/>
      <c r="T369" s="71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T369" s="16" t="s">
        <v>177</v>
      </c>
      <c r="AU369" s="16" t="s">
        <v>84</v>
      </c>
    </row>
    <row r="370" spans="2:51" s="13" customFormat="1" ht="11.25">
      <c r="B370" s="197"/>
      <c r="C370" s="198"/>
      <c r="D370" s="199" t="s">
        <v>158</v>
      </c>
      <c r="E370" s="200" t="s">
        <v>1</v>
      </c>
      <c r="F370" s="201" t="s">
        <v>680</v>
      </c>
      <c r="G370" s="198"/>
      <c r="H370" s="202">
        <v>0.115</v>
      </c>
      <c r="I370" s="203"/>
      <c r="J370" s="198"/>
      <c r="K370" s="198"/>
      <c r="L370" s="204"/>
      <c r="M370" s="205"/>
      <c r="N370" s="206"/>
      <c r="O370" s="206"/>
      <c r="P370" s="206"/>
      <c r="Q370" s="206"/>
      <c r="R370" s="206"/>
      <c r="S370" s="206"/>
      <c r="T370" s="207"/>
      <c r="AT370" s="208" t="s">
        <v>158</v>
      </c>
      <c r="AU370" s="208" t="s">
        <v>84</v>
      </c>
      <c r="AV370" s="13" t="s">
        <v>84</v>
      </c>
      <c r="AW370" s="13" t="s">
        <v>34</v>
      </c>
      <c r="AX370" s="13" t="s">
        <v>21</v>
      </c>
      <c r="AY370" s="208" t="s">
        <v>150</v>
      </c>
    </row>
    <row r="371" spans="1:65" s="2" customFormat="1" ht="21.75" customHeight="1">
      <c r="A371" s="33"/>
      <c r="B371" s="34"/>
      <c r="C371" s="183" t="s">
        <v>681</v>
      </c>
      <c r="D371" s="183" t="s">
        <v>152</v>
      </c>
      <c r="E371" s="184" t="s">
        <v>682</v>
      </c>
      <c r="F371" s="185" t="s">
        <v>683</v>
      </c>
      <c r="G371" s="186" t="s">
        <v>155</v>
      </c>
      <c r="H371" s="187">
        <v>38.2</v>
      </c>
      <c r="I371" s="188"/>
      <c r="J371" s="189">
        <f>ROUND(I371*H371,2)</f>
        <v>0</v>
      </c>
      <c r="K371" s="190"/>
      <c r="L371" s="38"/>
      <c r="M371" s="191" t="s">
        <v>1</v>
      </c>
      <c r="N371" s="192" t="s">
        <v>42</v>
      </c>
      <c r="O371" s="70"/>
      <c r="P371" s="193">
        <f>O371*H371</f>
        <v>0</v>
      </c>
      <c r="Q371" s="193">
        <v>0</v>
      </c>
      <c r="R371" s="193">
        <f>Q371*H371</f>
        <v>0</v>
      </c>
      <c r="S371" s="193">
        <v>0</v>
      </c>
      <c r="T371" s="194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95" t="s">
        <v>235</v>
      </c>
      <c r="AT371" s="195" t="s">
        <v>152</v>
      </c>
      <c r="AU371" s="195" t="s">
        <v>84</v>
      </c>
      <c r="AY371" s="16" t="s">
        <v>150</v>
      </c>
      <c r="BE371" s="196">
        <f>IF(N371="základní",J371,0)</f>
        <v>0</v>
      </c>
      <c r="BF371" s="196">
        <f>IF(N371="snížená",J371,0)</f>
        <v>0</v>
      </c>
      <c r="BG371" s="196">
        <f>IF(N371="zákl. přenesená",J371,0)</f>
        <v>0</v>
      </c>
      <c r="BH371" s="196">
        <f>IF(N371="sníž. přenesená",J371,0)</f>
        <v>0</v>
      </c>
      <c r="BI371" s="196">
        <f>IF(N371="nulová",J371,0)</f>
        <v>0</v>
      </c>
      <c r="BJ371" s="16" t="s">
        <v>21</v>
      </c>
      <c r="BK371" s="196">
        <f>ROUND(I371*H371,2)</f>
        <v>0</v>
      </c>
      <c r="BL371" s="16" t="s">
        <v>235</v>
      </c>
      <c r="BM371" s="195" t="s">
        <v>684</v>
      </c>
    </row>
    <row r="372" spans="2:51" s="13" customFormat="1" ht="11.25">
      <c r="B372" s="197"/>
      <c r="C372" s="198"/>
      <c r="D372" s="199" t="s">
        <v>158</v>
      </c>
      <c r="E372" s="200" t="s">
        <v>1</v>
      </c>
      <c r="F372" s="201" t="s">
        <v>675</v>
      </c>
      <c r="G372" s="198"/>
      <c r="H372" s="202">
        <v>38.2</v>
      </c>
      <c r="I372" s="203"/>
      <c r="J372" s="198"/>
      <c r="K372" s="198"/>
      <c r="L372" s="204"/>
      <c r="M372" s="205"/>
      <c r="N372" s="206"/>
      <c r="O372" s="206"/>
      <c r="P372" s="206"/>
      <c r="Q372" s="206"/>
      <c r="R372" s="206"/>
      <c r="S372" s="206"/>
      <c r="T372" s="207"/>
      <c r="AT372" s="208" t="s">
        <v>158</v>
      </c>
      <c r="AU372" s="208" t="s">
        <v>84</v>
      </c>
      <c r="AV372" s="13" t="s">
        <v>84</v>
      </c>
      <c r="AW372" s="13" t="s">
        <v>34</v>
      </c>
      <c r="AX372" s="13" t="s">
        <v>21</v>
      </c>
      <c r="AY372" s="208" t="s">
        <v>150</v>
      </c>
    </row>
    <row r="373" spans="1:65" s="2" customFormat="1" ht="16.5" customHeight="1">
      <c r="A373" s="33"/>
      <c r="B373" s="34"/>
      <c r="C373" s="213" t="s">
        <v>685</v>
      </c>
      <c r="D373" s="213" t="s">
        <v>187</v>
      </c>
      <c r="E373" s="214" t="s">
        <v>686</v>
      </c>
      <c r="F373" s="215" t="s">
        <v>687</v>
      </c>
      <c r="G373" s="216" t="s">
        <v>190</v>
      </c>
      <c r="H373" s="217">
        <v>0.115</v>
      </c>
      <c r="I373" s="218"/>
      <c r="J373" s="219">
        <f>ROUND(I373*H373,2)</f>
        <v>0</v>
      </c>
      <c r="K373" s="220"/>
      <c r="L373" s="221"/>
      <c r="M373" s="222" t="s">
        <v>1</v>
      </c>
      <c r="N373" s="223" t="s">
        <v>42</v>
      </c>
      <c r="O373" s="70"/>
      <c r="P373" s="193">
        <f>O373*H373</f>
        <v>0</v>
      </c>
      <c r="Q373" s="193">
        <v>1</v>
      </c>
      <c r="R373" s="193">
        <f>Q373*H373</f>
        <v>0.115</v>
      </c>
      <c r="S373" s="193">
        <v>0</v>
      </c>
      <c r="T373" s="194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95" t="s">
        <v>316</v>
      </c>
      <c r="AT373" s="195" t="s">
        <v>187</v>
      </c>
      <c r="AU373" s="195" t="s">
        <v>84</v>
      </c>
      <c r="AY373" s="16" t="s">
        <v>150</v>
      </c>
      <c r="BE373" s="196">
        <f>IF(N373="základní",J373,0)</f>
        <v>0</v>
      </c>
      <c r="BF373" s="196">
        <f>IF(N373="snížená",J373,0)</f>
        <v>0</v>
      </c>
      <c r="BG373" s="196">
        <f>IF(N373="zákl. přenesená",J373,0)</f>
        <v>0</v>
      </c>
      <c r="BH373" s="196">
        <f>IF(N373="sníž. přenesená",J373,0)</f>
        <v>0</v>
      </c>
      <c r="BI373" s="196">
        <f>IF(N373="nulová",J373,0)</f>
        <v>0</v>
      </c>
      <c r="BJ373" s="16" t="s">
        <v>21</v>
      </c>
      <c r="BK373" s="196">
        <f>ROUND(I373*H373,2)</f>
        <v>0</v>
      </c>
      <c r="BL373" s="16" t="s">
        <v>235</v>
      </c>
      <c r="BM373" s="195" t="s">
        <v>688</v>
      </c>
    </row>
    <row r="374" spans="1:47" s="2" customFormat="1" ht="19.5">
      <c r="A374" s="33"/>
      <c r="B374" s="34"/>
      <c r="C374" s="35"/>
      <c r="D374" s="199" t="s">
        <v>177</v>
      </c>
      <c r="E374" s="35"/>
      <c r="F374" s="209" t="s">
        <v>689</v>
      </c>
      <c r="G374" s="35"/>
      <c r="H374" s="35"/>
      <c r="I374" s="210"/>
      <c r="J374" s="35"/>
      <c r="K374" s="35"/>
      <c r="L374" s="38"/>
      <c r="M374" s="211"/>
      <c r="N374" s="212"/>
      <c r="O374" s="70"/>
      <c r="P374" s="70"/>
      <c r="Q374" s="70"/>
      <c r="R374" s="70"/>
      <c r="S374" s="70"/>
      <c r="T374" s="71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T374" s="16" t="s">
        <v>177</v>
      </c>
      <c r="AU374" s="16" t="s">
        <v>84</v>
      </c>
    </row>
    <row r="375" spans="2:51" s="13" customFormat="1" ht="11.25">
      <c r="B375" s="197"/>
      <c r="C375" s="198"/>
      <c r="D375" s="199" t="s">
        <v>158</v>
      </c>
      <c r="E375" s="200" t="s">
        <v>1</v>
      </c>
      <c r="F375" s="201" t="s">
        <v>680</v>
      </c>
      <c r="G375" s="198"/>
      <c r="H375" s="202">
        <v>0.115</v>
      </c>
      <c r="I375" s="203"/>
      <c r="J375" s="198"/>
      <c r="K375" s="198"/>
      <c r="L375" s="204"/>
      <c r="M375" s="205"/>
      <c r="N375" s="206"/>
      <c r="O375" s="206"/>
      <c r="P375" s="206"/>
      <c r="Q375" s="206"/>
      <c r="R375" s="206"/>
      <c r="S375" s="206"/>
      <c r="T375" s="207"/>
      <c r="AT375" s="208" t="s">
        <v>158</v>
      </c>
      <c r="AU375" s="208" t="s">
        <v>84</v>
      </c>
      <c r="AV375" s="13" t="s">
        <v>84</v>
      </c>
      <c r="AW375" s="13" t="s">
        <v>34</v>
      </c>
      <c r="AX375" s="13" t="s">
        <v>21</v>
      </c>
      <c r="AY375" s="208" t="s">
        <v>150</v>
      </c>
    </row>
    <row r="376" spans="1:65" s="2" customFormat="1" ht="33" customHeight="1">
      <c r="A376" s="33"/>
      <c r="B376" s="34"/>
      <c r="C376" s="183" t="s">
        <v>690</v>
      </c>
      <c r="D376" s="183" t="s">
        <v>152</v>
      </c>
      <c r="E376" s="184" t="s">
        <v>691</v>
      </c>
      <c r="F376" s="185" t="s">
        <v>692</v>
      </c>
      <c r="G376" s="186" t="s">
        <v>155</v>
      </c>
      <c r="H376" s="187">
        <v>99.645</v>
      </c>
      <c r="I376" s="188"/>
      <c r="J376" s="189">
        <f>ROUND(I376*H376,2)</f>
        <v>0</v>
      </c>
      <c r="K376" s="190"/>
      <c r="L376" s="38"/>
      <c r="M376" s="191" t="s">
        <v>1</v>
      </c>
      <c r="N376" s="192" t="s">
        <v>42</v>
      </c>
      <c r="O376" s="70"/>
      <c r="P376" s="193">
        <f>O376*H376</f>
        <v>0</v>
      </c>
      <c r="Q376" s="193">
        <v>0.00755</v>
      </c>
      <c r="R376" s="193">
        <f>Q376*H376</f>
        <v>0.75231975</v>
      </c>
      <c r="S376" s="193">
        <v>0</v>
      </c>
      <c r="T376" s="194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95" t="s">
        <v>235</v>
      </c>
      <c r="AT376" s="195" t="s">
        <v>152</v>
      </c>
      <c r="AU376" s="195" t="s">
        <v>84</v>
      </c>
      <c r="AY376" s="16" t="s">
        <v>150</v>
      </c>
      <c r="BE376" s="196">
        <f>IF(N376="základní",J376,0)</f>
        <v>0</v>
      </c>
      <c r="BF376" s="196">
        <f>IF(N376="snížená",J376,0)</f>
        <v>0</v>
      </c>
      <c r="BG376" s="196">
        <f>IF(N376="zákl. přenesená",J376,0)</f>
        <v>0</v>
      </c>
      <c r="BH376" s="196">
        <f>IF(N376="sníž. přenesená",J376,0)</f>
        <v>0</v>
      </c>
      <c r="BI376" s="196">
        <f>IF(N376="nulová",J376,0)</f>
        <v>0</v>
      </c>
      <c r="BJ376" s="16" t="s">
        <v>21</v>
      </c>
      <c r="BK376" s="196">
        <f>ROUND(I376*H376,2)</f>
        <v>0</v>
      </c>
      <c r="BL376" s="16" t="s">
        <v>235</v>
      </c>
      <c r="BM376" s="195" t="s">
        <v>693</v>
      </c>
    </row>
    <row r="377" spans="1:47" s="2" customFormat="1" ht="19.5">
      <c r="A377" s="33"/>
      <c r="B377" s="34"/>
      <c r="C377" s="35"/>
      <c r="D377" s="199" t="s">
        <v>177</v>
      </c>
      <c r="E377" s="35"/>
      <c r="F377" s="209" t="s">
        <v>694</v>
      </c>
      <c r="G377" s="35"/>
      <c r="H377" s="35"/>
      <c r="I377" s="210"/>
      <c r="J377" s="35"/>
      <c r="K377" s="35"/>
      <c r="L377" s="38"/>
      <c r="M377" s="211"/>
      <c r="N377" s="212"/>
      <c r="O377" s="70"/>
      <c r="P377" s="70"/>
      <c r="Q377" s="70"/>
      <c r="R377" s="70"/>
      <c r="S377" s="70"/>
      <c r="T377" s="71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T377" s="16" t="s">
        <v>177</v>
      </c>
      <c r="AU377" s="16" t="s">
        <v>84</v>
      </c>
    </row>
    <row r="378" spans="2:51" s="13" customFormat="1" ht="11.25">
      <c r="B378" s="197"/>
      <c r="C378" s="198"/>
      <c r="D378" s="199" t="s">
        <v>158</v>
      </c>
      <c r="E378" s="200" t="s">
        <v>1</v>
      </c>
      <c r="F378" s="201" t="s">
        <v>695</v>
      </c>
      <c r="G378" s="198"/>
      <c r="H378" s="202">
        <v>99.645</v>
      </c>
      <c r="I378" s="203"/>
      <c r="J378" s="198"/>
      <c r="K378" s="198"/>
      <c r="L378" s="204"/>
      <c r="M378" s="205"/>
      <c r="N378" s="206"/>
      <c r="O378" s="206"/>
      <c r="P378" s="206"/>
      <c r="Q378" s="206"/>
      <c r="R378" s="206"/>
      <c r="S378" s="206"/>
      <c r="T378" s="207"/>
      <c r="AT378" s="208" t="s">
        <v>158</v>
      </c>
      <c r="AU378" s="208" t="s">
        <v>84</v>
      </c>
      <c r="AV378" s="13" t="s">
        <v>84</v>
      </c>
      <c r="AW378" s="13" t="s">
        <v>34</v>
      </c>
      <c r="AX378" s="13" t="s">
        <v>21</v>
      </c>
      <c r="AY378" s="208" t="s">
        <v>150</v>
      </c>
    </row>
    <row r="379" spans="1:65" s="2" customFormat="1" ht="21.75" customHeight="1">
      <c r="A379" s="33"/>
      <c r="B379" s="34"/>
      <c r="C379" s="183" t="s">
        <v>696</v>
      </c>
      <c r="D379" s="183" t="s">
        <v>152</v>
      </c>
      <c r="E379" s="184" t="s">
        <v>697</v>
      </c>
      <c r="F379" s="185" t="s">
        <v>698</v>
      </c>
      <c r="G379" s="186" t="s">
        <v>155</v>
      </c>
      <c r="H379" s="187">
        <v>208.776</v>
      </c>
      <c r="I379" s="188"/>
      <c r="J379" s="189">
        <f>ROUND(I379*H379,2)</f>
        <v>0</v>
      </c>
      <c r="K379" s="190"/>
      <c r="L379" s="38"/>
      <c r="M379" s="191" t="s">
        <v>1</v>
      </c>
      <c r="N379" s="192" t="s">
        <v>42</v>
      </c>
      <c r="O379" s="70"/>
      <c r="P379" s="193">
        <f>O379*H379</f>
        <v>0</v>
      </c>
      <c r="Q379" s="193">
        <v>0.0004</v>
      </c>
      <c r="R379" s="193">
        <f>Q379*H379</f>
        <v>0.08351040000000001</v>
      </c>
      <c r="S379" s="193">
        <v>0</v>
      </c>
      <c r="T379" s="194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95" t="s">
        <v>235</v>
      </c>
      <c r="AT379" s="195" t="s">
        <v>152</v>
      </c>
      <c r="AU379" s="195" t="s">
        <v>84</v>
      </c>
      <c r="AY379" s="16" t="s">
        <v>150</v>
      </c>
      <c r="BE379" s="196">
        <f>IF(N379="základní",J379,0)</f>
        <v>0</v>
      </c>
      <c r="BF379" s="196">
        <f>IF(N379="snížená",J379,0)</f>
        <v>0</v>
      </c>
      <c r="BG379" s="196">
        <f>IF(N379="zákl. přenesená",J379,0)</f>
        <v>0</v>
      </c>
      <c r="BH379" s="196">
        <f>IF(N379="sníž. přenesená",J379,0)</f>
        <v>0</v>
      </c>
      <c r="BI379" s="196">
        <f>IF(N379="nulová",J379,0)</f>
        <v>0</v>
      </c>
      <c r="BJ379" s="16" t="s">
        <v>21</v>
      </c>
      <c r="BK379" s="196">
        <f>ROUND(I379*H379,2)</f>
        <v>0</v>
      </c>
      <c r="BL379" s="16" t="s">
        <v>235</v>
      </c>
      <c r="BM379" s="195" t="s">
        <v>699</v>
      </c>
    </row>
    <row r="380" spans="2:51" s="13" customFormat="1" ht="11.25">
      <c r="B380" s="197"/>
      <c r="C380" s="198"/>
      <c r="D380" s="199" t="s">
        <v>158</v>
      </c>
      <c r="E380" s="200" t="s">
        <v>1</v>
      </c>
      <c r="F380" s="201" t="s">
        <v>700</v>
      </c>
      <c r="G380" s="198"/>
      <c r="H380" s="202">
        <v>208.776</v>
      </c>
      <c r="I380" s="203"/>
      <c r="J380" s="198"/>
      <c r="K380" s="198"/>
      <c r="L380" s="204"/>
      <c r="M380" s="205"/>
      <c r="N380" s="206"/>
      <c r="O380" s="206"/>
      <c r="P380" s="206"/>
      <c r="Q380" s="206"/>
      <c r="R380" s="206"/>
      <c r="S380" s="206"/>
      <c r="T380" s="207"/>
      <c r="AT380" s="208" t="s">
        <v>158</v>
      </c>
      <c r="AU380" s="208" t="s">
        <v>84</v>
      </c>
      <c r="AV380" s="13" t="s">
        <v>84</v>
      </c>
      <c r="AW380" s="13" t="s">
        <v>34</v>
      </c>
      <c r="AX380" s="13" t="s">
        <v>21</v>
      </c>
      <c r="AY380" s="208" t="s">
        <v>150</v>
      </c>
    </row>
    <row r="381" spans="1:65" s="2" customFormat="1" ht="21.75" customHeight="1">
      <c r="A381" s="33"/>
      <c r="B381" s="34"/>
      <c r="C381" s="183" t="s">
        <v>701</v>
      </c>
      <c r="D381" s="183" t="s">
        <v>152</v>
      </c>
      <c r="E381" s="184" t="s">
        <v>702</v>
      </c>
      <c r="F381" s="185" t="s">
        <v>703</v>
      </c>
      <c r="G381" s="186" t="s">
        <v>155</v>
      </c>
      <c r="H381" s="187">
        <v>43.56</v>
      </c>
      <c r="I381" s="188"/>
      <c r="J381" s="189">
        <f>ROUND(I381*H381,2)</f>
        <v>0</v>
      </c>
      <c r="K381" s="190"/>
      <c r="L381" s="38"/>
      <c r="M381" s="191" t="s">
        <v>1</v>
      </c>
      <c r="N381" s="192" t="s">
        <v>42</v>
      </c>
      <c r="O381" s="70"/>
      <c r="P381" s="193">
        <f>O381*H381</f>
        <v>0</v>
      </c>
      <c r="Q381" s="193">
        <v>0.0004</v>
      </c>
      <c r="R381" s="193">
        <f>Q381*H381</f>
        <v>0.017424000000000002</v>
      </c>
      <c r="S381" s="193">
        <v>0</v>
      </c>
      <c r="T381" s="194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95" t="s">
        <v>235</v>
      </c>
      <c r="AT381" s="195" t="s">
        <v>152</v>
      </c>
      <c r="AU381" s="195" t="s">
        <v>84</v>
      </c>
      <c r="AY381" s="16" t="s">
        <v>150</v>
      </c>
      <c r="BE381" s="196">
        <f>IF(N381="základní",J381,0)</f>
        <v>0</v>
      </c>
      <c r="BF381" s="196">
        <f>IF(N381="snížená",J381,0)</f>
        <v>0</v>
      </c>
      <c r="BG381" s="196">
        <f>IF(N381="zákl. přenesená",J381,0)</f>
        <v>0</v>
      </c>
      <c r="BH381" s="196">
        <f>IF(N381="sníž. přenesená",J381,0)</f>
        <v>0</v>
      </c>
      <c r="BI381" s="196">
        <f>IF(N381="nulová",J381,0)</f>
        <v>0</v>
      </c>
      <c r="BJ381" s="16" t="s">
        <v>21</v>
      </c>
      <c r="BK381" s="196">
        <f>ROUND(I381*H381,2)</f>
        <v>0</v>
      </c>
      <c r="BL381" s="16" t="s">
        <v>235</v>
      </c>
      <c r="BM381" s="195" t="s">
        <v>704</v>
      </c>
    </row>
    <row r="382" spans="1:47" s="2" customFormat="1" ht="19.5">
      <c r="A382" s="33"/>
      <c r="B382" s="34"/>
      <c r="C382" s="35"/>
      <c r="D382" s="199" t="s">
        <v>177</v>
      </c>
      <c r="E382" s="35"/>
      <c r="F382" s="209" t="s">
        <v>705</v>
      </c>
      <c r="G382" s="35"/>
      <c r="H382" s="35"/>
      <c r="I382" s="210"/>
      <c r="J382" s="35"/>
      <c r="K382" s="35"/>
      <c r="L382" s="38"/>
      <c r="M382" s="211"/>
      <c r="N382" s="212"/>
      <c r="O382" s="70"/>
      <c r="P382" s="70"/>
      <c r="Q382" s="70"/>
      <c r="R382" s="70"/>
      <c r="S382" s="70"/>
      <c r="T382" s="71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T382" s="16" t="s">
        <v>177</v>
      </c>
      <c r="AU382" s="16" t="s">
        <v>84</v>
      </c>
    </row>
    <row r="383" spans="2:51" s="13" customFormat="1" ht="11.25">
      <c r="B383" s="197"/>
      <c r="C383" s="198"/>
      <c r="D383" s="199" t="s">
        <v>158</v>
      </c>
      <c r="E383" s="200" t="s">
        <v>1</v>
      </c>
      <c r="F383" s="201" t="s">
        <v>706</v>
      </c>
      <c r="G383" s="198"/>
      <c r="H383" s="202">
        <v>43.56</v>
      </c>
      <c r="I383" s="203"/>
      <c r="J383" s="198"/>
      <c r="K383" s="198"/>
      <c r="L383" s="204"/>
      <c r="M383" s="205"/>
      <c r="N383" s="206"/>
      <c r="O383" s="206"/>
      <c r="P383" s="206"/>
      <c r="Q383" s="206"/>
      <c r="R383" s="206"/>
      <c r="S383" s="206"/>
      <c r="T383" s="207"/>
      <c r="AT383" s="208" t="s">
        <v>158</v>
      </c>
      <c r="AU383" s="208" t="s">
        <v>84</v>
      </c>
      <c r="AV383" s="13" t="s">
        <v>84</v>
      </c>
      <c r="AW383" s="13" t="s">
        <v>34</v>
      </c>
      <c r="AX383" s="13" t="s">
        <v>21</v>
      </c>
      <c r="AY383" s="208" t="s">
        <v>150</v>
      </c>
    </row>
    <row r="384" spans="1:65" s="2" customFormat="1" ht="21.75" customHeight="1">
      <c r="A384" s="33"/>
      <c r="B384" s="34"/>
      <c r="C384" s="213" t="s">
        <v>707</v>
      </c>
      <c r="D384" s="213" t="s">
        <v>187</v>
      </c>
      <c r="E384" s="214" t="s">
        <v>708</v>
      </c>
      <c r="F384" s="215" t="s">
        <v>709</v>
      </c>
      <c r="G384" s="216" t="s">
        <v>155</v>
      </c>
      <c r="H384" s="217">
        <v>280.032</v>
      </c>
      <c r="I384" s="218"/>
      <c r="J384" s="219">
        <f>ROUND(I384*H384,2)</f>
        <v>0</v>
      </c>
      <c r="K384" s="220"/>
      <c r="L384" s="221"/>
      <c r="M384" s="222" t="s">
        <v>1</v>
      </c>
      <c r="N384" s="223" t="s">
        <v>42</v>
      </c>
      <c r="O384" s="70"/>
      <c r="P384" s="193">
        <f>O384*H384</f>
        <v>0</v>
      </c>
      <c r="Q384" s="193">
        <v>0.0053</v>
      </c>
      <c r="R384" s="193">
        <f>Q384*H384</f>
        <v>1.4841696</v>
      </c>
      <c r="S384" s="193">
        <v>0</v>
      </c>
      <c r="T384" s="194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95" t="s">
        <v>316</v>
      </c>
      <c r="AT384" s="195" t="s">
        <v>187</v>
      </c>
      <c r="AU384" s="195" t="s">
        <v>84</v>
      </c>
      <c r="AY384" s="16" t="s">
        <v>150</v>
      </c>
      <c r="BE384" s="196">
        <f>IF(N384="základní",J384,0)</f>
        <v>0</v>
      </c>
      <c r="BF384" s="196">
        <f>IF(N384="snížená",J384,0)</f>
        <v>0</v>
      </c>
      <c r="BG384" s="196">
        <f>IF(N384="zákl. přenesená",J384,0)</f>
        <v>0</v>
      </c>
      <c r="BH384" s="196">
        <f>IF(N384="sníž. přenesená",J384,0)</f>
        <v>0</v>
      </c>
      <c r="BI384" s="196">
        <f>IF(N384="nulová",J384,0)</f>
        <v>0</v>
      </c>
      <c r="BJ384" s="16" t="s">
        <v>21</v>
      </c>
      <c r="BK384" s="196">
        <f>ROUND(I384*H384,2)</f>
        <v>0</v>
      </c>
      <c r="BL384" s="16" t="s">
        <v>235</v>
      </c>
      <c r="BM384" s="195" t="s">
        <v>710</v>
      </c>
    </row>
    <row r="385" spans="2:51" s="13" customFormat="1" ht="11.25">
      <c r="B385" s="197"/>
      <c r="C385" s="198"/>
      <c r="D385" s="199" t="s">
        <v>158</v>
      </c>
      <c r="E385" s="200" t="s">
        <v>1</v>
      </c>
      <c r="F385" s="201" t="s">
        <v>711</v>
      </c>
      <c r="G385" s="198"/>
      <c r="H385" s="202">
        <v>280.032</v>
      </c>
      <c r="I385" s="203"/>
      <c r="J385" s="198"/>
      <c r="K385" s="198"/>
      <c r="L385" s="204"/>
      <c r="M385" s="205"/>
      <c r="N385" s="206"/>
      <c r="O385" s="206"/>
      <c r="P385" s="206"/>
      <c r="Q385" s="206"/>
      <c r="R385" s="206"/>
      <c r="S385" s="206"/>
      <c r="T385" s="207"/>
      <c r="AT385" s="208" t="s">
        <v>158</v>
      </c>
      <c r="AU385" s="208" t="s">
        <v>84</v>
      </c>
      <c r="AV385" s="13" t="s">
        <v>84</v>
      </c>
      <c r="AW385" s="13" t="s">
        <v>34</v>
      </c>
      <c r="AX385" s="13" t="s">
        <v>21</v>
      </c>
      <c r="AY385" s="208" t="s">
        <v>150</v>
      </c>
    </row>
    <row r="386" spans="1:65" s="2" customFormat="1" ht="16.5" customHeight="1">
      <c r="A386" s="33"/>
      <c r="B386" s="34"/>
      <c r="C386" s="213" t="s">
        <v>712</v>
      </c>
      <c r="D386" s="213" t="s">
        <v>187</v>
      </c>
      <c r="E386" s="214" t="s">
        <v>713</v>
      </c>
      <c r="F386" s="215" t="s">
        <v>714</v>
      </c>
      <c r="G386" s="216" t="s">
        <v>155</v>
      </c>
      <c r="H386" s="217">
        <v>22.771</v>
      </c>
      <c r="I386" s="218"/>
      <c r="J386" s="219">
        <f>ROUND(I386*H386,2)</f>
        <v>0</v>
      </c>
      <c r="K386" s="220"/>
      <c r="L386" s="221"/>
      <c r="M386" s="222" t="s">
        <v>1</v>
      </c>
      <c r="N386" s="223" t="s">
        <v>42</v>
      </c>
      <c r="O386" s="70"/>
      <c r="P386" s="193">
        <f>O386*H386</f>
        <v>0</v>
      </c>
      <c r="Q386" s="193">
        <v>0.0041</v>
      </c>
      <c r="R386" s="193">
        <f>Q386*H386</f>
        <v>0.09336110000000002</v>
      </c>
      <c r="S386" s="193">
        <v>0</v>
      </c>
      <c r="T386" s="194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95" t="s">
        <v>316</v>
      </c>
      <c r="AT386" s="195" t="s">
        <v>187</v>
      </c>
      <c r="AU386" s="195" t="s">
        <v>84</v>
      </c>
      <c r="AY386" s="16" t="s">
        <v>150</v>
      </c>
      <c r="BE386" s="196">
        <f>IF(N386="základní",J386,0)</f>
        <v>0</v>
      </c>
      <c r="BF386" s="196">
        <f>IF(N386="snížená",J386,0)</f>
        <v>0</v>
      </c>
      <c r="BG386" s="196">
        <f>IF(N386="zákl. přenesená",J386,0)</f>
        <v>0</v>
      </c>
      <c r="BH386" s="196">
        <f>IF(N386="sníž. přenesená",J386,0)</f>
        <v>0</v>
      </c>
      <c r="BI386" s="196">
        <f>IF(N386="nulová",J386,0)</f>
        <v>0</v>
      </c>
      <c r="BJ386" s="16" t="s">
        <v>21</v>
      </c>
      <c r="BK386" s="196">
        <f>ROUND(I386*H386,2)</f>
        <v>0</v>
      </c>
      <c r="BL386" s="16" t="s">
        <v>235</v>
      </c>
      <c r="BM386" s="195" t="s">
        <v>715</v>
      </c>
    </row>
    <row r="387" spans="1:47" s="2" customFormat="1" ht="19.5">
      <c r="A387" s="33"/>
      <c r="B387" s="34"/>
      <c r="C387" s="35"/>
      <c r="D387" s="199" t="s">
        <v>177</v>
      </c>
      <c r="E387" s="35"/>
      <c r="F387" s="209" t="s">
        <v>716</v>
      </c>
      <c r="G387" s="35"/>
      <c r="H387" s="35"/>
      <c r="I387" s="210"/>
      <c r="J387" s="35"/>
      <c r="K387" s="35"/>
      <c r="L387" s="38"/>
      <c r="M387" s="211"/>
      <c r="N387" s="212"/>
      <c r="O387" s="70"/>
      <c r="P387" s="70"/>
      <c r="Q387" s="70"/>
      <c r="R387" s="70"/>
      <c r="S387" s="70"/>
      <c r="T387" s="71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T387" s="16" t="s">
        <v>177</v>
      </c>
      <c r="AU387" s="16" t="s">
        <v>84</v>
      </c>
    </row>
    <row r="388" spans="2:51" s="13" customFormat="1" ht="11.25">
      <c r="B388" s="197"/>
      <c r="C388" s="198"/>
      <c r="D388" s="199" t="s">
        <v>158</v>
      </c>
      <c r="E388" s="200" t="s">
        <v>1</v>
      </c>
      <c r="F388" s="201" t="s">
        <v>717</v>
      </c>
      <c r="G388" s="198"/>
      <c r="H388" s="202">
        <v>22.771</v>
      </c>
      <c r="I388" s="203"/>
      <c r="J388" s="198"/>
      <c r="K388" s="198"/>
      <c r="L388" s="204"/>
      <c r="M388" s="205"/>
      <c r="N388" s="206"/>
      <c r="O388" s="206"/>
      <c r="P388" s="206"/>
      <c r="Q388" s="206"/>
      <c r="R388" s="206"/>
      <c r="S388" s="206"/>
      <c r="T388" s="207"/>
      <c r="AT388" s="208" t="s">
        <v>158</v>
      </c>
      <c r="AU388" s="208" t="s">
        <v>84</v>
      </c>
      <c r="AV388" s="13" t="s">
        <v>84</v>
      </c>
      <c r="AW388" s="13" t="s">
        <v>34</v>
      </c>
      <c r="AX388" s="13" t="s">
        <v>21</v>
      </c>
      <c r="AY388" s="208" t="s">
        <v>150</v>
      </c>
    </row>
    <row r="389" spans="1:65" s="2" customFormat="1" ht="33" customHeight="1">
      <c r="A389" s="33"/>
      <c r="B389" s="34"/>
      <c r="C389" s="183" t="s">
        <v>718</v>
      </c>
      <c r="D389" s="183" t="s">
        <v>152</v>
      </c>
      <c r="E389" s="184" t="s">
        <v>719</v>
      </c>
      <c r="F389" s="185" t="s">
        <v>720</v>
      </c>
      <c r="G389" s="186" t="s">
        <v>155</v>
      </c>
      <c r="H389" s="187">
        <v>29.26</v>
      </c>
      <c r="I389" s="188"/>
      <c r="J389" s="189">
        <f>ROUND(I389*H389,2)</f>
        <v>0</v>
      </c>
      <c r="K389" s="190"/>
      <c r="L389" s="38"/>
      <c r="M389" s="191" t="s">
        <v>1</v>
      </c>
      <c r="N389" s="192" t="s">
        <v>42</v>
      </c>
      <c r="O389" s="70"/>
      <c r="P389" s="193">
        <f>O389*H389</f>
        <v>0</v>
      </c>
      <c r="Q389" s="193">
        <v>0</v>
      </c>
      <c r="R389" s="193">
        <f>Q389*H389</f>
        <v>0</v>
      </c>
      <c r="S389" s="193">
        <v>0</v>
      </c>
      <c r="T389" s="194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95" t="s">
        <v>235</v>
      </c>
      <c r="AT389" s="195" t="s">
        <v>152</v>
      </c>
      <c r="AU389" s="195" t="s">
        <v>84</v>
      </c>
      <c r="AY389" s="16" t="s">
        <v>150</v>
      </c>
      <c r="BE389" s="196">
        <f>IF(N389="základní",J389,0)</f>
        <v>0</v>
      </c>
      <c r="BF389" s="196">
        <f>IF(N389="snížená",J389,0)</f>
        <v>0</v>
      </c>
      <c r="BG389" s="196">
        <f>IF(N389="zákl. přenesená",J389,0)</f>
        <v>0</v>
      </c>
      <c r="BH389" s="196">
        <f>IF(N389="sníž. přenesená",J389,0)</f>
        <v>0</v>
      </c>
      <c r="BI389" s="196">
        <f>IF(N389="nulová",J389,0)</f>
        <v>0</v>
      </c>
      <c r="BJ389" s="16" t="s">
        <v>21</v>
      </c>
      <c r="BK389" s="196">
        <f>ROUND(I389*H389,2)</f>
        <v>0</v>
      </c>
      <c r="BL389" s="16" t="s">
        <v>235</v>
      </c>
      <c r="BM389" s="195" t="s">
        <v>721</v>
      </c>
    </row>
    <row r="390" spans="2:51" s="13" customFormat="1" ht="11.25">
      <c r="B390" s="197"/>
      <c r="C390" s="198"/>
      <c r="D390" s="199" t="s">
        <v>158</v>
      </c>
      <c r="E390" s="200" t="s">
        <v>1</v>
      </c>
      <c r="F390" s="201" t="s">
        <v>722</v>
      </c>
      <c r="G390" s="198"/>
      <c r="H390" s="202">
        <v>29.26</v>
      </c>
      <c r="I390" s="203"/>
      <c r="J390" s="198"/>
      <c r="K390" s="198"/>
      <c r="L390" s="204"/>
      <c r="M390" s="205"/>
      <c r="N390" s="206"/>
      <c r="O390" s="206"/>
      <c r="P390" s="206"/>
      <c r="Q390" s="206"/>
      <c r="R390" s="206"/>
      <c r="S390" s="206"/>
      <c r="T390" s="207"/>
      <c r="AT390" s="208" t="s">
        <v>158</v>
      </c>
      <c r="AU390" s="208" t="s">
        <v>84</v>
      </c>
      <c r="AV390" s="13" t="s">
        <v>84</v>
      </c>
      <c r="AW390" s="13" t="s">
        <v>34</v>
      </c>
      <c r="AX390" s="13" t="s">
        <v>21</v>
      </c>
      <c r="AY390" s="208" t="s">
        <v>150</v>
      </c>
    </row>
    <row r="391" spans="1:65" s="2" customFormat="1" ht="21.75" customHeight="1">
      <c r="A391" s="33"/>
      <c r="B391" s="34"/>
      <c r="C391" s="213" t="s">
        <v>723</v>
      </c>
      <c r="D391" s="213" t="s">
        <v>187</v>
      </c>
      <c r="E391" s="214" t="s">
        <v>724</v>
      </c>
      <c r="F391" s="215" t="s">
        <v>725</v>
      </c>
      <c r="G391" s="216" t="s">
        <v>155</v>
      </c>
      <c r="H391" s="217">
        <v>35.112</v>
      </c>
      <c r="I391" s="218"/>
      <c r="J391" s="219">
        <f>ROUND(I391*H391,2)</f>
        <v>0</v>
      </c>
      <c r="K391" s="220"/>
      <c r="L391" s="221"/>
      <c r="M391" s="222" t="s">
        <v>1</v>
      </c>
      <c r="N391" s="223" t="s">
        <v>42</v>
      </c>
      <c r="O391" s="70"/>
      <c r="P391" s="193">
        <f>O391*H391</f>
        <v>0</v>
      </c>
      <c r="Q391" s="193">
        <v>0.00152</v>
      </c>
      <c r="R391" s="193">
        <f>Q391*H391</f>
        <v>0.053370240000000006</v>
      </c>
      <c r="S391" s="193">
        <v>0</v>
      </c>
      <c r="T391" s="194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95" t="s">
        <v>316</v>
      </c>
      <c r="AT391" s="195" t="s">
        <v>187</v>
      </c>
      <c r="AU391" s="195" t="s">
        <v>84</v>
      </c>
      <c r="AY391" s="16" t="s">
        <v>150</v>
      </c>
      <c r="BE391" s="196">
        <f>IF(N391="základní",J391,0)</f>
        <v>0</v>
      </c>
      <c r="BF391" s="196">
        <f>IF(N391="snížená",J391,0)</f>
        <v>0</v>
      </c>
      <c r="BG391" s="196">
        <f>IF(N391="zákl. přenesená",J391,0)</f>
        <v>0</v>
      </c>
      <c r="BH391" s="196">
        <f>IF(N391="sníž. přenesená",J391,0)</f>
        <v>0</v>
      </c>
      <c r="BI391" s="196">
        <f>IF(N391="nulová",J391,0)</f>
        <v>0</v>
      </c>
      <c r="BJ391" s="16" t="s">
        <v>21</v>
      </c>
      <c r="BK391" s="196">
        <f>ROUND(I391*H391,2)</f>
        <v>0</v>
      </c>
      <c r="BL391" s="16" t="s">
        <v>235</v>
      </c>
      <c r="BM391" s="195" t="s">
        <v>726</v>
      </c>
    </row>
    <row r="392" spans="2:51" s="13" customFormat="1" ht="11.25">
      <c r="B392" s="197"/>
      <c r="C392" s="198"/>
      <c r="D392" s="199" t="s">
        <v>158</v>
      </c>
      <c r="E392" s="200" t="s">
        <v>1</v>
      </c>
      <c r="F392" s="201" t="s">
        <v>727</v>
      </c>
      <c r="G392" s="198"/>
      <c r="H392" s="202">
        <v>35.112</v>
      </c>
      <c r="I392" s="203"/>
      <c r="J392" s="198"/>
      <c r="K392" s="198"/>
      <c r="L392" s="204"/>
      <c r="M392" s="205"/>
      <c r="N392" s="206"/>
      <c r="O392" s="206"/>
      <c r="P392" s="206"/>
      <c r="Q392" s="206"/>
      <c r="R392" s="206"/>
      <c r="S392" s="206"/>
      <c r="T392" s="207"/>
      <c r="AT392" s="208" t="s">
        <v>158</v>
      </c>
      <c r="AU392" s="208" t="s">
        <v>84</v>
      </c>
      <c r="AV392" s="13" t="s">
        <v>84</v>
      </c>
      <c r="AW392" s="13" t="s">
        <v>34</v>
      </c>
      <c r="AX392" s="13" t="s">
        <v>21</v>
      </c>
      <c r="AY392" s="208" t="s">
        <v>150</v>
      </c>
    </row>
    <row r="393" spans="1:65" s="2" customFormat="1" ht="21.75" customHeight="1">
      <c r="A393" s="33"/>
      <c r="B393" s="34"/>
      <c r="C393" s="183" t="s">
        <v>728</v>
      </c>
      <c r="D393" s="183" t="s">
        <v>152</v>
      </c>
      <c r="E393" s="184" t="s">
        <v>729</v>
      </c>
      <c r="F393" s="185" t="s">
        <v>730</v>
      </c>
      <c r="G393" s="186" t="s">
        <v>155</v>
      </c>
      <c r="H393" s="187">
        <v>75.9</v>
      </c>
      <c r="I393" s="188"/>
      <c r="J393" s="189">
        <f>ROUND(I393*H393,2)</f>
        <v>0</v>
      </c>
      <c r="K393" s="190"/>
      <c r="L393" s="38"/>
      <c r="M393" s="191" t="s">
        <v>1</v>
      </c>
      <c r="N393" s="192" t="s">
        <v>42</v>
      </c>
      <c r="O393" s="70"/>
      <c r="P393" s="193">
        <f>O393*H393</f>
        <v>0</v>
      </c>
      <c r="Q393" s="193">
        <v>0.00102</v>
      </c>
      <c r="R393" s="193">
        <f>Q393*H393</f>
        <v>0.07741800000000001</v>
      </c>
      <c r="S393" s="193">
        <v>0</v>
      </c>
      <c r="T393" s="194">
        <f>S393*H393</f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95" t="s">
        <v>235</v>
      </c>
      <c r="AT393" s="195" t="s">
        <v>152</v>
      </c>
      <c r="AU393" s="195" t="s">
        <v>84</v>
      </c>
      <c r="AY393" s="16" t="s">
        <v>150</v>
      </c>
      <c r="BE393" s="196">
        <f>IF(N393="základní",J393,0)</f>
        <v>0</v>
      </c>
      <c r="BF393" s="196">
        <f>IF(N393="snížená",J393,0)</f>
        <v>0</v>
      </c>
      <c r="BG393" s="196">
        <f>IF(N393="zákl. přenesená",J393,0)</f>
        <v>0</v>
      </c>
      <c r="BH393" s="196">
        <f>IF(N393="sníž. přenesená",J393,0)</f>
        <v>0</v>
      </c>
      <c r="BI393" s="196">
        <f>IF(N393="nulová",J393,0)</f>
        <v>0</v>
      </c>
      <c r="BJ393" s="16" t="s">
        <v>21</v>
      </c>
      <c r="BK393" s="196">
        <f>ROUND(I393*H393,2)</f>
        <v>0</v>
      </c>
      <c r="BL393" s="16" t="s">
        <v>235</v>
      </c>
      <c r="BM393" s="195" t="s">
        <v>731</v>
      </c>
    </row>
    <row r="394" spans="2:51" s="13" customFormat="1" ht="11.25">
      <c r="B394" s="197"/>
      <c r="C394" s="198"/>
      <c r="D394" s="199" t="s">
        <v>158</v>
      </c>
      <c r="E394" s="200" t="s">
        <v>1</v>
      </c>
      <c r="F394" s="201" t="s">
        <v>732</v>
      </c>
      <c r="G394" s="198"/>
      <c r="H394" s="202">
        <v>75.9</v>
      </c>
      <c r="I394" s="203"/>
      <c r="J394" s="198"/>
      <c r="K394" s="198"/>
      <c r="L394" s="204"/>
      <c r="M394" s="205"/>
      <c r="N394" s="206"/>
      <c r="O394" s="206"/>
      <c r="P394" s="206"/>
      <c r="Q394" s="206"/>
      <c r="R394" s="206"/>
      <c r="S394" s="206"/>
      <c r="T394" s="207"/>
      <c r="AT394" s="208" t="s">
        <v>158</v>
      </c>
      <c r="AU394" s="208" t="s">
        <v>84</v>
      </c>
      <c r="AV394" s="13" t="s">
        <v>84</v>
      </c>
      <c r="AW394" s="13" t="s">
        <v>34</v>
      </c>
      <c r="AX394" s="13" t="s">
        <v>21</v>
      </c>
      <c r="AY394" s="208" t="s">
        <v>150</v>
      </c>
    </row>
    <row r="395" spans="1:65" s="2" customFormat="1" ht="21.75" customHeight="1">
      <c r="A395" s="33"/>
      <c r="B395" s="34"/>
      <c r="C395" s="213" t="s">
        <v>733</v>
      </c>
      <c r="D395" s="213" t="s">
        <v>187</v>
      </c>
      <c r="E395" s="214" t="s">
        <v>734</v>
      </c>
      <c r="F395" s="215" t="s">
        <v>735</v>
      </c>
      <c r="G395" s="216" t="s">
        <v>155</v>
      </c>
      <c r="H395" s="217">
        <v>91.08</v>
      </c>
      <c r="I395" s="218"/>
      <c r="J395" s="219">
        <f>ROUND(I395*H395,2)</f>
        <v>0</v>
      </c>
      <c r="K395" s="220"/>
      <c r="L395" s="221"/>
      <c r="M395" s="222" t="s">
        <v>1</v>
      </c>
      <c r="N395" s="223" t="s">
        <v>42</v>
      </c>
      <c r="O395" s="70"/>
      <c r="P395" s="193">
        <f>O395*H395</f>
        <v>0</v>
      </c>
      <c r="Q395" s="193">
        <v>0.0006</v>
      </c>
      <c r="R395" s="193">
        <f>Q395*H395</f>
        <v>0.054647999999999995</v>
      </c>
      <c r="S395" s="193">
        <v>0</v>
      </c>
      <c r="T395" s="194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95" t="s">
        <v>316</v>
      </c>
      <c r="AT395" s="195" t="s">
        <v>187</v>
      </c>
      <c r="AU395" s="195" t="s">
        <v>84</v>
      </c>
      <c r="AY395" s="16" t="s">
        <v>150</v>
      </c>
      <c r="BE395" s="196">
        <f>IF(N395="základní",J395,0)</f>
        <v>0</v>
      </c>
      <c r="BF395" s="196">
        <f>IF(N395="snížená",J395,0)</f>
        <v>0</v>
      </c>
      <c r="BG395" s="196">
        <f>IF(N395="zákl. přenesená",J395,0)</f>
        <v>0</v>
      </c>
      <c r="BH395" s="196">
        <f>IF(N395="sníž. přenesená",J395,0)</f>
        <v>0</v>
      </c>
      <c r="BI395" s="196">
        <f>IF(N395="nulová",J395,0)</f>
        <v>0</v>
      </c>
      <c r="BJ395" s="16" t="s">
        <v>21</v>
      </c>
      <c r="BK395" s="196">
        <f>ROUND(I395*H395,2)</f>
        <v>0</v>
      </c>
      <c r="BL395" s="16" t="s">
        <v>235</v>
      </c>
      <c r="BM395" s="195" t="s">
        <v>736</v>
      </c>
    </row>
    <row r="396" spans="2:51" s="13" customFormat="1" ht="11.25">
      <c r="B396" s="197"/>
      <c r="C396" s="198"/>
      <c r="D396" s="199" t="s">
        <v>158</v>
      </c>
      <c r="E396" s="200" t="s">
        <v>1</v>
      </c>
      <c r="F396" s="201" t="s">
        <v>737</v>
      </c>
      <c r="G396" s="198"/>
      <c r="H396" s="202">
        <v>91.08</v>
      </c>
      <c r="I396" s="203"/>
      <c r="J396" s="198"/>
      <c r="K396" s="198"/>
      <c r="L396" s="204"/>
      <c r="M396" s="205"/>
      <c r="N396" s="206"/>
      <c r="O396" s="206"/>
      <c r="P396" s="206"/>
      <c r="Q396" s="206"/>
      <c r="R396" s="206"/>
      <c r="S396" s="206"/>
      <c r="T396" s="207"/>
      <c r="AT396" s="208" t="s">
        <v>158</v>
      </c>
      <c r="AU396" s="208" t="s">
        <v>84</v>
      </c>
      <c r="AV396" s="13" t="s">
        <v>84</v>
      </c>
      <c r="AW396" s="13" t="s">
        <v>34</v>
      </c>
      <c r="AX396" s="13" t="s">
        <v>21</v>
      </c>
      <c r="AY396" s="208" t="s">
        <v>150</v>
      </c>
    </row>
    <row r="397" spans="2:63" s="12" customFormat="1" ht="25.9" customHeight="1">
      <c r="B397" s="167"/>
      <c r="C397" s="168"/>
      <c r="D397" s="169" t="s">
        <v>76</v>
      </c>
      <c r="E397" s="170" t="s">
        <v>738</v>
      </c>
      <c r="F397" s="170" t="s">
        <v>739</v>
      </c>
      <c r="G397" s="168"/>
      <c r="H397" s="168"/>
      <c r="I397" s="171"/>
      <c r="J397" s="172">
        <f>BK397</f>
        <v>0</v>
      </c>
      <c r="K397" s="168"/>
      <c r="L397" s="173"/>
      <c r="M397" s="174"/>
      <c r="N397" s="175"/>
      <c r="O397" s="175"/>
      <c r="P397" s="176">
        <f>SUM(P398:P419)</f>
        <v>0</v>
      </c>
      <c r="Q397" s="175"/>
      <c r="R397" s="176">
        <f>SUM(R398:R419)</f>
        <v>0.18511999999999998</v>
      </c>
      <c r="S397" s="175"/>
      <c r="T397" s="177">
        <f>SUM(T398:T419)</f>
        <v>0</v>
      </c>
      <c r="AR397" s="178" t="s">
        <v>173</v>
      </c>
      <c r="AT397" s="179" t="s">
        <v>76</v>
      </c>
      <c r="AU397" s="179" t="s">
        <v>77</v>
      </c>
      <c r="AY397" s="178" t="s">
        <v>150</v>
      </c>
      <c r="BK397" s="180">
        <f>SUM(BK398:BK419)</f>
        <v>0</v>
      </c>
    </row>
    <row r="398" spans="1:65" s="2" customFormat="1" ht="16.5" customHeight="1">
      <c r="A398" s="33"/>
      <c r="B398" s="34"/>
      <c r="C398" s="183" t="s">
        <v>740</v>
      </c>
      <c r="D398" s="183" t="s">
        <v>152</v>
      </c>
      <c r="E398" s="184" t="s">
        <v>741</v>
      </c>
      <c r="F398" s="185" t="s">
        <v>742</v>
      </c>
      <c r="G398" s="186" t="s">
        <v>743</v>
      </c>
      <c r="H398" s="187">
        <v>1</v>
      </c>
      <c r="I398" s="188"/>
      <c r="J398" s="189">
        <f>ROUND(I398*H398,2)</f>
        <v>0</v>
      </c>
      <c r="K398" s="190"/>
      <c r="L398" s="38"/>
      <c r="M398" s="191" t="s">
        <v>1</v>
      </c>
      <c r="N398" s="192" t="s">
        <v>42</v>
      </c>
      <c r="O398" s="70"/>
      <c r="P398" s="193">
        <f>O398*H398</f>
        <v>0</v>
      </c>
      <c r="Q398" s="193">
        <v>0</v>
      </c>
      <c r="R398" s="193">
        <f>Q398*H398</f>
        <v>0</v>
      </c>
      <c r="S398" s="193">
        <v>0</v>
      </c>
      <c r="T398" s="194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95" t="s">
        <v>744</v>
      </c>
      <c r="AT398" s="195" t="s">
        <v>152</v>
      </c>
      <c r="AU398" s="195" t="s">
        <v>21</v>
      </c>
      <c r="AY398" s="16" t="s">
        <v>150</v>
      </c>
      <c r="BE398" s="196">
        <f>IF(N398="základní",J398,0)</f>
        <v>0</v>
      </c>
      <c r="BF398" s="196">
        <f>IF(N398="snížená",J398,0)</f>
        <v>0</v>
      </c>
      <c r="BG398" s="196">
        <f>IF(N398="zákl. přenesená",J398,0)</f>
        <v>0</v>
      </c>
      <c r="BH398" s="196">
        <f>IF(N398="sníž. přenesená",J398,0)</f>
        <v>0</v>
      </c>
      <c r="BI398" s="196">
        <f>IF(N398="nulová",J398,0)</f>
        <v>0</v>
      </c>
      <c r="BJ398" s="16" t="s">
        <v>21</v>
      </c>
      <c r="BK398" s="196">
        <f>ROUND(I398*H398,2)</f>
        <v>0</v>
      </c>
      <c r="BL398" s="16" t="s">
        <v>744</v>
      </c>
      <c r="BM398" s="195" t="s">
        <v>745</v>
      </c>
    </row>
    <row r="399" spans="2:51" s="13" customFormat="1" ht="11.25">
      <c r="B399" s="197"/>
      <c r="C399" s="198"/>
      <c r="D399" s="199" t="s">
        <v>158</v>
      </c>
      <c r="E399" s="200" t="s">
        <v>1</v>
      </c>
      <c r="F399" s="201" t="s">
        <v>21</v>
      </c>
      <c r="G399" s="198"/>
      <c r="H399" s="202">
        <v>1</v>
      </c>
      <c r="I399" s="203"/>
      <c r="J399" s="198"/>
      <c r="K399" s="198"/>
      <c r="L399" s="204"/>
      <c r="M399" s="205"/>
      <c r="N399" s="206"/>
      <c r="O399" s="206"/>
      <c r="P399" s="206"/>
      <c r="Q399" s="206"/>
      <c r="R399" s="206"/>
      <c r="S399" s="206"/>
      <c r="T399" s="207"/>
      <c r="AT399" s="208" t="s">
        <v>158</v>
      </c>
      <c r="AU399" s="208" t="s">
        <v>21</v>
      </c>
      <c r="AV399" s="13" t="s">
        <v>84</v>
      </c>
      <c r="AW399" s="13" t="s">
        <v>34</v>
      </c>
      <c r="AX399" s="13" t="s">
        <v>21</v>
      </c>
      <c r="AY399" s="208" t="s">
        <v>150</v>
      </c>
    </row>
    <row r="400" spans="1:65" s="2" customFormat="1" ht="16.5" customHeight="1">
      <c r="A400" s="33"/>
      <c r="B400" s="34"/>
      <c r="C400" s="183" t="s">
        <v>746</v>
      </c>
      <c r="D400" s="183" t="s">
        <v>152</v>
      </c>
      <c r="E400" s="184" t="s">
        <v>747</v>
      </c>
      <c r="F400" s="185" t="s">
        <v>748</v>
      </c>
      <c r="G400" s="186" t="s">
        <v>743</v>
      </c>
      <c r="H400" s="187">
        <v>1</v>
      </c>
      <c r="I400" s="188"/>
      <c r="J400" s="189">
        <f>ROUND(I400*H400,2)</f>
        <v>0</v>
      </c>
      <c r="K400" s="190"/>
      <c r="L400" s="38"/>
      <c r="M400" s="191" t="s">
        <v>1</v>
      </c>
      <c r="N400" s="192" t="s">
        <v>42</v>
      </c>
      <c r="O400" s="70"/>
      <c r="P400" s="193">
        <f>O400*H400</f>
        <v>0</v>
      </c>
      <c r="Q400" s="193">
        <v>0</v>
      </c>
      <c r="R400" s="193">
        <f>Q400*H400</f>
        <v>0</v>
      </c>
      <c r="S400" s="193">
        <v>0</v>
      </c>
      <c r="T400" s="194">
        <f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95" t="s">
        <v>744</v>
      </c>
      <c r="AT400" s="195" t="s">
        <v>152</v>
      </c>
      <c r="AU400" s="195" t="s">
        <v>21</v>
      </c>
      <c r="AY400" s="16" t="s">
        <v>150</v>
      </c>
      <c r="BE400" s="196">
        <f>IF(N400="základní",J400,0)</f>
        <v>0</v>
      </c>
      <c r="BF400" s="196">
        <f>IF(N400="snížená",J400,0)</f>
        <v>0</v>
      </c>
      <c r="BG400" s="196">
        <f>IF(N400="zákl. přenesená",J400,0)</f>
        <v>0</v>
      </c>
      <c r="BH400" s="196">
        <f>IF(N400="sníž. přenesená",J400,0)</f>
        <v>0</v>
      </c>
      <c r="BI400" s="196">
        <f>IF(N400="nulová",J400,0)</f>
        <v>0</v>
      </c>
      <c r="BJ400" s="16" t="s">
        <v>21</v>
      </c>
      <c r="BK400" s="196">
        <f>ROUND(I400*H400,2)</f>
        <v>0</v>
      </c>
      <c r="BL400" s="16" t="s">
        <v>744</v>
      </c>
      <c r="BM400" s="195" t="s">
        <v>749</v>
      </c>
    </row>
    <row r="401" spans="2:51" s="13" customFormat="1" ht="11.25">
      <c r="B401" s="197"/>
      <c r="C401" s="198"/>
      <c r="D401" s="199" t="s">
        <v>158</v>
      </c>
      <c r="E401" s="200" t="s">
        <v>1</v>
      </c>
      <c r="F401" s="201" t="s">
        <v>21</v>
      </c>
      <c r="G401" s="198"/>
      <c r="H401" s="202">
        <v>1</v>
      </c>
      <c r="I401" s="203"/>
      <c r="J401" s="198"/>
      <c r="K401" s="198"/>
      <c r="L401" s="204"/>
      <c r="M401" s="205"/>
      <c r="N401" s="206"/>
      <c r="O401" s="206"/>
      <c r="P401" s="206"/>
      <c r="Q401" s="206"/>
      <c r="R401" s="206"/>
      <c r="S401" s="206"/>
      <c r="T401" s="207"/>
      <c r="AT401" s="208" t="s">
        <v>158</v>
      </c>
      <c r="AU401" s="208" t="s">
        <v>21</v>
      </c>
      <c r="AV401" s="13" t="s">
        <v>84</v>
      </c>
      <c r="AW401" s="13" t="s">
        <v>34</v>
      </c>
      <c r="AX401" s="13" t="s">
        <v>21</v>
      </c>
      <c r="AY401" s="208" t="s">
        <v>150</v>
      </c>
    </row>
    <row r="402" spans="1:65" s="2" customFormat="1" ht="16.5" customHeight="1">
      <c r="A402" s="33"/>
      <c r="B402" s="34"/>
      <c r="C402" s="183" t="s">
        <v>750</v>
      </c>
      <c r="D402" s="183" t="s">
        <v>152</v>
      </c>
      <c r="E402" s="184" t="s">
        <v>751</v>
      </c>
      <c r="F402" s="185" t="s">
        <v>752</v>
      </c>
      <c r="G402" s="186" t="s">
        <v>743</v>
      </c>
      <c r="H402" s="187">
        <v>1</v>
      </c>
      <c r="I402" s="188"/>
      <c r="J402" s="189">
        <f>ROUND(I402*H402,2)</f>
        <v>0</v>
      </c>
      <c r="K402" s="190"/>
      <c r="L402" s="38"/>
      <c r="M402" s="191" t="s">
        <v>1</v>
      </c>
      <c r="N402" s="192" t="s">
        <v>42</v>
      </c>
      <c r="O402" s="70"/>
      <c r="P402" s="193">
        <f>O402*H402</f>
        <v>0</v>
      </c>
      <c r="Q402" s="193">
        <v>0</v>
      </c>
      <c r="R402" s="193">
        <f>Q402*H402</f>
        <v>0</v>
      </c>
      <c r="S402" s="193">
        <v>0</v>
      </c>
      <c r="T402" s="194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95" t="s">
        <v>744</v>
      </c>
      <c r="AT402" s="195" t="s">
        <v>152</v>
      </c>
      <c r="AU402" s="195" t="s">
        <v>21</v>
      </c>
      <c r="AY402" s="16" t="s">
        <v>150</v>
      </c>
      <c r="BE402" s="196">
        <f>IF(N402="základní",J402,0)</f>
        <v>0</v>
      </c>
      <c r="BF402" s="196">
        <f>IF(N402="snížená",J402,0)</f>
        <v>0</v>
      </c>
      <c r="BG402" s="196">
        <f>IF(N402="zákl. přenesená",J402,0)</f>
        <v>0</v>
      </c>
      <c r="BH402" s="196">
        <f>IF(N402="sníž. přenesená",J402,0)</f>
        <v>0</v>
      </c>
      <c r="BI402" s="196">
        <f>IF(N402="nulová",J402,0)</f>
        <v>0</v>
      </c>
      <c r="BJ402" s="16" t="s">
        <v>21</v>
      </c>
      <c r="BK402" s="196">
        <f>ROUND(I402*H402,2)</f>
        <v>0</v>
      </c>
      <c r="BL402" s="16" t="s">
        <v>744</v>
      </c>
      <c r="BM402" s="195" t="s">
        <v>753</v>
      </c>
    </row>
    <row r="403" spans="1:47" s="2" customFormat="1" ht="19.5">
      <c r="A403" s="33"/>
      <c r="B403" s="34"/>
      <c r="C403" s="35"/>
      <c r="D403" s="199" t="s">
        <v>177</v>
      </c>
      <c r="E403" s="35"/>
      <c r="F403" s="209" t="s">
        <v>754</v>
      </c>
      <c r="G403" s="35"/>
      <c r="H403" s="35"/>
      <c r="I403" s="210"/>
      <c r="J403" s="35"/>
      <c r="K403" s="35"/>
      <c r="L403" s="38"/>
      <c r="M403" s="211"/>
      <c r="N403" s="212"/>
      <c r="O403" s="70"/>
      <c r="P403" s="70"/>
      <c r="Q403" s="70"/>
      <c r="R403" s="70"/>
      <c r="S403" s="70"/>
      <c r="T403" s="71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T403" s="16" t="s">
        <v>177</v>
      </c>
      <c r="AU403" s="16" t="s">
        <v>21</v>
      </c>
    </row>
    <row r="404" spans="1:65" s="2" customFormat="1" ht="16.5" customHeight="1">
      <c r="A404" s="33"/>
      <c r="B404" s="34"/>
      <c r="C404" s="183" t="s">
        <v>755</v>
      </c>
      <c r="D404" s="183" t="s">
        <v>152</v>
      </c>
      <c r="E404" s="184" t="s">
        <v>756</v>
      </c>
      <c r="F404" s="185" t="s">
        <v>757</v>
      </c>
      <c r="G404" s="186" t="s">
        <v>743</v>
      </c>
      <c r="H404" s="187">
        <v>1</v>
      </c>
      <c r="I404" s="188"/>
      <c r="J404" s="189">
        <f>ROUND(I404*H404,2)</f>
        <v>0</v>
      </c>
      <c r="K404" s="190"/>
      <c r="L404" s="38"/>
      <c r="M404" s="191" t="s">
        <v>1</v>
      </c>
      <c r="N404" s="192" t="s">
        <v>42</v>
      </c>
      <c r="O404" s="70"/>
      <c r="P404" s="193">
        <f>O404*H404</f>
        <v>0</v>
      </c>
      <c r="Q404" s="193">
        <v>0</v>
      </c>
      <c r="R404" s="193">
        <f>Q404*H404</f>
        <v>0</v>
      </c>
      <c r="S404" s="193">
        <v>0</v>
      </c>
      <c r="T404" s="194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95" t="s">
        <v>744</v>
      </c>
      <c r="AT404" s="195" t="s">
        <v>152</v>
      </c>
      <c r="AU404" s="195" t="s">
        <v>21</v>
      </c>
      <c r="AY404" s="16" t="s">
        <v>150</v>
      </c>
      <c r="BE404" s="196">
        <f>IF(N404="základní",J404,0)</f>
        <v>0</v>
      </c>
      <c r="BF404" s="196">
        <f>IF(N404="snížená",J404,0)</f>
        <v>0</v>
      </c>
      <c r="BG404" s="196">
        <f>IF(N404="zákl. přenesená",J404,0)</f>
        <v>0</v>
      </c>
      <c r="BH404" s="196">
        <f>IF(N404="sníž. přenesená",J404,0)</f>
        <v>0</v>
      </c>
      <c r="BI404" s="196">
        <f>IF(N404="nulová",J404,0)</f>
        <v>0</v>
      </c>
      <c r="BJ404" s="16" t="s">
        <v>21</v>
      </c>
      <c r="BK404" s="196">
        <f>ROUND(I404*H404,2)</f>
        <v>0</v>
      </c>
      <c r="BL404" s="16" t="s">
        <v>744</v>
      </c>
      <c r="BM404" s="195" t="s">
        <v>758</v>
      </c>
    </row>
    <row r="405" spans="1:65" s="2" customFormat="1" ht="16.5" customHeight="1">
      <c r="A405" s="33"/>
      <c r="B405" s="34"/>
      <c r="C405" s="183" t="s">
        <v>759</v>
      </c>
      <c r="D405" s="183" t="s">
        <v>152</v>
      </c>
      <c r="E405" s="184" t="s">
        <v>760</v>
      </c>
      <c r="F405" s="185" t="s">
        <v>761</v>
      </c>
      <c r="G405" s="186" t="s">
        <v>743</v>
      </c>
      <c r="H405" s="187">
        <v>1</v>
      </c>
      <c r="I405" s="188"/>
      <c r="J405" s="189">
        <f>ROUND(I405*H405,2)</f>
        <v>0</v>
      </c>
      <c r="K405" s="190"/>
      <c r="L405" s="38"/>
      <c r="M405" s="191" t="s">
        <v>1</v>
      </c>
      <c r="N405" s="192" t="s">
        <v>42</v>
      </c>
      <c r="O405" s="70"/>
      <c r="P405" s="193">
        <f>O405*H405</f>
        <v>0</v>
      </c>
      <c r="Q405" s="193">
        <v>0</v>
      </c>
      <c r="R405" s="193">
        <f>Q405*H405</f>
        <v>0</v>
      </c>
      <c r="S405" s="193">
        <v>0</v>
      </c>
      <c r="T405" s="194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95" t="s">
        <v>744</v>
      </c>
      <c r="AT405" s="195" t="s">
        <v>152</v>
      </c>
      <c r="AU405" s="195" t="s">
        <v>21</v>
      </c>
      <c r="AY405" s="16" t="s">
        <v>150</v>
      </c>
      <c r="BE405" s="196">
        <f>IF(N405="základní",J405,0)</f>
        <v>0</v>
      </c>
      <c r="BF405" s="196">
        <f>IF(N405="snížená",J405,0)</f>
        <v>0</v>
      </c>
      <c r="BG405" s="196">
        <f>IF(N405="zákl. přenesená",J405,0)</f>
        <v>0</v>
      </c>
      <c r="BH405" s="196">
        <f>IF(N405="sníž. přenesená",J405,0)</f>
        <v>0</v>
      </c>
      <c r="BI405" s="196">
        <f>IF(N405="nulová",J405,0)</f>
        <v>0</v>
      </c>
      <c r="BJ405" s="16" t="s">
        <v>21</v>
      </c>
      <c r="BK405" s="196">
        <f>ROUND(I405*H405,2)</f>
        <v>0</v>
      </c>
      <c r="BL405" s="16" t="s">
        <v>744</v>
      </c>
      <c r="BM405" s="195" t="s">
        <v>762</v>
      </c>
    </row>
    <row r="406" spans="1:65" s="2" customFormat="1" ht="16.5" customHeight="1">
      <c r="A406" s="33"/>
      <c r="B406" s="34"/>
      <c r="C406" s="183" t="s">
        <v>763</v>
      </c>
      <c r="D406" s="183" t="s">
        <v>152</v>
      </c>
      <c r="E406" s="184" t="s">
        <v>764</v>
      </c>
      <c r="F406" s="185" t="s">
        <v>765</v>
      </c>
      <c r="G406" s="186" t="s">
        <v>743</v>
      </c>
      <c r="H406" s="187">
        <v>1</v>
      </c>
      <c r="I406" s="188"/>
      <c r="J406" s="189">
        <f>ROUND(I406*H406,2)</f>
        <v>0</v>
      </c>
      <c r="K406" s="190"/>
      <c r="L406" s="38"/>
      <c r="M406" s="191" t="s">
        <v>1</v>
      </c>
      <c r="N406" s="192" t="s">
        <v>42</v>
      </c>
      <c r="O406" s="70"/>
      <c r="P406" s="193">
        <f>O406*H406</f>
        <v>0</v>
      </c>
      <c r="Q406" s="193">
        <v>0</v>
      </c>
      <c r="R406" s="193">
        <f>Q406*H406</f>
        <v>0</v>
      </c>
      <c r="S406" s="193">
        <v>0</v>
      </c>
      <c r="T406" s="194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95" t="s">
        <v>744</v>
      </c>
      <c r="AT406" s="195" t="s">
        <v>152</v>
      </c>
      <c r="AU406" s="195" t="s">
        <v>21</v>
      </c>
      <c r="AY406" s="16" t="s">
        <v>150</v>
      </c>
      <c r="BE406" s="196">
        <f>IF(N406="základní",J406,0)</f>
        <v>0</v>
      </c>
      <c r="BF406" s="196">
        <f>IF(N406="snížená",J406,0)</f>
        <v>0</v>
      </c>
      <c r="BG406" s="196">
        <f>IF(N406="zákl. přenesená",J406,0)</f>
        <v>0</v>
      </c>
      <c r="BH406" s="196">
        <f>IF(N406="sníž. přenesená",J406,0)</f>
        <v>0</v>
      </c>
      <c r="BI406" s="196">
        <f>IF(N406="nulová",J406,0)</f>
        <v>0</v>
      </c>
      <c r="BJ406" s="16" t="s">
        <v>21</v>
      </c>
      <c r="BK406" s="196">
        <f>ROUND(I406*H406,2)</f>
        <v>0</v>
      </c>
      <c r="BL406" s="16" t="s">
        <v>744</v>
      </c>
      <c r="BM406" s="195" t="s">
        <v>766</v>
      </c>
    </row>
    <row r="407" spans="1:47" s="2" customFormat="1" ht="19.5">
      <c r="A407" s="33"/>
      <c r="B407" s="34"/>
      <c r="C407" s="35"/>
      <c r="D407" s="199" t="s">
        <v>177</v>
      </c>
      <c r="E407" s="35"/>
      <c r="F407" s="209" t="s">
        <v>767</v>
      </c>
      <c r="G407" s="35"/>
      <c r="H407" s="35"/>
      <c r="I407" s="210"/>
      <c r="J407" s="35"/>
      <c r="K407" s="35"/>
      <c r="L407" s="38"/>
      <c r="M407" s="211"/>
      <c r="N407" s="212"/>
      <c r="O407" s="70"/>
      <c r="P407" s="70"/>
      <c r="Q407" s="70"/>
      <c r="R407" s="70"/>
      <c r="S407" s="70"/>
      <c r="T407" s="71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T407" s="16" t="s">
        <v>177</v>
      </c>
      <c r="AU407" s="16" t="s">
        <v>21</v>
      </c>
    </row>
    <row r="408" spans="1:65" s="2" customFormat="1" ht="16.5" customHeight="1">
      <c r="A408" s="33"/>
      <c r="B408" s="34"/>
      <c r="C408" s="183" t="s">
        <v>768</v>
      </c>
      <c r="D408" s="183" t="s">
        <v>152</v>
      </c>
      <c r="E408" s="184" t="s">
        <v>769</v>
      </c>
      <c r="F408" s="185" t="s">
        <v>770</v>
      </c>
      <c r="G408" s="186" t="s">
        <v>743</v>
      </c>
      <c r="H408" s="187">
        <v>1</v>
      </c>
      <c r="I408" s="188"/>
      <c r="J408" s="189">
        <f>ROUND(I408*H408,2)</f>
        <v>0</v>
      </c>
      <c r="K408" s="190"/>
      <c r="L408" s="38"/>
      <c r="M408" s="191" t="s">
        <v>1</v>
      </c>
      <c r="N408" s="192" t="s">
        <v>42</v>
      </c>
      <c r="O408" s="70"/>
      <c r="P408" s="193">
        <f>O408*H408</f>
        <v>0</v>
      </c>
      <c r="Q408" s="193">
        <v>0</v>
      </c>
      <c r="R408" s="193">
        <f>Q408*H408</f>
        <v>0</v>
      </c>
      <c r="S408" s="193">
        <v>0</v>
      </c>
      <c r="T408" s="194">
        <f>S408*H408</f>
        <v>0</v>
      </c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R408" s="195" t="s">
        <v>744</v>
      </c>
      <c r="AT408" s="195" t="s">
        <v>152</v>
      </c>
      <c r="AU408" s="195" t="s">
        <v>21</v>
      </c>
      <c r="AY408" s="16" t="s">
        <v>150</v>
      </c>
      <c r="BE408" s="196">
        <f>IF(N408="základní",J408,0)</f>
        <v>0</v>
      </c>
      <c r="BF408" s="196">
        <f>IF(N408="snížená",J408,0)</f>
        <v>0</v>
      </c>
      <c r="BG408" s="196">
        <f>IF(N408="zákl. přenesená",J408,0)</f>
        <v>0</v>
      </c>
      <c r="BH408" s="196">
        <f>IF(N408="sníž. přenesená",J408,0)</f>
        <v>0</v>
      </c>
      <c r="BI408" s="196">
        <f>IF(N408="nulová",J408,0)</f>
        <v>0</v>
      </c>
      <c r="BJ408" s="16" t="s">
        <v>21</v>
      </c>
      <c r="BK408" s="196">
        <f>ROUND(I408*H408,2)</f>
        <v>0</v>
      </c>
      <c r="BL408" s="16" t="s">
        <v>744</v>
      </c>
      <c r="BM408" s="195" t="s">
        <v>771</v>
      </c>
    </row>
    <row r="409" spans="1:65" s="2" customFormat="1" ht="16.5" customHeight="1">
      <c r="A409" s="33"/>
      <c r="B409" s="34"/>
      <c r="C409" s="183" t="s">
        <v>772</v>
      </c>
      <c r="D409" s="183" t="s">
        <v>152</v>
      </c>
      <c r="E409" s="184" t="s">
        <v>773</v>
      </c>
      <c r="F409" s="185" t="s">
        <v>774</v>
      </c>
      <c r="G409" s="186" t="s">
        <v>743</v>
      </c>
      <c r="H409" s="187">
        <v>1</v>
      </c>
      <c r="I409" s="188"/>
      <c r="J409" s="189">
        <f>ROUND(I409*H409,2)</f>
        <v>0</v>
      </c>
      <c r="K409" s="190"/>
      <c r="L409" s="38"/>
      <c r="M409" s="191" t="s">
        <v>1</v>
      </c>
      <c r="N409" s="192" t="s">
        <v>42</v>
      </c>
      <c r="O409" s="70"/>
      <c r="P409" s="193">
        <f>O409*H409</f>
        <v>0</v>
      </c>
      <c r="Q409" s="193">
        <v>0</v>
      </c>
      <c r="R409" s="193">
        <f>Q409*H409</f>
        <v>0</v>
      </c>
      <c r="S409" s="193">
        <v>0</v>
      </c>
      <c r="T409" s="194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95" t="s">
        <v>744</v>
      </c>
      <c r="AT409" s="195" t="s">
        <v>152</v>
      </c>
      <c r="AU409" s="195" t="s">
        <v>21</v>
      </c>
      <c r="AY409" s="16" t="s">
        <v>150</v>
      </c>
      <c r="BE409" s="196">
        <f>IF(N409="základní",J409,0)</f>
        <v>0</v>
      </c>
      <c r="BF409" s="196">
        <f>IF(N409="snížená",J409,0)</f>
        <v>0</v>
      </c>
      <c r="BG409" s="196">
        <f>IF(N409="zákl. přenesená",J409,0)</f>
        <v>0</v>
      </c>
      <c r="BH409" s="196">
        <f>IF(N409="sníž. přenesená",J409,0)</f>
        <v>0</v>
      </c>
      <c r="BI409" s="196">
        <f>IF(N409="nulová",J409,0)</f>
        <v>0</v>
      </c>
      <c r="BJ409" s="16" t="s">
        <v>21</v>
      </c>
      <c r="BK409" s="196">
        <f>ROUND(I409*H409,2)</f>
        <v>0</v>
      </c>
      <c r="BL409" s="16" t="s">
        <v>744</v>
      </c>
      <c r="BM409" s="195" t="s">
        <v>775</v>
      </c>
    </row>
    <row r="410" spans="1:65" s="2" customFormat="1" ht="16.5" customHeight="1">
      <c r="A410" s="33"/>
      <c r="B410" s="34"/>
      <c r="C410" s="183" t="s">
        <v>776</v>
      </c>
      <c r="D410" s="183" t="s">
        <v>152</v>
      </c>
      <c r="E410" s="184" t="s">
        <v>777</v>
      </c>
      <c r="F410" s="185" t="s">
        <v>778</v>
      </c>
      <c r="G410" s="186" t="s">
        <v>743</v>
      </c>
      <c r="H410" s="187">
        <v>1</v>
      </c>
      <c r="I410" s="188"/>
      <c r="J410" s="189">
        <f>ROUND(I410*H410,2)</f>
        <v>0</v>
      </c>
      <c r="K410" s="190"/>
      <c r="L410" s="38"/>
      <c r="M410" s="191" t="s">
        <v>1</v>
      </c>
      <c r="N410" s="192" t="s">
        <v>42</v>
      </c>
      <c r="O410" s="70"/>
      <c r="P410" s="193">
        <f>O410*H410</f>
        <v>0</v>
      </c>
      <c r="Q410" s="193">
        <v>0</v>
      </c>
      <c r="R410" s="193">
        <f>Q410*H410</f>
        <v>0</v>
      </c>
      <c r="S410" s="193">
        <v>0</v>
      </c>
      <c r="T410" s="194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95" t="s">
        <v>744</v>
      </c>
      <c r="AT410" s="195" t="s">
        <v>152</v>
      </c>
      <c r="AU410" s="195" t="s">
        <v>21</v>
      </c>
      <c r="AY410" s="16" t="s">
        <v>150</v>
      </c>
      <c r="BE410" s="196">
        <f>IF(N410="základní",J410,0)</f>
        <v>0</v>
      </c>
      <c r="BF410" s="196">
        <f>IF(N410="snížená",J410,0)</f>
        <v>0</v>
      </c>
      <c r="BG410" s="196">
        <f>IF(N410="zákl. přenesená",J410,0)</f>
        <v>0</v>
      </c>
      <c r="BH410" s="196">
        <f>IF(N410="sníž. přenesená",J410,0)</f>
        <v>0</v>
      </c>
      <c r="BI410" s="196">
        <f>IF(N410="nulová",J410,0)</f>
        <v>0</v>
      </c>
      <c r="BJ410" s="16" t="s">
        <v>21</v>
      </c>
      <c r="BK410" s="196">
        <f>ROUND(I410*H410,2)</f>
        <v>0</v>
      </c>
      <c r="BL410" s="16" t="s">
        <v>744</v>
      </c>
      <c r="BM410" s="195" t="s">
        <v>779</v>
      </c>
    </row>
    <row r="411" spans="1:47" s="2" customFormat="1" ht="19.5">
      <c r="A411" s="33"/>
      <c r="B411" s="34"/>
      <c r="C411" s="35"/>
      <c r="D411" s="199" t="s">
        <v>177</v>
      </c>
      <c r="E411" s="35"/>
      <c r="F411" s="209" t="s">
        <v>780</v>
      </c>
      <c r="G411" s="35"/>
      <c r="H411" s="35"/>
      <c r="I411" s="210"/>
      <c r="J411" s="35"/>
      <c r="K411" s="35"/>
      <c r="L411" s="38"/>
      <c r="M411" s="211"/>
      <c r="N411" s="212"/>
      <c r="O411" s="70"/>
      <c r="P411" s="70"/>
      <c r="Q411" s="70"/>
      <c r="R411" s="70"/>
      <c r="S411" s="70"/>
      <c r="T411" s="71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T411" s="16" t="s">
        <v>177</v>
      </c>
      <c r="AU411" s="16" t="s">
        <v>21</v>
      </c>
    </row>
    <row r="412" spans="1:65" s="2" customFormat="1" ht="16.5" customHeight="1">
      <c r="A412" s="33"/>
      <c r="B412" s="34"/>
      <c r="C412" s="183" t="s">
        <v>781</v>
      </c>
      <c r="D412" s="183" t="s">
        <v>152</v>
      </c>
      <c r="E412" s="184" t="s">
        <v>782</v>
      </c>
      <c r="F412" s="185" t="s">
        <v>783</v>
      </c>
      <c r="G412" s="186" t="s">
        <v>743</v>
      </c>
      <c r="H412" s="187">
        <v>1</v>
      </c>
      <c r="I412" s="188"/>
      <c r="J412" s="189">
        <f>ROUND(I412*H412,2)</f>
        <v>0</v>
      </c>
      <c r="K412" s="190"/>
      <c r="L412" s="38"/>
      <c r="M412" s="191" t="s">
        <v>1</v>
      </c>
      <c r="N412" s="192" t="s">
        <v>42</v>
      </c>
      <c r="O412" s="70"/>
      <c r="P412" s="193">
        <f>O412*H412</f>
        <v>0</v>
      </c>
      <c r="Q412" s="193">
        <v>0</v>
      </c>
      <c r="R412" s="193">
        <f>Q412*H412</f>
        <v>0</v>
      </c>
      <c r="S412" s="193">
        <v>0</v>
      </c>
      <c r="T412" s="194">
        <f>S412*H412</f>
        <v>0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195" t="s">
        <v>744</v>
      </c>
      <c r="AT412" s="195" t="s">
        <v>152</v>
      </c>
      <c r="AU412" s="195" t="s">
        <v>21</v>
      </c>
      <c r="AY412" s="16" t="s">
        <v>150</v>
      </c>
      <c r="BE412" s="196">
        <f>IF(N412="základní",J412,0)</f>
        <v>0</v>
      </c>
      <c r="BF412" s="196">
        <f>IF(N412="snížená",J412,0)</f>
        <v>0</v>
      </c>
      <c r="BG412" s="196">
        <f>IF(N412="zákl. přenesená",J412,0)</f>
        <v>0</v>
      </c>
      <c r="BH412" s="196">
        <f>IF(N412="sníž. přenesená",J412,0)</f>
        <v>0</v>
      </c>
      <c r="BI412" s="196">
        <f>IF(N412="nulová",J412,0)</f>
        <v>0</v>
      </c>
      <c r="BJ412" s="16" t="s">
        <v>21</v>
      </c>
      <c r="BK412" s="196">
        <f>ROUND(I412*H412,2)</f>
        <v>0</v>
      </c>
      <c r="BL412" s="16" t="s">
        <v>744</v>
      </c>
      <c r="BM412" s="195" t="s">
        <v>784</v>
      </c>
    </row>
    <row r="413" spans="1:47" s="2" customFormat="1" ht="19.5">
      <c r="A413" s="33"/>
      <c r="B413" s="34"/>
      <c r="C413" s="35"/>
      <c r="D413" s="199" t="s">
        <v>177</v>
      </c>
      <c r="E413" s="35"/>
      <c r="F413" s="209" t="s">
        <v>785</v>
      </c>
      <c r="G413" s="35"/>
      <c r="H413" s="35"/>
      <c r="I413" s="210"/>
      <c r="J413" s="35"/>
      <c r="K413" s="35"/>
      <c r="L413" s="38"/>
      <c r="M413" s="211"/>
      <c r="N413" s="212"/>
      <c r="O413" s="70"/>
      <c r="P413" s="70"/>
      <c r="Q413" s="70"/>
      <c r="R413" s="70"/>
      <c r="S413" s="70"/>
      <c r="T413" s="71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T413" s="16" t="s">
        <v>177</v>
      </c>
      <c r="AU413" s="16" t="s">
        <v>21</v>
      </c>
    </row>
    <row r="414" spans="2:51" s="13" customFormat="1" ht="11.25">
      <c r="B414" s="197"/>
      <c r="C414" s="198"/>
      <c r="D414" s="199" t="s">
        <v>158</v>
      </c>
      <c r="E414" s="200" t="s">
        <v>1</v>
      </c>
      <c r="F414" s="201" t="s">
        <v>21</v>
      </c>
      <c r="G414" s="198"/>
      <c r="H414" s="202">
        <v>1</v>
      </c>
      <c r="I414" s="203"/>
      <c r="J414" s="198"/>
      <c r="K414" s="198"/>
      <c r="L414" s="204"/>
      <c r="M414" s="205"/>
      <c r="N414" s="206"/>
      <c r="O414" s="206"/>
      <c r="P414" s="206"/>
      <c r="Q414" s="206"/>
      <c r="R414" s="206"/>
      <c r="S414" s="206"/>
      <c r="T414" s="207"/>
      <c r="AT414" s="208" t="s">
        <v>158</v>
      </c>
      <c r="AU414" s="208" t="s">
        <v>21</v>
      </c>
      <c r="AV414" s="13" t="s">
        <v>84</v>
      </c>
      <c r="AW414" s="13" t="s">
        <v>34</v>
      </c>
      <c r="AX414" s="13" t="s">
        <v>21</v>
      </c>
      <c r="AY414" s="208" t="s">
        <v>150</v>
      </c>
    </row>
    <row r="415" spans="1:65" s="2" customFormat="1" ht="16.5" customHeight="1">
      <c r="A415" s="33"/>
      <c r="B415" s="34"/>
      <c r="C415" s="183" t="s">
        <v>786</v>
      </c>
      <c r="D415" s="183" t="s">
        <v>152</v>
      </c>
      <c r="E415" s="184" t="s">
        <v>787</v>
      </c>
      <c r="F415" s="185" t="s">
        <v>788</v>
      </c>
      <c r="G415" s="186" t="s">
        <v>743</v>
      </c>
      <c r="H415" s="187">
        <v>1</v>
      </c>
      <c r="I415" s="188"/>
      <c r="J415" s="189">
        <f>ROUND(I415*H415,2)</f>
        <v>0</v>
      </c>
      <c r="K415" s="190"/>
      <c r="L415" s="38"/>
      <c r="M415" s="191" t="s">
        <v>1</v>
      </c>
      <c r="N415" s="192" t="s">
        <v>42</v>
      </c>
      <c r="O415" s="70"/>
      <c r="P415" s="193">
        <f>O415*H415</f>
        <v>0</v>
      </c>
      <c r="Q415" s="193">
        <v>0</v>
      </c>
      <c r="R415" s="193">
        <f>Q415*H415</f>
        <v>0</v>
      </c>
      <c r="S415" s="193">
        <v>0</v>
      </c>
      <c r="T415" s="194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95" t="s">
        <v>744</v>
      </c>
      <c r="AT415" s="195" t="s">
        <v>152</v>
      </c>
      <c r="AU415" s="195" t="s">
        <v>21</v>
      </c>
      <c r="AY415" s="16" t="s">
        <v>150</v>
      </c>
      <c r="BE415" s="196">
        <f>IF(N415="základní",J415,0)</f>
        <v>0</v>
      </c>
      <c r="BF415" s="196">
        <f>IF(N415="snížená",J415,0)</f>
        <v>0</v>
      </c>
      <c r="BG415" s="196">
        <f>IF(N415="zákl. přenesená",J415,0)</f>
        <v>0</v>
      </c>
      <c r="BH415" s="196">
        <f>IF(N415="sníž. přenesená",J415,0)</f>
        <v>0</v>
      </c>
      <c r="BI415" s="196">
        <f>IF(N415="nulová",J415,0)</f>
        <v>0</v>
      </c>
      <c r="BJ415" s="16" t="s">
        <v>21</v>
      </c>
      <c r="BK415" s="196">
        <f>ROUND(I415*H415,2)</f>
        <v>0</v>
      </c>
      <c r="BL415" s="16" t="s">
        <v>744</v>
      </c>
      <c r="BM415" s="195" t="s">
        <v>789</v>
      </c>
    </row>
    <row r="416" spans="1:47" s="2" customFormat="1" ht="19.5">
      <c r="A416" s="33"/>
      <c r="B416" s="34"/>
      <c r="C416" s="35"/>
      <c r="D416" s="199" t="s">
        <v>177</v>
      </c>
      <c r="E416" s="35"/>
      <c r="F416" s="209" t="s">
        <v>790</v>
      </c>
      <c r="G416" s="35"/>
      <c r="H416" s="35"/>
      <c r="I416" s="210"/>
      <c r="J416" s="35"/>
      <c r="K416" s="35"/>
      <c r="L416" s="38"/>
      <c r="M416" s="211"/>
      <c r="N416" s="212"/>
      <c r="O416" s="70"/>
      <c r="P416" s="70"/>
      <c r="Q416" s="70"/>
      <c r="R416" s="70"/>
      <c r="S416" s="70"/>
      <c r="T416" s="71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T416" s="16" t="s">
        <v>177</v>
      </c>
      <c r="AU416" s="16" t="s">
        <v>21</v>
      </c>
    </row>
    <row r="417" spans="1:65" s="2" customFormat="1" ht="16.5" customHeight="1">
      <c r="A417" s="33"/>
      <c r="B417" s="34"/>
      <c r="C417" s="183" t="s">
        <v>791</v>
      </c>
      <c r="D417" s="183" t="s">
        <v>152</v>
      </c>
      <c r="E417" s="184" t="s">
        <v>792</v>
      </c>
      <c r="F417" s="185" t="s">
        <v>793</v>
      </c>
      <c r="G417" s="186" t="s">
        <v>743</v>
      </c>
      <c r="H417" s="187">
        <v>1</v>
      </c>
      <c r="I417" s="188"/>
      <c r="J417" s="189">
        <f>ROUND(I417*H417,2)</f>
        <v>0</v>
      </c>
      <c r="K417" s="190"/>
      <c r="L417" s="38"/>
      <c r="M417" s="191" t="s">
        <v>1</v>
      </c>
      <c r="N417" s="192" t="s">
        <v>42</v>
      </c>
      <c r="O417" s="70"/>
      <c r="P417" s="193">
        <f>O417*H417</f>
        <v>0</v>
      </c>
      <c r="Q417" s="193">
        <v>0.0099</v>
      </c>
      <c r="R417" s="193">
        <f>Q417*H417</f>
        <v>0.0099</v>
      </c>
      <c r="S417" s="193">
        <v>0</v>
      </c>
      <c r="T417" s="194">
        <f>S417*H417</f>
        <v>0</v>
      </c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R417" s="195" t="s">
        <v>744</v>
      </c>
      <c r="AT417" s="195" t="s">
        <v>152</v>
      </c>
      <c r="AU417" s="195" t="s">
        <v>21</v>
      </c>
      <c r="AY417" s="16" t="s">
        <v>150</v>
      </c>
      <c r="BE417" s="196">
        <f>IF(N417="základní",J417,0)</f>
        <v>0</v>
      </c>
      <c r="BF417" s="196">
        <f>IF(N417="snížená",J417,0)</f>
        <v>0</v>
      </c>
      <c r="BG417" s="196">
        <f>IF(N417="zákl. přenesená",J417,0)</f>
        <v>0</v>
      </c>
      <c r="BH417" s="196">
        <f>IF(N417="sníž. přenesená",J417,0)</f>
        <v>0</v>
      </c>
      <c r="BI417" s="196">
        <f>IF(N417="nulová",J417,0)</f>
        <v>0</v>
      </c>
      <c r="BJ417" s="16" t="s">
        <v>21</v>
      </c>
      <c r="BK417" s="196">
        <f>ROUND(I417*H417,2)</f>
        <v>0</v>
      </c>
      <c r="BL417" s="16" t="s">
        <v>744</v>
      </c>
      <c r="BM417" s="195" t="s">
        <v>794</v>
      </c>
    </row>
    <row r="418" spans="1:65" s="2" customFormat="1" ht="16.5" customHeight="1">
      <c r="A418" s="33"/>
      <c r="B418" s="34"/>
      <c r="C418" s="183" t="s">
        <v>795</v>
      </c>
      <c r="D418" s="183" t="s">
        <v>152</v>
      </c>
      <c r="E418" s="184" t="s">
        <v>796</v>
      </c>
      <c r="F418" s="185" t="s">
        <v>797</v>
      </c>
      <c r="G418" s="186" t="s">
        <v>261</v>
      </c>
      <c r="H418" s="187">
        <v>2</v>
      </c>
      <c r="I418" s="188"/>
      <c r="J418" s="189">
        <f>ROUND(I418*H418,2)</f>
        <v>0</v>
      </c>
      <c r="K418" s="190"/>
      <c r="L418" s="38"/>
      <c r="M418" s="191" t="s">
        <v>1</v>
      </c>
      <c r="N418" s="192" t="s">
        <v>42</v>
      </c>
      <c r="O418" s="70"/>
      <c r="P418" s="193">
        <f>O418*H418</f>
        <v>0</v>
      </c>
      <c r="Q418" s="193">
        <v>0.08112</v>
      </c>
      <c r="R418" s="193">
        <f>Q418*H418</f>
        <v>0.16224</v>
      </c>
      <c r="S418" s="193">
        <v>0</v>
      </c>
      <c r="T418" s="194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95" t="s">
        <v>744</v>
      </c>
      <c r="AT418" s="195" t="s">
        <v>152</v>
      </c>
      <c r="AU418" s="195" t="s">
        <v>21</v>
      </c>
      <c r="AY418" s="16" t="s">
        <v>150</v>
      </c>
      <c r="BE418" s="196">
        <f>IF(N418="základní",J418,0)</f>
        <v>0</v>
      </c>
      <c r="BF418" s="196">
        <f>IF(N418="snížená",J418,0)</f>
        <v>0</v>
      </c>
      <c r="BG418" s="196">
        <f>IF(N418="zákl. přenesená",J418,0)</f>
        <v>0</v>
      </c>
      <c r="BH418" s="196">
        <f>IF(N418="sníž. přenesená",J418,0)</f>
        <v>0</v>
      </c>
      <c r="BI418" s="196">
        <f>IF(N418="nulová",J418,0)</f>
        <v>0</v>
      </c>
      <c r="BJ418" s="16" t="s">
        <v>21</v>
      </c>
      <c r="BK418" s="196">
        <f>ROUND(I418*H418,2)</f>
        <v>0</v>
      </c>
      <c r="BL418" s="16" t="s">
        <v>744</v>
      </c>
      <c r="BM418" s="195" t="s">
        <v>798</v>
      </c>
    </row>
    <row r="419" spans="1:65" s="2" customFormat="1" ht="21.75" customHeight="1">
      <c r="A419" s="33"/>
      <c r="B419" s="34"/>
      <c r="C419" s="183" t="s">
        <v>799</v>
      </c>
      <c r="D419" s="183" t="s">
        <v>152</v>
      </c>
      <c r="E419" s="184" t="s">
        <v>800</v>
      </c>
      <c r="F419" s="185" t="s">
        <v>801</v>
      </c>
      <c r="G419" s="186" t="s">
        <v>261</v>
      </c>
      <c r="H419" s="187">
        <v>2</v>
      </c>
      <c r="I419" s="188"/>
      <c r="J419" s="189">
        <f>ROUND(I419*H419,2)</f>
        <v>0</v>
      </c>
      <c r="K419" s="190"/>
      <c r="L419" s="38"/>
      <c r="M419" s="235" t="s">
        <v>1</v>
      </c>
      <c r="N419" s="236" t="s">
        <v>42</v>
      </c>
      <c r="O419" s="237"/>
      <c r="P419" s="238">
        <f>O419*H419</f>
        <v>0</v>
      </c>
      <c r="Q419" s="238">
        <v>0.00649</v>
      </c>
      <c r="R419" s="238">
        <f>Q419*H419</f>
        <v>0.01298</v>
      </c>
      <c r="S419" s="238">
        <v>0</v>
      </c>
      <c r="T419" s="239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95" t="s">
        <v>744</v>
      </c>
      <c r="AT419" s="195" t="s">
        <v>152</v>
      </c>
      <c r="AU419" s="195" t="s">
        <v>21</v>
      </c>
      <c r="AY419" s="16" t="s">
        <v>150</v>
      </c>
      <c r="BE419" s="196">
        <f>IF(N419="základní",J419,0)</f>
        <v>0</v>
      </c>
      <c r="BF419" s="196">
        <f>IF(N419="snížená",J419,0)</f>
        <v>0</v>
      </c>
      <c r="BG419" s="196">
        <f>IF(N419="zákl. přenesená",J419,0)</f>
        <v>0</v>
      </c>
      <c r="BH419" s="196">
        <f>IF(N419="sníž. přenesená",J419,0)</f>
        <v>0</v>
      </c>
      <c r="BI419" s="196">
        <f>IF(N419="nulová",J419,0)</f>
        <v>0</v>
      </c>
      <c r="BJ419" s="16" t="s">
        <v>21</v>
      </c>
      <c r="BK419" s="196">
        <f>ROUND(I419*H419,2)</f>
        <v>0</v>
      </c>
      <c r="BL419" s="16" t="s">
        <v>744</v>
      </c>
      <c r="BM419" s="195" t="s">
        <v>802</v>
      </c>
    </row>
    <row r="420" spans="1:31" s="2" customFormat="1" ht="6.95" customHeight="1">
      <c r="A420" s="33"/>
      <c r="B420" s="53"/>
      <c r="C420" s="54"/>
      <c r="D420" s="54"/>
      <c r="E420" s="54"/>
      <c r="F420" s="54"/>
      <c r="G420" s="54"/>
      <c r="H420" s="54"/>
      <c r="I420" s="54"/>
      <c r="J420" s="54"/>
      <c r="K420" s="54"/>
      <c r="L420" s="38"/>
      <c r="M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</row>
  </sheetData>
  <autoFilter ref="C124:K419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4"/>
      <c r="C3" s="105"/>
      <c r="D3" s="105"/>
      <c r="E3" s="105"/>
      <c r="F3" s="105"/>
      <c r="G3" s="105"/>
      <c r="H3" s="19"/>
    </row>
    <row r="4" spans="2:8" s="1" customFormat="1" ht="24.95" customHeight="1">
      <c r="B4" s="19"/>
      <c r="C4" s="106" t="s">
        <v>803</v>
      </c>
      <c r="H4" s="19"/>
    </row>
    <row r="5" spans="2:8" s="1" customFormat="1" ht="12" customHeight="1">
      <c r="B5" s="19"/>
      <c r="C5" s="240" t="s">
        <v>13</v>
      </c>
      <c r="D5" s="301" t="s">
        <v>14</v>
      </c>
      <c r="E5" s="294"/>
      <c r="F5" s="294"/>
      <c r="H5" s="19"/>
    </row>
    <row r="6" spans="2:8" s="1" customFormat="1" ht="36.95" customHeight="1">
      <c r="B6" s="19"/>
      <c r="C6" s="241" t="s">
        <v>16</v>
      </c>
      <c r="D6" s="305" t="s">
        <v>17</v>
      </c>
      <c r="E6" s="294"/>
      <c r="F6" s="294"/>
      <c r="H6" s="19"/>
    </row>
    <row r="7" spans="2:8" s="1" customFormat="1" ht="16.5" customHeight="1">
      <c r="B7" s="19"/>
      <c r="C7" s="108" t="s">
        <v>24</v>
      </c>
      <c r="D7" s="110" t="str">
        <f>'Rekapitulace stavby'!AN8</f>
        <v>19. 10. 2020</v>
      </c>
      <c r="H7" s="19"/>
    </row>
    <row r="8" spans="1:8" s="2" customFormat="1" ht="10.9" customHeight="1">
      <c r="A8" s="33"/>
      <c r="B8" s="38"/>
      <c r="C8" s="33"/>
      <c r="D8" s="33"/>
      <c r="E8" s="33"/>
      <c r="F8" s="33"/>
      <c r="G8" s="33"/>
      <c r="H8" s="38"/>
    </row>
    <row r="9" spans="1:8" s="11" customFormat="1" ht="29.25" customHeight="1">
      <c r="A9" s="155"/>
      <c r="B9" s="242"/>
      <c r="C9" s="243" t="s">
        <v>58</v>
      </c>
      <c r="D9" s="244" t="s">
        <v>59</v>
      </c>
      <c r="E9" s="244" t="s">
        <v>137</v>
      </c>
      <c r="F9" s="245" t="s">
        <v>804</v>
      </c>
      <c r="G9" s="155"/>
      <c r="H9" s="242"/>
    </row>
    <row r="10" spans="1:8" s="2" customFormat="1" ht="26.45" customHeight="1">
      <c r="A10" s="33"/>
      <c r="B10" s="38"/>
      <c r="C10" s="246" t="s">
        <v>805</v>
      </c>
      <c r="D10" s="246" t="s">
        <v>17</v>
      </c>
      <c r="E10" s="33"/>
      <c r="F10" s="33"/>
      <c r="G10" s="33"/>
      <c r="H10" s="38"/>
    </row>
    <row r="11" spans="1:8" s="2" customFormat="1" ht="16.9" customHeight="1">
      <c r="A11" s="33"/>
      <c r="B11" s="38"/>
      <c r="C11" s="247" t="s">
        <v>118</v>
      </c>
      <c r="D11" s="248" t="s">
        <v>119</v>
      </c>
      <c r="E11" s="249" t="s">
        <v>1</v>
      </c>
      <c r="F11" s="250">
        <v>231.5</v>
      </c>
      <c r="G11" s="33"/>
      <c r="H11" s="38"/>
    </row>
    <row r="12" spans="1:8" s="2" customFormat="1" ht="16.9" customHeight="1">
      <c r="A12" s="33"/>
      <c r="B12" s="38"/>
      <c r="C12" s="251" t="s">
        <v>118</v>
      </c>
      <c r="D12" s="251" t="s">
        <v>120</v>
      </c>
      <c r="E12" s="16" t="s">
        <v>1</v>
      </c>
      <c r="F12" s="252">
        <v>231.5</v>
      </c>
      <c r="G12" s="33"/>
      <c r="H12" s="38"/>
    </row>
    <row r="13" spans="1:8" s="2" customFormat="1" ht="16.9" customHeight="1">
      <c r="A13" s="33"/>
      <c r="B13" s="38"/>
      <c r="C13" s="253" t="s">
        <v>806</v>
      </c>
      <c r="D13" s="33"/>
      <c r="E13" s="33"/>
      <c r="F13" s="33"/>
      <c r="G13" s="33"/>
      <c r="H13" s="38"/>
    </row>
    <row r="14" spans="1:8" s="2" customFormat="1" ht="16.9" customHeight="1">
      <c r="A14" s="33"/>
      <c r="B14" s="38"/>
      <c r="C14" s="251" t="s">
        <v>165</v>
      </c>
      <c r="D14" s="251" t="s">
        <v>166</v>
      </c>
      <c r="E14" s="16" t="s">
        <v>155</v>
      </c>
      <c r="F14" s="252">
        <v>231.5</v>
      </c>
      <c r="G14" s="33"/>
      <c r="H14" s="38"/>
    </row>
    <row r="15" spans="1:8" s="2" customFormat="1" ht="16.9" customHeight="1">
      <c r="A15" s="33"/>
      <c r="B15" s="38"/>
      <c r="C15" s="251" t="s">
        <v>204</v>
      </c>
      <c r="D15" s="251" t="s">
        <v>205</v>
      </c>
      <c r="E15" s="16" t="s">
        <v>170</v>
      </c>
      <c r="F15" s="252">
        <v>117.41</v>
      </c>
      <c r="G15" s="33"/>
      <c r="H15" s="38"/>
    </row>
    <row r="16" spans="1:8" s="2" customFormat="1" ht="16.9" customHeight="1">
      <c r="A16" s="33"/>
      <c r="B16" s="38"/>
      <c r="C16" s="247" t="s">
        <v>95</v>
      </c>
      <c r="D16" s="248" t="s">
        <v>96</v>
      </c>
      <c r="E16" s="249" t="s">
        <v>1</v>
      </c>
      <c r="F16" s="250">
        <v>77.1</v>
      </c>
      <c r="G16" s="33"/>
      <c r="H16" s="38"/>
    </row>
    <row r="17" spans="1:8" s="2" customFormat="1" ht="16.9" customHeight="1">
      <c r="A17" s="33"/>
      <c r="B17" s="38"/>
      <c r="C17" s="251" t="s">
        <v>95</v>
      </c>
      <c r="D17" s="251" t="s">
        <v>163</v>
      </c>
      <c r="E17" s="16" t="s">
        <v>1</v>
      </c>
      <c r="F17" s="252">
        <v>77.1</v>
      </c>
      <c r="G17" s="33"/>
      <c r="H17" s="38"/>
    </row>
    <row r="18" spans="1:8" s="2" customFormat="1" ht="16.9" customHeight="1">
      <c r="A18" s="33"/>
      <c r="B18" s="38"/>
      <c r="C18" s="253" t="s">
        <v>806</v>
      </c>
      <c r="D18" s="33"/>
      <c r="E18" s="33"/>
      <c r="F18" s="33"/>
      <c r="G18" s="33"/>
      <c r="H18" s="38"/>
    </row>
    <row r="19" spans="1:8" s="2" customFormat="1" ht="16.9" customHeight="1">
      <c r="A19" s="33"/>
      <c r="B19" s="38"/>
      <c r="C19" s="251" t="s">
        <v>160</v>
      </c>
      <c r="D19" s="251" t="s">
        <v>161</v>
      </c>
      <c r="E19" s="16" t="s">
        <v>155</v>
      </c>
      <c r="F19" s="252">
        <v>77.1</v>
      </c>
      <c r="G19" s="33"/>
      <c r="H19" s="38"/>
    </row>
    <row r="20" spans="1:8" s="2" customFormat="1" ht="16.9" customHeight="1">
      <c r="A20" s="33"/>
      <c r="B20" s="38"/>
      <c r="C20" s="251" t="s">
        <v>204</v>
      </c>
      <c r="D20" s="251" t="s">
        <v>205</v>
      </c>
      <c r="E20" s="16" t="s">
        <v>170</v>
      </c>
      <c r="F20" s="252">
        <v>117.41</v>
      </c>
      <c r="G20" s="33"/>
      <c r="H20" s="38"/>
    </row>
    <row r="21" spans="1:8" s="2" customFormat="1" ht="16.9" customHeight="1">
      <c r="A21" s="33"/>
      <c r="B21" s="38"/>
      <c r="C21" s="247" t="s">
        <v>85</v>
      </c>
      <c r="D21" s="248" t="s">
        <v>86</v>
      </c>
      <c r="E21" s="249" t="s">
        <v>1</v>
      </c>
      <c r="F21" s="250">
        <v>60.07</v>
      </c>
      <c r="G21" s="33"/>
      <c r="H21" s="38"/>
    </row>
    <row r="22" spans="1:8" s="2" customFormat="1" ht="16.9" customHeight="1">
      <c r="A22" s="33"/>
      <c r="B22" s="38"/>
      <c r="C22" s="251" t="s">
        <v>85</v>
      </c>
      <c r="D22" s="251" t="s">
        <v>172</v>
      </c>
      <c r="E22" s="16" t="s">
        <v>1</v>
      </c>
      <c r="F22" s="252">
        <v>60.07</v>
      </c>
      <c r="G22" s="33"/>
      <c r="H22" s="38"/>
    </row>
    <row r="23" spans="1:8" s="2" customFormat="1" ht="16.9" customHeight="1">
      <c r="A23" s="33"/>
      <c r="B23" s="38"/>
      <c r="C23" s="253" t="s">
        <v>806</v>
      </c>
      <c r="D23" s="33"/>
      <c r="E23" s="33"/>
      <c r="F23" s="33"/>
      <c r="G23" s="33"/>
      <c r="H23" s="38"/>
    </row>
    <row r="24" spans="1:8" s="2" customFormat="1" ht="16.9" customHeight="1">
      <c r="A24" s="33"/>
      <c r="B24" s="38"/>
      <c r="C24" s="251" t="s">
        <v>168</v>
      </c>
      <c r="D24" s="251" t="s">
        <v>169</v>
      </c>
      <c r="E24" s="16" t="s">
        <v>170</v>
      </c>
      <c r="F24" s="252">
        <v>60.07</v>
      </c>
      <c r="G24" s="33"/>
      <c r="H24" s="38"/>
    </row>
    <row r="25" spans="1:8" s="2" customFormat="1" ht="16.9" customHeight="1">
      <c r="A25" s="33"/>
      <c r="B25" s="38"/>
      <c r="C25" s="251" t="s">
        <v>204</v>
      </c>
      <c r="D25" s="251" t="s">
        <v>205</v>
      </c>
      <c r="E25" s="16" t="s">
        <v>170</v>
      </c>
      <c r="F25" s="252">
        <v>117.41</v>
      </c>
      <c r="G25" s="33"/>
      <c r="H25" s="38"/>
    </row>
    <row r="26" spans="1:8" s="2" customFormat="1" ht="16.9" customHeight="1">
      <c r="A26" s="33"/>
      <c r="B26" s="38"/>
      <c r="C26" s="247" t="s">
        <v>88</v>
      </c>
      <c r="D26" s="248" t="s">
        <v>89</v>
      </c>
      <c r="E26" s="249" t="s">
        <v>1</v>
      </c>
      <c r="F26" s="250">
        <v>3.33</v>
      </c>
      <c r="G26" s="33"/>
      <c r="H26" s="38"/>
    </row>
    <row r="27" spans="1:8" s="2" customFormat="1" ht="16.9" customHeight="1">
      <c r="A27" s="33"/>
      <c r="B27" s="38"/>
      <c r="C27" s="251" t="s">
        <v>88</v>
      </c>
      <c r="D27" s="251" t="s">
        <v>203</v>
      </c>
      <c r="E27" s="16" t="s">
        <v>1</v>
      </c>
      <c r="F27" s="252">
        <v>3.33</v>
      </c>
      <c r="G27" s="33"/>
      <c r="H27" s="38"/>
    </row>
    <row r="28" spans="1:8" s="2" customFormat="1" ht="16.9" customHeight="1">
      <c r="A28" s="33"/>
      <c r="B28" s="38"/>
      <c r="C28" s="253" t="s">
        <v>806</v>
      </c>
      <c r="D28" s="33"/>
      <c r="E28" s="33"/>
      <c r="F28" s="33"/>
      <c r="G28" s="33"/>
      <c r="H28" s="38"/>
    </row>
    <row r="29" spans="1:8" s="2" customFormat="1" ht="16.9" customHeight="1">
      <c r="A29" s="33"/>
      <c r="B29" s="38"/>
      <c r="C29" s="251" t="s">
        <v>200</v>
      </c>
      <c r="D29" s="251" t="s">
        <v>201</v>
      </c>
      <c r="E29" s="16" t="s">
        <v>170</v>
      </c>
      <c r="F29" s="252">
        <v>3.33</v>
      </c>
      <c r="G29" s="33"/>
      <c r="H29" s="38"/>
    </row>
    <row r="30" spans="1:8" s="2" customFormat="1" ht="16.9" customHeight="1">
      <c r="A30" s="33"/>
      <c r="B30" s="38"/>
      <c r="C30" s="251" t="s">
        <v>204</v>
      </c>
      <c r="D30" s="251" t="s">
        <v>205</v>
      </c>
      <c r="E30" s="16" t="s">
        <v>170</v>
      </c>
      <c r="F30" s="252">
        <v>117.41</v>
      </c>
      <c r="G30" s="33"/>
      <c r="H30" s="38"/>
    </row>
    <row r="31" spans="1:8" s="2" customFormat="1" ht="16.9" customHeight="1">
      <c r="A31" s="33"/>
      <c r="B31" s="38"/>
      <c r="C31" s="247" t="s">
        <v>92</v>
      </c>
      <c r="D31" s="248" t="s">
        <v>93</v>
      </c>
      <c r="E31" s="249" t="s">
        <v>1</v>
      </c>
      <c r="F31" s="250">
        <v>117.41</v>
      </c>
      <c r="G31" s="33"/>
      <c r="H31" s="38"/>
    </row>
    <row r="32" spans="1:8" s="2" customFormat="1" ht="16.9" customHeight="1">
      <c r="A32" s="33"/>
      <c r="B32" s="38"/>
      <c r="C32" s="251" t="s">
        <v>92</v>
      </c>
      <c r="D32" s="251" t="s">
        <v>207</v>
      </c>
      <c r="E32" s="16" t="s">
        <v>1</v>
      </c>
      <c r="F32" s="252">
        <v>117.41</v>
      </c>
      <c r="G32" s="33"/>
      <c r="H32" s="38"/>
    </row>
    <row r="33" spans="1:8" s="2" customFormat="1" ht="16.9" customHeight="1">
      <c r="A33" s="33"/>
      <c r="B33" s="38"/>
      <c r="C33" s="253" t="s">
        <v>806</v>
      </c>
      <c r="D33" s="33"/>
      <c r="E33" s="33"/>
      <c r="F33" s="33"/>
      <c r="G33" s="33"/>
      <c r="H33" s="38"/>
    </row>
    <row r="34" spans="1:8" s="2" customFormat="1" ht="16.9" customHeight="1">
      <c r="A34" s="33"/>
      <c r="B34" s="38"/>
      <c r="C34" s="251" t="s">
        <v>204</v>
      </c>
      <c r="D34" s="251" t="s">
        <v>205</v>
      </c>
      <c r="E34" s="16" t="s">
        <v>170</v>
      </c>
      <c r="F34" s="252">
        <v>117.41</v>
      </c>
      <c r="G34" s="33"/>
      <c r="H34" s="38"/>
    </row>
    <row r="35" spans="1:8" s="2" customFormat="1" ht="16.9" customHeight="1">
      <c r="A35" s="33"/>
      <c r="B35" s="38"/>
      <c r="C35" s="251" t="s">
        <v>245</v>
      </c>
      <c r="D35" s="251" t="s">
        <v>246</v>
      </c>
      <c r="E35" s="16" t="s">
        <v>170</v>
      </c>
      <c r="F35" s="252">
        <v>117.41</v>
      </c>
      <c r="G35" s="33"/>
      <c r="H35" s="38"/>
    </row>
    <row r="36" spans="1:8" s="2" customFormat="1" ht="16.9" customHeight="1">
      <c r="A36" s="33"/>
      <c r="B36" s="38"/>
      <c r="C36" s="251" t="s">
        <v>249</v>
      </c>
      <c r="D36" s="251" t="s">
        <v>250</v>
      </c>
      <c r="E36" s="16" t="s">
        <v>190</v>
      </c>
      <c r="F36" s="252">
        <v>234.82</v>
      </c>
      <c r="G36" s="33"/>
      <c r="H36" s="38"/>
    </row>
    <row r="37" spans="1:8" s="2" customFormat="1" ht="16.9" customHeight="1">
      <c r="A37" s="33"/>
      <c r="B37" s="38"/>
      <c r="C37" s="251" t="s">
        <v>236</v>
      </c>
      <c r="D37" s="251" t="s">
        <v>237</v>
      </c>
      <c r="E37" s="16" t="s">
        <v>170</v>
      </c>
      <c r="F37" s="252">
        <v>117.41</v>
      </c>
      <c r="G37" s="33"/>
      <c r="H37" s="38"/>
    </row>
    <row r="38" spans="1:8" s="2" customFormat="1" ht="16.9" customHeight="1">
      <c r="A38" s="33"/>
      <c r="B38" s="38"/>
      <c r="C38" s="251" t="s">
        <v>240</v>
      </c>
      <c r="D38" s="251" t="s">
        <v>241</v>
      </c>
      <c r="E38" s="16" t="s">
        <v>170</v>
      </c>
      <c r="F38" s="252">
        <v>2230.79</v>
      </c>
      <c r="G38" s="33"/>
      <c r="H38" s="38"/>
    </row>
    <row r="39" spans="1:8" s="2" customFormat="1" ht="16.9" customHeight="1">
      <c r="A39" s="33"/>
      <c r="B39" s="38"/>
      <c r="C39" s="247" t="s">
        <v>98</v>
      </c>
      <c r="D39" s="248" t="s">
        <v>99</v>
      </c>
      <c r="E39" s="249" t="s">
        <v>1</v>
      </c>
      <c r="F39" s="250">
        <v>27.456</v>
      </c>
      <c r="G39" s="33"/>
      <c r="H39" s="38"/>
    </row>
    <row r="40" spans="1:8" s="2" customFormat="1" ht="16.9" customHeight="1">
      <c r="A40" s="33"/>
      <c r="B40" s="38"/>
      <c r="C40" s="251" t="s">
        <v>98</v>
      </c>
      <c r="D40" s="251" t="s">
        <v>213</v>
      </c>
      <c r="E40" s="16" t="s">
        <v>1</v>
      </c>
      <c r="F40" s="252">
        <v>27.456</v>
      </c>
      <c r="G40" s="33"/>
      <c r="H40" s="38"/>
    </row>
    <row r="41" spans="1:8" s="2" customFormat="1" ht="16.9" customHeight="1">
      <c r="A41" s="33"/>
      <c r="B41" s="38"/>
      <c r="C41" s="253" t="s">
        <v>806</v>
      </c>
      <c r="D41" s="33"/>
      <c r="E41" s="33"/>
      <c r="F41" s="33"/>
      <c r="G41" s="33"/>
      <c r="H41" s="38"/>
    </row>
    <row r="42" spans="1:8" s="2" customFormat="1" ht="16.9" customHeight="1">
      <c r="A42" s="33"/>
      <c r="B42" s="38"/>
      <c r="C42" s="251" t="s">
        <v>209</v>
      </c>
      <c r="D42" s="251" t="s">
        <v>210</v>
      </c>
      <c r="E42" s="16" t="s">
        <v>170</v>
      </c>
      <c r="F42" s="252">
        <v>27.456</v>
      </c>
      <c r="G42" s="33"/>
      <c r="H42" s="38"/>
    </row>
    <row r="43" spans="1:8" s="2" customFormat="1" ht="16.9" customHeight="1">
      <c r="A43" s="33"/>
      <c r="B43" s="38"/>
      <c r="C43" s="251" t="s">
        <v>216</v>
      </c>
      <c r="D43" s="251" t="s">
        <v>217</v>
      </c>
      <c r="E43" s="16" t="s">
        <v>190</v>
      </c>
      <c r="F43" s="252">
        <v>49.421</v>
      </c>
      <c r="G43" s="33"/>
      <c r="H43" s="38"/>
    </row>
    <row r="44" spans="1:8" s="2" customFormat="1" ht="16.9" customHeight="1">
      <c r="A44" s="33"/>
      <c r="B44" s="38"/>
      <c r="C44" s="247" t="s">
        <v>101</v>
      </c>
      <c r="D44" s="248" t="s">
        <v>102</v>
      </c>
      <c r="E44" s="249" t="s">
        <v>1</v>
      </c>
      <c r="F44" s="250">
        <v>154.399</v>
      </c>
      <c r="G44" s="33"/>
      <c r="H44" s="38"/>
    </row>
    <row r="45" spans="1:8" s="2" customFormat="1" ht="16.9" customHeight="1">
      <c r="A45" s="33"/>
      <c r="B45" s="38"/>
      <c r="C45" s="251" t="s">
        <v>101</v>
      </c>
      <c r="D45" s="251" t="s">
        <v>159</v>
      </c>
      <c r="E45" s="16" t="s">
        <v>1</v>
      </c>
      <c r="F45" s="252">
        <v>154.399</v>
      </c>
      <c r="G45" s="33"/>
      <c r="H45" s="38"/>
    </row>
    <row r="46" spans="1:8" s="2" customFormat="1" ht="16.9" customHeight="1">
      <c r="A46" s="33"/>
      <c r="B46" s="38"/>
      <c r="C46" s="253" t="s">
        <v>806</v>
      </c>
      <c r="D46" s="33"/>
      <c r="E46" s="33"/>
      <c r="F46" s="33"/>
      <c r="G46" s="33"/>
      <c r="H46" s="38"/>
    </row>
    <row r="47" spans="1:8" s="2" customFormat="1" ht="16.9" customHeight="1">
      <c r="A47" s="33"/>
      <c r="B47" s="38"/>
      <c r="C47" s="251" t="s">
        <v>153</v>
      </c>
      <c r="D47" s="251" t="s">
        <v>154</v>
      </c>
      <c r="E47" s="16" t="s">
        <v>155</v>
      </c>
      <c r="F47" s="252">
        <v>154.399</v>
      </c>
      <c r="G47" s="33"/>
      <c r="H47" s="38"/>
    </row>
    <row r="48" spans="1:8" s="2" customFormat="1" ht="16.9" customHeight="1">
      <c r="A48" s="33"/>
      <c r="B48" s="38"/>
      <c r="C48" s="251" t="s">
        <v>629</v>
      </c>
      <c r="D48" s="251" t="s">
        <v>630</v>
      </c>
      <c r="E48" s="16" t="s">
        <v>190</v>
      </c>
      <c r="F48" s="252">
        <v>139.146</v>
      </c>
      <c r="G48" s="33"/>
      <c r="H48" s="38"/>
    </row>
    <row r="49" spans="1:8" s="2" customFormat="1" ht="22.5">
      <c r="A49" s="33"/>
      <c r="B49" s="38"/>
      <c r="C49" s="251" t="s">
        <v>643</v>
      </c>
      <c r="D49" s="251" t="s">
        <v>644</v>
      </c>
      <c r="E49" s="16" t="s">
        <v>190</v>
      </c>
      <c r="F49" s="252">
        <v>38.6</v>
      </c>
      <c r="G49" s="33"/>
      <c r="H49" s="38"/>
    </row>
    <row r="50" spans="1:8" s="2" customFormat="1" ht="16.9" customHeight="1">
      <c r="A50" s="33"/>
      <c r="B50" s="38"/>
      <c r="C50" s="251" t="s">
        <v>624</v>
      </c>
      <c r="D50" s="251" t="s">
        <v>625</v>
      </c>
      <c r="E50" s="16" t="s">
        <v>190</v>
      </c>
      <c r="F50" s="252">
        <v>139.146</v>
      </c>
      <c r="G50" s="33"/>
      <c r="H50" s="38"/>
    </row>
    <row r="51" spans="1:8" s="2" customFormat="1" ht="16.9" customHeight="1">
      <c r="A51" s="33"/>
      <c r="B51" s="38"/>
      <c r="C51" s="247" t="s">
        <v>105</v>
      </c>
      <c r="D51" s="248" t="s">
        <v>106</v>
      </c>
      <c r="E51" s="249" t="s">
        <v>1</v>
      </c>
      <c r="F51" s="250">
        <v>37.485</v>
      </c>
      <c r="G51" s="33"/>
      <c r="H51" s="38"/>
    </row>
    <row r="52" spans="1:8" s="2" customFormat="1" ht="16.9" customHeight="1">
      <c r="A52" s="33"/>
      <c r="B52" s="38"/>
      <c r="C52" s="251" t="s">
        <v>105</v>
      </c>
      <c r="D52" s="251" t="s">
        <v>552</v>
      </c>
      <c r="E52" s="16" t="s">
        <v>1</v>
      </c>
      <c r="F52" s="252">
        <v>37.485</v>
      </c>
      <c r="G52" s="33"/>
      <c r="H52" s="38"/>
    </row>
    <row r="53" spans="1:8" s="2" customFormat="1" ht="16.9" customHeight="1">
      <c r="A53" s="33"/>
      <c r="B53" s="38"/>
      <c r="C53" s="253" t="s">
        <v>806</v>
      </c>
      <c r="D53" s="33"/>
      <c r="E53" s="33"/>
      <c r="F53" s="33"/>
      <c r="G53" s="33"/>
      <c r="H53" s="38"/>
    </row>
    <row r="54" spans="1:8" s="2" customFormat="1" ht="16.9" customHeight="1">
      <c r="A54" s="33"/>
      <c r="B54" s="38"/>
      <c r="C54" s="251" t="s">
        <v>548</v>
      </c>
      <c r="D54" s="251" t="s">
        <v>549</v>
      </c>
      <c r="E54" s="16" t="s">
        <v>170</v>
      </c>
      <c r="F54" s="252">
        <v>37.485</v>
      </c>
      <c r="G54" s="33"/>
      <c r="H54" s="38"/>
    </row>
    <row r="55" spans="1:8" s="2" customFormat="1" ht="16.9" customHeight="1">
      <c r="A55" s="33"/>
      <c r="B55" s="38"/>
      <c r="C55" s="251" t="s">
        <v>629</v>
      </c>
      <c r="D55" s="251" t="s">
        <v>630</v>
      </c>
      <c r="E55" s="16" t="s">
        <v>190</v>
      </c>
      <c r="F55" s="252">
        <v>139.146</v>
      </c>
      <c r="G55" s="33"/>
      <c r="H55" s="38"/>
    </row>
    <row r="56" spans="1:8" s="2" customFormat="1" ht="22.5">
      <c r="A56" s="33"/>
      <c r="B56" s="38"/>
      <c r="C56" s="251" t="s">
        <v>648</v>
      </c>
      <c r="D56" s="251" t="s">
        <v>649</v>
      </c>
      <c r="E56" s="16" t="s">
        <v>190</v>
      </c>
      <c r="F56" s="252">
        <v>93.713</v>
      </c>
      <c r="G56" s="33"/>
      <c r="H56" s="38"/>
    </row>
    <row r="57" spans="1:8" s="2" customFormat="1" ht="16.9" customHeight="1">
      <c r="A57" s="33"/>
      <c r="B57" s="38"/>
      <c r="C57" s="251" t="s">
        <v>624</v>
      </c>
      <c r="D57" s="251" t="s">
        <v>625</v>
      </c>
      <c r="E57" s="16" t="s">
        <v>190</v>
      </c>
      <c r="F57" s="252">
        <v>139.146</v>
      </c>
      <c r="G57" s="33"/>
      <c r="H57" s="38"/>
    </row>
    <row r="58" spans="1:8" s="2" customFormat="1" ht="16.9" customHeight="1">
      <c r="A58" s="33"/>
      <c r="B58" s="38"/>
      <c r="C58" s="247" t="s">
        <v>109</v>
      </c>
      <c r="D58" s="248" t="s">
        <v>110</v>
      </c>
      <c r="E58" s="249" t="s">
        <v>1</v>
      </c>
      <c r="F58" s="250">
        <v>3.923</v>
      </c>
      <c r="G58" s="33"/>
      <c r="H58" s="38"/>
    </row>
    <row r="59" spans="1:8" s="2" customFormat="1" ht="16.9" customHeight="1">
      <c r="A59" s="33"/>
      <c r="B59" s="38"/>
      <c r="C59" s="251" t="s">
        <v>109</v>
      </c>
      <c r="D59" s="251" t="s">
        <v>558</v>
      </c>
      <c r="E59" s="16" t="s">
        <v>1</v>
      </c>
      <c r="F59" s="252">
        <v>3.923</v>
      </c>
      <c r="G59" s="33"/>
      <c r="H59" s="38"/>
    </row>
    <row r="60" spans="1:8" s="2" customFormat="1" ht="16.9" customHeight="1">
      <c r="A60" s="33"/>
      <c r="B60" s="38"/>
      <c r="C60" s="253" t="s">
        <v>806</v>
      </c>
      <c r="D60" s="33"/>
      <c r="E60" s="33"/>
      <c r="F60" s="33"/>
      <c r="G60" s="33"/>
      <c r="H60" s="38"/>
    </row>
    <row r="61" spans="1:8" s="2" customFormat="1" ht="16.9" customHeight="1">
      <c r="A61" s="33"/>
      <c r="B61" s="38"/>
      <c r="C61" s="251" t="s">
        <v>554</v>
      </c>
      <c r="D61" s="251" t="s">
        <v>555</v>
      </c>
      <c r="E61" s="16" t="s">
        <v>170</v>
      </c>
      <c r="F61" s="252">
        <v>3.923</v>
      </c>
      <c r="G61" s="33"/>
      <c r="H61" s="38"/>
    </row>
    <row r="62" spans="1:8" s="2" customFormat="1" ht="16.9" customHeight="1">
      <c r="A62" s="33"/>
      <c r="B62" s="38"/>
      <c r="C62" s="251" t="s">
        <v>629</v>
      </c>
      <c r="D62" s="251" t="s">
        <v>630</v>
      </c>
      <c r="E62" s="16" t="s">
        <v>190</v>
      </c>
      <c r="F62" s="252">
        <v>139.146</v>
      </c>
      <c r="G62" s="33"/>
      <c r="H62" s="38"/>
    </row>
    <row r="63" spans="1:8" s="2" customFormat="1" ht="22.5">
      <c r="A63" s="33"/>
      <c r="B63" s="38"/>
      <c r="C63" s="251" t="s">
        <v>638</v>
      </c>
      <c r="D63" s="251" t="s">
        <v>639</v>
      </c>
      <c r="E63" s="16" t="s">
        <v>190</v>
      </c>
      <c r="F63" s="252">
        <v>5.885</v>
      </c>
      <c r="G63" s="33"/>
      <c r="H63" s="38"/>
    </row>
    <row r="64" spans="1:8" s="2" customFormat="1" ht="16.9" customHeight="1">
      <c r="A64" s="33"/>
      <c r="B64" s="38"/>
      <c r="C64" s="251" t="s">
        <v>624</v>
      </c>
      <c r="D64" s="251" t="s">
        <v>625</v>
      </c>
      <c r="E64" s="16" t="s">
        <v>190</v>
      </c>
      <c r="F64" s="252">
        <v>139.146</v>
      </c>
      <c r="G64" s="33"/>
      <c r="H64" s="38"/>
    </row>
    <row r="65" spans="1:8" s="2" customFormat="1" ht="16.9" customHeight="1">
      <c r="A65" s="33"/>
      <c r="B65" s="38"/>
      <c r="C65" s="247" t="s">
        <v>112</v>
      </c>
      <c r="D65" s="248" t="s">
        <v>113</v>
      </c>
      <c r="E65" s="249" t="s">
        <v>1</v>
      </c>
      <c r="F65" s="250">
        <v>94.9</v>
      </c>
      <c r="G65" s="33"/>
      <c r="H65" s="38"/>
    </row>
    <row r="66" spans="1:8" s="2" customFormat="1" ht="16.9" customHeight="1">
      <c r="A66" s="33"/>
      <c r="B66" s="38"/>
      <c r="C66" s="251" t="s">
        <v>112</v>
      </c>
      <c r="D66" s="251" t="s">
        <v>114</v>
      </c>
      <c r="E66" s="16" t="s">
        <v>1</v>
      </c>
      <c r="F66" s="252">
        <v>94.9</v>
      </c>
      <c r="G66" s="33"/>
      <c r="H66" s="38"/>
    </row>
    <row r="67" spans="1:8" s="2" customFormat="1" ht="16.9" customHeight="1">
      <c r="A67" s="33"/>
      <c r="B67" s="38"/>
      <c r="C67" s="253" t="s">
        <v>806</v>
      </c>
      <c r="D67" s="33"/>
      <c r="E67" s="33"/>
      <c r="F67" s="33"/>
      <c r="G67" s="33"/>
      <c r="H67" s="38"/>
    </row>
    <row r="68" spans="1:8" s="2" customFormat="1" ht="16.9" customHeight="1">
      <c r="A68" s="33"/>
      <c r="B68" s="38"/>
      <c r="C68" s="251" t="s">
        <v>576</v>
      </c>
      <c r="D68" s="251" t="s">
        <v>577</v>
      </c>
      <c r="E68" s="16" t="s">
        <v>155</v>
      </c>
      <c r="F68" s="252">
        <v>94.9</v>
      </c>
      <c r="G68" s="33"/>
      <c r="H68" s="38"/>
    </row>
    <row r="69" spans="1:8" s="2" customFormat="1" ht="16.9" customHeight="1">
      <c r="A69" s="33"/>
      <c r="B69" s="38"/>
      <c r="C69" s="251" t="s">
        <v>629</v>
      </c>
      <c r="D69" s="251" t="s">
        <v>630</v>
      </c>
      <c r="E69" s="16" t="s">
        <v>190</v>
      </c>
      <c r="F69" s="252">
        <v>139.146</v>
      </c>
      <c r="G69" s="33"/>
      <c r="H69" s="38"/>
    </row>
    <row r="70" spans="1:8" s="2" customFormat="1" ht="16.9" customHeight="1">
      <c r="A70" s="33"/>
      <c r="B70" s="38"/>
      <c r="C70" s="251" t="s">
        <v>653</v>
      </c>
      <c r="D70" s="251" t="s">
        <v>654</v>
      </c>
      <c r="E70" s="16" t="s">
        <v>190</v>
      </c>
      <c r="F70" s="252">
        <v>0.949</v>
      </c>
      <c r="G70" s="33"/>
      <c r="H70" s="38"/>
    </row>
    <row r="71" spans="1:8" s="2" customFormat="1" ht="16.9" customHeight="1">
      <c r="A71" s="33"/>
      <c r="B71" s="38"/>
      <c r="C71" s="251" t="s">
        <v>624</v>
      </c>
      <c r="D71" s="251" t="s">
        <v>625</v>
      </c>
      <c r="E71" s="16" t="s">
        <v>190</v>
      </c>
      <c r="F71" s="252">
        <v>139.146</v>
      </c>
      <c r="G71" s="33"/>
      <c r="H71" s="38"/>
    </row>
    <row r="72" spans="1:8" s="2" customFormat="1" ht="16.9" customHeight="1">
      <c r="A72" s="33"/>
      <c r="B72" s="38"/>
      <c r="C72" s="247" t="s">
        <v>115</v>
      </c>
      <c r="D72" s="248" t="s">
        <v>116</v>
      </c>
      <c r="E72" s="249" t="s">
        <v>1</v>
      </c>
      <c r="F72" s="250">
        <v>139.146</v>
      </c>
      <c r="G72" s="33"/>
      <c r="H72" s="38"/>
    </row>
    <row r="73" spans="1:8" s="2" customFormat="1" ht="16.9" customHeight="1">
      <c r="A73" s="33"/>
      <c r="B73" s="38"/>
      <c r="C73" s="251" t="s">
        <v>115</v>
      </c>
      <c r="D73" s="251" t="s">
        <v>627</v>
      </c>
      <c r="E73" s="16" t="s">
        <v>1</v>
      </c>
      <c r="F73" s="252">
        <v>139.146</v>
      </c>
      <c r="G73" s="33"/>
      <c r="H73" s="38"/>
    </row>
    <row r="74" spans="1:8" s="2" customFormat="1" ht="16.9" customHeight="1">
      <c r="A74" s="33"/>
      <c r="B74" s="38"/>
      <c r="C74" s="253" t="s">
        <v>806</v>
      </c>
      <c r="D74" s="33"/>
      <c r="E74" s="33"/>
      <c r="F74" s="33"/>
      <c r="G74" s="33"/>
      <c r="H74" s="38"/>
    </row>
    <row r="75" spans="1:8" s="2" customFormat="1" ht="16.9" customHeight="1">
      <c r="A75" s="33"/>
      <c r="B75" s="38"/>
      <c r="C75" s="251" t="s">
        <v>629</v>
      </c>
      <c r="D75" s="251" t="s">
        <v>630</v>
      </c>
      <c r="E75" s="16" t="s">
        <v>190</v>
      </c>
      <c r="F75" s="252">
        <v>139.146</v>
      </c>
      <c r="G75" s="33"/>
      <c r="H75" s="38"/>
    </row>
    <row r="76" spans="1:8" s="2" customFormat="1" ht="16.9" customHeight="1">
      <c r="A76" s="33"/>
      <c r="B76" s="38"/>
      <c r="C76" s="251" t="s">
        <v>633</v>
      </c>
      <c r="D76" s="251" t="s">
        <v>634</v>
      </c>
      <c r="E76" s="16" t="s">
        <v>190</v>
      </c>
      <c r="F76" s="252">
        <v>2643.774</v>
      </c>
      <c r="G76" s="33"/>
      <c r="H76" s="38"/>
    </row>
    <row r="77" spans="1:8" s="2" customFormat="1" ht="7.35" customHeight="1">
      <c r="A77" s="33"/>
      <c r="B77" s="135"/>
      <c r="C77" s="136"/>
      <c r="D77" s="136"/>
      <c r="E77" s="136"/>
      <c r="F77" s="136"/>
      <c r="G77" s="136"/>
      <c r="H77" s="38"/>
    </row>
    <row r="78" spans="1:8" s="2" customFormat="1" ht="11.25">
      <c r="A78" s="33"/>
      <c r="B78" s="33"/>
      <c r="C78" s="33"/>
      <c r="D78" s="33"/>
      <c r="E78" s="33"/>
      <c r="F78" s="33"/>
      <c r="G78" s="33"/>
      <c r="H78" s="33"/>
    </row>
  </sheetData>
  <sheetProtection algorithmName="SHA-512" hashValue="qHKDP/prBOEvjl5e0bgtyquDFdbd3xP4wWNJGDOtsyVckgjCjpsLIDFPHsfc+1XHwXKTBfR8zIyiX6T2LcHZsQ==" saltValue="yUbxPgk14Fg2FkNEbyvMbPZlq0eAxNK+tQva0R+tMjEZEb1EGMf9RHNXVX76/ebyY0S/4W2VmIG6zfM/yhSp1w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 Matějovský</dc:creator>
  <cp:keywords/>
  <dc:description/>
  <cp:lastModifiedBy>Ing. Vladimír Vít</cp:lastModifiedBy>
  <dcterms:created xsi:type="dcterms:W3CDTF">2021-07-08T07:15:08Z</dcterms:created>
  <dcterms:modified xsi:type="dcterms:W3CDTF">2021-07-16T05:29:11Z</dcterms:modified>
  <cp:category/>
  <cp:version/>
  <cp:contentType/>
  <cp:contentStatus/>
</cp:coreProperties>
</file>