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3002_01 - SO1 - Dosypání ..." sheetId="2" r:id="rId2"/>
    <sheet name="3002_02 - SO2 - Dosypání ..." sheetId="3" r:id="rId3"/>
    <sheet name="3002_03 - SO3 – Oprava ŽB..." sheetId="4" r:id="rId4"/>
    <sheet name="3002_04 - SO4 - Oprava op..." sheetId="5" r:id="rId5"/>
    <sheet name="3002_05 - Ostatní náklady" sheetId="6" r:id="rId6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'3002_01 - SO1 - Dosypání ...'!$C$120:$K$167</definedName>
    <definedName name="_xlnm.Print_Area" localSheetId="1">'3002_01 - SO1 - Dosypání ...'!$C$4:$J$39,'3002_01 - SO1 - Dosypání ...'!$C$50:$J$76,'3002_01 - SO1 - Dosypání ...'!$C$82:$J$102,'3002_01 - SO1 - Dosypání ...'!$C$108:$J$167</definedName>
    <definedName name="_xlnm.Print_Titles" localSheetId="1">'3002_01 - SO1 - Dosypání ...'!$120:$120</definedName>
    <definedName name="_xlnm._FilterDatabase" localSheetId="2" hidden="1">'3002_02 - SO2 - Dosypání ...'!$C$125:$K$234</definedName>
    <definedName name="_xlnm.Print_Area" localSheetId="2">'3002_02 - SO2 - Dosypání ...'!$C$4:$J$39,'3002_02 - SO2 - Dosypání ...'!$C$50:$J$76,'3002_02 - SO2 - Dosypání ...'!$C$82:$J$107,'3002_02 - SO2 - Dosypání ...'!$C$113:$J$234</definedName>
    <definedName name="_xlnm.Print_Titles" localSheetId="2">'3002_02 - SO2 - Dosypání ...'!$125:$125</definedName>
    <definedName name="_xlnm._FilterDatabase" localSheetId="3" hidden="1">'3002_03 - SO3 – Oprava ŽB...'!$C$124:$K$225</definedName>
    <definedName name="_xlnm.Print_Area" localSheetId="3">'3002_03 - SO3 – Oprava ŽB...'!$C$4:$J$39,'3002_03 - SO3 – Oprava ŽB...'!$C$50:$J$76,'3002_03 - SO3 – Oprava ŽB...'!$C$82:$J$106,'3002_03 - SO3 – Oprava ŽB...'!$C$112:$J$225</definedName>
    <definedName name="_xlnm.Print_Titles" localSheetId="3">'3002_03 - SO3 – Oprava ŽB...'!$124:$124</definedName>
    <definedName name="_xlnm._FilterDatabase" localSheetId="4" hidden="1">'3002_04 - SO4 - Oprava op...'!$C$119:$K$149</definedName>
    <definedName name="_xlnm.Print_Area" localSheetId="4">'3002_04 - SO4 - Oprava op...'!$C$4:$J$39,'3002_04 - SO4 - Oprava op...'!$C$50:$J$76,'3002_04 - SO4 - Oprava op...'!$C$82:$J$101,'3002_04 - SO4 - Oprava op...'!$C$107:$J$149</definedName>
    <definedName name="_xlnm.Print_Titles" localSheetId="4">'3002_04 - SO4 - Oprava op...'!$119:$119</definedName>
    <definedName name="_xlnm._FilterDatabase" localSheetId="5" hidden="1">'3002_05 - Ostatní náklady'!$C$119:$K$145</definedName>
    <definedName name="_xlnm.Print_Area" localSheetId="5">'3002_05 - Ostatní náklady'!$C$4:$J$39,'3002_05 - Ostatní náklady'!$C$50:$J$76,'3002_05 - Ostatní náklady'!$C$82:$J$101,'3002_05 - Ostatní náklady'!$C$107:$J$145</definedName>
    <definedName name="_xlnm.Print_Titles" localSheetId="5">'3002_05 - Ostatní náklady'!$119:$119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117"/>
  <c r="J17"/>
  <c r="J12"/>
  <c r="J114"/>
  <c r="E7"/>
  <c r="E110"/>
  <c i="5" r="J37"/>
  <c r="J36"/>
  <c i="1" r="AY98"/>
  <c i="5" r="J35"/>
  <c i="1" r="AX98"/>
  <c i="5"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92"/>
  <c r="J17"/>
  <c r="J12"/>
  <c r="J114"/>
  <c r="E7"/>
  <c r="E110"/>
  <c i="4" r="J37"/>
  <c r="J36"/>
  <c i="1" r="AY97"/>
  <c i="4" r="J35"/>
  <c i="1" r="AX97"/>
  <c i="4"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T210"/>
  <c r="R211"/>
  <c r="R210"/>
  <c r="P211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122"/>
  <c r="J17"/>
  <c r="J12"/>
  <c r="J89"/>
  <c r="E7"/>
  <c r="E115"/>
  <c i="3" r="J37"/>
  <c r="J36"/>
  <c i="1" r="AY96"/>
  <c i="3" r="J35"/>
  <c i="1" r="AX96"/>
  <c i="3"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T216"/>
  <c r="R217"/>
  <c r="R216"/>
  <c r="P217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123"/>
  <c r="J17"/>
  <c r="J12"/>
  <c r="J120"/>
  <c r="E7"/>
  <c r="E116"/>
  <c i="2" r="J37"/>
  <c r="J36"/>
  <c i="1" r="AY95"/>
  <c i="2" r="J35"/>
  <c i="1" r="AX95"/>
  <c i="2"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111"/>
  <c i="1"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L90"/>
  <c r="AM90"/>
  <c r="AM89"/>
  <c r="L89"/>
  <c r="AM87"/>
  <c r="L87"/>
  <c r="L85"/>
  <c r="L84"/>
  <c i="6" r="J145"/>
  <c r="J144"/>
  <c r="J142"/>
  <c r="J141"/>
  <c r="J140"/>
  <c r="J137"/>
  <c r="BK134"/>
  <c r="J132"/>
  <c r="J130"/>
  <c r="J125"/>
  <c i="5" r="J148"/>
  <c r="BK140"/>
  <c r="J135"/>
  <c r="BK132"/>
  <c r="BK129"/>
  <c r="J125"/>
  <c r="J123"/>
  <c i="4" r="J225"/>
  <c r="BK223"/>
  <c r="J221"/>
  <c r="BK219"/>
  <c r="J217"/>
  <c r="J214"/>
  <c r="BK208"/>
  <c r="BK204"/>
  <c r="BK200"/>
  <c r="BK198"/>
  <c r="J196"/>
  <c r="J183"/>
  <c r="BK177"/>
  <c r="BK174"/>
  <c r="J170"/>
  <c r="BK164"/>
  <c r="J158"/>
  <c r="J152"/>
  <c r="BK150"/>
  <c r="BK144"/>
  <c r="BK142"/>
  <c r="J137"/>
  <c r="J136"/>
  <c r="J134"/>
  <c r="BK132"/>
  <c r="BK131"/>
  <c i="3" r="J232"/>
  <c r="BK230"/>
  <c r="BK224"/>
  <c r="J222"/>
  <c r="BK220"/>
  <c r="BK217"/>
  <c r="BK214"/>
  <c r="J212"/>
  <c r="BK207"/>
  <c r="BK203"/>
  <c r="J199"/>
  <c r="J197"/>
  <c r="J191"/>
  <c r="BK188"/>
  <c r="J169"/>
  <c r="BK164"/>
  <c r="J159"/>
  <c r="J155"/>
  <c r="BK153"/>
  <c r="BK149"/>
  <c r="J147"/>
  <c r="BK139"/>
  <c r="BK134"/>
  <c r="BK129"/>
  <c r="J129"/>
  <c i="2" r="J167"/>
  <c r="BK164"/>
  <c r="BK161"/>
  <c r="BK158"/>
  <c r="BK156"/>
  <c r="BK153"/>
  <c r="J151"/>
  <c r="J149"/>
  <c r="BK147"/>
  <c r="BK145"/>
  <c r="BK143"/>
  <c r="BK141"/>
  <c r="BK139"/>
  <c r="J136"/>
  <c r="J133"/>
  <c r="BK131"/>
  <c r="BK129"/>
  <c r="J127"/>
  <c r="BK124"/>
  <c i="1" r="AS94"/>
  <c i="6" r="BK145"/>
  <c r="BK144"/>
  <c r="BK142"/>
  <c r="BK141"/>
  <c r="BK140"/>
  <c r="BK137"/>
  <c r="J135"/>
  <c r="BK130"/>
  <c r="J129"/>
  <c r="J127"/>
  <c r="BK125"/>
  <c i="5" r="BK142"/>
  <c r="J140"/>
  <c r="BK135"/>
  <c r="BK123"/>
  <c i="4" r="J219"/>
  <c r="BK206"/>
  <c r="J204"/>
  <c r="J198"/>
  <c r="BK194"/>
  <c r="BK192"/>
  <c r="J188"/>
  <c r="J186"/>
  <c r="BK183"/>
  <c r="J172"/>
  <c r="BK166"/>
  <c r="BK161"/>
  <c r="J155"/>
  <c r="J148"/>
  <c r="BK146"/>
  <c r="J144"/>
  <c r="BK128"/>
  <c i="3" r="BK232"/>
  <c r="J227"/>
  <c r="BK226"/>
  <c r="J224"/>
  <c r="BK212"/>
  <c r="J210"/>
  <c r="BK205"/>
  <c r="J203"/>
  <c r="BK199"/>
  <c r="BK197"/>
  <c r="BK195"/>
  <c r="J185"/>
  <c r="BK182"/>
  <c r="J171"/>
  <c r="BK162"/>
  <c r="BK159"/>
  <c r="BK157"/>
  <c r="BK145"/>
  <c r="BK142"/>
  <c r="J139"/>
  <c r="J137"/>
  <c r="J134"/>
  <c r="J132"/>
  <c i="2" r="BK167"/>
  <c r="J164"/>
  <c r="J161"/>
  <c r="J158"/>
  <c r="J156"/>
  <c r="J153"/>
  <c r="BK151"/>
  <c r="BK149"/>
  <c r="J147"/>
  <c r="J145"/>
  <c r="J143"/>
  <c r="J141"/>
  <c r="J139"/>
  <c r="BK136"/>
  <c r="BK133"/>
  <c r="J131"/>
  <c r="J129"/>
  <c r="BK127"/>
  <c r="J124"/>
  <c i="6" r="BK135"/>
  <c r="J134"/>
  <c r="BK132"/>
  <c r="BK129"/>
  <c r="BK127"/>
  <c r="J123"/>
  <c i="5" r="BK148"/>
  <c r="BK145"/>
  <c r="BK138"/>
  <c r="J132"/>
  <c r="J129"/>
  <c r="BK127"/>
  <c i="4" r="BK225"/>
  <c r="J223"/>
  <c r="BK221"/>
  <c r="BK214"/>
  <c r="J211"/>
  <c r="BK190"/>
  <c r="BK188"/>
  <c r="BK186"/>
  <c r="J180"/>
  <c r="BK170"/>
  <c r="J168"/>
  <c r="J161"/>
  <c r="J150"/>
  <c r="J146"/>
  <c r="BK136"/>
  <c r="J132"/>
  <c r="J131"/>
  <c r="J130"/>
  <c r="J128"/>
  <c i="3" r="J234"/>
  <c r="BK222"/>
  <c r="J220"/>
  <c r="J217"/>
  <c r="J214"/>
  <c r="J207"/>
  <c r="BK201"/>
  <c r="J195"/>
  <c r="BK193"/>
  <c r="BK179"/>
  <c r="J176"/>
  <c r="BK173"/>
  <c r="BK171"/>
  <c r="BK169"/>
  <c r="J167"/>
  <c r="J162"/>
  <c r="J157"/>
  <c r="J153"/>
  <c r="BK151"/>
  <c r="J149"/>
  <c i="6" r="BK123"/>
  <c i="5" r="J145"/>
  <c r="J142"/>
  <c r="J138"/>
  <c r="J127"/>
  <c r="BK125"/>
  <c i="4" r="BK217"/>
  <c r="BK211"/>
  <c r="J208"/>
  <c r="J206"/>
  <c r="J200"/>
  <c r="BK196"/>
  <c r="J194"/>
  <c r="J192"/>
  <c r="J190"/>
  <c r="BK180"/>
  <c r="J177"/>
  <c r="J174"/>
  <c r="BK172"/>
  <c r="BK168"/>
  <c r="J166"/>
  <c r="J164"/>
  <c r="BK158"/>
  <c r="BK155"/>
  <c r="BK152"/>
  <c r="BK148"/>
  <c r="J142"/>
  <c r="BK139"/>
  <c r="J139"/>
  <c r="BK137"/>
  <c r="BK134"/>
  <c r="BK130"/>
  <c i="3" r="BK234"/>
  <c r="J230"/>
  <c r="BK227"/>
  <c r="J226"/>
  <c r="BK210"/>
  <c r="J205"/>
  <c r="J201"/>
  <c r="J193"/>
  <c r="BK191"/>
  <c r="J188"/>
  <c r="BK185"/>
  <c r="J182"/>
  <c r="J179"/>
  <c r="BK176"/>
  <c r="J173"/>
  <c r="BK167"/>
  <c r="J164"/>
  <c r="BK155"/>
  <c r="J151"/>
  <c r="BK147"/>
  <c r="J145"/>
  <c r="J142"/>
  <c r="BK137"/>
  <c r="BK132"/>
  <c l="1" r="R128"/>
  <c r="P161"/>
  <c r="BK175"/>
  <c r="J175"/>
  <c r="J101"/>
  <c r="R175"/>
  <c r="P181"/>
  <c r="R209"/>
  <c r="R219"/>
  <c r="R218"/>
  <c i="4" r="R127"/>
  <c r="R141"/>
  <c r="R154"/>
  <c r="R160"/>
  <c r="R203"/>
  <c r="R213"/>
  <c r="R212"/>
  <c i="5" r="R122"/>
  <c r="P137"/>
  <c i="3" r="T128"/>
  <c r="BK166"/>
  <c r="J166"/>
  <c r="J100"/>
  <c r="T166"/>
  <c r="BK181"/>
  <c r="J181"/>
  <c r="J102"/>
  <c r="BK209"/>
  <c r="J209"/>
  <c r="J103"/>
  <c r="T219"/>
  <c r="T218"/>
  <c i="4" r="BK127"/>
  <c r="BK141"/>
  <c r="J141"/>
  <c r="J99"/>
  <c r="BK154"/>
  <c r="J154"/>
  <c r="J100"/>
  <c r="BK160"/>
  <c r="J160"/>
  <c r="J101"/>
  <c r="BK203"/>
  <c r="J203"/>
  <c r="J102"/>
  <c r="P213"/>
  <c r="P212"/>
  <c i="5" r="BK122"/>
  <c r="BK137"/>
  <c r="J137"/>
  <c r="J99"/>
  <c i="6" r="T122"/>
  <c i="2" r="P123"/>
  <c r="T123"/>
  <c r="P155"/>
  <c r="T155"/>
  <c r="R160"/>
  <c i="3" r="P128"/>
  <c r="T161"/>
  <c r="P166"/>
  <c r="T175"/>
  <c r="T181"/>
  <c r="T209"/>
  <c r="P219"/>
  <c r="P218"/>
  <c i="4" r="T127"/>
  <c r="T141"/>
  <c r="T154"/>
  <c r="P160"/>
  <c r="P203"/>
  <c r="BK213"/>
  <c r="J213"/>
  <c r="J105"/>
  <c i="5" r="T122"/>
  <c r="T121"/>
  <c r="T120"/>
  <c r="T137"/>
  <c i="6" r="P122"/>
  <c r="BK139"/>
  <c r="J139"/>
  <c r="J99"/>
  <c r="R139"/>
  <c r="R143"/>
  <c i="2" r="BK123"/>
  <c r="J123"/>
  <c r="J98"/>
  <c r="R123"/>
  <c r="BK155"/>
  <c r="J155"/>
  <c r="J99"/>
  <c r="R155"/>
  <c r="BK160"/>
  <c r="J160"/>
  <c r="J100"/>
  <c r="P160"/>
  <c r="T160"/>
  <c i="3" r="BK128"/>
  <c r="J128"/>
  <c r="J98"/>
  <c r="BK161"/>
  <c r="J161"/>
  <c r="J99"/>
  <c r="R161"/>
  <c r="R166"/>
  <c r="P175"/>
  <c r="R181"/>
  <c r="P209"/>
  <c r="BK219"/>
  <c r="J219"/>
  <c r="J106"/>
  <c i="4" r="P127"/>
  <c r="P141"/>
  <c r="P154"/>
  <c r="T160"/>
  <c r="T203"/>
  <c r="T213"/>
  <c r="T212"/>
  <c i="5" r="P122"/>
  <c r="P121"/>
  <c r="P120"/>
  <c i="1" r="AU98"/>
  <c i="5" r="R137"/>
  <c i="6" r="BK122"/>
  <c r="J122"/>
  <c r="J98"/>
  <c r="R122"/>
  <c r="R121"/>
  <c r="R120"/>
  <c r="P139"/>
  <c r="T139"/>
  <c r="BK143"/>
  <c r="J143"/>
  <c r="J100"/>
  <c r="P143"/>
  <c r="T143"/>
  <c i="3" r="BE139"/>
  <c r="BE157"/>
  <c r="BE159"/>
  <c r="BE169"/>
  <c r="BE195"/>
  <c r="BE201"/>
  <c r="BE203"/>
  <c r="BE205"/>
  <c r="BE212"/>
  <c r="BE230"/>
  <c r="BE232"/>
  <c r="BE234"/>
  <c i="4" r="E85"/>
  <c r="J92"/>
  <c r="BE132"/>
  <c r="BE136"/>
  <c r="BE144"/>
  <c r="BE183"/>
  <c r="BE200"/>
  <c r="BE219"/>
  <c r="BE223"/>
  <c i="5" r="E85"/>
  <c r="J89"/>
  <c r="BE132"/>
  <c r="BE135"/>
  <c r="BE148"/>
  <c i="6" r="E85"/>
  <c r="J92"/>
  <c i="3" r="BE132"/>
  <c r="BE134"/>
  <c r="BE137"/>
  <c r="BE145"/>
  <c r="BE185"/>
  <c r="BE188"/>
  <c r="BE191"/>
  <c r="BE197"/>
  <c r="BE210"/>
  <c r="BE214"/>
  <c r="BE224"/>
  <c r="BE227"/>
  <c r="BK216"/>
  <c r="J216"/>
  <c r="J104"/>
  <c i="4" r="BE134"/>
  <c r="BE137"/>
  <c r="BE142"/>
  <c r="BE152"/>
  <c r="BE164"/>
  <c r="BE172"/>
  <c r="BE174"/>
  <c r="BE180"/>
  <c r="BE194"/>
  <c r="BE196"/>
  <c r="BE198"/>
  <c r="BE204"/>
  <c r="BE206"/>
  <c r="BE217"/>
  <c i="5" r="J92"/>
  <c r="F117"/>
  <c r="BE123"/>
  <c r="BE140"/>
  <c r="BK147"/>
  <c r="J147"/>
  <c r="J100"/>
  <c i="6" r="J89"/>
  <c r="BE125"/>
  <c r="BE137"/>
  <c i="2" r="E85"/>
  <c r="J89"/>
  <c r="J92"/>
  <c r="F118"/>
  <c r="BE124"/>
  <c r="BE133"/>
  <c r="BE141"/>
  <c r="BE147"/>
  <c r="BE149"/>
  <c r="BE153"/>
  <c r="BE156"/>
  <c r="BE164"/>
  <c r="BK166"/>
  <c r="J166"/>
  <c r="J101"/>
  <c i="3" r="E85"/>
  <c r="F92"/>
  <c r="BE147"/>
  <c r="BE149"/>
  <c r="BE151"/>
  <c r="BE153"/>
  <c r="BE167"/>
  <c r="BE171"/>
  <c r="BE176"/>
  <c r="BE207"/>
  <c r="BE217"/>
  <c r="BE220"/>
  <c r="BE222"/>
  <c i="4" r="J119"/>
  <c r="BE130"/>
  <c r="BE131"/>
  <c r="BE139"/>
  <c r="BE148"/>
  <c r="BE150"/>
  <c r="BE161"/>
  <c r="BE168"/>
  <c r="BE177"/>
  <c r="BE208"/>
  <c r="BE211"/>
  <c r="BE214"/>
  <c r="BE221"/>
  <c r="BK210"/>
  <c r="J210"/>
  <c r="J103"/>
  <c i="5" r="BE125"/>
  <c r="BE127"/>
  <c r="BE129"/>
  <c r="BE138"/>
  <c r="BE145"/>
  <c i="6" r="F92"/>
  <c r="BE123"/>
  <c r="BE130"/>
  <c r="BE134"/>
  <c r="BE140"/>
  <c r="BE141"/>
  <c r="BE144"/>
  <c i="2" r="BE127"/>
  <c r="BE129"/>
  <c r="BE131"/>
  <c r="BE136"/>
  <c r="BE139"/>
  <c r="BE143"/>
  <c r="BE145"/>
  <c r="BE151"/>
  <c r="BE158"/>
  <c r="BE161"/>
  <c r="BE167"/>
  <c i="3" r="J89"/>
  <c r="J92"/>
  <c r="BE129"/>
  <c r="BE142"/>
  <c r="BE155"/>
  <c r="BE162"/>
  <c r="BE164"/>
  <c r="BE173"/>
  <c r="BE179"/>
  <c r="BE182"/>
  <c r="BE193"/>
  <c r="BE199"/>
  <c r="BE226"/>
  <c i="4" r="F92"/>
  <c r="BE128"/>
  <c r="BE146"/>
  <c r="BE155"/>
  <c r="BE158"/>
  <c r="BE166"/>
  <c r="BE170"/>
  <c r="BE186"/>
  <c r="BE188"/>
  <c r="BE190"/>
  <c r="BE192"/>
  <c r="BE225"/>
  <c i="5" r="BE142"/>
  <c i="6" r="BE127"/>
  <c r="BE129"/>
  <c r="BE132"/>
  <c r="BE135"/>
  <c r="BE142"/>
  <c r="BE145"/>
  <c i="3" r="F35"/>
  <c i="1" r="BB96"/>
  <c i="6" r="F34"/>
  <c i="1" r="BA99"/>
  <c i="4" r="F37"/>
  <c i="1" r="BD97"/>
  <c i="2" r="F34"/>
  <c i="1" r="BA95"/>
  <c i="6" r="F37"/>
  <c i="1" r="BD99"/>
  <c i="2" r="F37"/>
  <c i="1" r="BD95"/>
  <c i="5" r="F34"/>
  <c i="1" r="BA98"/>
  <c i="5" r="F36"/>
  <c i="1" r="BC98"/>
  <c i="3" r="F37"/>
  <c i="1" r="BD96"/>
  <c i="4" r="F34"/>
  <c i="1" r="BA97"/>
  <c i="5" r="F35"/>
  <c i="1" r="BB98"/>
  <c i="2" r="F35"/>
  <c i="1" r="BB95"/>
  <c i="4" r="F36"/>
  <c i="1" r="BC97"/>
  <c i="6" r="F36"/>
  <c i="1" r="BC99"/>
  <c i="4" r="J34"/>
  <c i="1" r="AW97"/>
  <c i="3" r="F34"/>
  <c i="1" r="BA96"/>
  <c i="2" r="F36"/>
  <c i="1" r="BC95"/>
  <c i="3" r="F36"/>
  <c i="1" r="BC96"/>
  <c i="6" r="J34"/>
  <c i="1" r="AW99"/>
  <c i="4" r="F35"/>
  <c i="1" r="BB97"/>
  <c i="6" r="F35"/>
  <c i="1" r="BB99"/>
  <c i="5" r="J34"/>
  <c i="1" r="AW98"/>
  <c i="2" r="J34"/>
  <c i="1" r="AW95"/>
  <c i="3" r="J34"/>
  <c i="1" r="AW96"/>
  <c i="5" r="F37"/>
  <c i="1" r="BD98"/>
  <c i="2" l="1" r="R122"/>
  <c r="R121"/>
  <c i="4" r="T126"/>
  <c r="T125"/>
  <c i="6" r="T121"/>
  <c r="T120"/>
  <c i="4" r="BK126"/>
  <c i="5" r="R121"/>
  <c r="R120"/>
  <c i="6" r="P121"/>
  <c r="P120"/>
  <c i="1" r="AU99"/>
  <c i="2" r="P122"/>
  <c r="P121"/>
  <c i="1" r="AU95"/>
  <c i="3" r="R127"/>
  <c r="R126"/>
  <c i="4" r="P126"/>
  <c r="P125"/>
  <c i="1" r="AU97"/>
  <c i="3" r="P127"/>
  <c r="P126"/>
  <c i="1" r="AU96"/>
  <c i="2" r="T122"/>
  <c r="T121"/>
  <c i="5" r="BK121"/>
  <c r="BK120"/>
  <c r="J120"/>
  <c r="J96"/>
  <c i="3" r="T127"/>
  <c r="T126"/>
  <c i="4" r="R126"/>
  <c r="R125"/>
  <c r="J127"/>
  <c r="J98"/>
  <c i="5" r="J122"/>
  <c r="J98"/>
  <c i="2" r="BK122"/>
  <c r="J122"/>
  <c r="J97"/>
  <c i="3" r="BK127"/>
  <c r="J127"/>
  <c r="J97"/>
  <c i="4" r="BK212"/>
  <c r="J212"/>
  <c r="J104"/>
  <c i="6" r="BK121"/>
  <c r="J121"/>
  <c r="J97"/>
  <c i="3" r="BK218"/>
  <c r="J218"/>
  <c r="J105"/>
  <c i="5" r="F33"/>
  <c i="1" r="AZ98"/>
  <c i="4" r="F33"/>
  <c i="1" r="AZ97"/>
  <c r="BA94"/>
  <c r="W33"/>
  <c r="BC94"/>
  <c r="AY94"/>
  <c i="2" r="J33"/>
  <c i="1" r="AV95"/>
  <c r="AT95"/>
  <c i="2" r="F33"/>
  <c i="1" r="AZ95"/>
  <c i="6" r="J33"/>
  <c i="1" r="AV99"/>
  <c r="AT99"/>
  <c i="3" r="F33"/>
  <c i="1" r="AZ96"/>
  <c i="4" r="J33"/>
  <c i="1" r="AV97"/>
  <c r="AT97"/>
  <c r="BB94"/>
  <c r="W34"/>
  <c r="BD94"/>
  <c r="W36"/>
  <c i="6" r="F33"/>
  <c i="1" r="AZ99"/>
  <c i="5" r="J33"/>
  <c i="1" r="AV98"/>
  <c r="AT98"/>
  <c i="3" r="J33"/>
  <c i="1" r="AV96"/>
  <c r="AT96"/>
  <c i="4" l="1" r="BK125"/>
  <c r="J125"/>
  <c r="J96"/>
  <c r="J126"/>
  <c r="J97"/>
  <c i="5" r="J121"/>
  <c r="J97"/>
  <c i="3" r="BK126"/>
  <c r="J126"/>
  <c i="2" r="BK121"/>
  <c r="J121"/>
  <c i="6" r="BK120"/>
  <c r="J120"/>
  <c r="J96"/>
  <c i="1" r="AU94"/>
  <c i="5" r="J30"/>
  <c i="1" r="AG98"/>
  <c r="AN98"/>
  <c r="AW94"/>
  <c r="AK33"/>
  <c i="2" r="J30"/>
  <c i="1" r="AG95"/>
  <c r="AN95"/>
  <c i="3" r="J30"/>
  <c i="1" r="AG96"/>
  <c r="AN96"/>
  <c r="AZ94"/>
  <c r="W35"/>
  <c r="AX94"/>
  <c i="3" l="1" r="J96"/>
  <c i="2" r="J96"/>
  <c r="J39"/>
  <c i="3" r="J39"/>
  <c i="5" r="J39"/>
  <c i="4" r="J30"/>
  <c i="1" r="AG97"/>
  <c r="AN97"/>
  <c r="AV94"/>
  <c i="6" r="J30"/>
  <c i="1" r="AG99"/>
  <c r="AN99"/>
  <c i="6" l="1" r="J39"/>
  <c i="4" r="J39"/>
  <c i="1" r="AG94"/>
  <c r="AK26"/>
  <c r="AT94"/>
  <c l="1" r="AN94"/>
  <c r="AG103"/>
  <c r="AV103"/>
  <c r="BY103"/>
  <c r="AG104"/>
  <c r="AV104"/>
  <c r="BY104"/>
  <c r="AG105"/>
  <c r="AV105"/>
  <c r="BY105"/>
  <c r="AG102"/>
  <c r="AV102"/>
  <c r="BY102"/>
  <c l="1" r="CD102"/>
  <c r="CD103"/>
  <c r="CD104"/>
  <c r="CD105"/>
  <c r="W32"/>
  <c r="AK32"/>
  <c r="AG101"/>
  <c r="AK27"/>
  <c r="AN103"/>
  <c r="AN105"/>
  <c r="AN102"/>
  <c r="AN104"/>
  <c l="1" r="AK29"/>
  <c r="AG107"/>
  <c r="AN101"/>
  <c r="AN107"/>
  <c l="1"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<sst xmlns="http://schemas.openxmlformats.org/spreadsheetml/2006/main">
  <si>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</si>
  <si>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</si>
  <si>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</si>
  <si>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</si>
  <si>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</si>
  <si>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{f9e78fab-120f-4c27-94dd-2402b792dfc7}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</si>
  <si>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</si>
  <si>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</si>
  <si>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</si>
  <si>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</si>
  <si>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</si>
  <si>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</si>
  <si>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</si>
  <si>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</si>
  <si>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</si>
  <si>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</si>
  <si>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</si>
  <si>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Morava, Ruda nad Moravou - dosypání hráze</t>
  </si>
  <si>
    <t>KSO:</t>
  </si>
  <si>
    <t>CC-CZ:</t>
  </si>
  <si>
    <t>Místo:</t>
  </si>
  <si>
    <t>k.ú. Ruda nad Moravou a Bartoňov</t>
  </si>
  <si>
    <t>Datum:</t>
  </si>
  <si>
    <t>29. 9. 2020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</si>
  <si>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</si>
  <si>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</si>
  <si>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</si>
  <si>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</si>
  <si>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</si>
  <si>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</si>
  <si>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</si>
  <si>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</si>
  <si>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49241648</t>
  </si>
  <si>
    <t>VODNÍ DÍLA - TBD a.s.</t>
  </si>
  <si>
    <t>True</t>
  </si>
  <si>
    <t>Zpracovatel:</t>
  </si>
  <si>
    <t xml:space="preserve"> </t>
  </si>
  <si>
    <t>Poznámka:</t>
  </si>
  <si>
    <t>verze rozpočtu DPS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</si>
  <si>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</si>
  <si>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</si>
  <si>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</si>
  <si>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</si>
  <si>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</si>
  <si>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</si>
  <si>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</si>
  <si>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</si>
  <si>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</si>
  <si>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</si>
  <si>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</si>
  <si>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</si>
  <si>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</si>
  <si>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</si>
  <si>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</si>
  <si>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</si>
  <si>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</si>
  <si>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</si>
  <si>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</si>
  <si>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</si>
  <si>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</si>
  <si>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</si>
  <si>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</si>
  <si>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</si>
  <si>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</si>
  <si>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</si>
  <si>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</si>
  <si>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</si>
  <si>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</si>
  <si>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</si>
  <si>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</si>
  <si>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</si>
  <si>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</si>
  <si>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</si>
  <si>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</si>
  <si>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</si>
  <si>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</si>
  <si>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</si>
  <si>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</si>
  <si>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</si>
  <si>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</si>
  <si>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</si>
  <si>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</si>
  <si>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</si>
  <si>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</si>
  <si>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</si>
  <si>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</si>
  <si>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3002_01</t>
  </si>
  <si>
    <t>SO1 - Dosypání hráze a oprava návodního svahu</t>
  </si>
  <si>
    <t>STA</t>
  </si>
  <si>
    <t>1</t>
  </si>
  <si>
    <t>{fd20c2eb-76ff-4519-a988-f360628bd558}</t>
  </si>
  <si>
    <t>2</t>
  </si>
  <si>
    <t>3002_02</t>
  </si>
  <si>
    <t xml:space="preserve">SO2 - Dosypání hráze, dobetonování a oprava ŽB zídky </t>
  </si>
  <si>
    <t>{3a6e3ae0-679a-445a-bada-2fc8ee8365e5}</t>
  </si>
  <si>
    <t>3002_03</t>
  </si>
  <si>
    <t xml:space="preserve">SO3 – Oprava ŽB zídky a dilatačních spár </t>
  </si>
  <si>
    <t>{f144924c-ef8d-4dad-8b27-3ad190dd1f48}</t>
  </si>
  <si>
    <t>3002_04</t>
  </si>
  <si>
    <t>SO4 - Oprava opevnění a kamenné patky</t>
  </si>
  <si>
    <t>{85672c22-1f3f-47d9-99bb-d06e2a9e6393}</t>
  </si>
  <si>
    <t>3002_05</t>
  </si>
  <si>
    <t>Ostatní náklady</t>
  </si>
  <si>
    <t>{983c870d-7789-46f8-8fcf-6e10545bbdd1}</t>
  </si>
  <si>
    <t>2) Ostatní náklady ze souhrnného listu</t>
  </si>
  <si>
    <t>Procent. zadání_x000d_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</si>
  <si>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</si>
  <si>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</si>
  <si>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</si>
  <si>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</si>
  <si>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</si>
  <si>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</si>
  <si>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</si>
  <si>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</si>
  <si>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3002_01 - SO1 - Dosypání hráze a oprava návodního svahu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</si>
  <si>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</si>
  <si>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</si>
  <si>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</si>
  <si>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</si>
  <si>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</si>
  <si>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</si>
  <si>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</si>
  <si>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</si>
  <si>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</si>
  <si>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</si>
  <si>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</si>
  <si>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</si>
  <si>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</si>
  <si>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</si>
  <si>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</si>
  <si>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</si>
  <si>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</si>
  <si>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</si>
  <si>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</si>
  <si>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</si>
  <si>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</si>
  <si>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</si>
  <si>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</si>
  <si>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</si>
  <si>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</si>
  <si>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</si>
  <si>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</si>
  <si>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</si>
  <si>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</si>
  <si>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</si>
  <si>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m2</t>
  </si>
  <si>
    <t>4</t>
  </si>
  <si>
    <t>-1727354322</t>
  </si>
  <si>
    <t>VV</t>
  </si>
  <si>
    <t>"D.1.02, C.3.1, štěrk s výsivkou" 57*3</t>
  </si>
  <si>
    <t>"D.1.02, C.3.1, štěrkopísek" 57*3</t>
  </si>
  <si>
    <t>121151113</t>
  </si>
  <si>
    <t>Sejmutí ornice strojně při souvislé ploše přes 100 do 500 m2, tl. vrstvy do 200 mm</t>
  </si>
  <si>
    <t>308730606</t>
  </si>
  <si>
    <t>"D.1, C.3.1" 394,3</t>
  </si>
  <si>
    <t>3</t>
  </si>
  <si>
    <t>122151102</t>
  </si>
  <si>
    <t>Odkopávky a prokopávky nezapažené strojně v hornině třídy těžitelnosti I skupiny 1 a 2 přes 20 do 50 m3</t>
  </si>
  <si>
    <t>m3</t>
  </si>
  <si>
    <t>810270878</t>
  </si>
  <si>
    <t>"D.1.02, C.3.1, svrchní vrstva násypu" 114-57*3*0,5</t>
  </si>
  <si>
    <t>122151404</t>
  </si>
  <si>
    <t>Vykopávky v zemnících na suchu strojně zapažených i nezapažených v hornině třídy těžitelnosti I skupiny 1 a 2 přes 100 do 500 m3</t>
  </si>
  <si>
    <t>-1491056427</t>
  </si>
  <si>
    <t>"D.1.02, zemina pro dosypání hráze" 86+5,2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</si>
  <si>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</si>
  <si>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</si>
  <si>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</si>
  <si>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-1679476804</t>
  </si>
  <si>
    <t>"odvoz vytěženého materiálu 18km" 17,1+42,72+28,5</t>
  </si>
  <si>
    <t>"dovoz materiálu 20km " 86+46+17+5,2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</si>
  <si>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</si>
  <si>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</si>
  <si>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</si>
  <si>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-2070062826</t>
  </si>
  <si>
    <t xml:space="preserve">"odvoz vytěženého materiálu 18km"  88,32*8</t>
  </si>
  <si>
    <t>"dovoz materiálu 20km " 154,2*10</t>
  </si>
  <si>
    <t>7</t>
  </si>
  <si>
    <t>171103212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</si>
  <si>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přes 20 do 50 % objemu</t>
  </si>
  <si>
    <t>72552635</t>
  </si>
  <si>
    <t>"D.1.02, dosypání hráze" 86</t>
  </si>
  <si>
    <t>8</t>
  </si>
  <si>
    <t>171152501</t>
  </si>
  <si>
    <t>Zhutnění podloží pod násypy z rostlé horniny třídy těžitelnosti I a II, skupiny 1 až 4 z hornin soudružných a nesoudržných</t>
  </si>
  <si>
    <t>843036744</t>
  </si>
  <si>
    <t>"přehutnění odhalené zákl spáry" 57*3,5</t>
  </si>
  <si>
    <t>9</t>
  </si>
  <si>
    <t>171201231</t>
  </si>
  <si>
    <t>Poplatek za uložení stavebního odpadu na recyklační skládce (skládkovné) zeminy a kamení zatříděného do Katalogu odpadů pod kódem 17 05 04</t>
  </si>
  <si>
    <t>t</t>
  </si>
  <si>
    <t>-248605832</t>
  </si>
  <si>
    <t>88,32/1,7</t>
  </si>
  <si>
    <t>10</t>
  </si>
  <si>
    <t>174151101</t>
  </si>
  <si>
    <t>Zásyp sypaninou z jakékoliv horniny strojně s uložením výkopku ve vrstvách se zhutněním jam, šachet, rýh nebo kolem objektů v těchto vykopávkách</t>
  </si>
  <si>
    <t>-262976968</t>
  </si>
  <si>
    <t>"D.1, oprava nátrží" 5,2</t>
  </si>
  <si>
    <t>11</t>
  </si>
  <si>
    <t>181411122</t>
  </si>
  <si>
    <t>Založení trávníku na půdě předem připravené plochy do 1000 m2 výsevem včetně utažení lučního na svahu přes 1:5 do 1:2</t>
  </si>
  <si>
    <t>-1990178264</t>
  </si>
  <si>
    <t>12</t>
  </si>
  <si>
    <t>M</t>
  </si>
  <si>
    <t>00572470</t>
  </si>
  <si>
    <t>osivo směs travní univerzál</t>
  </si>
  <si>
    <t>kg</t>
  </si>
  <si>
    <t>1975562516</t>
  </si>
  <si>
    <t>394,3*0,015 'Přepočtené koeficientem množství</t>
  </si>
  <si>
    <t>13</t>
  </si>
  <si>
    <t>182251101</t>
  </si>
  <si>
    <t>Svahování trvalých svahů do projektovaných profilů strojně s potřebným přemístěním výkopku při svahování násypů v jakékoliv hornině</t>
  </si>
  <si>
    <t>647631241</t>
  </si>
  <si>
    <t>14</t>
  </si>
  <si>
    <t>182351123</t>
  </si>
  <si>
    <t>Rozprostření a urovnání ornice ve svahu sklonu přes 1:5 strojně při souvislé ploše přes 100 do 500 m2, tl. vrstvy do 200 mm</t>
  </si>
  <si>
    <t>-1379044371</t>
  </si>
  <si>
    <t>Zakládání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</si>
  <si>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</si>
  <si>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</si>
  <si>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1942722432</t>
  </si>
  <si>
    <t>"D.1.02, C.3.1" 57*3.6</t>
  </si>
  <si>
    <t>16</t>
  </si>
  <si>
    <t>69311010</t>
  </si>
  <si>
    <t>geotextilie tkaná separační, filtrační, výztužná PP pevnost v tahu 80kN/m</t>
  </si>
  <si>
    <t>1148556582</t>
  </si>
  <si>
    <t>205,2*1,15 'Přepočtené koeficientem množství</t>
  </si>
  <si>
    <t>Komunikace pozemní</t>
  </si>
  <si>
    <t>17</t>
  </si>
  <si>
    <t>564231111</t>
  </si>
  <si>
    <t xml:space="preserve">Podklad nebo podsyp ze štěrkopísku ŠP  s rozprostřením, vlhčením a zhutněním, po zhutnění tl. 100 mm</t>
  </si>
  <si>
    <t>-537593899</t>
  </si>
  <si>
    <t>P</t>
  </si>
  <si>
    <t xml:space="preserve">Poznámka k položce:_x000d_
vrstva z kalené lomové výsypky do 20 kg/m3 </t>
  </si>
  <si>
    <t xml:space="preserve">"D.1.02, lomová výsypka"  57*3</t>
  </si>
  <si>
    <t>18</t>
  </si>
  <si>
    <t>564871111</t>
  </si>
  <si>
    <t xml:space="preserve">Podklad ze štěrkodrti ŠD  s rozprostřením a zhutněním, po zhutnění tl. 250 mm</t>
  </si>
  <si>
    <t>2030770388</t>
  </si>
  <si>
    <t>"D.1.02, frakce 0-63mm" 57*3</t>
  </si>
  <si>
    <t>998</t>
  </si>
  <si>
    <t>Přesun hmot</t>
  </si>
  <si>
    <t>19</t>
  </si>
  <si>
    <t>998312011</t>
  </si>
  <si>
    <t xml:space="preserve">Přesun hmot pro sanace území, hrazení a úpravy bystřin  jakéhokoliv rozsahu pro dopravní vzdálenost 50 m</t>
  </si>
  <si>
    <t>1247601974</t>
  </si>
  <si>
    <t xml:space="preserve">3002_02 - SO2 - Dosypání hráze, dobetonování a oprava ŽB zídky 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</si>
  <si>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</si>
  <si>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</si>
  <si>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</si>
  <si>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</si>
  <si>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</si>
  <si>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-932903610</t>
  </si>
  <si>
    <t>"D.1.02, C.3.1, štěrk s výsivkou"84*3</t>
  </si>
  <si>
    <t>"D.1.02, C.3.1, štěrkopísek" 84*3</t>
  </si>
  <si>
    <t>417722751</t>
  </si>
  <si>
    <t>"D.2, C.3.2" 430</t>
  </si>
  <si>
    <t>513529360</t>
  </si>
  <si>
    <t>"D.2.02, C.3.2, svrchní vrstva násypu" 84*3,3*0,15</t>
  </si>
  <si>
    <t>"zemina v zavázaní ŽB zídky" 12,7</t>
  </si>
  <si>
    <t>761401701</t>
  </si>
  <si>
    <t>"zemina pro dosypání hráze" 111</t>
  </si>
  <si>
    <t>-154743252</t>
  </si>
  <si>
    <t>"odvoz vytěženého materiálu 18km" 25,2+63+41,58</t>
  </si>
  <si>
    <t>"dovoz materiálu 20km " 111+67</t>
  </si>
  <si>
    <t>-682305588</t>
  </si>
  <si>
    <t>"odvoz vytěženého materiálu 18km" 129,78*8</t>
  </si>
  <si>
    <t>"dovoz materiálu 20km " 178*10</t>
  </si>
  <si>
    <t>-605758509</t>
  </si>
  <si>
    <t>"D.2, dosypání hráze" 111</t>
  </si>
  <si>
    <t>-1939182800</t>
  </si>
  <si>
    <t>"přehutnění odhalené zákl spáry" 84*3,5</t>
  </si>
  <si>
    <t>1537365397</t>
  </si>
  <si>
    <t>129,78/1,7</t>
  </si>
  <si>
    <t>-939713070</t>
  </si>
  <si>
    <t>487950548</t>
  </si>
  <si>
    <t>-1405632747</t>
  </si>
  <si>
    <t>430*0,015 'Přepočtené koeficientem množství</t>
  </si>
  <si>
    <t>-1958094983</t>
  </si>
  <si>
    <t>1680131462</t>
  </si>
  <si>
    <t>-2091055490</t>
  </si>
  <si>
    <t>"D.2.02, C.3.2" 84*3.6</t>
  </si>
  <si>
    <t>-311512782</t>
  </si>
  <si>
    <t>302,4*1,15 'Přepočtené koeficientem množství</t>
  </si>
  <si>
    <t>Svislé a kompletní konstrukce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</si>
  <si>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</si>
  <si>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</si>
  <si>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1277787993</t>
  </si>
  <si>
    <t>"D.2.05, C.3.2, kce zídky" 13*1,7*0,25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</si>
  <si>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</si>
  <si>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</si>
  <si>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-398970786</t>
  </si>
  <si>
    <t>"kce zídky" 13,25*2*1,7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</si>
  <si>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</si>
  <si>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</si>
  <si>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489662535</t>
  </si>
  <si>
    <t>20</t>
  </si>
  <si>
    <t>321368211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</si>
  <si>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</si>
  <si>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-199295939</t>
  </si>
  <si>
    <t>387/1000</t>
  </si>
  <si>
    <t>-788581273</t>
  </si>
  <si>
    <t xml:space="preserve">"D.1.02, lomová výsypka"  84*3</t>
  </si>
  <si>
    <t>22</t>
  </si>
  <si>
    <t>1504777682</t>
  </si>
  <si>
    <t>"D.2.02, frakce 0-63mm" 84*3</t>
  </si>
  <si>
    <t>Ostatní konstrukce a práce, bourání</t>
  </si>
  <si>
    <t>23</t>
  </si>
  <si>
    <t>900R2</t>
  </si>
  <si>
    <t>Osazení zákrytové prefabrikované desky, dodávka vč montáže</t>
  </si>
  <si>
    <t>ks</t>
  </si>
  <si>
    <t>2109974154</t>
  </si>
  <si>
    <t xml:space="preserve">Poznámka k položce:_x000d_
 - rozměr desky s okapničkou 300x800mmx80mm_x000d_
 - osazení provedeno na flexibilní lepidlo na sraz (součást položky)_x000d_
 - dilatační spáry ochranné zídky budou přiznány v plánované šířce  a vyplněny pomocí trvale pružného tmelu_x000d_
_x000d_
</t>
  </si>
  <si>
    <t>"D.2.05, celkový počet" 14</t>
  </si>
  <si>
    <t>24</t>
  </si>
  <si>
    <t>931994142</t>
  </si>
  <si>
    <t xml:space="preserve">Těsnění spáry betonové konstrukce pásy, profily, tmely  tmelem polyuretanovým spáry dilatační do 4,0 cm2</t>
  </si>
  <si>
    <t>m</t>
  </si>
  <si>
    <t>-1526976557</t>
  </si>
  <si>
    <t>"D.2.05, D.2.06, svislé DS" 4*1,7</t>
  </si>
  <si>
    <t>"D.2.06, oddilatování budovy" 4*1,5</t>
  </si>
  <si>
    <t>25</t>
  </si>
  <si>
    <t>953312122</t>
  </si>
  <si>
    <t xml:space="preserve">Vložky svislé do dilatačních spár z polystyrenových desek  extrudovaných včetně dodání a osazení, v jakémkoliv zdivu přes 10 do 20 mm</t>
  </si>
  <si>
    <t>1695279850</t>
  </si>
  <si>
    <t>"D.2.05, D.2.06, svislé DS" 2*0,18*1,7</t>
  </si>
  <si>
    <t>"D.2.06, oddilatování budovy" 2,1</t>
  </si>
  <si>
    <t>26</t>
  </si>
  <si>
    <t>953333321.KRN</t>
  </si>
  <si>
    <t>PVC těsnící pás do dilatačních spar betonových kcí vnitřní š 240 mm KORN D 240</t>
  </si>
  <si>
    <t>234642557</t>
  </si>
  <si>
    <t>"D2.05" 2*1,7</t>
  </si>
  <si>
    <t>27</t>
  </si>
  <si>
    <t>900R3</t>
  </si>
  <si>
    <t>Hydrofilní bobtnavý pásek do pracovních spar betonových konstrukcí š 25mm</t>
  </si>
  <si>
    <t>648569461</t>
  </si>
  <si>
    <t>"D.2.05, pracovní spára zídka/patka" 13</t>
  </si>
  <si>
    <t>28</t>
  </si>
  <si>
    <t>962052211</t>
  </si>
  <si>
    <t xml:space="preserve">Bourání zdiva železobetonového  nadzákladového, objemu přes 1 m3</t>
  </si>
  <si>
    <t>535281301</t>
  </si>
  <si>
    <t>"stávající zídka" 13*1,4*0,2</t>
  </si>
  <si>
    <t>29</t>
  </si>
  <si>
    <t>985121123</t>
  </si>
  <si>
    <t>Tryskání degradovaného betonu stěn, rubu kleneb a podlah vodou pod tlakem přes 1 250 do 2 500 barů</t>
  </si>
  <si>
    <t>1386428124</t>
  </si>
  <si>
    <t>"D.2.05, C3.2, očistění základu zídky" 13*0,3</t>
  </si>
  <si>
    <t>30</t>
  </si>
  <si>
    <t>985131411</t>
  </si>
  <si>
    <t>Očištění ploch stěn, rubu kleneb a podlah vysušení stlačeným vzduchem</t>
  </si>
  <si>
    <t>-9437366</t>
  </si>
  <si>
    <t>31</t>
  </si>
  <si>
    <t>985141112</t>
  </si>
  <si>
    <t>Vyčištění trhlin nebo dutin ve zdivu šířky do 30 mm, hloubky přes 150 do 300 mm</t>
  </si>
  <si>
    <t>616183988</t>
  </si>
  <si>
    <t>"vyčištění DS" 4*1,7</t>
  </si>
  <si>
    <t>32</t>
  </si>
  <si>
    <t>985323111</t>
  </si>
  <si>
    <t>Spojovací můstek reprofilovaného betonu na cementové bázi, tloušťky 1 mm</t>
  </si>
  <si>
    <t>852501555</t>
  </si>
  <si>
    <t>"ošetření prac spáry" 13*0,3</t>
  </si>
  <si>
    <t>33</t>
  </si>
  <si>
    <t>985331211</t>
  </si>
  <si>
    <t>Dodatečné vlepování betonářské výztuže včetně vyvrtání a vyčištění otvoru chemickou maltou průměr výztuže 8 mm</t>
  </si>
  <si>
    <t>2000790997</t>
  </si>
  <si>
    <t>"D.2.06" 0,22*13*6</t>
  </si>
  <si>
    <t>34</t>
  </si>
  <si>
    <t>13021011</t>
  </si>
  <si>
    <t>tyč ocelová žebírková jakost BSt 500S výztuž do betonu D 8mm</t>
  </si>
  <si>
    <t>-503705970</t>
  </si>
  <si>
    <t>13*6*0,44*0,395/1000</t>
  </si>
  <si>
    <t>997</t>
  </si>
  <si>
    <t>Přesun sutě</t>
  </si>
  <si>
    <t>35</t>
  </si>
  <si>
    <t>997013501</t>
  </si>
  <si>
    <t>Odvoz suti a vybouraných hmot na skládku nebo meziskládku se složením, na vzdálenost do 1 km</t>
  </si>
  <si>
    <t>-997861979</t>
  </si>
  <si>
    <t>"ŽB odpad, odvoz na skládku 18km" 3,7*2,2</t>
  </si>
  <si>
    <t>36</t>
  </si>
  <si>
    <t>997013509</t>
  </si>
  <si>
    <t>Odvoz suti a vybouraných hmot na skládku nebo meziskládku se složením, na vzdálenost Příplatek k ceně za každý další i započatý 1 km přes 1 km</t>
  </si>
  <si>
    <t>1346770891</t>
  </si>
  <si>
    <t>8,14*17</t>
  </si>
  <si>
    <t>37</t>
  </si>
  <si>
    <t>997013862</t>
  </si>
  <si>
    <t>Poplatek za uložení stavebního odpadu na recyklační skládce (skládkovné) z armovaného betonu zatříděného do Katalogu odpadů pod kódem 17 01 01</t>
  </si>
  <si>
    <t>2126153206</t>
  </si>
  <si>
    <t>8,14</t>
  </si>
  <si>
    <t>38</t>
  </si>
  <si>
    <t>-642855693</t>
  </si>
  <si>
    <t>PSV</t>
  </si>
  <si>
    <t>Práce a dodávky PSV</t>
  </si>
  <si>
    <t>711</t>
  </si>
  <si>
    <t>Izolace proti vodě, vlhkosti a plynům</t>
  </si>
  <si>
    <t>39</t>
  </si>
  <si>
    <t>711191011</t>
  </si>
  <si>
    <t>Provedení nátěru adhezního můstku na ploše svislé S</t>
  </si>
  <si>
    <t>454457395</t>
  </si>
  <si>
    <t xml:space="preserve">"D.2.06, ošetření stěn DS před použitím tmelu"  0,07*1,7*4</t>
  </si>
  <si>
    <t>40</t>
  </si>
  <si>
    <t>SKA.122239</t>
  </si>
  <si>
    <t>Sika Primer-3 N - kotevní nátěr pod tmely na savé i nesavé podklady</t>
  </si>
  <si>
    <t>balení</t>
  </si>
  <si>
    <t>-1041691569</t>
  </si>
  <si>
    <t>0,476*0,118 'Přepočtené koeficientem množství</t>
  </si>
  <si>
    <t>41</t>
  </si>
  <si>
    <t>711761404</t>
  </si>
  <si>
    <t xml:space="preserve">Provedení detailů fóliemi  dilatačních spár vodorovných V uzávěr fólií rš 500 mm přilepenou v plné ploše</t>
  </si>
  <si>
    <t>1870765282</t>
  </si>
  <si>
    <t xml:space="preserve">"D.2.06, oddilatování budovy"  1,5</t>
  </si>
  <si>
    <t>42</t>
  </si>
  <si>
    <t>SKA.406601</t>
  </si>
  <si>
    <t xml:space="preserve">Sikadur-Combiflex SG-10 M 100, pás fólie   tl. 1 mm / š. 100 mm</t>
  </si>
  <si>
    <t>839332254</t>
  </si>
  <si>
    <t>43</t>
  </si>
  <si>
    <t>711792183</t>
  </si>
  <si>
    <t xml:space="preserve">Provedení detailů dilatačních spár-těsnění impregnovanými provazci  na ploše svislé S</t>
  </si>
  <si>
    <t>125862865</t>
  </si>
  <si>
    <t>"D.2.06, svislé DS" 4*1,7</t>
  </si>
  <si>
    <t>"D.2.06, oddilatování budovy" 10,5</t>
  </si>
  <si>
    <t>44</t>
  </si>
  <si>
    <t>28376620</t>
  </si>
  <si>
    <t>provazec těsnící z pěnového polyetylénu D 20mm</t>
  </si>
  <si>
    <t>518986815</t>
  </si>
  <si>
    <t>4*1,7</t>
  </si>
  <si>
    <t>45</t>
  </si>
  <si>
    <t>28376622</t>
  </si>
  <si>
    <t>provazec těsnící z pěnového polyetylenu D 25mm</t>
  </si>
  <si>
    <t>-316106594</t>
  </si>
  <si>
    <t>46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</si>
  <si>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</si>
  <si>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</si>
  <si>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660569241</t>
  </si>
  <si>
    <t xml:space="preserve">3002_03 - SO3 – Oprava ŽB zídky a dilatačních spár </t>
  </si>
  <si>
    <t xml:space="preserve">    4 - Vodorovné konstrukce</t>
  </si>
  <si>
    <t>114203102</t>
  </si>
  <si>
    <t>Rozebrání dlažeb nebo záhozů s naložením na dopravní prostředek dlažeb z lomového kamene nebo betonových tvárnic na sucho se zalitými spárami cementovou maltou</t>
  </si>
  <si>
    <t>-779672126</t>
  </si>
  <si>
    <t>"návodní strana zídky u DS" 23*1*0,8*0,3</t>
  </si>
  <si>
    <t>114203202</t>
  </si>
  <si>
    <t>Očištění lomového kamene nebo betonových tvárnic získaných při rozebrání dlažeb, záhozů, rovnanin a soustřeďovacích staveb od malty</t>
  </si>
  <si>
    <t>-327498183</t>
  </si>
  <si>
    <t>114203301</t>
  </si>
  <si>
    <t>Třídění lomového kamene nebo betonových tvárnic získaných při rozebrání dlažeb, záhozů, rovnanin a soustřeďovacích staveb podle druhu, velikosti nebo tvaru</t>
  </si>
  <si>
    <t>-1022165312</t>
  </si>
  <si>
    <t>121112003</t>
  </si>
  <si>
    <t>Sejmutí ornice ručně při souvislé ploše, tl. vrstvy do 200 mm</t>
  </si>
  <si>
    <t>-1049785066</t>
  </si>
  <si>
    <t>"vzdušní strana zídky, výkop u DS" 8</t>
  </si>
  <si>
    <t>122111101</t>
  </si>
  <si>
    <t>Odkopávky a prokopávky ručně zapažené i nezapažené v hornině třídy těžitelnosti I skupiny 1 a 2</t>
  </si>
  <si>
    <t>1097660952</t>
  </si>
  <si>
    <t>"D.3.03, výkop v místech DS" 10,1</t>
  </si>
  <si>
    <t>181411131</t>
  </si>
  <si>
    <t>Založení trávníku na půdě předem připravené plochy do 1000 m2 výsevem včetně utažení parkového v rovině nebo na svahu do 1:5</t>
  </si>
  <si>
    <t>-1124432159</t>
  </si>
  <si>
    <t>00572410</t>
  </si>
  <si>
    <t>osivo směs travní parková</t>
  </si>
  <si>
    <t>-17260065</t>
  </si>
  <si>
    <t>8*0,015 'Přepočtené koeficientem množství</t>
  </si>
  <si>
    <t>182311123</t>
  </si>
  <si>
    <t>Rozprostření a urovnání ornice ve svahu sklonu přes 1:5 ručně při souvislé ploše, tl. vrstvy do 200 mm</t>
  </si>
  <si>
    <t>-743425040</t>
  </si>
  <si>
    <t>-1431789689</t>
  </si>
  <si>
    <t>"D.3.02, C.3.3, kce nového zhlaví zídky" 0,2*0,2*150</t>
  </si>
  <si>
    <t>-814493056</t>
  </si>
  <si>
    <t>0,2*(150*2+0,2*2)</t>
  </si>
  <si>
    <t>733520248</t>
  </si>
  <si>
    <t>-1659744863</t>
  </si>
  <si>
    <t>"D.3.02, zhlaví" 280/1000</t>
  </si>
  <si>
    <t>338171115</t>
  </si>
  <si>
    <t>Montáž sloupků a vzpěr plotových ocelových trubkových nebo profilovaných výšky do 2,00 m ukotvením k pevnému podkladu</t>
  </si>
  <si>
    <t>kus</t>
  </si>
  <si>
    <t>-744414832</t>
  </si>
  <si>
    <t>Poznámka k položce:_x000d_
budou využity stávající plotové sloupky</t>
  </si>
  <si>
    <t>348401130</t>
  </si>
  <si>
    <t>Montáž oplocení z pletiva strojového s napínacími dráty přes 1,6 do 2,0 m</t>
  </si>
  <si>
    <t>-1281253812</t>
  </si>
  <si>
    <t>Poznámka k položce:_x000d_
vč uložení a připravení pro opětovné použití</t>
  </si>
  <si>
    <t>Vodorovné konstrukce</t>
  </si>
  <si>
    <t>465512127R</t>
  </si>
  <si>
    <t xml:space="preserve">Dlažba z lomového kamene lomařsky upraveného  na sucho se zalitím spár cementovou maltou, tl. kamene 200 mm</t>
  </si>
  <si>
    <t>-1971876129</t>
  </si>
  <si>
    <t>Poznámka k položce:_x000d_
předpoklad využití stávající kamenné dlažby</t>
  </si>
  <si>
    <t>"návodní strana zídky" 23*2*0,8</t>
  </si>
  <si>
    <t>400R1</t>
  </si>
  <si>
    <t>Rozebrání a opětovné usazení betonové dlažby v rozsahu dle potřeb zhotovitele</t>
  </si>
  <si>
    <t>kompl</t>
  </si>
  <si>
    <t>1941969833</t>
  </si>
  <si>
    <t>Poznámka k položce:_x000d_
na vzdušní straně zídky - v místech prořezu DS, odhad 2m2</t>
  </si>
  <si>
    <t>900R1</t>
  </si>
  <si>
    <t>Rozebrání prefabrikovaných zákrytových desek</t>
  </si>
  <si>
    <t>-1547526828</t>
  </si>
  <si>
    <t xml:space="preserve">Poznámka k položce:_x000d_
desky rozměru 300x800 mm uloženy na zhlaví zídky_x000d_
</t>
  </si>
  <si>
    <t>"celkový počet" 206</t>
  </si>
  <si>
    <t>1689087792</t>
  </si>
  <si>
    <t xml:space="preserve">Poznámka k položce:_x000d_
 - rozměr desky s okapničkou 300x800mmx80mm, šedé barvy_x000d_
 - osazení provedeno na flexibilní lepidlo na sraz (součást položky)_x000d_
 - dilatační spáry ochranné zídky budou přiznány v plánované šířce  a vyplněny pomocí trvale pružného tmelu_x000d_
_x000d_
</t>
  </si>
  <si>
    <t>Utěsnění prostupu plotového sloupku zákrytovou deskou</t>
  </si>
  <si>
    <t>770547307</t>
  </si>
  <si>
    <t>Poznámka k položce:_x000d_
trvale pružným tmelem</t>
  </si>
  <si>
    <t>-1601406564</t>
  </si>
  <si>
    <t>"D.3.03" 23*2,1</t>
  </si>
  <si>
    <t>803680593</t>
  </si>
  <si>
    <t xml:space="preserve">"D.3.03, D.3.04,  celková plocha" 23*0,9*0,1</t>
  </si>
  <si>
    <t>953334112</t>
  </si>
  <si>
    <t>Bobtnavý pásek do pracovních spar betonových konstrukcí bentonitový, rozměru 15 x 10 mm</t>
  </si>
  <si>
    <t>-618502902</t>
  </si>
  <si>
    <t>"D.3.03" 23*0,9</t>
  </si>
  <si>
    <t>966071711R</t>
  </si>
  <si>
    <t>Bourání plotových sloupků a vzpěr ocelových trubkových nebo profilovaných výšky do 2,50 m zabetonovaných</t>
  </si>
  <si>
    <t>-441960870</t>
  </si>
  <si>
    <t>"C.3.3" 69</t>
  </si>
  <si>
    <t>966071822R</t>
  </si>
  <si>
    <t>Rozebrání oplocení z pletiva drátěného se čtvercovými oky, výšky přes 1,6 do 2,0 m</t>
  </si>
  <si>
    <t>999312354</t>
  </si>
  <si>
    <t>"C.3.3" 143</t>
  </si>
  <si>
    <t>977211111</t>
  </si>
  <si>
    <t>Řezání konstrukcí stěnovou pilou železobetonových průměru řezané výztuže do 16 mm hloubka řezu do 200 mm</t>
  </si>
  <si>
    <t>84023813</t>
  </si>
  <si>
    <t>"C.3.3, D.3.02, D.3.03, odřezání zhlaví zídky" 149,7</t>
  </si>
  <si>
    <t>"D.3.05, nové DS, celkem 23ks" 23*0,95*2</t>
  </si>
  <si>
    <t>1649747487</t>
  </si>
  <si>
    <t>"D.3.02, C3.3, očistění zhlaví zídky" 150*0,2</t>
  </si>
  <si>
    <t>"D.3.04, očištění povrchu zídky před injektáží trhlin" 97,5</t>
  </si>
  <si>
    <t>1975014994</t>
  </si>
  <si>
    <t>-424090039</t>
  </si>
  <si>
    <t>"vyčištění DS" 23*0,95</t>
  </si>
  <si>
    <t>985311111</t>
  </si>
  <si>
    <t>Reprofilace betonu sanačními maltami na cementové bázi ručně stěn, tloušťky do 10 mm</t>
  </si>
  <si>
    <t>971684706</t>
  </si>
  <si>
    <t>"D.3.04, ošetření povrchu zídky před injektáží trhlin" 97,5</t>
  </si>
  <si>
    <t>985312112</t>
  </si>
  <si>
    <t>Stěrka k vyrovnání ploch reprofilovaného betonu stěn, tloušťky přes 2 do 3 mm</t>
  </si>
  <si>
    <t>-1524284247</t>
  </si>
  <si>
    <t>-1366722780</t>
  </si>
  <si>
    <t>150*0,2</t>
  </si>
  <si>
    <t>-2118161601</t>
  </si>
  <si>
    <t>"D.3.02, kce zhlaví zídky" 0,22*150*4</t>
  </si>
  <si>
    <t>021011</t>
  </si>
  <si>
    <t>477466518</t>
  </si>
  <si>
    <t>150*4*0,39*0,395/1000</t>
  </si>
  <si>
    <t>900R4</t>
  </si>
  <si>
    <t>Injektáž trhlin š do 2 mm v ŽB kcích tl do 200 mm včetně vrtů</t>
  </si>
  <si>
    <t>1228773154</t>
  </si>
  <si>
    <t xml:space="preserve">Poznámka k položce:_x000d_
Injektáž bude provedena pomocí navrtaných nebo narážených pakrů._x000d_
Injektážní směr bude z vhodného materiálu pro kontakt s vodou, dostatečně viskózní, aby došlo k zaplnění trhlin betonu a určená pro těsnění spár a trhlin betonu - bude tvořena pryskyřicí s příměsí polymerů._x000d_
Objem směsi cca 1-2 l na běžný metr sanované trhliny._x000d_
</t>
  </si>
  <si>
    <t>"celková délka trhlin, odhad" 26</t>
  </si>
  <si>
    <t>1898449586</t>
  </si>
  <si>
    <t>"ŽB odpad, odvoz na skládku 18km" (150*0,2*0,2+23*0,2*0,95*0,1)*2,2</t>
  </si>
  <si>
    <t>-542051026</t>
  </si>
  <si>
    <t>14,161*17</t>
  </si>
  <si>
    <t>1854377969</t>
  </si>
  <si>
    <t>14,161</t>
  </si>
  <si>
    <t>-780135338</t>
  </si>
  <si>
    <t>-2083595994</t>
  </si>
  <si>
    <t>"D.3.03, ošetření DS před použitím tmelu" 0,07*23*2,1</t>
  </si>
  <si>
    <t>-955837362</t>
  </si>
  <si>
    <t>3,381*0,118 'Přepočtené koeficientem množství</t>
  </si>
  <si>
    <t>58581220</t>
  </si>
  <si>
    <t>můstek adhezní pod izolační a vyrovnávací lepící hmoty</t>
  </si>
  <si>
    <t>-1488251503</t>
  </si>
  <si>
    <t>97,5*0,118 'Přepočtené koeficientem množství</t>
  </si>
  <si>
    <t>1425570118</t>
  </si>
  <si>
    <t>"D.3.03, D.3.04" 23*2*0,9</t>
  </si>
  <si>
    <t>425199650</t>
  </si>
  <si>
    <t>-586054205</t>
  </si>
  <si>
    <t>3002_04 - SO4 - Oprava opevnění a kamenné patky</t>
  </si>
  <si>
    <t>100R1</t>
  </si>
  <si>
    <t>Zřízení stavební jímky s čerpáním (převedením) vody po dobu prací dle možností zhotovitele</t>
  </si>
  <si>
    <t>-1076392035</t>
  </si>
  <si>
    <t>Poznámka k položce:_x000d_
- může být vytvořena například beraněnou štětovnicovou stěnou_x000d_
- její prostor by měl zabírat pouze cca 1/3 průtočného profilu řeky Moravy, které má v tomto profilu šířku koryta ve dně cca 12 až 15 m. Pro mechanizaci bude třeba vytvořit prostor minimálně o velikosti cca 4,5 m_x000d_
- krajní části jímky není možné provést beraněním do kamenné dlažby, nutno využít jiné řešení, např. zapytlování_x000d_
- zajímkovanou oblast je třeba čerpat</t>
  </si>
  <si>
    <t>114203101</t>
  </si>
  <si>
    <t>Rozebrání dlažeb nebo záhozů s naložením na dopravní prostředek dlažeb z lomového kamene nebo betonových tvárnic na sucho nebo se spárami vyplněnými pískem nebo drnem</t>
  </si>
  <si>
    <t>-1598591321</t>
  </si>
  <si>
    <t>"D.4.02, D.4.03, uvažováno 70% délky" 1,75*110</t>
  </si>
  <si>
    <t>2036397761</t>
  </si>
  <si>
    <t>"D.4.02, D.4.03, prohloubení patky" (2,36-1,75)*110</t>
  </si>
  <si>
    <t>-1883147600</t>
  </si>
  <si>
    <t>"odvoz vytěženého materiálu 18km" 192,5+67,1</t>
  </si>
  <si>
    <t>"dovoz materiálu 20km " 260</t>
  </si>
  <si>
    <t>1196633146</t>
  </si>
  <si>
    <t>"odvoz vytěženého materiálu 18km" 259,6*8</t>
  </si>
  <si>
    <t>"dovoz materiálu 20km " 260*10</t>
  </si>
  <si>
    <t>-2033100005</t>
  </si>
  <si>
    <t>520/2,6</t>
  </si>
  <si>
    <t>462451113</t>
  </si>
  <si>
    <t>Prolití konstrukce z kamene kamenného záhozu cementovou maltou MC-15</t>
  </si>
  <si>
    <t>-1116998289</t>
  </si>
  <si>
    <t>"uvažováno 10% CM" 260*0,1</t>
  </si>
  <si>
    <t>462512370</t>
  </si>
  <si>
    <t xml:space="preserve">Zához z lomového kamene neupraveného záhozového  s proštěrkováním z terénu, hmotnosti jednotlivých kamenů přes 200 do 500 kg</t>
  </si>
  <si>
    <t>-166132729</t>
  </si>
  <si>
    <t>"D.4.02, D.4.03, " 2,36*110</t>
  </si>
  <si>
    <t>462519003</t>
  </si>
  <si>
    <t xml:space="preserve">Zához z lomového kamene neupraveného záhozového  Příplatek k cenám za urovnání viditelných ploch záhozu z kamene, hmotnosti jednotlivých kamenů přes 200 do 500 kg</t>
  </si>
  <si>
    <t>953508657</t>
  </si>
  <si>
    <t xml:space="preserve">Poznámka k položce:_x000d_
urovnání do požadovaného tvaru: horní vrstva patky členitá, tak aby byly vytvořeny pomístně úkryty pro ryby a ostatní živočichy, jednotlivé kameny by měly vystupovat nad navrženou horní hranu patky </t>
  </si>
  <si>
    <t>"D.4.02, D.4.03, " 2,2*110</t>
  </si>
  <si>
    <t>465513327</t>
  </si>
  <si>
    <t xml:space="preserve">Dlažba z lomového kamene lomařsky upraveného  na cementovou maltu, s vyspárováním cementovou maltou, tl. kamene 300 mm</t>
  </si>
  <si>
    <t>-1280548070</t>
  </si>
  <si>
    <t>"oprava vyústění potrubí" 35</t>
  </si>
  <si>
    <t>985231112</t>
  </si>
  <si>
    <t>Spárování zdiva hloubky do 40 mm aktivovanou maltou délky spáry na 1 m2 upravované plochy přes 6 do 12 m</t>
  </si>
  <si>
    <t>-1550131320</t>
  </si>
  <si>
    <t>"D.4.02, oprava opevnění svahu, uvažováno 30% z plochy" 1625*0,3</t>
  </si>
  <si>
    <t>3002_05 -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</si>
  <si>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</si>
  <si>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</si>
  <si>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</si>
  <si>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</si>
  <si>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</si>
  <si>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</si>
  <si>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</si>
  <si>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</si>
  <si>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</si>
  <si>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</si>
  <si>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</si>
  <si>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-102627137</t>
  </si>
  <si>
    <t>Poznámka k položce:_x000d_
Zajištění všech nezbytných opatření, jimiž bude předejito 
porušení jakékoliv inženýrské sítě během výstavby, aktualizaci vyjádření k existenci sítí, jejich vytýčení, označení a ochrana stávajících inženýrských sítí a zařízení v obvodu staveniště</t>
  </si>
  <si>
    <t>013254000</t>
  </si>
  <si>
    <t>Dokumentace skutečného provedení stavby</t>
  </si>
  <si>
    <t>-1442912646</t>
  </si>
  <si>
    <t xml:space="preserve">Poznámka k položce:_x000d_
Zákresy veškerých změn oproti schválené projektové dokumentaci a to ve všech přílohách této projektové dokumentace_x000d_
(označit červeným razítkem "Skutečné provedení" s datem a podpisy zhotovitele a technického dozoru objednatele) (v 5-ti vyhotoveních v tištěné i digitální verzi - 5xCD nebo DVD ve formátu *.pdf a 5xCD nebo DVD se zdrojovými daty) </t>
  </si>
  <si>
    <t>R01</t>
  </si>
  <si>
    <t>Projednání a zajištění případného zvláštního užívání komunikací a veřejných ploch</t>
  </si>
  <si>
    <t>-861381044</t>
  </si>
  <si>
    <t>Poznámka k položce:_x000d_
Projednání a zajištění případného zvláštního užívání komunikací a veřejných ploch a to v rozsahu nezbytném pro řádné a bezpečné provádění stavby, průběžná údržba dotčených komunikací po celou dobu stavby včetně uvedení všech povrchů do původního stavu a jejich protokolární předání</t>
  </si>
  <si>
    <t>R02</t>
  </si>
  <si>
    <t>Dopravní značení dle požadavku správce komunikace a DI, včetně projednání</t>
  </si>
  <si>
    <t>2007882528</t>
  </si>
  <si>
    <t>R03</t>
  </si>
  <si>
    <t>Fotodokumentace postupu prací při provádění díla</t>
  </si>
  <si>
    <t>-419333809</t>
  </si>
  <si>
    <t>Poznámka k položce:_x000d_
včetně popisu prováděných prací, lokalizace, uvedení data a času. Fotodokumentace bude uložena ke každé fakturaci na CD(DVD) nosiči v rozlišení a kvalitě pro tisk</t>
  </si>
  <si>
    <t>R04</t>
  </si>
  <si>
    <t>Zpracování a předání geodetického zaměření skutečného provedení stavby</t>
  </si>
  <si>
    <t>-1202781450</t>
  </si>
  <si>
    <t>Poznámka k položce:_x000d_
bude provedeno odborně způsobilou osobou, bude obsahovat polohopisné a výškopisné zaměření stavby a jednotlivých objektů s návazností na katastr nemovitostí a projektovou dokumentaci</t>
  </si>
  <si>
    <t>R05</t>
  </si>
  <si>
    <t>Uvedení všech pozemků dotčených stavbou do původního stavu</t>
  </si>
  <si>
    <t>1517698182</t>
  </si>
  <si>
    <t>R10</t>
  </si>
  <si>
    <t>Zajištění slovení škeblí a rybí obsádky k tomu oprávněnou osobou</t>
  </si>
  <si>
    <t>1364060840</t>
  </si>
  <si>
    <t>Poznámka k položce:_x000d_
- včetně pořízení protokolu a projednání rozsahu prací na vodním toku příslušnému uživateli rybářského revíru</t>
  </si>
  <si>
    <t>R11</t>
  </si>
  <si>
    <t>Zpracování technologického postupu</t>
  </si>
  <si>
    <t>-342165940</t>
  </si>
  <si>
    <t xml:space="preserve">Poznámka k položce:_x000d_
Zhotovitel vypracuje a předloží ke schválení technologické postupy:_x000d_
SO1 _x000d_
- provede, popřípadě ověří dříve provedené, laboratorní zkoušky zemníků, které bude využívat pro hutněný násyp hráze_x000d_
- vypracuje a předloží ke schválení technologické postupy provádění, hutnění, přípravy základové spáry (zazubení) a vrstvení hráze, které zajistí dodržení projektem požadovaných vlastností násypu_x000d_
- popis způsobu ochrany všech konstrukcí a zařízení, které mohou být při provádění poškozeny_x000d_
SO2_x000d_
- vypracuje a předloží ke schválení technologické postupy provádění dobetonování ŽB zídky, tvorbu dilatačních spár (včetně oddilatování od budovy býv. mlýna) a použité materiály_x000d_
- provede, popřípadě ověří dříve provedené, laboratorní zkoušky zemníků, které bude využívat pro hutněný násyp hráze_x000d_
- vypracuje a předloží ke schválení technologické postupy provádění, hutnění, přípravy základové spáry (zazubení) a vrstvení hráze, které zajistí dodržení projektem požadovaných vlastností násypu_x000d_
- popis způsobu ochrany všech konstrukcí a zařízení, které mohou být při provádění poškozeny_x000d_
SO3_x000d_
- vypracuje a předloží ke schválení technologické postupy sanace svislých trhlin injektáží a provedení dilatačních spár_x000d_
- vypracuje a předloží ke schválení technologické postupy a dokumentaci k betonování horní hrany ŽB zídky_x000d_
- předloží ke schválení postup výkopových bouracích prací_x000d_
- popis způsobu ochrany všech konstrukcí a zařízení, které mohou být při provádění poškozeny_x000d_
SO4_x000d_
- protokoly o použitých materiálů_x000d_
- výsledky kontrolních zkoušek (laboratorní zkoušky atd.), protokoly prokazující vlastnosti použitého materiálu_x000d_
_x000d_
</t>
  </si>
  <si>
    <t>VRN3</t>
  </si>
  <si>
    <t>Zařízení staveniště</t>
  </si>
  <si>
    <t>030001000</t>
  </si>
  <si>
    <t>1098887783</t>
  </si>
  <si>
    <t>034002000</t>
  </si>
  <si>
    <t>Zabezpečení staveniště</t>
  </si>
  <si>
    <t>-837663440</t>
  </si>
  <si>
    <t>039002000</t>
  </si>
  <si>
    <t>Zrušení zařízení staveniště</t>
  </si>
  <si>
    <t>735972900</t>
  </si>
  <si>
    <t>VRN9</t>
  </si>
  <si>
    <t>R06</t>
  </si>
  <si>
    <t>Umístění tabule s informacemi o stavbě u vjezdů na staveniště na vhodném místě</t>
  </si>
  <si>
    <t>-1135503086</t>
  </si>
  <si>
    <t>R07</t>
  </si>
  <si>
    <t xml:space="preserve">Umístění informační tabule se zákazem vstupu a vjezdu nepovolaným osobám a vozidlům u vjezdů na staveniště </t>
  </si>
  <si>
    <t>1035920860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</si>
</sst>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39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40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ROUND(AG101,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41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42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43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44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45</v>
      </c>
      <c r="E32" s="47"/>
      <c r="F32" s="30" t="s">
        <v>46</v>
      </c>
      <c r="G32" s="47"/>
      <c r="H32" s="47"/>
      <c r="I32" s="47"/>
      <c r="J32" s="47"/>
      <c r="K32" s="47"/>
      <c r="L32" s="48">
        <v>0.20999999999999999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ROUND(AZ94 + SUM(CD101:CD105),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f>ROUND(AV94 + SUM(BY101:BY105), 2)</f>
        <v>0</v>
      </c>
      <c r="AL32" s="47"/>
      <c r="AM32" s="47"/>
      <c r="AN32" s="47"/>
      <c r="AO32" s="47"/>
      <c r="AP32" s="47"/>
      <c r="AQ32" s="47"/>
      <c r="AR32" s="50"/>
      <c r="BE32" s="51"/>
    </row>
    <row r="33" s="3" customFormat="1" ht="14.4" customHeight="1">
      <c r="A33" s="3"/>
      <c r="B33" s="46"/>
      <c r="C33" s="47"/>
      <c r="D33" s="47"/>
      <c r="E33" s="47"/>
      <c r="F33" s="30" t="s">
        <v>47</v>
      </c>
      <c r="G33" s="47"/>
      <c r="H33" s="47"/>
      <c r="I33" s="47"/>
      <c r="J33" s="47"/>
      <c r="K33" s="47"/>
      <c r="L33" s="48">
        <v>0.14999999999999999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ROUND(BA94 + SUM(CE101:CE105),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f>ROUND(AW94 + SUM(BZ101:BZ105), 2)</f>
        <v>0</v>
      </c>
      <c r="AL33" s="47"/>
      <c r="AM33" s="47"/>
      <c r="AN33" s="47"/>
      <c r="AO33" s="47"/>
      <c r="AP33" s="47"/>
      <c r="AQ33" s="47"/>
      <c r="AR33" s="50"/>
      <c r="BE33" s="51"/>
    </row>
    <row r="34" hidden="1" s="3" customFormat="1" ht="14.4" customHeight="1">
      <c r="A34" s="3"/>
      <c r="B34" s="46"/>
      <c r="C34" s="47"/>
      <c r="D34" s="47"/>
      <c r="E34" s="47"/>
      <c r="F34" s="30" t="s">
        <v>48</v>
      </c>
      <c r="G34" s="47"/>
      <c r="H34" s="47"/>
      <c r="I34" s="47"/>
      <c r="J34" s="47"/>
      <c r="K34" s="47"/>
      <c r="L34" s="48">
        <v>0.20999999999999999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9">
        <f>ROUND(BB94 + SUM(CF101:CF105),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9">
        <v>0</v>
      </c>
      <c r="AL34" s="47"/>
      <c r="AM34" s="47"/>
      <c r="AN34" s="47"/>
      <c r="AO34" s="47"/>
      <c r="AP34" s="47"/>
      <c r="AQ34" s="47"/>
      <c r="AR34" s="50"/>
      <c r="BE34" s="51"/>
    </row>
    <row r="35" hidden="1" s="3" customFormat="1" ht="14.4" customHeight="1">
      <c r="A35" s="3"/>
      <c r="B35" s="46"/>
      <c r="C35" s="47"/>
      <c r="D35" s="47"/>
      <c r="E35" s="47"/>
      <c r="F35" s="30" t="s">
        <v>49</v>
      </c>
      <c r="G35" s="47"/>
      <c r="H35" s="47"/>
      <c r="I35" s="47"/>
      <c r="J35" s="47"/>
      <c r="K35" s="47"/>
      <c r="L35" s="48">
        <v>0.14999999999999999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9">
        <f>ROUND(BC94 + SUM(CG101:CG105),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9">
        <v>0</v>
      </c>
      <c r="AL35" s="47"/>
      <c r="AM35" s="47"/>
      <c r="AN35" s="47"/>
      <c r="AO35" s="47"/>
      <c r="AP35" s="47"/>
      <c r="AQ35" s="47"/>
      <c r="AR35" s="50"/>
      <c r="BE35" s="3"/>
    </row>
    <row r="36" hidden="1" s="3" customFormat="1" ht="14.4" customHeight="1">
      <c r="A36" s="3"/>
      <c r="B36" s="46"/>
      <c r="C36" s="47"/>
      <c r="D36" s="47"/>
      <c r="E36" s="47"/>
      <c r="F36" s="30" t="s">
        <v>50</v>
      </c>
      <c r="G36" s="47"/>
      <c r="H36" s="47"/>
      <c r="I36" s="47"/>
      <c r="J36" s="47"/>
      <c r="K36" s="47"/>
      <c r="L36" s="48">
        <v>0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9">
        <f>ROUND(BD94 + SUM(CH101:CH105), 2)</f>
        <v>0</v>
      </c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9">
        <v>0</v>
      </c>
      <c r="AL36" s="47"/>
      <c r="AM36" s="47"/>
      <c r="AN36" s="47"/>
      <c r="AO36" s="47"/>
      <c r="AP36" s="47"/>
      <c r="AQ36" s="47"/>
      <c r="AR36" s="50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2"/>
      <c r="D38" s="53" t="s">
        <v>51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5" t="s">
        <v>52</v>
      </c>
      <c r="U38" s="54"/>
      <c r="V38" s="54"/>
      <c r="W38" s="54"/>
      <c r="X38" s="56" t="s">
        <v>53</v>
      </c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7">
        <f>SUM(AK29:AK36)</f>
        <v>0</v>
      </c>
      <c r="AL38" s="54"/>
      <c r="AM38" s="54"/>
      <c r="AN38" s="54"/>
      <c r="AO38" s="58"/>
      <c r="AP38" s="52"/>
      <c r="AQ38" s="52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9"/>
      <c r="C49" s="60"/>
      <c r="D49" s="61" t="s">
        <v>54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55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64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4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4" t="s">
        <v>56</v>
      </c>
      <c r="AI60" s="43"/>
      <c r="AJ60" s="43"/>
      <c r="AK60" s="43"/>
      <c r="AL60" s="43"/>
      <c r="AM60" s="64" t="s">
        <v>57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1" t="s">
        <v>58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59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64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4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4" t="s">
        <v>56</v>
      </c>
      <c r="AI75" s="43"/>
      <c r="AJ75" s="43"/>
      <c r="AK75" s="43"/>
      <c r="AL75" s="43"/>
      <c r="AM75" s="64" t="s">
        <v>57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1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1"/>
      <c r="BE81" s="38"/>
    </row>
    <row r="82" s="2" customFormat="1" ht="24.96" customHeight="1">
      <c r="A82" s="38"/>
      <c r="B82" s="39"/>
      <c r="C82" s="21" t="s">
        <v>60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0"/>
      <c r="C84" s="30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3002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Morava, Ruda nad Moravou - dosypání hráze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 Ruda nad Moravou a Bartoňov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22</v>
      </c>
      <c r="AJ87" s="40"/>
      <c r="AK87" s="40"/>
      <c r="AL87" s="40"/>
      <c r="AM87" s="79" t="str">
        <f>IF(AN8= "","",AN8)</f>
        <v>29. 9. 2020</v>
      </c>
      <c r="AN87" s="79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31</v>
      </c>
      <c r="AJ89" s="40"/>
      <c r="AK89" s="40"/>
      <c r="AL89" s="40"/>
      <c r="AM89" s="80" t="str">
        <f>IF(E17="","",E17)</f>
        <v>VODNÍ DÍLA - TBD a.s.</v>
      </c>
      <c r="AN89" s="71"/>
      <c r="AO89" s="71"/>
      <c r="AP89" s="71"/>
      <c r="AQ89" s="40"/>
      <c r="AR89" s="41"/>
      <c r="AS89" s="81" t="s">
        <v>61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0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1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62</v>
      </c>
      <c r="D92" s="94"/>
      <c r="E92" s="94"/>
      <c r="F92" s="94"/>
      <c r="G92" s="94"/>
      <c r="H92" s="95"/>
      <c r="I92" s="96" t="s">
        <v>63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64</v>
      </c>
      <c r="AH92" s="94"/>
      <c r="AI92" s="94"/>
      <c r="AJ92" s="94"/>
      <c r="AK92" s="94"/>
      <c r="AL92" s="94"/>
      <c r="AM92" s="94"/>
      <c r="AN92" s="96" t="s">
        <v>65</v>
      </c>
      <c r="AO92" s="94"/>
      <c r="AP92" s="98"/>
      <c r="AQ92" s="99" t="s">
        <v>66</v>
      </c>
      <c r="AR92" s="41"/>
      <c r="AS92" s="100" t="s">
        <v>67</v>
      </c>
      <c r="AT92" s="101" t="s">
        <v>68</v>
      </c>
      <c r="AU92" s="101" t="s">
        <v>69</v>
      </c>
      <c r="AV92" s="101" t="s">
        <v>70</v>
      </c>
      <c r="AW92" s="101" t="s">
        <v>71</v>
      </c>
      <c r="AX92" s="101" t="s">
        <v>72</v>
      </c>
      <c r="AY92" s="101" t="s">
        <v>73</v>
      </c>
      <c r="AZ92" s="101" t="s">
        <v>74</v>
      </c>
      <c r="BA92" s="101" t="s">
        <v>75</v>
      </c>
      <c r="BB92" s="101" t="s">
        <v>76</v>
      </c>
      <c r="BC92" s="101" t="s">
        <v>77</v>
      </c>
      <c r="BD92" s="102" t="s">
        <v>78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79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ROUND(AZ94*L32,2)</f>
        <v>0</v>
      </c>
      <c r="AW94" s="114">
        <f>ROUND(BA94*L33,2)</f>
        <v>0</v>
      </c>
      <c r="AX94" s="114">
        <f>ROUND(BB94*L32,2)</f>
        <v>0</v>
      </c>
      <c r="AY94" s="114">
        <f>ROUND(BC94*L33,2)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80</v>
      </c>
      <c r="BT94" s="117" t="s">
        <v>81</v>
      </c>
      <c r="BU94" s="118" t="s">
        <v>82</v>
      </c>
      <c r="BV94" s="117" t="s">
        <v>83</v>
      </c>
      <c r="BW94" s="117" t="s">
        <v>5</v>
      </c>
      <c r="BX94" s="117" t="s">
        <v>84</v>
      </c>
      <c r="CL94" s="117" t="s">
        <v>1</v>
      </c>
    </row>
    <row r="95" s="7" customFormat="1" ht="24.75" customHeight="1">
      <c r="A95" s="119" t="s">
        <v>85</v>
      </c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87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'3002_01 - SO1 - Dosypání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88</v>
      </c>
      <c r="AR95" s="126"/>
      <c r="AS95" s="127">
        <v>0</v>
      </c>
      <c r="AT95" s="128">
        <f>ROUND(SUM(AV95:AW95),2)</f>
        <v>0</v>
      </c>
      <c r="AU95" s="129">
        <f>'3002_01 - SO1 - Dosypání ...'!P121</f>
        <v>0</v>
      </c>
      <c r="AV95" s="128">
        <f>'3002_01 - SO1 - Dosypání ...'!J33</f>
        <v>0</v>
      </c>
      <c r="AW95" s="128">
        <f>'3002_01 - SO1 - Dosypání ...'!J34</f>
        <v>0</v>
      </c>
      <c r="AX95" s="128">
        <f>'3002_01 - SO1 - Dosypání ...'!J35</f>
        <v>0</v>
      </c>
      <c r="AY95" s="128">
        <f>'3002_01 - SO1 - Dosypání ...'!J36</f>
        <v>0</v>
      </c>
      <c r="AZ95" s="128">
        <f>'3002_01 - SO1 - Dosypání ...'!F33</f>
        <v>0</v>
      </c>
      <c r="BA95" s="128">
        <f>'3002_01 - SO1 - Dosypání ...'!F34</f>
        <v>0</v>
      </c>
      <c r="BB95" s="128">
        <f>'3002_01 - SO1 - Dosypání ...'!F35</f>
        <v>0</v>
      </c>
      <c r="BC95" s="128">
        <f>'3002_01 - SO1 - Dosypání ...'!F36</f>
        <v>0</v>
      </c>
      <c r="BD95" s="130">
        <f>'3002_01 - SO1 - Dosypání ...'!F37</f>
        <v>0</v>
      </c>
      <c r="BE95" s="7"/>
      <c r="BT95" s="131" t="s">
        <v>89</v>
      </c>
      <c r="BV95" s="131" t="s">
        <v>83</v>
      </c>
      <c r="BW95" s="131" t="s">
        <v>90</v>
      </c>
      <c r="BX95" s="131" t="s">
        <v>5</v>
      </c>
      <c r="CL95" s="131" t="s">
        <v>1</v>
      </c>
      <c r="CM95" s="131" t="s">
        <v>91</v>
      </c>
    </row>
    <row r="96" s="7" customFormat="1" ht="24.75" customHeight="1">
      <c r="A96" s="119" t="s">
        <v>85</v>
      </c>
      <c r="B96" s="120"/>
      <c r="C96" s="121"/>
      <c r="D96" s="122" t="s">
        <v>92</v>
      </c>
      <c r="E96" s="122"/>
      <c r="F96" s="122"/>
      <c r="G96" s="122"/>
      <c r="H96" s="122"/>
      <c r="I96" s="123"/>
      <c r="J96" s="122" t="s">
        <v>93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'3002_02 - SO2 - Dosypání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88</v>
      </c>
      <c r="AR96" s="126"/>
      <c r="AS96" s="127">
        <v>0</v>
      </c>
      <c r="AT96" s="128">
        <f>ROUND(SUM(AV96:AW96),2)</f>
        <v>0</v>
      </c>
      <c r="AU96" s="129">
        <f>'3002_02 - SO2 - Dosypání ...'!P126</f>
        <v>0</v>
      </c>
      <c r="AV96" s="128">
        <f>'3002_02 - SO2 - Dosypání ...'!J33</f>
        <v>0</v>
      </c>
      <c r="AW96" s="128">
        <f>'3002_02 - SO2 - Dosypání ...'!J34</f>
        <v>0</v>
      </c>
      <c r="AX96" s="128">
        <f>'3002_02 - SO2 - Dosypání ...'!J35</f>
        <v>0</v>
      </c>
      <c r="AY96" s="128">
        <f>'3002_02 - SO2 - Dosypání ...'!J36</f>
        <v>0</v>
      </c>
      <c r="AZ96" s="128">
        <f>'3002_02 - SO2 - Dosypání ...'!F33</f>
        <v>0</v>
      </c>
      <c r="BA96" s="128">
        <f>'3002_02 - SO2 - Dosypání ...'!F34</f>
        <v>0</v>
      </c>
      <c r="BB96" s="128">
        <f>'3002_02 - SO2 - Dosypání ...'!F35</f>
        <v>0</v>
      </c>
      <c r="BC96" s="128">
        <f>'3002_02 - SO2 - Dosypání ...'!F36</f>
        <v>0</v>
      </c>
      <c r="BD96" s="130">
        <f>'3002_02 - SO2 - Dosypání ...'!F37</f>
        <v>0</v>
      </c>
      <c r="BE96" s="7"/>
      <c r="BT96" s="131" t="s">
        <v>89</v>
      </c>
      <c r="BV96" s="131" t="s">
        <v>83</v>
      </c>
      <c r="BW96" s="131" t="s">
        <v>94</v>
      </c>
      <c r="BX96" s="131" t="s">
        <v>5</v>
      </c>
      <c r="CL96" s="131" t="s">
        <v>1</v>
      </c>
      <c r="CM96" s="131" t="s">
        <v>91</v>
      </c>
    </row>
    <row r="97" s="7" customFormat="1" ht="24.75" customHeight="1">
      <c r="A97" s="119" t="s">
        <v>85</v>
      </c>
      <c r="B97" s="120"/>
      <c r="C97" s="121"/>
      <c r="D97" s="122" t="s">
        <v>95</v>
      </c>
      <c r="E97" s="122"/>
      <c r="F97" s="122"/>
      <c r="G97" s="122"/>
      <c r="H97" s="122"/>
      <c r="I97" s="123"/>
      <c r="J97" s="122" t="s">
        <v>96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'3002_03 - SO3 – Oprava ŽB...'!J30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88</v>
      </c>
      <c r="AR97" s="126"/>
      <c r="AS97" s="127">
        <v>0</v>
      </c>
      <c r="AT97" s="128">
        <f>ROUND(SUM(AV97:AW97),2)</f>
        <v>0</v>
      </c>
      <c r="AU97" s="129">
        <f>'3002_03 - SO3 – Oprava ŽB...'!P125</f>
        <v>0</v>
      </c>
      <c r="AV97" s="128">
        <f>'3002_03 - SO3 – Oprava ŽB...'!J33</f>
        <v>0</v>
      </c>
      <c r="AW97" s="128">
        <f>'3002_03 - SO3 – Oprava ŽB...'!J34</f>
        <v>0</v>
      </c>
      <c r="AX97" s="128">
        <f>'3002_03 - SO3 – Oprava ŽB...'!J35</f>
        <v>0</v>
      </c>
      <c r="AY97" s="128">
        <f>'3002_03 - SO3 – Oprava ŽB...'!J36</f>
        <v>0</v>
      </c>
      <c r="AZ97" s="128">
        <f>'3002_03 - SO3 – Oprava ŽB...'!F33</f>
        <v>0</v>
      </c>
      <c r="BA97" s="128">
        <f>'3002_03 - SO3 – Oprava ŽB...'!F34</f>
        <v>0</v>
      </c>
      <c r="BB97" s="128">
        <f>'3002_03 - SO3 – Oprava ŽB...'!F35</f>
        <v>0</v>
      </c>
      <c r="BC97" s="128">
        <f>'3002_03 - SO3 – Oprava ŽB...'!F36</f>
        <v>0</v>
      </c>
      <c r="BD97" s="130">
        <f>'3002_03 - SO3 – Oprava ŽB...'!F37</f>
        <v>0</v>
      </c>
      <c r="BE97" s="7"/>
      <c r="BT97" s="131" t="s">
        <v>89</v>
      </c>
      <c r="BV97" s="131" t="s">
        <v>83</v>
      </c>
      <c r="BW97" s="131" t="s">
        <v>97</v>
      </c>
      <c r="BX97" s="131" t="s">
        <v>5</v>
      </c>
      <c r="CL97" s="131" t="s">
        <v>1</v>
      </c>
      <c r="CM97" s="131" t="s">
        <v>91</v>
      </c>
    </row>
    <row r="98" s="7" customFormat="1" ht="24.75" customHeight="1">
      <c r="A98" s="119" t="s">
        <v>85</v>
      </c>
      <c r="B98" s="120"/>
      <c r="C98" s="121"/>
      <c r="D98" s="122" t="s">
        <v>98</v>
      </c>
      <c r="E98" s="122"/>
      <c r="F98" s="122"/>
      <c r="G98" s="122"/>
      <c r="H98" s="122"/>
      <c r="I98" s="123"/>
      <c r="J98" s="122" t="s">
        <v>99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'3002_04 - SO4 - Oprava op...'!J30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88</v>
      </c>
      <c r="AR98" s="126"/>
      <c r="AS98" s="127">
        <v>0</v>
      </c>
      <c r="AT98" s="128">
        <f>ROUND(SUM(AV98:AW98),2)</f>
        <v>0</v>
      </c>
      <c r="AU98" s="129">
        <f>'3002_04 - SO4 - Oprava op...'!P120</f>
        <v>0</v>
      </c>
      <c r="AV98" s="128">
        <f>'3002_04 - SO4 - Oprava op...'!J33</f>
        <v>0</v>
      </c>
      <c r="AW98" s="128">
        <f>'3002_04 - SO4 - Oprava op...'!J34</f>
        <v>0</v>
      </c>
      <c r="AX98" s="128">
        <f>'3002_04 - SO4 - Oprava op...'!J35</f>
        <v>0</v>
      </c>
      <c r="AY98" s="128">
        <f>'3002_04 - SO4 - Oprava op...'!J36</f>
        <v>0</v>
      </c>
      <c r="AZ98" s="128">
        <f>'3002_04 - SO4 - Oprava op...'!F33</f>
        <v>0</v>
      </c>
      <c r="BA98" s="128">
        <f>'3002_04 - SO4 - Oprava op...'!F34</f>
        <v>0</v>
      </c>
      <c r="BB98" s="128">
        <f>'3002_04 - SO4 - Oprava op...'!F35</f>
        <v>0</v>
      </c>
      <c r="BC98" s="128">
        <f>'3002_04 - SO4 - Oprava op...'!F36</f>
        <v>0</v>
      </c>
      <c r="BD98" s="130">
        <f>'3002_04 - SO4 - Oprava op...'!F37</f>
        <v>0</v>
      </c>
      <c r="BE98" s="7"/>
      <c r="BT98" s="131" t="s">
        <v>89</v>
      </c>
      <c r="BV98" s="131" t="s">
        <v>83</v>
      </c>
      <c r="BW98" s="131" t="s">
        <v>100</v>
      </c>
      <c r="BX98" s="131" t="s">
        <v>5</v>
      </c>
      <c r="CL98" s="131" t="s">
        <v>1</v>
      </c>
      <c r="CM98" s="131" t="s">
        <v>91</v>
      </c>
    </row>
    <row r="99" s="7" customFormat="1" ht="16.5" customHeight="1">
      <c r="A99" s="119" t="s">
        <v>85</v>
      </c>
      <c r="B99" s="120"/>
      <c r="C99" s="121"/>
      <c r="D99" s="122" t="s">
        <v>101</v>
      </c>
      <c r="E99" s="122"/>
      <c r="F99" s="122"/>
      <c r="G99" s="122"/>
      <c r="H99" s="122"/>
      <c r="I99" s="123"/>
      <c r="J99" s="122" t="s">
        <v>102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'3002_05 - Ostatní náklady'!J30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88</v>
      </c>
      <c r="AR99" s="126"/>
      <c r="AS99" s="132">
        <v>0</v>
      </c>
      <c r="AT99" s="133">
        <f>ROUND(SUM(AV99:AW99),2)</f>
        <v>0</v>
      </c>
      <c r="AU99" s="134">
        <f>'3002_05 - Ostatní náklady'!P120</f>
        <v>0</v>
      </c>
      <c r="AV99" s="133">
        <f>'3002_05 - Ostatní náklady'!J33</f>
        <v>0</v>
      </c>
      <c r="AW99" s="133">
        <f>'3002_05 - Ostatní náklady'!J34</f>
        <v>0</v>
      </c>
      <c r="AX99" s="133">
        <f>'3002_05 - Ostatní náklady'!J35</f>
        <v>0</v>
      </c>
      <c r="AY99" s="133">
        <f>'3002_05 - Ostatní náklady'!J36</f>
        <v>0</v>
      </c>
      <c r="AZ99" s="133">
        <f>'3002_05 - Ostatní náklady'!F33</f>
        <v>0</v>
      </c>
      <c r="BA99" s="133">
        <f>'3002_05 - Ostatní náklady'!F34</f>
        <v>0</v>
      </c>
      <c r="BB99" s="133">
        <f>'3002_05 - Ostatní náklady'!F35</f>
        <v>0</v>
      </c>
      <c r="BC99" s="133">
        <f>'3002_05 - Ostatní náklady'!F36</f>
        <v>0</v>
      </c>
      <c r="BD99" s="135">
        <f>'3002_05 - Ostatní náklady'!F37</f>
        <v>0</v>
      </c>
      <c r="BE99" s="7"/>
      <c r="BT99" s="131" t="s">
        <v>89</v>
      </c>
      <c r="BV99" s="131" t="s">
        <v>83</v>
      </c>
      <c r="BW99" s="131" t="s">
        <v>103</v>
      </c>
      <c r="BX99" s="131" t="s">
        <v>5</v>
      </c>
      <c r="CL99" s="131" t="s">
        <v>1</v>
      </c>
      <c r="CM99" s="131" t="s">
        <v>91</v>
      </c>
    </row>
    <row r="100"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18"/>
    </row>
    <row r="101" s="2" customFormat="1" ht="30" customHeight="1">
      <c r="A101" s="38"/>
      <c r="B101" s="39"/>
      <c r="C101" s="107" t="s">
        <v>104</v>
      </c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110">
        <f>ROUND(SUM(AG102:AG105), 2)</f>
        <v>0</v>
      </c>
      <c r="AH101" s="110"/>
      <c r="AI101" s="110"/>
      <c r="AJ101" s="110"/>
      <c r="AK101" s="110"/>
      <c r="AL101" s="110"/>
      <c r="AM101" s="110"/>
      <c r="AN101" s="110">
        <f>ROUND(SUM(AN102:AN105), 2)</f>
        <v>0</v>
      </c>
      <c r="AO101" s="110"/>
      <c r="AP101" s="110"/>
      <c r="AQ101" s="136"/>
      <c r="AR101" s="41"/>
      <c r="AS101" s="100" t="s">
        <v>105</v>
      </c>
      <c r="AT101" s="101" t="s">
        <v>106</v>
      </c>
      <c r="AU101" s="101" t="s">
        <v>45</v>
      </c>
      <c r="AV101" s="102" t="s">
        <v>68</v>
      </c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19.92" customHeight="1">
      <c r="A102" s="38"/>
      <c r="B102" s="39"/>
      <c r="C102" s="40"/>
      <c r="D102" s="137" t="s">
        <v>102</v>
      </c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40"/>
      <c r="AD102" s="40"/>
      <c r="AE102" s="40"/>
      <c r="AF102" s="40"/>
      <c r="AG102" s="138">
        <f>ROUND(AG94 * AS102, 2)</f>
        <v>0</v>
      </c>
      <c r="AH102" s="139"/>
      <c r="AI102" s="139"/>
      <c r="AJ102" s="139"/>
      <c r="AK102" s="139"/>
      <c r="AL102" s="139"/>
      <c r="AM102" s="139"/>
      <c r="AN102" s="139">
        <f>ROUND(AG102 + AV102, 2)</f>
        <v>0</v>
      </c>
      <c r="AO102" s="139"/>
      <c r="AP102" s="139"/>
      <c r="AQ102" s="40"/>
      <c r="AR102" s="41"/>
      <c r="AS102" s="140">
        <v>0</v>
      </c>
      <c r="AT102" s="141" t="s">
        <v>107</v>
      </c>
      <c r="AU102" s="141" t="s">
        <v>46</v>
      </c>
      <c r="AV102" s="142">
        <f>ROUND(IF(AU102="základní",AG102*L32,IF(AU102="snížená",AG102*L33,0)), 2)</f>
        <v>0</v>
      </c>
      <c r="AW102" s="38"/>
      <c r="AX102" s="38"/>
      <c r="AY102" s="38"/>
      <c r="AZ102" s="38"/>
      <c r="BA102" s="38"/>
      <c r="BB102" s="38"/>
      <c r="BC102" s="38"/>
      <c r="BD102" s="38"/>
      <c r="BE102" s="38"/>
      <c r="BV102" s="15" t="s">
        <v>108</v>
      </c>
      <c r="BY102" s="143">
        <f>IF(AU102="základní",AV102,0)</f>
        <v>0</v>
      </c>
      <c r="BZ102" s="143">
        <f>IF(AU102="snížená",AV102,0)</f>
        <v>0</v>
      </c>
      <c r="CA102" s="143">
        <v>0</v>
      </c>
      <c r="CB102" s="143">
        <v>0</v>
      </c>
      <c r="CC102" s="143">
        <v>0</v>
      </c>
      <c r="CD102" s="143">
        <f>IF(AU102="základní",AG102,0)</f>
        <v>0</v>
      </c>
      <c r="CE102" s="143">
        <f>IF(AU102="snížená",AG102,0)</f>
        <v>0</v>
      </c>
      <c r="CF102" s="143">
        <f>IF(AU102="zákl. přenesená",AG102,0)</f>
        <v>0</v>
      </c>
      <c r="CG102" s="143">
        <f>IF(AU102="sníž. přenesená",AG102,0)</f>
        <v>0</v>
      </c>
      <c r="CH102" s="143">
        <f>IF(AU102="nulová",AG102,0)</f>
        <v>0</v>
      </c>
      <c r="CI102" s="15">
        <f>IF(AU102="základní",1,IF(AU102="snížená",2,IF(AU102="zákl. přenesená",4,IF(AU102="sníž. přenesená",5,3))))</f>
        <v>1</v>
      </c>
      <c r="CJ102" s="15">
        <f>IF(AT102="stavební čast",1,IF(AT102="investiční čast",2,3))</f>
        <v>1</v>
      </c>
      <c r="CK102" s="15" t="str">
        <f>IF(D102="Vyplň vlastní","","x")</f>
        <v>x</v>
      </c>
    </row>
    <row r="103" s="2" customFormat="1" ht="19.92" customHeight="1">
      <c r="A103" s="38"/>
      <c r="B103" s="39"/>
      <c r="C103" s="40"/>
      <c r="D103" s="144" t="s">
        <v>109</v>
      </c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40"/>
      <c r="AD103" s="40"/>
      <c r="AE103" s="40"/>
      <c r="AF103" s="40"/>
      <c r="AG103" s="138">
        <f>ROUND(AG94 * AS103, 2)</f>
        <v>0</v>
      </c>
      <c r="AH103" s="139"/>
      <c r="AI103" s="139"/>
      <c r="AJ103" s="139"/>
      <c r="AK103" s="139"/>
      <c r="AL103" s="139"/>
      <c r="AM103" s="139"/>
      <c r="AN103" s="139">
        <f>ROUND(AG103 + AV103, 2)</f>
        <v>0</v>
      </c>
      <c r="AO103" s="139"/>
      <c r="AP103" s="139"/>
      <c r="AQ103" s="40"/>
      <c r="AR103" s="41"/>
      <c r="AS103" s="140">
        <v>0</v>
      </c>
      <c r="AT103" s="141" t="s">
        <v>107</v>
      </c>
      <c r="AU103" s="141" t="s">
        <v>46</v>
      </c>
      <c r="AV103" s="142">
        <f>ROUND(IF(AU103="základní",AG103*L32,IF(AU103="snížená",AG103*L33,0)), 2)</f>
        <v>0</v>
      </c>
      <c r="AW103" s="38"/>
      <c r="AX103" s="38"/>
      <c r="AY103" s="38"/>
      <c r="AZ103" s="38"/>
      <c r="BA103" s="38"/>
      <c r="BB103" s="38"/>
      <c r="BC103" s="38"/>
      <c r="BD103" s="38"/>
      <c r="BE103" s="38"/>
      <c r="BV103" s="15" t="s">
        <v>110</v>
      </c>
      <c r="BY103" s="143">
        <f>IF(AU103="základní",AV103,0)</f>
        <v>0</v>
      </c>
      <c r="BZ103" s="143">
        <f>IF(AU103="snížená",AV103,0)</f>
        <v>0</v>
      </c>
      <c r="CA103" s="143">
        <v>0</v>
      </c>
      <c r="CB103" s="143">
        <v>0</v>
      </c>
      <c r="CC103" s="143">
        <v>0</v>
      </c>
      <c r="CD103" s="143">
        <f>IF(AU103="základní",AG103,0)</f>
        <v>0</v>
      </c>
      <c r="CE103" s="143">
        <f>IF(AU103="snížená",AG103,0)</f>
        <v>0</v>
      </c>
      <c r="CF103" s="143">
        <f>IF(AU103="zákl. přenesená",AG103,0)</f>
        <v>0</v>
      </c>
      <c r="CG103" s="143">
        <f>IF(AU103="sníž. přenesená",AG103,0)</f>
        <v>0</v>
      </c>
      <c r="CH103" s="143">
        <f>IF(AU103="nulová",AG103,0)</f>
        <v>0</v>
      </c>
      <c r="CI103" s="15">
        <f>IF(AU103="základní",1,IF(AU103="snížená",2,IF(AU103="zákl. přenesená",4,IF(AU103="sníž. přenesená",5,3))))</f>
        <v>1</v>
      </c>
      <c r="CJ103" s="15">
        <f>IF(AT103="stavební čast",1,IF(AT103="investiční čast",2,3))</f>
        <v>1</v>
      </c>
      <c r="CK103" s="15" t="str">
        <f>IF(D103="Vyplň vlastní","","x")</f>
        <v/>
      </c>
    </row>
    <row r="104" s="2" customFormat="1" ht="19.92" customHeight="1">
      <c r="A104" s="38"/>
      <c r="B104" s="39"/>
      <c r="C104" s="40"/>
      <c r="D104" s="144" t="s">
        <v>109</v>
      </c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37"/>
      <c r="Y104" s="137"/>
      <c r="Z104" s="137"/>
      <c r="AA104" s="137"/>
      <c r="AB104" s="137"/>
      <c r="AC104" s="40"/>
      <c r="AD104" s="40"/>
      <c r="AE104" s="40"/>
      <c r="AF104" s="40"/>
      <c r="AG104" s="138">
        <f>ROUND(AG94 * AS104, 2)</f>
        <v>0</v>
      </c>
      <c r="AH104" s="139"/>
      <c r="AI104" s="139"/>
      <c r="AJ104" s="139"/>
      <c r="AK104" s="139"/>
      <c r="AL104" s="139"/>
      <c r="AM104" s="139"/>
      <c r="AN104" s="139">
        <f>ROUND(AG104 + AV104, 2)</f>
        <v>0</v>
      </c>
      <c r="AO104" s="139"/>
      <c r="AP104" s="139"/>
      <c r="AQ104" s="40"/>
      <c r="AR104" s="41"/>
      <c r="AS104" s="140">
        <v>0</v>
      </c>
      <c r="AT104" s="141" t="s">
        <v>107</v>
      </c>
      <c r="AU104" s="141" t="s">
        <v>46</v>
      </c>
      <c r="AV104" s="142">
        <f>ROUND(IF(AU104="základní",AG104*L32,IF(AU104="snížená",AG104*L33,0)), 2)</f>
        <v>0</v>
      </c>
      <c r="AW104" s="38"/>
      <c r="AX104" s="38"/>
      <c r="AY104" s="38"/>
      <c r="AZ104" s="38"/>
      <c r="BA104" s="38"/>
      <c r="BB104" s="38"/>
      <c r="BC104" s="38"/>
      <c r="BD104" s="38"/>
      <c r="BE104" s="38"/>
      <c r="BV104" s="15" t="s">
        <v>110</v>
      </c>
      <c r="BY104" s="143">
        <f>IF(AU104="základní",AV104,0)</f>
        <v>0</v>
      </c>
      <c r="BZ104" s="143">
        <f>IF(AU104="snížená",AV104,0)</f>
        <v>0</v>
      </c>
      <c r="CA104" s="143">
        <v>0</v>
      </c>
      <c r="CB104" s="143">
        <v>0</v>
      </c>
      <c r="CC104" s="143">
        <v>0</v>
      </c>
      <c r="CD104" s="143">
        <f>IF(AU104="základní",AG104,0)</f>
        <v>0</v>
      </c>
      <c r="CE104" s="143">
        <f>IF(AU104="snížená",AG104,0)</f>
        <v>0</v>
      </c>
      <c r="CF104" s="143">
        <f>IF(AU104="zákl. přenesená",AG104,0)</f>
        <v>0</v>
      </c>
      <c r="CG104" s="143">
        <f>IF(AU104="sníž. přenesená",AG104,0)</f>
        <v>0</v>
      </c>
      <c r="CH104" s="143">
        <f>IF(AU104="nulová",AG104,0)</f>
        <v>0</v>
      </c>
      <c r="CI104" s="15">
        <f>IF(AU104="základní",1,IF(AU104="snížená",2,IF(AU104="zákl. přenesená",4,IF(AU104="sníž. přenesená",5,3))))</f>
        <v>1</v>
      </c>
      <c r="CJ104" s="15">
        <f>IF(AT104="stavební čast",1,IF(AT104="investiční čast",2,3))</f>
        <v>1</v>
      </c>
      <c r="CK104" s="15" t="str">
        <f>IF(D104="Vyplň vlastní","","x")</f>
        <v/>
      </c>
    </row>
    <row r="105" s="2" customFormat="1" ht="19.92" customHeight="1">
      <c r="A105" s="38"/>
      <c r="B105" s="39"/>
      <c r="C105" s="40"/>
      <c r="D105" s="144" t="s">
        <v>109</v>
      </c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  <c r="AA105" s="137"/>
      <c r="AB105" s="137"/>
      <c r="AC105" s="40"/>
      <c r="AD105" s="40"/>
      <c r="AE105" s="40"/>
      <c r="AF105" s="40"/>
      <c r="AG105" s="138">
        <f>ROUND(AG94 * AS105, 2)</f>
        <v>0</v>
      </c>
      <c r="AH105" s="139"/>
      <c r="AI105" s="139"/>
      <c r="AJ105" s="139"/>
      <c r="AK105" s="139"/>
      <c r="AL105" s="139"/>
      <c r="AM105" s="139"/>
      <c r="AN105" s="139">
        <f>ROUND(AG105 + AV105, 2)</f>
        <v>0</v>
      </c>
      <c r="AO105" s="139"/>
      <c r="AP105" s="139"/>
      <c r="AQ105" s="40"/>
      <c r="AR105" s="41"/>
      <c r="AS105" s="145">
        <v>0</v>
      </c>
      <c r="AT105" s="146" t="s">
        <v>107</v>
      </c>
      <c r="AU105" s="146" t="s">
        <v>46</v>
      </c>
      <c r="AV105" s="147">
        <f>ROUND(IF(AU105="základní",AG105*L32,IF(AU105="snížená",AG105*L33,0)), 2)</f>
        <v>0</v>
      </c>
      <c r="AW105" s="38"/>
      <c r="AX105" s="38"/>
      <c r="AY105" s="38"/>
      <c r="AZ105" s="38"/>
      <c r="BA105" s="38"/>
      <c r="BB105" s="38"/>
      <c r="BC105" s="38"/>
      <c r="BD105" s="38"/>
      <c r="BE105" s="38"/>
      <c r="BV105" s="15" t="s">
        <v>110</v>
      </c>
      <c r="BY105" s="143">
        <f>IF(AU105="základní",AV105,0)</f>
        <v>0</v>
      </c>
      <c r="BZ105" s="143">
        <f>IF(AU105="snížená",AV105,0)</f>
        <v>0</v>
      </c>
      <c r="CA105" s="143">
        <v>0</v>
      </c>
      <c r="CB105" s="143">
        <v>0</v>
      </c>
      <c r="CC105" s="143">
        <v>0</v>
      </c>
      <c r="CD105" s="143">
        <f>IF(AU105="základní",AG105,0)</f>
        <v>0</v>
      </c>
      <c r="CE105" s="143">
        <f>IF(AU105="snížená",AG105,0)</f>
        <v>0</v>
      </c>
      <c r="CF105" s="143">
        <f>IF(AU105="zákl. přenesená",AG105,0)</f>
        <v>0</v>
      </c>
      <c r="CG105" s="143">
        <f>IF(AU105="sníž. přenesená",AG105,0)</f>
        <v>0</v>
      </c>
      <c r="CH105" s="143">
        <f>IF(AU105="nulová",AG105,0)</f>
        <v>0</v>
      </c>
      <c r="CI105" s="15">
        <f>IF(AU105="základní",1,IF(AU105="snížená",2,IF(AU105="zákl. přenesená",4,IF(AU105="sníž. přenesená",5,3))))</f>
        <v>1</v>
      </c>
      <c r="CJ105" s="15">
        <f>IF(AT105="stavební čast",1,IF(AT105="investiční čast",2,3))</f>
        <v>1</v>
      </c>
      <c r="CK105" s="15" t="str">
        <f>IF(D105="Vyplň vlastní","","x")</f>
        <v/>
      </c>
    </row>
    <row r="106" s="2" customFormat="1" ht="10.8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1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30" customHeight="1">
      <c r="A107" s="38"/>
      <c r="B107" s="39"/>
      <c r="C107" s="148" t="s">
        <v>111</v>
      </c>
      <c r="D107" s="149"/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50">
        <f>ROUND(AG94 + AG101, 2)</f>
        <v>0</v>
      </c>
      <c r="AH107" s="150"/>
      <c r="AI107" s="150"/>
      <c r="AJ107" s="150"/>
      <c r="AK107" s="150"/>
      <c r="AL107" s="150"/>
      <c r="AM107" s="150"/>
      <c r="AN107" s="150">
        <f>ROUND(AN94 + AN101, 2)</f>
        <v>0</v>
      </c>
      <c r="AO107" s="150"/>
      <c r="AP107" s="150"/>
      <c r="AQ107" s="149"/>
      <c r="AR107" s="41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41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sheetProtection sheet="1" formatColumns="0" formatRows="0" objects="1" scenarios="1" spinCount="100000" saltValue="C/qHU/66DrD4z5b/TaDz0MPRowN9juB4CpHQvGO1soWbjxdbsa4O5+VLDFD6NO0RAmoysjEblIrfI5Cccd+oxQ==" hashValue="6pndxssLFr4FayBtBWIfulQaUnq2RR5Q5fvvgz8rnQRPteZxts0+igNlvvCgHmZ120htLOAUFaJftXT4wLtIPw==" algorithmName="SHA-512" password="CC35"/>
  <mergeCells count="7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D105:AB105"/>
    <mergeCell ref="AG105:AM105"/>
    <mergeCell ref="AN105:AP105"/>
    <mergeCell ref="AG94:AM94"/>
    <mergeCell ref="AN94:AP94"/>
    <mergeCell ref="AG101:AM101"/>
    <mergeCell ref="AN101:AP101"/>
    <mergeCell ref="AG107:AM107"/>
    <mergeCell ref="AN107:AP107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101:AU10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1:AT105">
      <formula1>"stavební čast, technologická čast, investiční čast"</formula1>
    </dataValidation>
  </dataValidations>
  <hyperlinks>
    <hyperlink ref="A95" location="'3002_01 - SO1 - Dosypání ...'!C2" display="/"/>
    <hyperlink ref="A96" location="'3002_02 - SO2 - Dosypání ...'!C2" display="/"/>
    <hyperlink ref="A97" location="'3002_03 - SO3 – Oprava ŽB...'!C2" display="/"/>
    <hyperlink ref="A98" location="'3002_04 - SO4 - Oprava op...'!C2" display="/"/>
    <hyperlink ref="A99" location="'3002_05 - Ostatn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91</v>
      </c>
    </row>
    <row r="4" s="1" customFormat="1" ht="24.96" customHeight="1">
      <c r="B4" s="18"/>
      <c r="D4" s="153" t="s">
        <v>112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Morava, Ruda nad Moravou - dosypání hráze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114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29. 9. 2020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">
        <v>27</v>
      </c>
      <c r="F15" s="38"/>
      <c r="G15" s="38"/>
      <c r="H15" s="38"/>
      <c r="I15" s="155" t="s">
        <v>28</v>
      </c>
      <c r="J15" s="158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29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28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31</v>
      </c>
      <c r="E20" s="38"/>
      <c r="F20" s="38"/>
      <c r="G20" s="38"/>
      <c r="H20" s="38"/>
      <c r="I20" s="155" t="s">
        <v>25</v>
      </c>
      <c r="J20" s="158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">
        <v>33</v>
      </c>
      <c r="F21" s="38"/>
      <c r="G21" s="38"/>
      <c r="H21" s="38"/>
      <c r="I21" s="155" t="s">
        <v>28</v>
      </c>
      <c r="J21" s="158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35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28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41</v>
      </c>
      <c r="E30" s="38"/>
      <c r="F30" s="38"/>
      <c r="G30" s="38"/>
      <c r="H30" s="38"/>
      <c r="I30" s="38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43</v>
      </c>
      <c r="G32" s="38"/>
      <c r="H32" s="38"/>
      <c r="I32" s="167" t="s">
        <v>42</v>
      </c>
      <c r="J32" s="167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45</v>
      </c>
      <c r="E33" s="155" t="s">
        <v>46</v>
      </c>
      <c r="F33" s="169">
        <f>ROUND((SUM(BE121:BE167)),  2)</f>
        <v>0</v>
      </c>
      <c r="G33" s="38"/>
      <c r="H33" s="38"/>
      <c r="I33" s="170">
        <v>0.20999999999999999</v>
      </c>
      <c r="J33" s="169">
        <f>ROUND(((SUM(BE121:BE167))*I33),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47</v>
      </c>
      <c r="F34" s="169">
        <f>ROUND((SUM(BF121:BF167)),  2)</f>
        <v>0</v>
      </c>
      <c r="G34" s="38"/>
      <c r="H34" s="38"/>
      <c r="I34" s="170">
        <v>0.14999999999999999</v>
      </c>
      <c r="J34" s="169">
        <f>ROUND(((SUM(BF121:BF167))*I34),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48</v>
      </c>
      <c r="F35" s="169">
        <f>ROUND((SUM(BG121:BG167)),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49</v>
      </c>
      <c r="F36" s="169">
        <f>ROUND((SUM(BH121:BH167)),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50</v>
      </c>
      <c r="F37" s="169">
        <f>ROUND((SUM(BI121:BI167)),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51</v>
      </c>
      <c r="E39" s="173"/>
      <c r="F39" s="173"/>
      <c r="G39" s="174" t="s">
        <v>52</v>
      </c>
      <c r="H39" s="175" t="s">
        <v>53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54</v>
      </c>
      <c r="E50" s="179"/>
      <c r="F50" s="179"/>
      <c r="G50" s="178" t="s">
        <v>55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56</v>
      </c>
      <c r="E61" s="181"/>
      <c r="F61" s="182" t="s">
        <v>57</v>
      </c>
      <c r="G61" s="180" t="s">
        <v>56</v>
      </c>
      <c r="H61" s="181"/>
      <c r="I61" s="181"/>
      <c r="J61" s="183" t="s">
        <v>57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58</v>
      </c>
      <c r="E65" s="184"/>
      <c r="F65" s="184"/>
      <c r="G65" s="178" t="s">
        <v>59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56</v>
      </c>
      <c r="E76" s="181"/>
      <c r="F76" s="182" t="s">
        <v>57</v>
      </c>
      <c r="G76" s="180" t="s">
        <v>56</v>
      </c>
      <c r="H76" s="181"/>
      <c r="I76" s="181"/>
      <c r="J76" s="183" t="s">
        <v>57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9" t="str">
        <f>E7</f>
        <v>Morava, Ruda nad Moravou - dosypání hráze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0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3002_01 - SO1 - Dosypání hráze a oprava návodního svahu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0" t="s">
        <v>20</v>
      </c>
      <c r="D89" s="40"/>
      <c r="E89" s="40"/>
      <c r="F89" s="25" t="str">
        <f>F12</f>
        <v>k.ú. Ruda nad Moravou a Bartoňov</v>
      </c>
      <c r="G89" s="40"/>
      <c r="H89" s="40"/>
      <c r="I89" s="30" t="s">
        <v>22</v>
      </c>
      <c r="J89" s="79" t="str">
        <f>IF(J12="","",J12)</f>
        <v>29. 9. 2020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0" t="s">
        <v>24</v>
      </c>
      <c r="D91" s="40"/>
      <c r="E91" s="40"/>
      <c r="F91" s="25" t="str">
        <f>E15</f>
        <v>Povodí Moravy, s.p.</v>
      </c>
      <c r="G91" s="40"/>
      <c r="H91" s="40"/>
      <c r="I91" s="30" t="s">
        <v>31</v>
      </c>
      <c r="J91" s="34" t="str">
        <f>E21</f>
        <v>VODNÍ DÍLA - TBD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0" t="s">
        <v>29</v>
      </c>
      <c r="D92" s="40"/>
      <c r="E92" s="40"/>
      <c r="F92" s="25" t="str">
        <f>IF(E18="","",E18)</f>
        <v>Vyplň údaj</v>
      </c>
      <c r="G92" s="40"/>
      <c r="H92" s="40"/>
      <c r="I92" s="30" t="s">
        <v>35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0" t="s">
        <v>116</v>
      </c>
      <c r="D94" s="149"/>
      <c r="E94" s="149"/>
      <c r="F94" s="149"/>
      <c r="G94" s="149"/>
      <c r="H94" s="149"/>
      <c r="I94" s="149"/>
      <c r="J94" s="191" t="s">
        <v>117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118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119</v>
      </c>
    </row>
    <row r="97" s="9" customFormat="1" ht="24.96" customHeight="1">
      <c r="A97" s="9"/>
      <c r="B97" s="193"/>
      <c r="C97" s="194"/>
      <c r="D97" s="195" t="s">
        <v>120</v>
      </c>
      <c r="E97" s="196"/>
      <c r="F97" s="196"/>
      <c r="G97" s="196"/>
      <c r="H97" s="196"/>
      <c r="I97" s="196"/>
      <c r="J97" s="197">
        <f>J122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121</v>
      </c>
      <c r="E98" s="202"/>
      <c r="F98" s="202"/>
      <c r="G98" s="202"/>
      <c r="H98" s="202"/>
      <c r="I98" s="202"/>
      <c r="J98" s="203">
        <f>J123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122</v>
      </c>
      <c r="E99" s="202"/>
      <c r="F99" s="202"/>
      <c r="G99" s="202"/>
      <c r="H99" s="202"/>
      <c r="I99" s="202"/>
      <c r="J99" s="203">
        <f>J155</f>
        <v>0</v>
      </c>
      <c r="K99" s="200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123</v>
      </c>
      <c r="E100" s="202"/>
      <c r="F100" s="202"/>
      <c r="G100" s="202"/>
      <c r="H100" s="202"/>
      <c r="I100" s="202"/>
      <c r="J100" s="203">
        <f>J160</f>
        <v>0</v>
      </c>
      <c r="K100" s="200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124</v>
      </c>
      <c r="E101" s="202"/>
      <c r="F101" s="202"/>
      <c r="G101" s="202"/>
      <c r="H101" s="202"/>
      <c r="I101" s="202"/>
      <c r="J101" s="203">
        <f>J166</f>
        <v>0</v>
      </c>
      <c r="K101" s="200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1" t="s">
        <v>125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0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9" t="str">
        <f>E7</f>
        <v>Morava, Ruda nad Moravou - dosypání hráze</v>
      </c>
      <c r="F111" s="30"/>
      <c r="G111" s="30"/>
      <c r="H111" s="3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0" t="s">
        <v>113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3002_01 - SO1 - Dosypání hráze a oprava návodního svahu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0" t="s">
        <v>20</v>
      </c>
      <c r="D115" s="40"/>
      <c r="E115" s="40"/>
      <c r="F115" s="25" t="str">
        <f>F12</f>
        <v>k.ú. Ruda nad Moravou a Bartoňov</v>
      </c>
      <c r="G115" s="40"/>
      <c r="H115" s="40"/>
      <c r="I115" s="30" t="s">
        <v>22</v>
      </c>
      <c r="J115" s="79" t="str">
        <f>IF(J12="","",J12)</f>
        <v>29. 9. 2020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0" t="s">
        <v>24</v>
      </c>
      <c r="D117" s="40"/>
      <c r="E117" s="40"/>
      <c r="F117" s="25" t="str">
        <f>E15</f>
        <v>Povodí Moravy, s.p.</v>
      </c>
      <c r="G117" s="40"/>
      <c r="H117" s="40"/>
      <c r="I117" s="30" t="s">
        <v>31</v>
      </c>
      <c r="J117" s="34" t="str">
        <f>E21</f>
        <v>VODNÍ DÍLA - TBD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0" t="s">
        <v>29</v>
      </c>
      <c r="D118" s="40"/>
      <c r="E118" s="40"/>
      <c r="F118" s="25" t="str">
        <f>IF(E18="","",E18)</f>
        <v>Vyplň údaj</v>
      </c>
      <c r="G118" s="40"/>
      <c r="H118" s="40"/>
      <c r="I118" s="30" t="s">
        <v>35</v>
      </c>
      <c r="J118" s="34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5"/>
      <c r="B120" s="206"/>
      <c r="C120" s="207" t="s">
        <v>126</v>
      </c>
      <c r="D120" s="208" t="s">
        <v>66</v>
      </c>
      <c r="E120" s="208" t="s">
        <v>62</v>
      </c>
      <c r="F120" s="208" t="s">
        <v>63</v>
      </c>
      <c r="G120" s="208" t="s">
        <v>127</v>
      </c>
      <c r="H120" s="208" t="s">
        <v>128</v>
      </c>
      <c r="I120" s="208" t="s">
        <v>129</v>
      </c>
      <c r="J120" s="209" t="s">
        <v>117</v>
      </c>
      <c r="K120" s="210" t="s">
        <v>130</v>
      </c>
      <c r="L120" s="211"/>
      <c r="M120" s="100" t="s">
        <v>1</v>
      </c>
      <c r="N120" s="101" t="s">
        <v>45</v>
      </c>
      <c r="O120" s="101" t="s">
        <v>131</v>
      </c>
      <c r="P120" s="101" t="s">
        <v>132</v>
      </c>
      <c r="Q120" s="101" t="s">
        <v>133</v>
      </c>
      <c r="R120" s="101" t="s">
        <v>134</v>
      </c>
      <c r="S120" s="101" t="s">
        <v>135</v>
      </c>
      <c r="T120" s="102" t="s">
        <v>136</v>
      </c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/>
    </row>
    <row r="121" s="2" customFormat="1" ht="22.8" customHeight="1">
      <c r="A121" s="38"/>
      <c r="B121" s="39"/>
      <c r="C121" s="107" t="s">
        <v>137</v>
      </c>
      <c r="D121" s="40"/>
      <c r="E121" s="40"/>
      <c r="F121" s="40"/>
      <c r="G121" s="40"/>
      <c r="H121" s="40"/>
      <c r="I121" s="40"/>
      <c r="J121" s="212">
        <f>BK121</f>
        <v>0</v>
      </c>
      <c r="K121" s="40"/>
      <c r="L121" s="41"/>
      <c r="M121" s="103"/>
      <c r="N121" s="213"/>
      <c r="O121" s="104"/>
      <c r="P121" s="214">
        <f>P122</f>
        <v>0</v>
      </c>
      <c r="Q121" s="104"/>
      <c r="R121" s="214">
        <f>R122</f>
        <v>0.1077968</v>
      </c>
      <c r="S121" s="104"/>
      <c r="T121" s="215">
        <f>T122</f>
        <v>102.59999999999999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5" t="s">
        <v>80</v>
      </c>
      <c r="AU121" s="15" t="s">
        <v>119</v>
      </c>
      <c r="BK121" s="216">
        <f>BK122</f>
        <v>0</v>
      </c>
    </row>
    <row r="122" s="12" customFormat="1" ht="25.92" customHeight="1">
      <c r="A122" s="12"/>
      <c r="B122" s="217"/>
      <c r="C122" s="218"/>
      <c r="D122" s="219" t="s">
        <v>80</v>
      </c>
      <c r="E122" s="220" t="s">
        <v>138</v>
      </c>
      <c r="F122" s="220" t="s">
        <v>139</v>
      </c>
      <c r="G122" s="218"/>
      <c r="H122" s="218"/>
      <c r="I122" s="221"/>
      <c r="J122" s="222">
        <f>BK122</f>
        <v>0</v>
      </c>
      <c r="K122" s="218"/>
      <c r="L122" s="223"/>
      <c r="M122" s="224"/>
      <c r="N122" s="225"/>
      <c r="O122" s="225"/>
      <c r="P122" s="226">
        <f>P123+P155+P160+P166</f>
        <v>0</v>
      </c>
      <c r="Q122" s="225"/>
      <c r="R122" s="226">
        <f>R123+R155+R160+R166</f>
        <v>0.1077968</v>
      </c>
      <c r="S122" s="225"/>
      <c r="T122" s="227">
        <f>T123+T155+T160+T166</f>
        <v>102.59999999999999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8" t="s">
        <v>89</v>
      </c>
      <c r="AT122" s="229" t="s">
        <v>80</v>
      </c>
      <c r="AU122" s="229" t="s">
        <v>81</v>
      </c>
      <c r="AY122" s="228" t="s">
        <v>140</v>
      </c>
      <c r="BK122" s="230">
        <f>BK123+BK155+BK160+BK166</f>
        <v>0</v>
      </c>
    </row>
    <row r="123" s="12" customFormat="1" ht="22.8" customHeight="1">
      <c r="A123" s="12"/>
      <c r="B123" s="217"/>
      <c r="C123" s="218"/>
      <c r="D123" s="219" t="s">
        <v>80</v>
      </c>
      <c r="E123" s="231" t="s">
        <v>89</v>
      </c>
      <c r="F123" s="231" t="s">
        <v>141</v>
      </c>
      <c r="G123" s="218"/>
      <c r="H123" s="218"/>
      <c r="I123" s="221"/>
      <c r="J123" s="232">
        <f>BK123</f>
        <v>0</v>
      </c>
      <c r="K123" s="218"/>
      <c r="L123" s="223"/>
      <c r="M123" s="224"/>
      <c r="N123" s="225"/>
      <c r="O123" s="225"/>
      <c r="P123" s="226">
        <f>SUM(P124:P154)</f>
        <v>0</v>
      </c>
      <c r="Q123" s="225"/>
      <c r="R123" s="226">
        <f>SUM(R124:R154)</f>
        <v>0.0059150000000000001</v>
      </c>
      <c r="S123" s="225"/>
      <c r="T123" s="227">
        <f>SUM(T124:T154)</f>
        <v>102.59999999999999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8" t="s">
        <v>89</v>
      </c>
      <c r="AT123" s="229" t="s">
        <v>80</v>
      </c>
      <c r="AU123" s="229" t="s">
        <v>89</v>
      </c>
      <c r="AY123" s="228" t="s">
        <v>140</v>
      </c>
      <c r="BK123" s="230">
        <f>SUM(BK124:BK154)</f>
        <v>0</v>
      </c>
    </row>
    <row r="124" s="2" customFormat="1" ht="37.8" customHeight="1">
      <c r="A124" s="38"/>
      <c r="B124" s="39"/>
      <c r="C124" s="233" t="s">
        <v>89</v>
      </c>
      <c r="D124" s="233" t="s">
        <v>142</v>
      </c>
      <c r="E124" s="234" t="s">
        <v>143</v>
      </c>
      <c r="F124" s="235" t="s">
        <v>144</v>
      </c>
      <c r="G124" s="236" t="s">
        <v>145</v>
      </c>
      <c r="H124" s="237">
        <v>342</v>
      </c>
      <c r="I124" s="238"/>
      <c r="J124" s="239">
        <f>ROUND(I124*H124,2)</f>
        <v>0</v>
      </c>
      <c r="K124" s="240"/>
      <c r="L124" s="41"/>
      <c r="M124" s="241" t="s">
        <v>1</v>
      </c>
      <c r="N124" s="242" t="s">
        <v>46</v>
      </c>
      <c r="O124" s="91"/>
      <c r="P124" s="243">
        <f>O124*H124</f>
        <v>0</v>
      </c>
      <c r="Q124" s="243">
        <v>0</v>
      </c>
      <c r="R124" s="243">
        <f>Q124*H124</f>
        <v>0</v>
      </c>
      <c r="S124" s="243">
        <v>0.29999999999999999</v>
      </c>
      <c r="T124" s="244">
        <f>S124*H124</f>
        <v>102.59999999999999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5" t="s">
        <v>146</v>
      </c>
      <c r="AT124" s="245" t="s">
        <v>142</v>
      </c>
      <c r="AU124" s="245" t="s">
        <v>91</v>
      </c>
      <c r="AY124" s="15" t="s">
        <v>140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89</v>
      </c>
      <c r="BK124" s="143">
        <f>ROUND(I124*H124,2)</f>
        <v>0</v>
      </c>
      <c r="BL124" s="15" t="s">
        <v>146</v>
      </c>
      <c r="BM124" s="245" t="s">
        <v>147</v>
      </c>
    </row>
    <row r="125" s="13" customFormat="1">
      <c r="A125" s="13"/>
      <c r="B125" s="246"/>
      <c r="C125" s="247"/>
      <c r="D125" s="248" t="s">
        <v>148</v>
      </c>
      <c r="E125" s="249" t="s">
        <v>1</v>
      </c>
      <c r="F125" s="250" t="s">
        <v>149</v>
      </c>
      <c r="G125" s="247"/>
      <c r="H125" s="251">
        <v>171</v>
      </c>
      <c r="I125" s="252"/>
      <c r="J125" s="247"/>
      <c r="K125" s="247"/>
      <c r="L125" s="253"/>
      <c r="M125" s="254"/>
      <c r="N125" s="255"/>
      <c r="O125" s="255"/>
      <c r="P125" s="255"/>
      <c r="Q125" s="255"/>
      <c r="R125" s="255"/>
      <c r="S125" s="255"/>
      <c r="T125" s="25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7" t="s">
        <v>148</v>
      </c>
      <c r="AU125" s="257" t="s">
        <v>91</v>
      </c>
      <c r="AV125" s="13" t="s">
        <v>91</v>
      </c>
      <c r="AW125" s="13" t="s">
        <v>34</v>
      </c>
      <c r="AX125" s="13" t="s">
        <v>81</v>
      </c>
      <c r="AY125" s="257" t="s">
        <v>140</v>
      </c>
    </row>
    <row r="126" s="13" customFormat="1">
      <c r="A126" s="13"/>
      <c r="B126" s="246"/>
      <c r="C126" s="247"/>
      <c r="D126" s="248" t="s">
        <v>148</v>
      </c>
      <c r="E126" s="249" t="s">
        <v>1</v>
      </c>
      <c r="F126" s="250" t="s">
        <v>150</v>
      </c>
      <c r="G126" s="247"/>
      <c r="H126" s="251">
        <v>171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7" t="s">
        <v>148</v>
      </c>
      <c r="AU126" s="257" t="s">
        <v>91</v>
      </c>
      <c r="AV126" s="13" t="s">
        <v>91</v>
      </c>
      <c r="AW126" s="13" t="s">
        <v>34</v>
      </c>
      <c r="AX126" s="13" t="s">
        <v>81</v>
      </c>
      <c r="AY126" s="257" t="s">
        <v>140</v>
      </c>
    </row>
    <row r="127" s="2" customFormat="1" ht="14.4" customHeight="1">
      <c r="A127" s="38"/>
      <c r="B127" s="39"/>
      <c r="C127" s="233" t="s">
        <v>91</v>
      </c>
      <c r="D127" s="233" t="s">
        <v>142</v>
      </c>
      <c r="E127" s="234" t="s">
        <v>151</v>
      </c>
      <c r="F127" s="235" t="s">
        <v>152</v>
      </c>
      <c r="G127" s="236" t="s">
        <v>145</v>
      </c>
      <c r="H127" s="237">
        <v>394.30000000000001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46</v>
      </c>
      <c r="O127" s="91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5" t="s">
        <v>146</v>
      </c>
      <c r="AT127" s="245" t="s">
        <v>142</v>
      </c>
      <c r="AU127" s="245" t="s">
        <v>91</v>
      </c>
      <c r="AY127" s="15" t="s">
        <v>140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89</v>
      </c>
      <c r="BK127" s="143">
        <f>ROUND(I127*H127,2)</f>
        <v>0</v>
      </c>
      <c r="BL127" s="15" t="s">
        <v>146</v>
      </c>
      <c r="BM127" s="245" t="s">
        <v>153</v>
      </c>
    </row>
    <row r="128" s="13" customFormat="1">
      <c r="A128" s="13"/>
      <c r="B128" s="246"/>
      <c r="C128" s="247"/>
      <c r="D128" s="248" t="s">
        <v>148</v>
      </c>
      <c r="E128" s="249" t="s">
        <v>1</v>
      </c>
      <c r="F128" s="250" t="s">
        <v>154</v>
      </c>
      <c r="G128" s="247"/>
      <c r="H128" s="251">
        <v>394.30000000000001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7" t="s">
        <v>148</v>
      </c>
      <c r="AU128" s="257" t="s">
        <v>91</v>
      </c>
      <c r="AV128" s="13" t="s">
        <v>91</v>
      </c>
      <c r="AW128" s="13" t="s">
        <v>34</v>
      </c>
      <c r="AX128" s="13" t="s">
        <v>89</v>
      </c>
      <c r="AY128" s="257" t="s">
        <v>140</v>
      </c>
    </row>
    <row r="129" s="2" customFormat="1" ht="14.4" customHeight="1">
      <c r="A129" s="38"/>
      <c r="B129" s="39"/>
      <c r="C129" s="233" t="s">
        <v>155</v>
      </c>
      <c r="D129" s="233" t="s">
        <v>142</v>
      </c>
      <c r="E129" s="234" t="s">
        <v>156</v>
      </c>
      <c r="F129" s="235" t="s">
        <v>157</v>
      </c>
      <c r="G129" s="236" t="s">
        <v>158</v>
      </c>
      <c r="H129" s="237">
        <v>28.5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46</v>
      </c>
      <c r="O129" s="91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5" t="s">
        <v>146</v>
      </c>
      <c r="AT129" s="245" t="s">
        <v>142</v>
      </c>
      <c r="AU129" s="245" t="s">
        <v>91</v>
      </c>
      <c r="AY129" s="15" t="s">
        <v>140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89</v>
      </c>
      <c r="BK129" s="143">
        <f>ROUND(I129*H129,2)</f>
        <v>0</v>
      </c>
      <c r="BL129" s="15" t="s">
        <v>146</v>
      </c>
      <c r="BM129" s="245" t="s">
        <v>159</v>
      </c>
    </row>
    <row r="130" s="13" customFormat="1">
      <c r="A130" s="13"/>
      <c r="B130" s="246"/>
      <c r="C130" s="247"/>
      <c r="D130" s="248" t="s">
        <v>148</v>
      </c>
      <c r="E130" s="249" t="s">
        <v>1</v>
      </c>
      <c r="F130" s="250" t="s">
        <v>160</v>
      </c>
      <c r="G130" s="247"/>
      <c r="H130" s="251">
        <v>28.5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148</v>
      </c>
      <c r="AU130" s="257" t="s">
        <v>91</v>
      </c>
      <c r="AV130" s="13" t="s">
        <v>91</v>
      </c>
      <c r="AW130" s="13" t="s">
        <v>34</v>
      </c>
      <c r="AX130" s="13" t="s">
        <v>89</v>
      </c>
      <c r="AY130" s="257" t="s">
        <v>140</v>
      </c>
    </row>
    <row r="131" s="2" customFormat="1" ht="24.15" customHeight="1">
      <c r="A131" s="38"/>
      <c r="B131" s="39"/>
      <c r="C131" s="233" t="s">
        <v>146</v>
      </c>
      <c r="D131" s="233" t="s">
        <v>142</v>
      </c>
      <c r="E131" s="234" t="s">
        <v>161</v>
      </c>
      <c r="F131" s="235" t="s">
        <v>162</v>
      </c>
      <c r="G131" s="236" t="s">
        <v>158</v>
      </c>
      <c r="H131" s="237">
        <v>91.200000000000003</v>
      </c>
      <c r="I131" s="238"/>
      <c r="J131" s="239">
        <f>ROUND(I131*H131,2)</f>
        <v>0</v>
      </c>
      <c r="K131" s="240"/>
      <c r="L131" s="41"/>
      <c r="M131" s="241" t="s">
        <v>1</v>
      </c>
      <c r="N131" s="242" t="s">
        <v>46</v>
      </c>
      <c r="O131" s="91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5" t="s">
        <v>146</v>
      </c>
      <c r="AT131" s="245" t="s">
        <v>142</v>
      </c>
      <c r="AU131" s="245" t="s">
        <v>91</v>
      </c>
      <c r="AY131" s="15" t="s">
        <v>140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89</v>
      </c>
      <c r="BK131" s="143">
        <f>ROUND(I131*H131,2)</f>
        <v>0</v>
      </c>
      <c r="BL131" s="15" t="s">
        <v>146</v>
      </c>
      <c r="BM131" s="245" t="s">
        <v>163</v>
      </c>
    </row>
    <row r="132" s="13" customFormat="1">
      <c r="A132" s="13"/>
      <c r="B132" s="246"/>
      <c r="C132" s="247"/>
      <c r="D132" s="248" t="s">
        <v>148</v>
      </c>
      <c r="E132" s="249" t="s">
        <v>1</v>
      </c>
      <c r="F132" s="250" t="s">
        <v>164</v>
      </c>
      <c r="G132" s="247"/>
      <c r="H132" s="251">
        <v>91.200000000000003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7" t="s">
        <v>148</v>
      </c>
      <c r="AU132" s="257" t="s">
        <v>91</v>
      </c>
      <c r="AV132" s="13" t="s">
        <v>91</v>
      </c>
      <c r="AW132" s="13" t="s">
        <v>34</v>
      </c>
      <c r="AX132" s="13" t="s">
        <v>81</v>
      </c>
      <c r="AY132" s="257" t="s">
        <v>140</v>
      </c>
    </row>
    <row r="133" s="2" customFormat="1" ht="37.8" customHeight="1">
      <c r="A133" s="38"/>
      <c r="B133" s="39"/>
      <c r="C133" s="233" t="s">
        <v>165</v>
      </c>
      <c r="D133" s="233" t="s">
        <v>142</v>
      </c>
      <c r="E133" s="234" t="s">
        <v>166</v>
      </c>
      <c r="F133" s="235" t="s">
        <v>167</v>
      </c>
      <c r="G133" s="236" t="s">
        <v>158</v>
      </c>
      <c r="H133" s="237">
        <v>242.52000000000001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46</v>
      </c>
      <c r="O133" s="91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5" t="s">
        <v>146</v>
      </c>
      <c r="AT133" s="245" t="s">
        <v>142</v>
      </c>
      <c r="AU133" s="245" t="s">
        <v>91</v>
      </c>
      <c r="AY133" s="15" t="s">
        <v>140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89</v>
      </c>
      <c r="BK133" s="143">
        <f>ROUND(I133*H133,2)</f>
        <v>0</v>
      </c>
      <c r="BL133" s="15" t="s">
        <v>146</v>
      </c>
      <c r="BM133" s="245" t="s">
        <v>168</v>
      </c>
    </row>
    <row r="134" s="13" customFormat="1">
      <c r="A134" s="13"/>
      <c r="B134" s="246"/>
      <c r="C134" s="247"/>
      <c r="D134" s="248" t="s">
        <v>148</v>
      </c>
      <c r="E134" s="249" t="s">
        <v>1</v>
      </c>
      <c r="F134" s="250" t="s">
        <v>169</v>
      </c>
      <c r="G134" s="247"/>
      <c r="H134" s="251">
        <v>88.319999999999993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148</v>
      </c>
      <c r="AU134" s="257" t="s">
        <v>91</v>
      </c>
      <c r="AV134" s="13" t="s">
        <v>91</v>
      </c>
      <c r="AW134" s="13" t="s">
        <v>34</v>
      </c>
      <c r="AX134" s="13" t="s">
        <v>81</v>
      </c>
      <c r="AY134" s="257" t="s">
        <v>140</v>
      </c>
    </row>
    <row r="135" s="13" customFormat="1">
      <c r="A135" s="13"/>
      <c r="B135" s="246"/>
      <c r="C135" s="247"/>
      <c r="D135" s="248" t="s">
        <v>148</v>
      </c>
      <c r="E135" s="249" t="s">
        <v>1</v>
      </c>
      <c r="F135" s="250" t="s">
        <v>170</v>
      </c>
      <c r="G135" s="247"/>
      <c r="H135" s="251">
        <v>154.19999999999999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148</v>
      </c>
      <c r="AU135" s="257" t="s">
        <v>91</v>
      </c>
      <c r="AV135" s="13" t="s">
        <v>91</v>
      </c>
      <c r="AW135" s="13" t="s">
        <v>34</v>
      </c>
      <c r="AX135" s="13" t="s">
        <v>81</v>
      </c>
      <c r="AY135" s="257" t="s">
        <v>140</v>
      </c>
    </row>
    <row r="136" s="2" customFormat="1" ht="37.8" customHeight="1">
      <c r="A136" s="38"/>
      <c r="B136" s="39"/>
      <c r="C136" s="233" t="s">
        <v>171</v>
      </c>
      <c r="D136" s="233" t="s">
        <v>142</v>
      </c>
      <c r="E136" s="234" t="s">
        <v>172</v>
      </c>
      <c r="F136" s="235" t="s">
        <v>173</v>
      </c>
      <c r="G136" s="236" t="s">
        <v>158</v>
      </c>
      <c r="H136" s="237">
        <v>2248.5599999999999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46</v>
      </c>
      <c r="O136" s="91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5" t="s">
        <v>146</v>
      </c>
      <c r="AT136" s="245" t="s">
        <v>142</v>
      </c>
      <c r="AU136" s="245" t="s">
        <v>91</v>
      </c>
      <c r="AY136" s="15" t="s">
        <v>140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89</v>
      </c>
      <c r="BK136" s="143">
        <f>ROUND(I136*H136,2)</f>
        <v>0</v>
      </c>
      <c r="BL136" s="15" t="s">
        <v>146</v>
      </c>
      <c r="BM136" s="245" t="s">
        <v>174</v>
      </c>
    </row>
    <row r="137" s="13" customFormat="1">
      <c r="A137" s="13"/>
      <c r="B137" s="246"/>
      <c r="C137" s="247"/>
      <c r="D137" s="248" t="s">
        <v>148</v>
      </c>
      <c r="E137" s="249" t="s">
        <v>1</v>
      </c>
      <c r="F137" s="250" t="s">
        <v>175</v>
      </c>
      <c r="G137" s="247"/>
      <c r="H137" s="251">
        <v>706.55999999999995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148</v>
      </c>
      <c r="AU137" s="257" t="s">
        <v>91</v>
      </c>
      <c r="AV137" s="13" t="s">
        <v>91</v>
      </c>
      <c r="AW137" s="13" t="s">
        <v>34</v>
      </c>
      <c r="AX137" s="13" t="s">
        <v>81</v>
      </c>
      <c r="AY137" s="257" t="s">
        <v>140</v>
      </c>
    </row>
    <row r="138" s="13" customFormat="1">
      <c r="A138" s="13"/>
      <c r="B138" s="246"/>
      <c r="C138" s="247"/>
      <c r="D138" s="248" t="s">
        <v>148</v>
      </c>
      <c r="E138" s="249" t="s">
        <v>1</v>
      </c>
      <c r="F138" s="250" t="s">
        <v>176</v>
      </c>
      <c r="G138" s="247"/>
      <c r="H138" s="251">
        <v>1542</v>
      </c>
      <c r="I138" s="252"/>
      <c r="J138" s="247"/>
      <c r="K138" s="247"/>
      <c r="L138" s="253"/>
      <c r="M138" s="254"/>
      <c r="N138" s="255"/>
      <c r="O138" s="255"/>
      <c r="P138" s="255"/>
      <c r="Q138" s="255"/>
      <c r="R138" s="255"/>
      <c r="S138" s="255"/>
      <c r="T138" s="25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7" t="s">
        <v>148</v>
      </c>
      <c r="AU138" s="257" t="s">
        <v>91</v>
      </c>
      <c r="AV138" s="13" t="s">
        <v>91</v>
      </c>
      <c r="AW138" s="13" t="s">
        <v>34</v>
      </c>
      <c r="AX138" s="13" t="s">
        <v>81</v>
      </c>
      <c r="AY138" s="257" t="s">
        <v>140</v>
      </c>
    </row>
    <row r="139" s="2" customFormat="1" ht="37.8" customHeight="1">
      <c r="A139" s="38"/>
      <c r="B139" s="39"/>
      <c r="C139" s="233" t="s">
        <v>177</v>
      </c>
      <c r="D139" s="233" t="s">
        <v>142</v>
      </c>
      <c r="E139" s="234" t="s">
        <v>178</v>
      </c>
      <c r="F139" s="235" t="s">
        <v>179</v>
      </c>
      <c r="G139" s="236" t="s">
        <v>158</v>
      </c>
      <c r="H139" s="237">
        <v>86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46</v>
      </c>
      <c r="O139" s="91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5" t="s">
        <v>146</v>
      </c>
      <c r="AT139" s="245" t="s">
        <v>142</v>
      </c>
      <c r="AU139" s="245" t="s">
        <v>91</v>
      </c>
      <c r="AY139" s="15" t="s">
        <v>140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89</v>
      </c>
      <c r="BK139" s="143">
        <f>ROUND(I139*H139,2)</f>
        <v>0</v>
      </c>
      <c r="BL139" s="15" t="s">
        <v>146</v>
      </c>
      <c r="BM139" s="245" t="s">
        <v>180</v>
      </c>
    </row>
    <row r="140" s="13" customFormat="1">
      <c r="A140" s="13"/>
      <c r="B140" s="246"/>
      <c r="C140" s="247"/>
      <c r="D140" s="248" t="s">
        <v>148</v>
      </c>
      <c r="E140" s="249" t="s">
        <v>1</v>
      </c>
      <c r="F140" s="250" t="s">
        <v>181</v>
      </c>
      <c r="G140" s="247"/>
      <c r="H140" s="251">
        <v>86</v>
      </c>
      <c r="I140" s="252"/>
      <c r="J140" s="247"/>
      <c r="K140" s="247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148</v>
      </c>
      <c r="AU140" s="257" t="s">
        <v>91</v>
      </c>
      <c r="AV140" s="13" t="s">
        <v>91</v>
      </c>
      <c r="AW140" s="13" t="s">
        <v>34</v>
      </c>
      <c r="AX140" s="13" t="s">
        <v>89</v>
      </c>
      <c r="AY140" s="257" t="s">
        <v>140</v>
      </c>
    </row>
    <row r="141" s="2" customFormat="1" ht="24.15" customHeight="1">
      <c r="A141" s="38"/>
      <c r="B141" s="39"/>
      <c r="C141" s="233" t="s">
        <v>182</v>
      </c>
      <c r="D141" s="233" t="s">
        <v>142</v>
      </c>
      <c r="E141" s="234" t="s">
        <v>183</v>
      </c>
      <c r="F141" s="235" t="s">
        <v>184</v>
      </c>
      <c r="G141" s="236" t="s">
        <v>145</v>
      </c>
      <c r="H141" s="237">
        <v>199.5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46</v>
      </c>
      <c r="O141" s="91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5" t="s">
        <v>146</v>
      </c>
      <c r="AT141" s="245" t="s">
        <v>142</v>
      </c>
      <c r="AU141" s="245" t="s">
        <v>91</v>
      </c>
      <c r="AY141" s="15" t="s">
        <v>140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89</v>
      </c>
      <c r="BK141" s="143">
        <f>ROUND(I141*H141,2)</f>
        <v>0</v>
      </c>
      <c r="BL141" s="15" t="s">
        <v>146</v>
      </c>
      <c r="BM141" s="245" t="s">
        <v>185</v>
      </c>
    </row>
    <row r="142" s="13" customFormat="1">
      <c r="A142" s="13"/>
      <c r="B142" s="246"/>
      <c r="C142" s="247"/>
      <c r="D142" s="248" t="s">
        <v>148</v>
      </c>
      <c r="E142" s="249" t="s">
        <v>1</v>
      </c>
      <c r="F142" s="250" t="s">
        <v>186</v>
      </c>
      <c r="G142" s="247"/>
      <c r="H142" s="251">
        <v>199.5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7" t="s">
        <v>148</v>
      </c>
      <c r="AU142" s="257" t="s">
        <v>91</v>
      </c>
      <c r="AV142" s="13" t="s">
        <v>91</v>
      </c>
      <c r="AW142" s="13" t="s">
        <v>34</v>
      </c>
      <c r="AX142" s="13" t="s">
        <v>89</v>
      </c>
      <c r="AY142" s="257" t="s">
        <v>140</v>
      </c>
    </row>
    <row r="143" s="2" customFormat="1" ht="24.15" customHeight="1">
      <c r="A143" s="38"/>
      <c r="B143" s="39"/>
      <c r="C143" s="233" t="s">
        <v>187</v>
      </c>
      <c r="D143" s="233" t="s">
        <v>142</v>
      </c>
      <c r="E143" s="234" t="s">
        <v>188</v>
      </c>
      <c r="F143" s="235" t="s">
        <v>189</v>
      </c>
      <c r="G143" s="236" t="s">
        <v>190</v>
      </c>
      <c r="H143" s="237">
        <v>51.953000000000003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46</v>
      </c>
      <c r="O143" s="91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5" t="s">
        <v>146</v>
      </c>
      <c r="AT143" s="245" t="s">
        <v>142</v>
      </c>
      <c r="AU143" s="245" t="s">
        <v>91</v>
      </c>
      <c r="AY143" s="15" t="s">
        <v>140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89</v>
      </c>
      <c r="BK143" s="143">
        <f>ROUND(I143*H143,2)</f>
        <v>0</v>
      </c>
      <c r="BL143" s="15" t="s">
        <v>146</v>
      </c>
      <c r="BM143" s="245" t="s">
        <v>191</v>
      </c>
    </row>
    <row r="144" s="13" customFormat="1">
      <c r="A144" s="13"/>
      <c r="B144" s="246"/>
      <c r="C144" s="247"/>
      <c r="D144" s="248" t="s">
        <v>148</v>
      </c>
      <c r="E144" s="249" t="s">
        <v>1</v>
      </c>
      <c r="F144" s="250" t="s">
        <v>192</v>
      </c>
      <c r="G144" s="247"/>
      <c r="H144" s="251">
        <v>51.953000000000003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148</v>
      </c>
      <c r="AU144" s="257" t="s">
        <v>91</v>
      </c>
      <c r="AV144" s="13" t="s">
        <v>91</v>
      </c>
      <c r="AW144" s="13" t="s">
        <v>34</v>
      </c>
      <c r="AX144" s="13" t="s">
        <v>89</v>
      </c>
      <c r="AY144" s="257" t="s">
        <v>140</v>
      </c>
    </row>
    <row r="145" s="2" customFormat="1" ht="24.15" customHeight="1">
      <c r="A145" s="38"/>
      <c r="B145" s="39"/>
      <c r="C145" s="233" t="s">
        <v>193</v>
      </c>
      <c r="D145" s="233" t="s">
        <v>142</v>
      </c>
      <c r="E145" s="234" t="s">
        <v>194</v>
      </c>
      <c r="F145" s="235" t="s">
        <v>195</v>
      </c>
      <c r="G145" s="236" t="s">
        <v>158</v>
      </c>
      <c r="H145" s="237">
        <v>5.2000000000000002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46</v>
      </c>
      <c r="O145" s="91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5" t="s">
        <v>146</v>
      </c>
      <c r="AT145" s="245" t="s">
        <v>142</v>
      </c>
      <c r="AU145" s="245" t="s">
        <v>91</v>
      </c>
      <c r="AY145" s="15" t="s">
        <v>140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89</v>
      </c>
      <c r="BK145" s="143">
        <f>ROUND(I145*H145,2)</f>
        <v>0</v>
      </c>
      <c r="BL145" s="15" t="s">
        <v>146</v>
      </c>
      <c r="BM145" s="245" t="s">
        <v>196</v>
      </c>
    </row>
    <row r="146" s="13" customFormat="1">
      <c r="A146" s="13"/>
      <c r="B146" s="246"/>
      <c r="C146" s="247"/>
      <c r="D146" s="248" t="s">
        <v>148</v>
      </c>
      <c r="E146" s="249" t="s">
        <v>1</v>
      </c>
      <c r="F146" s="250" t="s">
        <v>197</v>
      </c>
      <c r="G146" s="247"/>
      <c r="H146" s="251">
        <v>5.2000000000000002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148</v>
      </c>
      <c r="AU146" s="257" t="s">
        <v>91</v>
      </c>
      <c r="AV146" s="13" t="s">
        <v>91</v>
      </c>
      <c r="AW146" s="13" t="s">
        <v>34</v>
      </c>
      <c r="AX146" s="13" t="s">
        <v>89</v>
      </c>
      <c r="AY146" s="257" t="s">
        <v>140</v>
      </c>
    </row>
    <row r="147" s="2" customFormat="1" ht="24.15" customHeight="1">
      <c r="A147" s="38"/>
      <c r="B147" s="39"/>
      <c r="C147" s="233" t="s">
        <v>198</v>
      </c>
      <c r="D147" s="233" t="s">
        <v>142</v>
      </c>
      <c r="E147" s="234" t="s">
        <v>199</v>
      </c>
      <c r="F147" s="235" t="s">
        <v>200</v>
      </c>
      <c r="G147" s="236" t="s">
        <v>145</v>
      </c>
      <c r="H147" s="237">
        <v>394.30000000000001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46</v>
      </c>
      <c r="O147" s="91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5" t="s">
        <v>146</v>
      </c>
      <c r="AT147" s="245" t="s">
        <v>142</v>
      </c>
      <c r="AU147" s="245" t="s">
        <v>91</v>
      </c>
      <c r="AY147" s="15" t="s">
        <v>140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89</v>
      </c>
      <c r="BK147" s="143">
        <f>ROUND(I147*H147,2)</f>
        <v>0</v>
      </c>
      <c r="BL147" s="15" t="s">
        <v>146</v>
      </c>
      <c r="BM147" s="245" t="s">
        <v>201</v>
      </c>
    </row>
    <row r="148" s="13" customFormat="1">
      <c r="A148" s="13"/>
      <c r="B148" s="246"/>
      <c r="C148" s="247"/>
      <c r="D148" s="248" t="s">
        <v>148</v>
      </c>
      <c r="E148" s="249" t="s">
        <v>1</v>
      </c>
      <c r="F148" s="250" t="s">
        <v>154</v>
      </c>
      <c r="G148" s="247"/>
      <c r="H148" s="251">
        <v>394.30000000000001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148</v>
      </c>
      <c r="AU148" s="257" t="s">
        <v>91</v>
      </c>
      <c r="AV148" s="13" t="s">
        <v>91</v>
      </c>
      <c r="AW148" s="13" t="s">
        <v>34</v>
      </c>
      <c r="AX148" s="13" t="s">
        <v>89</v>
      </c>
      <c r="AY148" s="257" t="s">
        <v>140</v>
      </c>
    </row>
    <row r="149" s="2" customFormat="1" ht="14.4" customHeight="1">
      <c r="A149" s="38"/>
      <c r="B149" s="39"/>
      <c r="C149" s="258" t="s">
        <v>202</v>
      </c>
      <c r="D149" s="258" t="s">
        <v>203</v>
      </c>
      <c r="E149" s="259" t="s">
        <v>204</v>
      </c>
      <c r="F149" s="260" t="s">
        <v>205</v>
      </c>
      <c r="G149" s="261" t="s">
        <v>206</v>
      </c>
      <c r="H149" s="262">
        <v>5.915</v>
      </c>
      <c r="I149" s="263"/>
      <c r="J149" s="264">
        <f>ROUND(I149*H149,2)</f>
        <v>0</v>
      </c>
      <c r="K149" s="265"/>
      <c r="L149" s="266"/>
      <c r="M149" s="267" t="s">
        <v>1</v>
      </c>
      <c r="N149" s="268" t="s">
        <v>46</v>
      </c>
      <c r="O149" s="91"/>
      <c r="P149" s="243">
        <f>O149*H149</f>
        <v>0</v>
      </c>
      <c r="Q149" s="243">
        <v>0.001</v>
      </c>
      <c r="R149" s="243">
        <f>Q149*H149</f>
        <v>0.0059150000000000001</v>
      </c>
      <c r="S149" s="243">
        <v>0</v>
      </c>
      <c r="T149" s="24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5" t="s">
        <v>182</v>
      </c>
      <c r="AT149" s="245" t="s">
        <v>203</v>
      </c>
      <c r="AU149" s="245" t="s">
        <v>91</v>
      </c>
      <c r="AY149" s="15" t="s">
        <v>140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89</v>
      </c>
      <c r="BK149" s="143">
        <f>ROUND(I149*H149,2)</f>
        <v>0</v>
      </c>
      <c r="BL149" s="15" t="s">
        <v>146</v>
      </c>
      <c r="BM149" s="245" t="s">
        <v>207</v>
      </c>
    </row>
    <row r="150" s="13" customFormat="1">
      <c r="A150" s="13"/>
      <c r="B150" s="246"/>
      <c r="C150" s="247"/>
      <c r="D150" s="248" t="s">
        <v>148</v>
      </c>
      <c r="E150" s="247"/>
      <c r="F150" s="250" t="s">
        <v>208</v>
      </c>
      <c r="G150" s="247"/>
      <c r="H150" s="251">
        <v>5.915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148</v>
      </c>
      <c r="AU150" s="257" t="s">
        <v>91</v>
      </c>
      <c r="AV150" s="13" t="s">
        <v>91</v>
      </c>
      <c r="AW150" s="13" t="s">
        <v>4</v>
      </c>
      <c r="AX150" s="13" t="s">
        <v>89</v>
      </c>
      <c r="AY150" s="257" t="s">
        <v>140</v>
      </c>
    </row>
    <row r="151" s="2" customFormat="1" ht="24.15" customHeight="1">
      <c r="A151" s="38"/>
      <c r="B151" s="39"/>
      <c r="C151" s="233" t="s">
        <v>209</v>
      </c>
      <c r="D151" s="233" t="s">
        <v>142</v>
      </c>
      <c r="E151" s="234" t="s">
        <v>210</v>
      </c>
      <c r="F151" s="235" t="s">
        <v>211</v>
      </c>
      <c r="G151" s="236" t="s">
        <v>145</v>
      </c>
      <c r="H151" s="237">
        <v>394.30000000000001</v>
      </c>
      <c r="I151" s="238"/>
      <c r="J151" s="239">
        <f>ROUND(I151*H151,2)</f>
        <v>0</v>
      </c>
      <c r="K151" s="240"/>
      <c r="L151" s="41"/>
      <c r="M151" s="241" t="s">
        <v>1</v>
      </c>
      <c r="N151" s="242" t="s">
        <v>46</v>
      </c>
      <c r="O151" s="91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5" t="s">
        <v>146</v>
      </c>
      <c r="AT151" s="245" t="s">
        <v>142</v>
      </c>
      <c r="AU151" s="245" t="s">
        <v>91</v>
      </c>
      <c r="AY151" s="15" t="s">
        <v>140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89</v>
      </c>
      <c r="BK151" s="143">
        <f>ROUND(I151*H151,2)</f>
        <v>0</v>
      </c>
      <c r="BL151" s="15" t="s">
        <v>146</v>
      </c>
      <c r="BM151" s="245" t="s">
        <v>212</v>
      </c>
    </row>
    <row r="152" s="13" customFormat="1">
      <c r="A152" s="13"/>
      <c r="B152" s="246"/>
      <c r="C152" s="247"/>
      <c r="D152" s="248" t="s">
        <v>148</v>
      </c>
      <c r="E152" s="249" t="s">
        <v>1</v>
      </c>
      <c r="F152" s="250" t="s">
        <v>154</v>
      </c>
      <c r="G152" s="247"/>
      <c r="H152" s="251">
        <v>394.30000000000001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148</v>
      </c>
      <c r="AU152" s="257" t="s">
        <v>91</v>
      </c>
      <c r="AV152" s="13" t="s">
        <v>91</v>
      </c>
      <c r="AW152" s="13" t="s">
        <v>34</v>
      </c>
      <c r="AX152" s="13" t="s">
        <v>89</v>
      </c>
      <c r="AY152" s="257" t="s">
        <v>140</v>
      </c>
    </row>
    <row r="153" s="2" customFormat="1" ht="24.15" customHeight="1">
      <c r="A153" s="38"/>
      <c r="B153" s="39"/>
      <c r="C153" s="233" t="s">
        <v>213</v>
      </c>
      <c r="D153" s="233" t="s">
        <v>142</v>
      </c>
      <c r="E153" s="234" t="s">
        <v>214</v>
      </c>
      <c r="F153" s="235" t="s">
        <v>215</v>
      </c>
      <c r="G153" s="236" t="s">
        <v>145</v>
      </c>
      <c r="H153" s="237">
        <v>394.30000000000001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46</v>
      </c>
      <c r="O153" s="91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5" t="s">
        <v>146</v>
      </c>
      <c r="AT153" s="245" t="s">
        <v>142</v>
      </c>
      <c r="AU153" s="245" t="s">
        <v>91</v>
      </c>
      <c r="AY153" s="15" t="s">
        <v>140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89</v>
      </c>
      <c r="BK153" s="143">
        <f>ROUND(I153*H153,2)</f>
        <v>0</v>
      </c>
      <c r="BL153" s="15" t="s">
        <v>146</v>
      </c>
      <c r="BM153" s="245" t="s">
        <v>216</v>
      </c>
    </row>
    <row r="154" s="13" customFormat="1">
      <c r="A154" s="13"/>
      <c r="B154" s="246"/>
      <c r="C154" s="247"/>
      <c r="D154" s="248" t="s">
        <v>148</v>
      </c>
      <c r="E154" s="249" t="s">
        <v>1</v>
      </c>
      <c r="F154" s="250" t="s">
        <v>154</v>
      </c>
      <c r="G154" s="247"/>
      <c r="H154" s="251">
        <v>394.30000000000001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148</v>
      </c>
      <c r="AU154" s="257" t="s">
        <v>91</v>
      </c>
      <c r="AV154" s="13" t="s">
        <v>91</v>
      </c>
      <c r="AW154" s="13" t="s">
        <v>34</v>
      </c>
      <c r="AX154" s="13" t="s">
        <v>89</v>
      </c>
      <c r="AY154" s="257" t="s">
        <v>140</v>
      </c>
    </row>
    <row r="155" s="12" customFormat="1" ht="22.8" customHeight="1">
      <c r="A155" s="12"/>
      <c r="B155" s="217"/>
      <c r="C155" s="218"/>
      <c r="D155" s="219" t="s">
        <v>80</v>
      </c>
      <c r="E155" s="231" t="s">
        <v>91</v>
      </c>
      <c r="F155" s="231" t="s">
        <v>217</v>
      </c>
      <c r="G155" s="218"/>
      <c r="H155" s="218"/>
      <c r="I155" s="221"/>
      <c r="J155" s="232">
        <f>BK155</f>
        <v>0</v>
      </c>
      <c r="K155" s="218"/>
      <c r="L155" s="223"/>
      <c r="M155" s="224"/>
      <c r="N155" s="225"/>
      <c r="O155" s="225"/>
      <c r="P155" s="226">
        <f>SUM(P156:P159)</f>
        <v>0</v>
      </c>
      <c r="Q155" s="225"/>
      <c r="R155" s="226">
        <f>SUM(R156:R159)</f>
        <v>0.1018818</v>
      </c>
      <c r="S155" s="225"/>
      <c r="T155" s="227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8" t="s">
        <v>89</v>
      </c>
      <c r="AT155" s="229" t="s">
        <v>80</v>
      </c>
      <c r="AU155" s="229" t="s">
        <v>89</v>
      </c>
      <c r="AY155" s="228" t="s">
        <v>140</v>
      </c>
      <c r="BK155" s="230">
        <f>SUM(BK156:BK159)</f>
        <v>0</v>
      </c>
    </row>
    <row r="156" s="2" customFormat="1" ht="24.15" customHeight="1">
      <c r="A156" s="38"/>
      <c r="B156" s="39"/>
      <c r="C156" s="233" t="s">
        <v>8</v>
      </c>
      <c r="D156" s="233" t="s">
        <v>142</v>
      </c>
      <c r="E156" s="234" t="s">
        <v>218</v>
      </c>
      <c r="F156" s="235" t="s">
        <v>219</v>
      </c>
      <c r="G156" s="236" t="s">
        <v>145</v>
      </c>
      <c r="H156" s="237">
        <v>205.19999999999999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46</v>
      </c>
      <c r="O156" s="91"/>
      <c r="P156" s="243">
        <f>O156*H156</f>
        <v>0</v>
      </c>
      <c r="Q156" s="243">
        <v>0.00013999999999999999</v>
      </c>
      <c r="R156" s="243">
        <f>Q156*H156</f>
        <v>0.028727999999999997</v>
      </c>
      <c r="S156" s="243">
        <v>0</v>
      </c>
      <c r="T156" s="24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5" t="s">
        <v>146</v>
      </c>
      <c r="AT156" s="245" t="s">
        <v>142</v>
      </c>
      <c r="AU156" s="245" t="s">
        <v>91</v>
      </c>
      <c r="AY156" s="15" t="s">
        <v>140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5" t="s">
        <v>89</v>
      </c>
      <c r="BK156" s="143">
        <f>ROUND(I156*H156,2)</f>
        <v>0</v>
      </c>
      <c r="BL156" s="15" t="s">
        <v>146</v>
      </c>
      <c r="BM156" s="245" t="s">
        <v>220</v>
      </c>
    </row>
    <row r="157" s="13" customFormat="1">
      <c r="A157" s="13"/>
      <c r="B157" s="246"/>
      <c r="C157" s="247"/>
      <c r="D157" s="248" t="s">
        <v>148</v>
      </c>
      <c r="E157" s="249" t="s">
        <v>1</v>
      </c>
      <c r="F157" s="250" t="s">
        <v>221</v>
      </c>
      <c r="G157" s="247"/>
      <c r="H157" s="251">
        <v>205.19999999999999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148</v>
      </c>
      <c r="AU157" s="257" t="s">
        <v>91</v>
      </c>
      <c r="AV157" s="13" t="s">
        <v>91</v>
      </c>
      <c r="AW157" s="13" t="s">
        <v>34</v>
      </c>
      <c r="AX157" s="13" t="s">
        <v>89</v>
      </c>
      <c r="AY157" s="257" t="s">
        <v>140</v>
      </c>
    </row>
    <row r="158" s="2" customFormat="1" ht="14.4" customHeight="1">
      <c r="A158" s="38"/>
      <c r="B158" s="39"/>
      <c r="C158" s="258" t="s">
        <v>222</v>
      </c>
      <c r="D158" s="258" t="s">
        <v>203</v>
      </c>
      <c r="E158" s="259" t="s">
        <v>223</v>
      </c>
      <c r="F158" s="260" t="s">
        <v>224</v>
      </c>
      <c r="G158" s="261" t="s">
        <v>145</v>
      </c>
      <c r="H158" s="262">
        <v>235.97999999999999</v>
      </c>
      <c r="I158" s="263"/>
      <c r="J158" s="264">
        <f>ROUND(I158*H158,2)</f>
        <v>0</v>
      </c>
      <c r="K158" s="265"/>
      <c r="L158" s="266"/>
      <c r="M158" s="267" t="s">
        <v>1</v>
      </c>
      <c r="N158" s="268" t="s">
        <v>46</v>
      </c>
      <c r="O158" s="91"/>
      <c r="P158" s="243">
        <f>O158*H158</f>
        <v>0</v>
      </c>
      <c r="Q158" s="243">
        <v>0.00031</v>
      </c>
      <c r="R158" s="243">
        <f>Q158*H158</f>
        <v>0.073153799999999991</v>
      </c>
      <c r="S158" s="243">
        <v>0</v>
      </c>
      <c r="T158" s="24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5" t="s">
        <v>182</v>
      </c>
      <c r="AT158" s="245" t="s">
        <v>203</v>
      </c>
      <c r="AU158" s="245" t="s">
        <v>91</v>
      </c>
      <c r="AY158" s="15" t="s">
        <v>140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89</v>
      </c>
      <c r="BK158" s="143">
        <f>ROUND(I158*H158,2)</f>
        <v>0</v>
      </c>
      <c r="BL158" s="15" t="s">
        <v>146</v>
      </c>
      <c r="BM158" s="245" t="s">
        <v>225</v>
      </c>
    </row>
    <row r="159" s="13" customFormat="1">
      <c r="A159" s="13"/>
      <c r="B159" s="246"/>
      <c r="C159" s="247"/>
      <c r="D159" s="248" t="s">
        <v>148</v>
      </c>
      <c r="E159" s="247"/>
      <c r="F159" s="250" t="s">
        <v>226</v>
      </c>
      <c r="G159" s="247"/>
      <c r="H159" s="251">
        <v>235.97999999999999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7" t="s">
        <v>148</v>
      </c>
      <c r="AU159" s="257" t="s">
        <v>91</v>
      </c>
      <c r="AV159" s="13" t="s">
        <v>91</v>
      </c>
      <c r="AW159" s="13" t="s">
        <v>4</v>
      </c>
      <c r="AX159" s="13" t="s">
        <v>89</v>
      </c>
      <c r="AY159" s="257" t="s">
        <v>140</v>
      </c>
    </row>
    <row r="160" s="12" customFormat="1" ht="22.8" customHeight="1">
      <c r="A160" s="12"/>
      <c r="B160" s="217"/>
      <c r="C160" s="218"/>
      <c r="D160" s="219" t="s">
        <v>80</v>
      </c>
      <c r="E160" s="231" t="s">
        <v>165</v>
      </c>
      <c r="F160" s="231" t="s">
        <v>227</v>
      </c>
      <c r="G160" s="218"/>
      <c r="H160" s="218"/>
      <c r="I160" s="221"/>
      <c r="J160" s="232">
        <f>BK160</f>
        <v>0</v>
      </c>
      <c r="K160" s="218"/>
      <c r="L160" s="223"/>
      <c r="M160" s="224"/>
      <c r="N160" s="225"/>
      <c r="O160" s="225"/>
      <c r="P160" s="226">
        <f>SUM(P161:P165)</f>
        <v>0</v>
      </c>
      <c r="Q160" s="225"/>
      <c r="R160" s="226">
        <f>SUM(R161:R165)</f>
        <v>0</v>
      </c>
      <c r="S160" s="225"/>
      <c r="T160" s="227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8" t="s">
        <v>89</v>
      </c>
      <c r="AT160" s="229" t="s">
        <v>80</v>
      </c>
      <c r="AU160" s="229" t="s">
        <v>89</v>
      </c>
      <c r="AY160" s="228" t="s">
        <v>140</v>
      </c>
      <c r="BK160" s="230">
        <f>SUM(BK161:BK165)</f>
        <v>0</v>
      </c>
    </row>
    <row r="161" s="2" customFormat="1" ht="14.4" customHeight="1">
      <c r="A161" s="38"/>
      <c r="B161" s="39"/>
      <c r="C161" s="233" t="s">
        <v>228</v>
      </c>
      <c r="D161" s="233" t="s">
        <v>142</v>
      </c>
      <c r="E161" s="234" t="s">
        <v>229</v>
      </c>
      <c r="F161" s="235" t="s">
        <v>230</v>
      </c>
      <c r="G161" s="236" t="s">
        <v>145</v>
      </c>
      <c r="H161" s="237">
        <v>171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46</v>
      </c>
      <c r="O161" s="91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5" t="s">
        <v>146</v>
      </c>
      <c r="AT161" s="245" t="s">
        <v>142</v>
      </c>
      <c r="AU161" s="245" t="s">
        <v>91</v>
      </c>
      <c r="AY161" s="15" t="s">
        <v>140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89</v>
      </c>
      <c r="BK161" s="143">
        <f>ROUND(I161*H161,2)</f>
        <v>0</v>
      </c>
      <c r="BL161" s="15" t="s">
        <v>146</v>
      </c>
      <c r="BM161" s="245" t="s">
        <v>231</v>
      </c>
    </row>
    <row r="162" s="2" customFormat="1">
      <c r="A162" s="38"/>
      <c r="B162" s="39"/>
      <c r="C162" s="40"/>
      <c r="D162" s="248" t="s">
        <v>232</v>
      </c>
      <c r="E162" s="40"/>
      <c r="F162" s="269" t="s">
        <v>233</v>
      </c>
      <c r="G162" s="40"/>
      <c r="H162" s="40"/>
      <c r="I162" s="270"/>
      <c r="J162" s="40"/>
      <c r="K162" s="40"/>
      <c r="L162" s="41"/>
      <c r="M162" s="271"/>
      <c r="N162" s="272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5" t="s">
        <v>232</v>
      </c>
      <c r="AU162" s="15" t="s">
        <v>91</v>
      </c>
    </row>
    <row r="163" s="13" customFormat="1">
      <c r="A163" s="13"/>
      <c r="B163" s="246"/>
      <c r="C163" s="247"/>
      <c r="D163" s="248" t="s">
        <v>148</v>
      </c>
      <c r="E163" s="249" t="s">
        <v>1</v>
      </c>
      <c r="F163" s="250" t="s">
        <v>234</v>
      </c>
      <c r="G163" s="247"/>
      <c r="H163" s="251">
        <v>171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7" t="s">
        <v>148</v>
      </c>
      <c r="AU163" s="257" t="s">
        <v>91</v>
      </c>
      <c r="AV163" s="13" t="s">
        <v>91</v>
      </c>
      <c r="AW163" s="13" t="s">
        <v>34</v>
      </c>
      <c r="AX163" s="13" t="s">
        <v>89</v>
      </c>
      <c r="AY163" s="257" t="s">
        <v>140</v>
      </c>
    </row>
    <row r="164" s="2" customFormat="1" ht="14.4" customHeight="1">
      <c r="A164" s="38"/>
      <c r="B164" s="39"/>
      <c r="C164" s="233" t="s">
        <v>235</v>
      </c>
      <c r="D164" s="233" t="s">
        <v>142</v>
      </c>
      <c r="E164" s="234" t="s">
        <v>236</v>
      </c>
      <c r="F164" s="235" t="s">
        <v>237</v>
      </c>
      <c r="G164" s="236" t="s">
        <v>145</v>
      </c>
      <c r="H164" s="237">
        <v>171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46</v>
      </c>
      <c r="O164" s="91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5" t="s">
        <v>146</v>
      </c>
      <c r="AT164" s="245" t="s">
        <v>142</v>
      </c>
      <c r="AU164" s="245" t="s">
        <v>91</v>
      </c>
      <c r="AY164" s="15" t="s">
        <v>140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5" t="s">
        <v>89</v>
      </c>
      <c r="BK164" s="143">
        <f>ROUND(I164*H164,2)</f>
        <v>0</v>
      </c>
      <c r="BL164" s="15" t="s">
        <v>146</v>
      </c>
      <c r="BM164" s="245" t="s">
        <v>238</v>
      </c>
    </row>
    <row r="165" s="13" customFormat="1">
      <c r="A165" s="13"/>
      <c r="B165" s="246"/>
      <c r="C165" s="247"/>
      <c r="D165" s="248" t="s">
        <v>148</v>
      </c>
      <c r="E165" s="249" t="s">
        <v>1</v>
      </c>
      <c r="F165" s="250" t="s">
        <v>239</v>
      </c>
      <c r="G165" s="247"/>
      <c r="H165" s="251">
        <v>171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148</v>
      </c>
      <c r="AU165" s="257" t="s">
        <v>91</v>
      </c>
      <c r="AV165" s="13" t="s">
        <v>91</v>
      </c>
      <c r="AW165" s="13" t="s">
        <v>34</v>
      </c>
      <c r="AX165" s="13" t="s">
        <v>89</v>
      </c>
      <c r="AY165" s="257" t="s">
        <v>140</v>
      </c>
    </row>
    <row r="166" s="12" customFormat="1" ht="22.8" customHeight="1">
      <c r="A166" s="12"/>
      <c r="B166" s="217"/>
      <c r="C166" s="218"/>
      <c r="D166" s="219" t="s">
        <v>80</v>
      </c>
      <c r="E166" s="231" t="s">
        <v>240</v>
      </c>
      <c r="F166" s="231" t="s">
        <v>241</v>
      </c>
      <c r="G166" s="218"/>
      <c r="H166" s="218"/>
      <c r="I166" s="221"/>
      <c r="J166" s="232">
        <f>BK166</f>
        <v>0</v>
      </c>
      <c r="K166" s="218"/>
      <c r="L166" s="223"/>
      <c r="M166" s="224"/>
      <c r="N166" s="225"/>
      <c r="O166" s="225"/>
      <c r="P166" s="226">
        <f>P167</f>
        <v>0</v>
      </c>
      <c r="Q166" s="225"/>
      <c r="R166" s="226">
        <f>R167</f>
        <v>0</v>
      </c>
      <c r="S166" s="225"/>
      <c r="T166" s="227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8" t="s">
        <v>89</v>
      </c>
      <c r="AT166" s="229" t="s">
        <v>80</v>
      </c>
      <c r="AU166" s="229" t="s">
        <v>89</v>
      </c>
      <c r="AY166" s="228" t="s">
        <v>140</v>
      </c>
      <c r="BK166" s="230">
        <f>BK167</f>
        <v>0</v>
      </c>
    </row>
    <row r="167" s="2" customFormat="1" ht="14.4" customHeight="1">
      <c r="A167" s="38"/>
      <c r="B167" s="39"/>
      <c r="C167" s="233" t="s">
        <v>242</v>
      </c>
      <c r="D167" s="233" t="s">
        <v>142</v>
      </c>
      <c r="E167" s="234" t="s">
        <v>243</v>
      </c>
      <c r="F167" s="235" t="s">
        <v>244</v>
      </c>
      <c r="G167" s="236" t="s">
        <v>190</v>
      </c>
      <c r="H167" s="237">
        <v>0.108</v>
      </c>
      <c r="I167" s="238"/>
      <c r="J167" s="239">
        <f>ROUND(I167*H167,2)</f>
        <v>0</v>
      </c>
      <c r="K167" s="240"/>
      <c r="L167" s="41"/>
      <c r="M167" s="273" t="s">
        <v>1</v>
      </c>
      <c r="N167" s="274" t="s">
        <v>46</v>
      </c>
      <c r="O167" s="275"/>
      <c r="P167" s="276">
        <f>O167*H167</f>
        <v>0</v>
      </c>
      <c r="Q167" s="276">
        <v>0</v>
      </c>
      <c r="R167" s="276">
        <f>Q167*H167</f>
        <v>0</v>
      </c>
      <c r="S167" s="276">
        <v>0</v>
      </c>
      <c r="T167" s="27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5" t="s">
        <v>146</v>
      </c>
      <c r="AT167" s="245" t="s">
        <v>142</v>
      </c>
      <c r="AU167" s="245" t="s">
        <v>91</v>
      </c>
      <c r="AY167" s="15" t="s">
        <v>140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5" t="s">
        <v>89</v>
      </c>
      <c r="BK167" s="143">
        <f>ROUND(I167*H167,2)</f>
        <v>0</v>
      </c>
      <c r="BL167" s="15" t="s">
        <v>146</v>
      </c>
      <c r="BM167" s="245" t="s">
        <v>245</v>
      </c>
    </row>
    <row r="168" s="2" customFormat="1" ht="6.96" customHeight="1">
      <c r="A168" s="38"/>
      <c r="B168" s="66"/>
      <c r="C168" s="67"/>
      <c r="D168" s="67"/>
      <c r="E168" s="67"/>
      <c r="F168" s="67"/>
      <c r="G168" s="67"/>
      <c r="H168" s="67"/>
      <c r="I168" s="67"/>
      <c r="J168" s="67"/>
      <c r="K168" s="67"/>
      <c r="L168" s="41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ZE2uytYP9cB03KyA165rLxqah9wqGVhZyophaItt6/k0Os9AmE48RHTGq8XsZ4/MYo2YJOuCHR5XFimNjTyWKg==" hashValue="c+XdPs8V9rN0+mUBzSJW5ruuUZdaP1v2+BoQhp8zpriobgR1/ghu1Z2fFMkIrxZqfgYQ9Jl82FtMCZmiMAwnOQ==" algorithmName="SHA-512" password="CC35"/>
  <autoFilter ref="C120:K16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91</v>
      </c>
    </row>
    <row r="4" s="1" customFormat="1" ht="24.96" customHeight="1">
      <c r="B4" s="18"/>
      <c r="D4" s="153" t="s">
        <v>112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Morava, Ruda nad Moravou - dosypání hráze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246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29. 9. 2020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">
        <v>27</v>
      </c>
      <c r="F15" s="38"/>
      <c r="G15" s="38"/>
      <c r="H15" s="38"/>
      <c r="I15" s="155" t="s">
        <v>28</v>
      </c>
      <c r="J15" s="158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29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28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31</v>
      </c>
      <c r="E20" s="38"/>
      <c r="F20" s="38"/>
      <c r="G20" s="38"/>
      <c r="H20" s="38"/>
      <c r="I20" s="155" t="s">
        <v>25</v>
      </c>
      <c r="J20" s="158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">
        <v>33</v>
      </c>
      <c r="F21" s="38"/>
      <c r="G21" s="38"/>
      <c r="H21" s="38"/>
      <c r="I21" s="155" t="s">
        <v>28</v>
      </c>
      <c r="J21" s="158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35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28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41</v>
      </c>
      <c r="E30" s="38"/>
      <c r="F30" s="38"/>
      <c r="G30" s="38"/>
      <c r="H30" s="38"/>
      <c r="I30" s="38"/>
      <c r="J30" s="166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43</v>
      </c>
      <c r="G32" s="38"/>
      <c r="H32" s="38"/>
      <c r="I32" s="167" t="s">
        <v>42</v>
      </c>
      <c r="J32" s="167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45</v>
      </c>
      <c r="E33" s="155" t="s">
        <v>46</v>
      </c>
      <c r="F33" s="169">
        <f>ROUND((SUM(BE126:BE234)),  2)</f>
        <v>0</v>
      </c>
      <c r="G33" s="38"/>
      <c r="H33" s="38"/>
      <c r="I33" s="170">
        <v>0.20999999999999999</v>
      </c>
      <c r="J33" s="169">
        <f>ROUND(((SUM(BE126:BE234))*I33),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47</v>
      </c>
      <c r="F34" s="169">
        <f>ROUND((SUM(BF126:BF234)),  2)</f>
        <v>0</v>
      </c>
      <c r="G34" s="38"/>
      <c r="H34" s="38"/>
      <c r="I34" s="170">
        <v>0.14999999999999999</v>
      </c>
      <c r="J34" s="169">
        <f>ROUND(((SUM(BF126:BF234))*I34),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48</v>
      </c>
      <c r="F35" s="169">
        <f>ROUND((SUM(BG126:BG234)),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49</v>
      </c>
      <c r="F36" s="169">
        <f>ROUND((SUM(BH126:BH234)),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50</v>
      </c>
      <c r="F37" s="169">
        <f>ROUND((SUM(BI126:BI234)),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51</v>
      </c>
      <c r="E39" s="173"/>
      <c r="F39" s="173"/>
      <c r="G39" s="174" t="s">
        <v>52</v>
      </c>
      <c r="H39" s="175" t="s">
        <v>53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54</v>
      </c>
      <c r="E50" s="179"/>
      <c r="F50" s="179"/>
      <c r="G50" s="178" t="s">
        <v>55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56</v>
      </c>
      <c r="E61" s="181"/>
      <c r="F61" s="182" t="s">
        <v>57</v>
      </c>
      <c r="G61" s="180" t="s">
        <v>56</v>
      </c>
      <c r="H61" s="181"/>
      <c r="I61" s="181"/>
      <c r="J61" s="183" t="s">
        <v>57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58</v>
      </c>
      <c r="E65" s="184"/>
      <c r="F65" s="184"/>
      <c r="G65" s="178" t="s">
        <v>59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56</v>
      </c>
      <c r="E76" s="181"/>
      <c r="F76" s="182" t="s">
        <v>57</v>
      </c>
      <c r="G76" s="180" t="s">
        <v>56</v>
      </c>
      <c r="H76" s="181"/>
      <c r="I76" s="181"/>
      <c r="J76" s="183" t="s">
        <v>57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9" t="str">
        <f>E7</f>
        <v>Morava, Ruda nad Moravou - dosypání hráze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0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3002_02 - SO2 - Dosypání hráze, dobetonování a oprava ŽB zídky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0" t="s">
        <v>20</v>
      </c>
      <c r="D89" s="40"/>
      <c r="E89" s="40"/>
      <c r="F89" s="25" t="str">
        <f>F12</f>
        <v>k.ú. Ruda nad Moravou a Bartoňov</v>
      </c>
      <c r="G89" s="40"/>
      <c r="H89" s="40"/>
      <c r="I89" s="30" t="s">
        <v>22</v>
      </c>
      <c r="J89" s="79" t="str">
        <f>IF(J12="","",J12)</f>
        <v>29. 9. 2020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0" t="s">
        <v>24</v>
      </c>
      <c r="D91" s="40"/>
      <c r="E91" s="40"/>
      <c r="F91" s="25" t="str">
        <f>E15</f>
        <v>Povodí Moravy, s.p.</v>
      </c>
      <c r="G91" s="40"/>
      <c r="H91" s="40"/>
      <c r="I91" s="30" t="s">
        <v>31</v>
      </c>
      <c r="J91" s="34" t="str">
        <f>E21</f>
        <v>VODNÍ DÍLA - TBD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0" t="s">
        <v>29</v>
      </c>
      <c r="D92" s="40"/>
      <c r="E92" s="40"/>
      <c r="F92" s="25" t="str">
        <f>IF(E18="","",E18)</f>
        <v>Vyplň údaj</v>
      </c>
      <c r="G92" s="40"/>
      <c r="H92" s="40"/>
      <c r="I92" s="30" t="s">
        <v>35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0" t="s">
        <v>116</v>
      </c>
      <c r="D94" s="149"/>
      <c r="E94" s="149"/>
      <c r="F94" s="149"/>
      <c r="G94" s="149"/>
      <c r="H94" s="149"/>
      <c r="I94" s="149"/>
      <c r="J94" s="191" t="s">
        <v>117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118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119</v>
      </c>
    </row>
    <row r="97" s="9" customFormat="1" ht="24.96" customHeight="1">
      <c r="A97" s="9"/>
      <c r="B97" s="193"/>
      <c r="C97" s="194"/>
      <c r="D97" s="195" t="s">
        <v>120</v>
      </c>
      <c r="E97" s="196"/>
      <c r="F97" s="196"/>
      <c r="G97" s="196"/>
      <c r="H97" s="196"/>
      <c r="I97" s="196"/>
      <c r="J97" s="197">
        <f>J127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121</v>
      </c>
      <c r="E98" s="202"/>
      <c r="F98" s="202"/>
      <c r="G98" s="202"/>
      <c r="H98" s="202"/>
      <c r="I98" s="202"/>
      <c r="J98" s="203">
        <f>J128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122</v>
      </c>
      <c r="E99" s="202"/>
      <c r="F99" s="202"/>
      <c r="G99" s="202"/>
      <c r="H99" s="202"/>
      <c r="I99" s="202"/>
      <c r="J99" s="203">
        <f>J161</f>
        <v>0</v>
      </c>
      <c r="K99" s="200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247</v>
      </c>
      <c r="E100" s="202"/>
      <c r="F100" s="202"/>
      <c r="G100" s="202"/>
      <c r="H100" s="202"/>
      <c r="I100" s="202"/>
      <c r="J100" s="203">
        <f>J166</f>
        <v>0</v>
      </c>
      <c r="K100" s="200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123</v>
      </c>
      <c r="E101" s="202"/>
      <c r="F101" s="202"/>
      <c r="G101" s="202"/>
      <c r="H101" s="202"/>
      <c r="I101" s="202"/>
      <c r="J101" s="203">
        <f>J175</f>
        <v>0</v>
      </c>
      <c r="K101" s="200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248</v>
      </c>
      <c r="E102" s="202"/>
      <c r="F102" s="202"/>
      <c r="G102" s="202"/>
      <c r="H102" s="202"/>
      <c r="I102" s="202"/>
      <c r="J102" s="203">
        <f>J181</f>
        <v>0</v>
      </c>
      <c r="K102" s="200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249</v>
      </c>
      <c r="E103" s="202"/>
      <c r="F103" s="202"/>
      <c r="G103" s="202"/>
      <c r="H103" s="202"/>
      <c r="I103" s="202"/>
      <c r="J103" s="203">
        <f>J209</f>
        <v>0</v>
      </c>
      <c r="K103" s="200"/>
      <c r="L103" s="20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124</v>
      </c>
      <c r="E104" s="202"/>
      <c r="F104" s="202"/>
      <c r="G104" s="202"/>
      <c r="H104" s="202"/>
      <c r="I104" s="202"/>
      <c r="J104" s="203">
        <f>J216</f>
        <v>0</v>
      </c>
      <c r="K104" s="200"/>
      <c r="L104" s="20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250</v>
      </c>
      <c r="E105" s="196"/>
      <c r="F105" s="196"/>
      <c r="G105" s="196"/>
      <c r="H105" s="196"/>
      <c r="I105" s="196"/>
      <c r="J105" s="197">
        <f>J218</f>
        <v>0</v>
      </c>
      <c r="K105" s="194"/>
      <c r="L105" s="19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9"/>
      <c r="C106" s="200"/>
      <c r="D106" s="201" t="s">
        <v>251</v>
      </c>
      <c r="E106" s="202"/>
      <c r="F106" s="202"/>
      <c r="G106" s="202"/>
      <c r="H106" s="202"/>
      <c r="I106" s="202"/>
      <c r="J106" s="203">
        <f>J219</f>
        <v>0</v>
      </c>
      <c r="K106" s="200"/>
      <c r="L106" s="20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1" t="s">
        <v>125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0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9" t="str">
        <f>E7</f>
        <v>Morava, Ruda nad Moravou - dosypání hráze</v>
      </c>
      <c r="F116" s="30"/>
      <c r="G116" s="30"/>
      <c r="H116" s="3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0" t="s">
        <v>113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 xml:space="preserve">3002_02 - SO2 - Dosypání hráze, dobetonování a oprava ŽB zídky 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0" t="s">
        <v>20</v>
      </c>
      <c r="D120" s="40"/>
      <c r="E120" s="40"/>
      <c r="F120" s="25" t="str">
        <f>F12</f>
        <v>k.ú. Ruda nad Moravou a Bartoňov</v>
      </c>
      <c r="G120" s="40"/>
      <c r="H120" s="40"/>
      <c r="I120" s="30" t="s">
        <v>22</v>
      </c>
      <c r="J120" s="79" t="str">
        <f>IF(J12="","",J12)</f>
        <v>29. 9. 2020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0" t="s">
        <v>24</v>
      </c>
      <c r="D122" s="40"/>
      <c r="E122" s="40"/>
      <c r="F122" s="25" t="str">
        <f>E15</f>
        <v>Povodí Moravy, s.p.</v>
      </c>
      <c r="G122" s="40"/>
      <c r="H122" s="40"/>
      <c r="I122" s="30" t="s">
        <v>31</v>
      </c>
      <c r="J122" s="34" t="str">
        <f>E21</f>
        <v>VODNÍ DÍLA - TBD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0" t="s">
        <v>29</v>
      </c>
      <c r="D123" s="40"/>
      <c r="E123" s="40"/>
      <c r="F123" s="25" t="str">
        <f>IF(E18="","",E18)</f>
        <v>Vyplň údaj</v>
      </c>
      <c r="G123" s="40"/>
      <c r="H123" s="40"/>
      <c r="I123" s="30" t="s">
        <v>35</v>
      </c>
      <c r="J123" s="34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5"/>
      <c r="B125" s="206"/>
      <c r="C125" s="207" t="s">
        <v>126</v>
      </c>
      <c r="D125" s="208" t="s">
        <v>66</v>
      </c>
      <c r="E125" s="208" t="s">
        <v>62</v>
      </c>
      <c r="F125" s="208" t="s">
        <v>63</v>
      </c>
      <c r="G125" s="208" t="s">
        <v>127</v>
      </c>
      <c r="H125" s="208" t="s">
        <v>128</v>
      </c>
      <c r="I125" s="208" t="s">
        <v>129</v>
      </c>
      <c r="J125" s="209" t="s">
        <v>117</v>
      </c>
      <c r="K125" s="210" t="s">
        <v>130</v>
      </c>
      <c r="L125" s="211"/>
      <c r="M125" s="100" t="s">
        <v>1</v>
      </c>
      <c r="N125" s="101" t="s">
        <v>45</v>
      </c>
      <c r="O125" s="101" t="s">
        <v>131</v>
      </c>
      <c r="P125" s="101" t="s">
        <v>132</v>
      </c>
      <c r="Q125" s="101" t="s">
        <v>133</v>
      </c>
      <c r="R125" s="101" t="s">
        <v>134</v>
      </c>
      <c r="S125" s="101" t="s">
        <v>135</v>
      </c>
      <c r="T125" s="102" t="s">
        <v>136</v>
      </c>
      <c r="U125" s="205"/>
      <c r="V125" s="205"/>
      <c r="W125" s="205"/>
      <c r="X125" s="205"/>
      <c r="Y125" s="205"/>
      <c r="Z125" s="205"/>
      <c r="AA125" s="205"/>
      <c r="AB125" s="205"/>
      <c r="AC125" s="205"/>
      <c r="AD125" s="205"/>
      <c r="AE125" s="205"/>
    </row>
    <row r="126" s="2" customFormat="1" ht="22.8" customHeight="1">
      <c r="A126" s="38"/>
      <c r="B126" s="39"/>
      <c r="C126" s="107" t="s">
        <v>137</v>
      </c>
      <c r="D126" s="40"/>
      <c r="E126" s="40"/>
      <c r="F126" s="40"/>
      <c r="G126" s="40"/>
      <c r="H126" s="40"/>
      <c r="I126" s="40"/>
      <c r="J126" s="212">
        <f>BK126</f>
        <v>0</v>
      </c>
      <c r="K126" s="40"/>
      <c r="L126" s="41"/>
      <c r="M126" s="103"/>
      <c r="N126" s="213"/>
      <c r="O126" s="104"/>
      <c r="P126" s="214">
        <f>P127+P218</f>
        <v>0</v>
      </c>
      <c r="Q126" s="104"/>
      <c r="R126" s="214">
        <f>R127+R218</f>
        <v>1.0076888099999999</v>
      </c>
      <c r="S126" s="104"/>
      <c r="T126" s="215">
        <f>T127+T218</f>
        <v>160.2285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5" t="s">
        <v>80</v>
      </c>
      <c r="AU126" s="15" t="s">
        <v>119</v>
      </c>
      <c r="BK126" s="216">
        <f>BK127+BK218</f>
        <v>0</v>
      </c>
    </row>
    <row r="127" s="12" customFormat="1" ht="25.92" customHeight="1">
      <c r="A127" s="12"/>
      <c r="B127" s="217"/>
      <c r="C127" s="218"/>
      <c r="D127" s="219" t="s">
        <v>80</v>
      </c>
      <c r="E127" s="220" t="s">
        <v>138</v>
      </c>
      <c r="F127" s="220" t="s">
        <v>139</v>
      </c>
      <c r="G127" s="218"/>
      <c r="H127" s="218"/>
      <c r="I127" s="221"/>
      <c r="J127" s="222">
        <f>BK127</f>
        <v>0</v>
      </c>
      <c r="K127" s="218"/>
      <c r="L127" s="223"/>
      <c r="M127" s="224"/>
      <c r="N127" s="225"/>
      <c r="O127" s="225"/>
      <c r="P127" s="226">
        <f>P128+P161+P166+P175+P181+P209+P216</f>
        <v>0</v>
      </c>
      <c r="Q127" s="225"/>
      <c r="R127" s="226">
        <f>R128+R161+R166+R175+R181+R209+R216</f>
        <v>0.98202840999999996</v>
      </c>
      <c r="S127" s="225"/>
      <c r="T127" s="227">
        <f>T128+T161+T166+T175+T181+T209+T216</f>
        <v>160.2285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8" t="s">
        <v>89</v>
      </c>
      <c r="AT127" s="229" t="s">
        <v>80</v>
      </c>
      <c r="AU127" s="229" t="s">
        <v>81</v>
      </c>
      <c r="AY127" s="228" t="s">
        <v>140</v>
      </c>
      <c r="BK127" s="230">
        <f>BK128+BK161+BK166+BK175+BK181+BK209+BK216</f>
        <v>0</v>
      </c>
    </row>
    <row r="128" s="12" customFormat="1" ht="22.8" customHeight="1">
      <c r="A128" s="12"/>
      <c r="B128" s="217"/>
      <c r="C128" s="218"/>
      <c r="D128" s="219" t="s">
        <v>80</v>
      </c>
      <c r="E128" s="231" t="s">
        <v>89</v>
      </c>
      <c r="F128" s="231" t="s">
        <v>141</v>
      </c>
      <c r="G128" s="218"/>
      <c r="H128" s="218"/>
      <c r="I128" s="221"/>
      <c r="J128" s="232">
        <f>BK128</f>
        <v>0</v>
      </c>
      <c r="K128" s="218"/>
      <c r="L128" s="223"/>
      <c r="M128" s="224"/>
      <c r="N128" s="225"/>
      <c r="O128" s="225"/>
      <c r="P128" s="226">
        <f>SUM(P129:P160)</f>
        <v>0</v>
      </c>
      <c r="Q128" s="225"/>
      <c r="R128" s="226">
        <f>SUM(R129:R160)</f>
        <v>0.00645</v>
      </c>
      <c r="S128" s="225"/>
      <c r="T128" s="227">
        <f>SUM(T129:T160)</f>
        <v>151.19999999999999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8" t="s">
        <v>89</v>
      </c>
      <c r="AT128" s="229" t="s">
        <v>80</v>
      </c>
      <c r="AU128" s="229" t="s">
        <v>89</v>
      </c>
      <c r="AY128" s="228" t="s">
        <v>140</v>
      </c>
      <c r="BK128" s="230">
        <f>SUM(BK129:BK160)</f>
        <v>0</v>
      </c>
    </row>
    <row r="129" s="2" customFormat="1" ht="37.8" customHeight="1">
      <c r="A129" s="38"/>
      <c r="B129" s="39"/>
      <c r="C129" s="233" t="s">
        <v>89</v>
      </c>
      <c r="D129" s="233" t="s">
        <v>142</v>
      </c>
      <c r="E129" s="234" t="s">
        <v>143</v>
      </c>
      <c r="F129" s="235" t="s">
        <v>144</v>
      </c>
      <c r="G129" s="236" t="s">
        <v>145</v>
      </c>
      <c r="H129" s="237">
        <v>504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46</v>
      </c>
      <c r="O129" s="91"/>
      <c r="P129" s="243">
        <f>O129*H129</f>
        <v>0</v>
      </c>
      <c r="Q129" s="243">
        <v>0</v>
      </c>
      <c r="R129" s="243">
        <f>Q129*H129</f>
        <v>0</v>
      </c>
      <c r="S129" s="243">
        <v>0.29999999999999999</v>
      </c>
      <c r="T129" s="244">
        <f>S129*H129</f>
        <v>151.19999999999999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5" t="s">
        <v>146</v>
      </c>
      <c r="AT129" s="245" t="s">
        <v>142</v>
      </c>
      <c r="AU129" s="245" t="s">
        <v>91</v>
      </c>
      <c r="AY129" s="15" t="s">
        <v>140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89</v>
      </c>
      <c r="BK129" s="143">
        <f>ROUND(I129*H129,2)</f>
        <v>0</v>
      </c>
      <c r="BL129" s="15" t="s">
        <v>146</v>
      </c>
      <c r="BM129" s="245" t="s">
        <v>252</v>
      </c>
    </row>
    <row r="130" s="13" customFormat="1">
      <c r="A130" s="13"/>
      <c r="B130" s="246"/>
      <c r="C130" s="247"/>
      <c r="D130" s="248" t="s">
        <v>148</v>
      </c>
      <c r="E130" s="249" t="s">
        <v>1</v>
      </c>
      <c r="F130" s="250" t="s">
        <v>253</v>
      </c>
      <c r="G130" s="247"/>
      <c r="H130" s="251">
        <v>252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148</v>
      </c>
      <c r="AU130" s="257" t="s">
        <v>91</v>
      </c>
      <c r="AV130" s="13" t="s">
        <v>91</v>
      </c>
      <c r="AW130" s="13" t="s">
        <v>34</v>
      </c>
      <c r="AX130" s="13" t="s">
        <v>81</v>
      </c>
      <c r="AY130" s="257" t="s">
        <v>140</v>
      </c>
    </row>
    <row r="131" s="13" customFormat="1">
      <c r="A131" s="13"/>
      <c r="B131" s="246"/>
      <c r="C131" s="247"/>
      <c r="D131" s="248" t="s">
        <v>148</v>
      </c>
      <c r="E131" s="249" t="s">
        <v>1</v>
      </c>
      <c r="F131" s="250" t="s">
        <v>254</v>
      </c>
      <c r="G131" s="247"/>
      <c r="H131" s="251">
        <v>252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148</v>
      </c>
      <c r="AU131" s="257" t="s">
        <v>91</v>
      </c>
      <c r="AV131" s="13" t="s">
        <v>91</v>
      </c>
      <c r="AW131" s="13" t="s">
        <v>34</v>
      </c>
      <c r="AX131" s="13" t="s">
        <v>81</v>
      </c>
      <c r="AY131" s="257" t="s">
        <v>140</v>
      </c>
    </row>
    <row r="132" s="2" customFormat="1" ht="14.4" customHeight="1">
      <c r="A132" s="38"/>
      <c r="B132" s="39"/>
      <c r="C132" s="233" t="s">
        <v>91</v>
      </c>
      <c r="D132" s="233" t="s">
        <v>142</v>
      </c>
      <c r="E132" s="234" t="s">
        <v>151</v>
      </c>
      <c r="F132" s="235" t="s">
        <v>152</v>
      </c>
      <c r="G132" s="236" t="s">
        <v>145</v>
      </c>
      <c r="H132" s="237">
        <v>430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46</v>
      </c>
      <c r="O132" s="91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5" t="s">
        <v>146</v>
      </c>
      <c r="AT132" s="245" t="s">
        <v>142</v>
      </c>
      <c r="AU132" s="245" t="s">
        <v>91</v>
      </c>
      <c r="AY132" s="15" t="s">
        <v>140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89</v>
      </c>
      <c r="BK132" s="143">
        <f>ROUND(I132*H132,2)</f>
        <v>0</v>
      </c>
      <c r="BL132" s="15" t="s">
        <v>146</v>
      </c>
      <c r="BM132" s="245" t="s">
        <v>255</v>
      </c>
    </row>
    <row r="133" s="13" customFormat="1">
      <c r="A133" s="13"/>
      <c r="B133" s="246"/>
      <c r="C133" s="247"/>
      <c r="D133" s="248" t="s">
        <v>148</v>
      </c>
      <c r="E133" s="249" t="s">
        <v>1</v>
      </c>
      <c r="F133" s="250" t="s">
        <v>256</v>
      </c>
      <c r="G133" s="247"/>
      <c r="H133" s="251">
        <v>430</v>
      </c>
      <c r="I133" s="252"/>
      <c r="J133" s="247"/>
      <c r="K133" s="247"/>
      <c r="L133" s="253"/>
      <c r="M133" s="254"/>
      <c r="N133" s="255"/>
      <c r="O133" s="255"/>
      <c r="P133" s="255"/>
      <c r="Q133" s="255"/>
      <c r="R133" s="255"/>
      <c r="S133" s="255"/>
      <c r="T133" s="25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7" t="s">
        <v>148</v>
      </c>
      <c r="AU133" s="257" t="s">
        <v>91</v>
      </c>
      <c r="AV133" s="13" t="s">
        <v>91</v>
      </c>
      <c r="AW133" s="13" t="s">
        <v>34</v>
      </c>
      <c r="AX133" s="13" t="s">
        <v>89</v>
      </c>
      <c r="AY133" s="257" t="s">
        <v>140</v>
      </c>
    </row>
    <row r="134" s="2" customFormat="1" ht="14.4" customHeight="1">
      <c r="A134" s="38"/>
      <c r="B134" s="39"/>
      <c r="C134" s="233" t="s">
        <v>155</v>
      </c>
      <c r="D134" s="233" t="s">
        <v>142</v>
      </c>
      <c r="E134" s="234" t="s">
        <v>156</v>
      </c>
      <c r="F134" s="235" t="s">
        <v>157</v>
      </c>
      <c r="G134" s="236" t="s">
        <v>158</v>
      </c>
      <c r="H134" s="237">
        <v>54.280000000000001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46</v>
      </c>
      <c r="O134" s="91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5" t="s">
        <v>146</v>
      </c>
      <c r="AT134" s="245" t="s">
        <v>142</v>
      </c>
      <c r="AU134" s="245" t="s">
        <v>91</v>
      </c>
      <c r="AY134" s="15" t="s">
        <v>140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89</v>
      </c>
      <c r="BK134" s="143">
        <f>ROUND(I134*H134,2)</f>
        <v>0</v>
      </c>
      <c r="BL134" s="15" t="s">
        <v>146</v>
      </c>
      <c r="BM134" s="245" t="s">
        <v>257</v>
      </c>
    </row>
    <row r="135" s="13" customFormat="1">
      <c r="A135" s="13"/>
      <c r="B135" s="246"/>
      <c r="C135" s="247"/>
      <c r="D135" s="248" t="s">
        <v>148</v>
      </c>
      <c r="E135" s="249" t="s">
        <v>1</v>
      </c>
      <c r="F135" s="250" t="s">
        <v>258</v>
      </c>
      <c r="G135" s="247"/>
      <c r="H135" s="251">
        <v>41.579999999999998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148</v>
      </c>
      <c r="AU135" s="257" t="s">
        <v>91</v>
      </c>
      <c r="AV135" s="13" t="s">
        <v>91</v>
      </c>
      <c r="AW135" s="13" t="s">
        <v>34</v>
      </c>
      <c r="AX135" s="13" t="s">
        <v>81</v>
      </c>
      <c r="AY135" s="257" t="s">
        <v>140</v>
      </c>
    </row>
    <row r="136" s="13" customFormat="1">
      <c r="A136" s="13"/>
      <c r="B136" s="246"/>
      <c r="C136" s="247"/>
      <c r="D136" s="248" t="s">
        <v>148</v>
      </c>
      <c r="E136" s="249" t="s">
        <v>1</v>
      </c>
      <c r="F136" s="250" t="s">
        <v>259</v>
      </c>
      <c r="G136" s="247"/>
      <c r="H136" s="251">
        <v>12.699999999999999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148</v>
      </c>
      <c r="AU136" s="257" t="s">
        <v>91</v>
      </c>
      <c r="AV136" s="13" t="s">
        <v>91</v>
      </c>
      <c r="AW136" s="13" t="s">
        <v>34</v>
      </c>
      <c r="AX136" s="13" t="s">
        <v>81</v>
      </c>
      <c r="AY136" s="257" t="s">
        <v>140</v>
      </c>
    </row>
    <row r="137" s="2" customFormat="1" ht="24.15" customHeight="1">
      <c r="A137" s="38"/>
      <c r="B137" s="39"/>
      <c r="C137" s="233" t="s">
        <v>146</v>
      </c>
      <c r="D137" s="233" t="s">
        <v>142</v>
      </c>
      <c r="E137" s="234" t="s">
        <v>161</v>
      </c>
      <c r="F137" s="235" t="s">
        <v>162</v>
      </c>
      <c r="G137" s="236" t="s">
        <v>158</v>
      </c>
      <c r="H137" s="237">
        <v>111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46</v>
      </c>
      <c r="O137" s="91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5" t="s">
        <v>146</v>
      </c>
      <c r="AT137" s="245" t="s">
        <v>142</v>
      </c>
      <c r="AU137" s="245" t="s">
        <v>91</v>
      </c>
      <c r="AY137" s="15" t="s">
        <v>140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89</v>
      </c>
      <c r="BK137" s="143">
        <f>ROUND(I137*H137,2)</f>
        <v>0</v>
      </c>
      <c r="BL137" s="15" t="s">
        <v>146</v>
      </c>
      <c r="BM137" s="245" t="s">
        <v>260</v>
      </c>
    </row>
    <row r="138" s="13" customFormat="1">
      <c r="A138" s="13"/>
      <c r="B138" s="246"/>
      <c r="C138" s="247"/>
      <c r="D138" s="248" t="s">
        <v>148</v>
      </c>
      <c r="E138" s="249" t="s">
        <v>1</v>
      </c>
      <c r="F138" s="250" t="s">
        <v>261</v>
      </c>
      <c r="G138" s="247"/>
      <c r="H138" s="251">
        <v>111</v>
      </c>
      <c r="I138" s="252"/>
      <c r="J138" s="247"/>
      <c r="K138" s="247"/>
      <c r="L138" s="253"/>
      <c r="M138" s="254"/>
      <c r="N138" s="255"/>
      <c r="O138" s="255"/>
      <c r="P138" s="255"/>
      <c r="Q138" s="255"/>
      <c r="R138" s="255"/>
      <c r="S138" s="255"/>
      <c r="T138" s="25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7" t="s">
        <v>148</v>
      </c>
      <c r="AU138" s="257" t="s">
        <v>91</v>
      </c>
      <c r="AV138" s="13" t="s">
        <v>91</v>
      </c>
      <c r="AW138" s="13" t="s">
        <v>34</v>
      </c>
      <c r="AX138" s="13" t="s">
        <v>89</v>
      </c>
      <c r="AY138" s="257" t="s">
        <v>140</v>
      </c>
    </row>
    <row r="139" s="2" customFormat="1" ht="37.8" customHeight="1">
      <c r="A139" s="38"/>
      <c r="B139" s="39"/>
      <c r="C139" s="233" t="s">
        <v>165</v>
      </c>
      <c r="D139" s="233" t="s">
        <v>142</v>
      </c>
      <c r="E139" s="234" t="s">
        <v>166</v>
      </c>
      <c r="F139" s="235" t="s">
        <v>167</v>
      </c>
      <c r="G139" s="236" t="s">
        <v>158</v>
      </c>
      <c r="H139" s="237">
        <v>307.77999999999997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46</v>
      </c>
      <c r="O139" s="91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5" t="s">
        <v>146</v>
      </c>
      <c r="AT139" s="245" t="s">
        <v>142</v>
      </c>
      <c r="AU139" s="245" t="s">
        <v>91</v>
      </c>
      <c r="AY139" s="15" t="s">
        <v>140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89</v>
      </c>
      <c r="BK139" s="143">
        <f>ROUND(I139*H139,2)</f>
        <v>0</v>
      </c>
      <c r="BL139" s="15" t="s">
        <v>146</v>
      </c>
      <c r="BM139" s="245" t="s">
        <v>262</v>
      </c>
    </row>
    <row r="140" s="13" customFormat="1">
      <c r="A140" s="13"/>
      <c r="B140" s="246"/>
      <c r="C140" s="247"/>
      <c r="D140" s="248" t="s">
        <v>148</v>
      </c>
      <c r="E140" s="249" t="s">
        <v>1</v>
      </c>
      <c r="F140" s="250" t="s">
        <v>263</v>
      </c>
      <c r="G140" s="247"/>
      <c r="H140" s="251">
        <v>129.78</v>
      </c>
      <c r="I140" s="252"/>
      <c r="J140" s="247"/>
      <c r="K140" s="247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148</v>
      </c>
      <c r="AU140" s="257" t="s">
        <v>91</v>
      </c>
      <c r="AV140" s="13" t="s">
        <v>91</v>
      </c>
      <c r="AW140" s="13" t="s">
        <v>34</v>
      </c>
      <c r="AX140" s="13" t="s">
        <v>81</v>
      </c>
      <c r="AY140" s="257" t="s">
        <v>140</v>
      </c>
    </row>
    <row r="141" s="13" customFormat="1">
      <c r="A141" s="13"/>
      <c r="B141" s="246"/>
      <c r="C141" s="247"/>
      <c r="D141" s="248" t="s">
        <v>148</v>
      </c>
      <c r="E141" s="249" t="s">
        <v>1</v>
      </c>
      <c r="F141" s="250" t="s">
        <v>264</v>
      </c>
      <c r="G141" s="247"/>
      <c r="H141" s="251">
        <v>178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148</v>
      </c>
      <c r="AU141" s="257" t="s">
        <v>91</v>
      </c>
      <c r="AV141" s="13" t="s">
        <v>91</v>
      </c>
      <c r="AW141" s="13" t="s">
        <v>34</v>
      </c>
      <c r="AX141" s="13" t="s">
        <v>81</v>
      </c>
      <c r="AY141" s="257" t="s">
        <v>140</v>
      </c>
    </row>
    <row r="142" s="2" customFormat="1" ht="37.8" customHeight="1">
      <c r="A142" s="38"/>
      <c r="B142" s="39"/>
      <c r="C142" s="233" t="s">
        <v>171</v>
      </c>
      <c r="D142" s="233" t="s">
        <v>142</v>
      </c>
      <c r="E142" s="234" t="s">
        <v>172</v>
      </c>
      <c r="F142" s="235" t="s">
        <v>173</v>
      </c>
      <c r="G142" s="236" t="s">
        <v>158</v>
      </c>
      <c r="H142" s="237">
        <v>2818.2399999999998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46</v>
      </c>
      <c r="O142" s="91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5" t="s">
        <v>146</v>
      </c>
      <c r="AT142" s="245" t="s">
        <v>142</v>
      </c>
      <c r="AU142" s="245" t="s">
        <v>91</v>
      </c>
      <c r="AY142" s="15" t="s">
        <v>140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89</v>
      </c>
      <c r="BK142" s="143">
        <f>ROUND(I142*H142,2)</f>
        <v>0</v>
      </c>
      <c r="BL142" s="15" t="s">
        <v>146</v>
      </c>
      <c r="BM142" s="245" t="s">
        <v>265</v>
      </c>
    </row>
    <row r="143" s="13" customFormat="1">
      <c r="A143" s="13"/>
      <c r="B143" s="246"/>
      <c r="C143" s="247"/>
      <c r="D143" s="248" t="s">
        <v>148</v>
      </c>
      <c r="E143" s="249" t="s">
        <v>1</v>
      </c>
      <c r="F143" s="250" t="s">
        <v>266</v>
      </c>
      <c r="G143" s="247"/>
      <c r="H143" s="251">
        <v>1038.24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148</v>
      </c>
      <c r="AU143" s="257" t="s">
        <v>91</v>
      </c>
      <c r="AV143" s="13" t="s">
        <v>91</v>
      </c>
      <c r="AW143" s="13" t="s">
        <v>34</v>
      </c>
      <c r="AX143" s="13" t="s">
        <v>81</v>
      </c>
      <c r="AY143" s="257" t="s">
        <v>140</v>
      </c>
    </row>
    <row r="144" s="13" customFormat="1">
      <c r="A144" s="13"/>
      <c r="B144" s="246"/>
      <c r="C144" s="247"/>
      <c r="D144" s="248" t="s">
        <v>148</v>
      </c>
      <c r="E144" s="249" t="s">
        <v>1</v>
      </c>
      <c r="F144" s="250" t="s">
        <v>267</v>
      </c>
      <c r="G144" s="247"/>
      <c r="H144" s="251">
        <v>1780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148</v>
      </c>
      <c r="AU144" s="257" t="s">
        <v>91</v>
      </c>
      <c r="AV144" s="13" t="s">
        <v>91</v>
      </c>
      <c r="AW144" s="13" t="s">
        <v>34</v>
      </c>
      <c r="AX144" s="13" t="s">
        <v>81</v>
      </c>
      <c r="AY144" s="257" t="s">
        <v>140</v>
      </c>
    </row>
    <row r="145" s="2" customFormat="1" ht="37.8" customHeight="1">
      <c r="A145" s="38"/>
      <c r="B145" s="39"/>
      <c r="C145" s="233" t="s">
        <v>177</v>
      </c>
      <c r="D145" s="233" t="s">
        <v>142</v>
      </c>
      <c r="E145" s="234" t="s">
        <v>178</v>
      </c>
      <c r="F145" s="235" t="s">
        <v>179</v>
      </c>
      <c r="G145" s="236" t="s">
        <v>158</v>
      </c>
      <c r="H145" s="237">
        <v>111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46</v>
      </c>
      <c r="O145" s="91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5" t="s">
        <v>146</v>
      </c>
      <c r="AT145" s="245" t="s">
        <v>142</v>
      </c>
      <c r="AU145" s="245" t="s">
        <v>91</v>
      </c>
      <c r="AY145" s="15" t="s">
        <v>140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89</v>
      </c>
      <c r="BK145" s="143">
        <f>ROUND(I145*H145,2)</f>
        <v>0</v>
      </c>
      <c r="BL145" s="15" t="s">
        <v>146</v>
      </c>
      <c r="BM145" s="245" t="s">
        <v>268</v>
      </c>
    </row>
    <row r="146" s="13" customFormat="1">
      <c r="A146" s="13"/>
      <c r="B146" s="246"/>
      <c r="C146" s="247"/>
      <c r="D146" s="248" t="s">
        <v>148</v>
      </c>
      <c r="E146" s="249" t="s">
        <v>1</v>
      </c>
      <c r="F146" s="250" t="s">
        <v>269</v>
      </c>
      <c r="G146" s="247"/>
      <c r="H146" s="251">
        <v>111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148</v>
      </c>
      <c r="AU146" s="257" t="s">
        <v>91</v>
      </c>
      <c r="AV146" s="13" t="s">
        <v>91</v>
      </c>
      <c r="AW146" s="13" t="s">
        <v>34</v>
      </c>
      <c r="AX146" s="13" t="s">
        <v>89</v>
      </c>
      <c r="AY146" s="257" t="s">
        <v>140</v>
      </c>
    </row>
    <row r="147" s="2" customFormat="1" ht="24.15" customHeight="1">
      <c r="A147" s="38"/>
      <c r="B147" s="39"/>
      <c r="C147" s="233" t="s">
        <v>182</v>
      </c>
      <c r="D147" s="233" t="s">
        <v>142</v>
      </c>
      <c r="E147" s="234" t="s">
        <v>183</v>
      </c>
      <c r="F147" s="235" t="s">
        <v>184</v>
      </c>
      <c r="G147" s="236" t="s">
        <v>145</v>
      </c>
      <c r="H147" s="237">
        <v>294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46</v>
      </c>
      <c r="O147" s="91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5" t="s">
        <v>146</v>
      </c>
      <c r="AT147" s="245" t="s">
        <v>142</v>
      </c>
      <c r="AU147" s="245" t="s">
        <v>91</v>
      </c>
      <c r="AY147" s="15" t="s">
        <v>140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89</v>
      </c>
      <c r="BK147" s="143">
        <f>ROUND(I147*H147,2)</f>
        <v>0</v>
      </c>
      <c r="BL147" s="15" t="s">
        <v>146</v>
      </c>
      <c r="BM147" s="245" t="s">
        <v>270</v>
      </c>
    </row>
    <row r="148" s="13" customFormat="1">
      <c r="A148" s="13"/>
      <c r="B148" s="246"/>
      <c r="C148" s="247"/>
      <c r="D148" s="248" t="s">
        <v>148</v>
      </c>
      <c r="E148" s="249" t="s">
        <v>1</v>
      </c>
      <c r="F148" s="250" t="s">
        <v>271</v>
      </c>
      <c r="G148" s="247"/>
      <c r="H148" s="251">
        <v>294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148</v>
      </c>
      <c r="AU148" s="257" t="s">
        <v>91</v>
      </c>
      <c r="AV148" s="13" t="s">
        <v>91</v>
      </c>
      <c r="AW148" s="13" t="s">
        <v>34</v>
      </c>
      <c r="AX148" s="13" t="s">
        <v>89</v>
      </c>
      <c r="AY148" s="257" t="s">
        <v>140</v>
      </c>
    </row>
    <row r="149" s="2" customFormat="1" ht="24.15" customHeight="1">
      <c r="A149" s="38"/>
      <c r="B149" s="39"/>
      <c r="C149" s="233" t="s">
        <v>187</v>
      </c>
      <c r="D149" s="233" t="s">
        <v>142</v>
      </c>
      <c r="E149" s="234" t="s">
        <v>188</v>
      </c>
      <c r="F149" s="235" t="s">
        <v>189</v>
      </c>
      <c r="G149" s="236" t="s">
        <v>190</v>
      </c>
      <c r="H149" s="237">
        <v>76.340999999999994</v>
      </c>
      <c r="I149" s="238"/>
      <c r="J149" s="239">
        <f>ROUND(I149*H149,2)</f>
        <v>0</v>
      </c>
      <c r="K149" s="240"/>
      <c r="L149" s="41"/>
      <c r="M149" s="241" t="s">
        <v>1</v>
      </c>
      <c r="N149" s="242" t="s">
        <v>46</v>
      </c>
      <c r="O149" s="91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5" t="s">
        <v>146</v>
      </c>
      <c r="AT149" s="245" t="s">
        <v>142</v>
      </c>
      <c r="AU149" s="245" t="s">
        <v>91</v>
      </c>
      <c r="AY149" s="15" t="s">
        <v>140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89</v>
      </c>
      <c r="BK149" s="143">
        <f>ROUND(I149*H149,2)</f>
        <v>0</v>
      </c>
      <c r="BL149" s="15" t="s">
        <v>146</v>
      </c>
      <c r="BM149" s="245" t="s">
        <v>272</v>
      </c>
    </row>
    <row r="150" s="13" customFormat="1">
      <c r="A150" s="13"/>
      <c r="B150" s="246"/>
      <c r="C150" s="247"/>
      <c r="D150" s="248" t="s">
        <v>148</v>
      </c>
      <c r="E150" s="249" t="s">
        <v>1</v>
      </c>
      <c r="F150" s="250" t="s">
        <v>273</v>
      </c>
      <c r="G150" s="247"/>
      <c r="H150" s="251">
        <v>76.340999999999994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148</v>
      </c>
      <c r="AU150" s="257" t="s">
        <v>91</v>
      </c>
      <c r="AV150" s="13" t="s">
        <v>91</v>
      </c>
      <c r="AW150" s="13" t="s">
        <v>34</v>
      </c>
      <c r="AX150" s="13" t="s">
        <v>89</v>
      </c>
      <c r="AY150" s="257" t="s">
        <v>140</v>
      </c>
    </row>
    <row r="151" s="2" customFormat="1" ht="24.15" customHeight="1">
      <c r="A151" s="38"/>
      <c r="B151" s="39"/>
      <c r="C151" s="233" t="s">
        <v>193</v>
      </c>
      <c r="D151" s="233" t="s">
        <v>142</v>
      </c>
      <c r="E151" s="234" t="s">
        <v>194</v>
      </c>
      <c r="F151" s="235" t="s">
        <v>195</v>
      </c>
      <c r="G151" s="236" t="s">
        <v>158</v>
      </c>
      <c r="H151" s="237">
        <v>12.699999999999999</v>
      </c>
      <c r="I151" s="238"/>
      <c r="J151" s="239">
        <f>ROUND(I151*H151,2)</f>
        <v>0</v>
      </c>
      <c r="K151" s="240"/>
      <c r="L151" s="41"/>
      <c r="M151" s="241" t="s">
        <v>1</v>
      </c>
      <c r="N151" s="242" t="s">
        <v>46</v>
      </c>
      <c r="O151" s="91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5" t="s">
        <v>146</v>
      </c>
      <c r="AT151" s="245" t="s">
        <v>142</v>
      </c>
      <c r="AU151" s="245" t="s">
        <v>91</v>
      </c>
      <c r="AY151" s="15" t="s">
        <v>140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89</v>
      </c>
      <c r="BK151" s="143">
        <f>ROUND(I151*H151,2)</f>
        <v>0</v>
      </c>
      <c r="BL151" s="15" t="s">
        <v>146</v>
      </c>
      <c r="BM151" s="245" t="s">
        <v>274</v>
      </c>
    </row>
    <row r="152" s="13" customFormat="1">
      <c r="A152" s="13"/>
      <c r="B152" s="246"/>
      <c r="C152" s="247"/>
      <c r="D152" s="248" t="s">
        <v>148</v>
      </c>
      <c r="E152" s="249" t="s">
        <v>1</v>
      </c>
      <c r="F152" s="250" t="s">
        <v>259</v>
      </c>
      <c r="G152" s="247"/>
      <c r="H152" s="251">
        <v>12.699999999999999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148</v>
      </c>
      <c r="AU152" s="257" t="s">
        <v>91</v>
      </c>
      <c r="AV152" s="13" t="s">
        <v>91</v>
      </c>
      <c r="AW152" s="13" t="s">
        <v>34</v>
      </c>
      <c r="AX152" s="13" t="s">
        <v>89</v>
      </c>
      <c r="AY152" s="257" t="s">
        <v>140</v>
      </c>
    </row>
    <row r="153" s="2" customFormat="1" ht="24.15" customHeight="1">
      <c r="A153" s="38"/>
      <c r="B153" s="39"/>
      <c r="C153" s="233" t="s">
        <v>198</v>
      </c>
      <c r="D153" s="233" t="s">
        <v>142</v>
      </c>
      <c r="E153" s="234" t="s">
        <v>199</v>
      </c>
      <c r="F153" s="235" t="s">
        <v>200</v>
      </c>
      <c r="G153" s="236" t="s">
        <v>145</v>
      </c>
      <c r="H153" s="237">
        <v>430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46</v>
      </c>
      <c r="O153" s="91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5" t="s">
        <v>146</v>
      </c>
      <c r="AT153" s="245" t="s">
        <v>142</v>
      </c>
      <c r="AU153" s="245" t="s">
        <v>91</v>
      </c>
      <c r="AY153" s="15" t="s">
        <v>140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89</v>
      </c>
      <c r="BK153" s="143">
        <f>ROUND(I153*H153,2)</f>
        <v>0</v>
      </c>
      <c r="BL153" s="15" t="s">
        <v>146</v>
      </c>
      <c r="BM153" s="245" t="s">
        <v>275</v>
      </c>
    </row>
    <row r="154" s="13" customFormat="1">
      <c r="A154" s="13"/>
      <c r="B154" s="246"/>
      <c r="C154" s="247"/>
      <c r="D154" s="248" t="s">
        <v>148</v>
      </c>
      <c r="E154" s="249" t="s">
        <v>1</v>
      </c>
      <c r="F154" s="250" t="s">
        <v>256</v>
      </c>
      <c r="G154" s="247"/>
      <c r="H154" s="251">
        <v>430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148</v>
      </c>
      <c r="AU154" s="257" t="s">
        <v>91</v>
      </c>
      <c r="AV154" s="13" t="s">
        <v>91</v>
      </c>
      <c r="AW154" s="13" t="s">
        <v>34</v>
      </c>
      <c r="AX154" s="13" t="s">
        <v>89</v>
      </c>
      <c r="AY154" s="257" t="s">
        <v>140</v>
      </c>
    </row>
    <row r="155" s="2" customFormat="1" ht="14.4" customHeight="1">
      <c r="A155" s="38"/>
      <c r="B155" s="39"/>
      <c r="C155" s="258" t="s">
        <v>202</v>
      </c>
      <c r="D155" s="258" t="s">
        <v>203</v>
      </c>
      <c r="E155" s="259" t="s">
        <v>204</v>
      </c>
      <c r="F155" s="260" t="s">
        <v>205</v>
      </c>
      <c r="G155" s="261" t="s">
        <v>206</v>
      </c>
      <c r="H155" s="262">
        <v>6.4500000000000002</v>
      </c>
      <c r="I155" s="263"/>
      <c r="J155" s="264">
        <f>ROUND(I155*H155,2)</f>
        <v>0</v>
      </c>
      <c r="K155" s="265"/>
      <c r="L155" s="266"/>
      <c r="M155" s="267" t="s">
        <v>1</v>
      </c>
      <c r="N155" s="268" t="s">
        <v>46</v>
      </c>
      <c r="O155" s="91"/>
      <c r="P155" s="243">
        <f>O155*H155</f>
        <v>0</v>
      </c>
      <c r="Q155" s="243">
        <v>0.001</v>
      </c>
      <c r="R155" s="243">
        <f>Q155*H155</f>
        <v>0.00645</v>
      </c>
      <c r="S155" s="243">
        <v>0</v>
      </c>
      <c r="T155" s="24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5" t="s">
        <v>182</v>
      </c>
      <c r="AT155" s="245" t="s">
        <v>203</v>
      </c>
      <c r="AU155" s="245" t="s">
        <v>91</v>
      </c>
      <c r="AY155" s="15" t="s">
        <v>140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89</v>
      </c>
      <c r="BK155" s="143">
        <f>ROUND(I155*H155,2)</f>
        <v>0</v>
      </c>
      <c r="BL155" s="15" t="s">
        <v>146</v>
      </c>
      <c r="BM155" s="245" t="s">
        <v>276</v>
      </c>
    </row>
    <row r="156" s="13" customFormat="1">
      <c r="A156" s="13"/>
      <c r="B156" s="246"/>
      <c r="C156" s="247"/>
      <c r="D156" s="248" t="s">
        <v>148</v>
      </c>
      <c r="E156" s="247"/>
      <c r="F156" s="250" t="s">
        <v>277</v>
      </c>
      <c r="G156" s="247"/>
      <c r="H156" s="251">
        <v>6.4500000000000002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148</v>
      </c>
      <c r="AU156" s="257" t="s">
        <v>91</v>
      </c>
      <c r="AV156" s="13" t="s">
        <v>91</v>
      </c>
      <c r="AW156" s="13" t="s">
        <v>4</v>
      </c>
      <c r="AX156" s="13" t="s">
        <v>89</v>
      </c>
      <c r="AY156" s="257" t="s">
        <v>140</v>
      </c>
    </row>
    <row r="157" s="2" customFormat="1" ht="24.15" customHeight="1">
      <c r="A157" s="38"/>
      <c r="B157" s="39"/>
      <c r="C157" s="233" t="s">
        <v>209</v>
      </c>
      <c r="D157" s="233" t="s">
        <v>142</v>
      </c>
      <c r="E157" s="234" t="s">
        <v>210</v>
      </c>
      <c r="F157" s="235" t="s">
        <v>211</v>
      </c>
      <c r="G157" s="236" t="s">
        <v>145</v>
      </c>
      <c r="H157" s="237">
        <v>430</v>
      </c>
      <c r="I157" s="238"/>
      <c r="J157" s="239">
        <f>ROUND(I157*H157,2)</f>
        <v>0</v>
      </c>
      <c r="K157" s="240"/>
      <c r="L157" s="41"/>
      <c r="M157" s="241" t="s">
        <v>1</v>
      </c>
      <c r="N157" s="242" t="s">
        <v>46</v>
      </c>
      <c r="O157" s="91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5" t="s">
        <v>146</v>
      </c>
      <c r="AT157" s="245" t="s">
        <v>142</v>
      </c>
      <c r="AU157" s="245" t="s">
        <v>91</v>
      </c>
      <c r="AY157" s="15" t="s">
        <v>140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89</v>
      </c>
      <c r="BK157" s="143">
        <f>ROUND(I157*H157,2)</f>
        <v>0</v>
      </c>
      <c r="BL157" s="15" t="s">
        <v>146</v>
      </c>
      <c r="BM157" s="245" t="s">
        <v>278</v>
      </c>
    </row>
    <row r="158" s="13" customFormat="1">
      <c r="A158" s="13"/>
      <c r="B158" s="246"/>
      <c r="C158" s="247"/>
      <c r="D158" s="248" t="s">
        <v>148</v>
      </c>
      <c r="E158" s="249" t="s">
        <v>1</v>
      </c>
      <c r="F158" s="250" t="s">
        <v>256</v>
      </c>
      <c r="G158" s="247"/>
      <c r="H158" s="251">
        <v>430</v>
      </c>
      <c r="I158" s="252"/>
      <c r="J158" s="247"/>
      <c r="K158" s="247"/>
      <c r="L158" s="253"/>
      <c r="M158" s="254"/>
      <c r="N158" s="255"/>
      <c r="O158" s="255"/>
      <c r="P158" s="255"/>
      <c r="Q158" s="255"/>
      <c r="R158" s="255"/>
      <c r="S158" s="255"/>
      <c r="T158" s="25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7" t="s">
        <v>148</v>
      </c>
      <c r="AU158" s="257" t="s">
        <v>91</v>
      </c>
      <c r="AV158" s="13" t="s">
        <v>91</v>
      </c>
      <c r="AW158" s="13" t="s">
        <v>34</v>
      </c>
      <c r="AX158" s="13" t="s">
        <v>89</v>
      </c>
      <c r="AY158" s="257" t="s">
        <v>140</v>
      </c>
    </row>
    <row r="159" s="2" customFormat="1" ht="24.15" customHeight="1">
      <c r="A159" s="38"/>
      <c r="B159" s="39"/>
      <c r="C159" s="233" t="s">
        <v>213</v>
      </c>
      <c r="D159" s="233" t="s">
        <v>142</v>
      </c>
      <c r="E159" s="234" t="s">
        <v>214</v>
      </c>
      <c r="F159" s="235" t="s">
        <v>215</v>
      </c>
      <c r="G159" s="236" t="s">
        <v>145</v>
      </c>
      <c r="H159" s="237">
        <v>430</v>
      </c>
      <c r="I159" s="238"/>
      <c r="J159" s="239">
        <f>ROUND(I159*H159,2)</f>
        <v>0</v>
      </c>
      <c r="K159" s="240"/>
      <c r="L159" s="41"/>
      <c r="M159" s="241" t="s">
        <v>1</v>
      </c>
      <c r="N159" s="242" t="s">
        <v>46</v>
      </c>
      <c r="O159" s="91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5" t="s">
        <v>146</v>
      </c>
      <c r="AT159" s="245" t="s">
        <v>142</v>
      </c>
      <c r="AU159" s="245" t="s">
        <v>91</v>
      </c>
      <c r="AY159" s="15" t="s">
        <v>140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5" t="s">
        <v>89</v>
      </c>
      <c r="BK159" s="143">
        <f>ROUND(I159*H159,2)</f>
        <v>0</v>
      </c>
      <c r="BL159" s="15" t="s">
        <v>146</v>
      </c>
      <c r="BM159" s="245" t="s">
        <v>279</v>
      </c>
    </row>
    <row r="160" s="13" customFormat="1">
      <c r="A160" s="13"/>
      <c r="B160" s="246"/>
      <c r="C160" s="247"/>
      <c r="D160" s="248" t="s">
        <v>148</v>
      </c>
      <c r="E160" s="249" t="s">
        <v>1</v>
      </c>
      <c r="F160" s="250" t="s">
        <v>256</v>
      </c>
      <c r="G160" s="247"/>
      <c r="H160" s="251">
        <v>430</v>
      </c>
      <c r="I160" s="252"/>
      <c r="J160" s="247"/>
      <c r="K160" s="247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148</v>
      </c>
      <c r="AU160" s="257" t="s">
        <v>91</v>
      </c>
      <c r="AV160" s="13" t="s">
        <v>91</v>
      </c>
      <c r="AW160" s="13" t="s">
        <v>34</v>
      </c>
      <c r="AX160" s="13" t="s">
        <v>89</v>
      </c>
      <c r="AY160" s="257" t="s">
        <v>140</v>
      </c>
    </row>
    <row r="161" s="12" customFormat="1" ht="22.8" customHeight="1">
      <c r="A161" s="12"/>
      <c r="B161" s="217"/>
      <c r="C161" s="218"/>
      <c r="D161" s="219" t="s">
        <v>80</v>
      </c>
      <c r="E161" s="231" t="s">
        <v>91</v>
      </c>
      <c r="F161" s="231" t="s">
        <v>217</v>
      </c>
      <c r="G161" s="218"/>
      <c r="H161" s="218"/>
      <c r="I161" s="221"/>
      <c r="J161" s="232">
        <f>BK161</f>
        <v>0</v>
      </c>
      <c r="K161" s="218"/>
      <c r="L161" s="223"/>
      <c r="M161" s="224"/>
      <c r="N161" s="225"/>
      <c r="O161" s="225"/>
      <c r="P161" s="226">
        <f>SUM(P162:P165)</f>
        <v>0</v>
      </c>
      <c r="Q161" s="225"/>
      <c r="R161" s="226">
        <f>SUM(R162:R165)</f>
        <v>0.15014159999999999</v>
      </c>
      <c r="S161" s="225"/>
      <c r="T161" s="227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8" t="s">
        <v>89</v>
      </c>
      <c r="AT161" s="229" t="s">
        <v>80</v>
      </c>
      <c r="AU161" s="229" t="s">
        <v>89</v>
      </c>
      <c r="AY161" s="228" t="s">
        <v>140</v>
      </c>
      <c r="BK161" s="230">
        <f>SUM(BK162:BK165)</f>
        <v>0</v>
      </c>
    </row>
    <row r="162" s="2" customFormat="1" ht="24.15" customHeight="1">
      <c r="A162" s="38"/>
      <c r="B162" s="39"/>
      <c r="C162" s="233" t="s">
        <v>8</v>
      </c>
      <c r="D162" s="233" t="s">
        <v>142</v>
      </c>
      <c r="E162" s="234" t="s">
        <v>218</v>
      </c>
      <c r="F162" s="235" t="s">
        <v>219</v>
      </c>
      <c r="G162" s="236" t="s">
        <v>145</v>
      </c>
      <c r="H162" s="237">
        <v>302.39999999999998</v>
      </c>
      <c r="I162" s="238"/>
      <c r="J162" s="239">
        <f>ROUND(I162*H162,2)</f>
        <v>0</v>
      </c>
      <c r="K162" s="240"/>
      <c r="L162" s="41"/>
      <c r="M162" s="241" t="s">
        <v>1</v>
      </c>
      <c r="N162" s="242" t="s">
        <v>46</v>
      </c>
      <c r="O162" s="91"/>
      <c r="P162" s="243">
        <f>O162*H162</f>
        <v>0</v>
      </c>
      <c r="Q162" s="243">
        <v>0.00013999999999999999</v>
      </c>
      <c r="R162" s="243">
        <f>Q162*H162</f>
        <v>0.042335999999999992</v>
      </c>
      <c r="S162" s="243">
        <v>0</v>
      </c>
      <c r="T162" s="24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5" t="s">
        <v>146</v>
      </c>
      <c r="AT162" s="245" t="s">
        <v>142</v>
      </c>
      <c r="AU162" s="245" t="s">
        <v>91</v>
      </c>
      <c r="AY162" s="15" t="s">
        <v>140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89</v>
      </c>
      <c r="BK162" s="143">
        <f>ROUND(I162*H162,2)</f>
        <v>0</v>
      </c>
      <c r="BL162" s="15" t="s">
        <v>146</v>
      </c>
      <c r="BM162" s="245" t="s">
        <v>280</v>
      </c>
    </row>
    <row r="163" s="13" customFormat="1">
      <c r="A163" s="13"/>
      <c r="B163" s="246"/>
      <c r="C163" s="247"/>
      <c r="D163" s="248" t="s">
        <v>148</v>
      </c>
      <c r="E163" s="249" t="s">
        <v>1</v>
      </c>
      <c r="F163" s="250" t="s">
        <v>281</v>
      </c>
      <c r="G163" s="247"/>
      <c r="H163" s="251">
        <v>302.39999999999998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7" t="s">
        <v>148</v>
      </c>
      <c r="AU163" s="257" t="s">
        <v>91</v>
      </c>
      <c r="AV163" s="13" t="s">
        <v>91</v>
      </c>
      <c r="AW163" s="13" t="s">
        <v>34</v>
      </c>
      <c r="AX163" s="13" t="s">
        <v>89</v>
      </c>
      <c r="AY163" s="257" t="s">
        <v>140</v>
      </c>
    </row>
    <row r="164" s="2" customFormat="1" ht="14.4" customHeight="1">
      <c r="A164" s="38"/>
      <c r="B164" s="39"/>
      <c r="C164" s="258" t="s">
        <v>222</v>
      </c>
      <c r="D164" s="258" t="s">
        <v>203</v>
      </c>
      <c r="E164" s="259" t="s">
        <v>223</v>
      </c>
      <c r="F164" s="260" t="s">
        <v>224</v>
      </c>
      <c r="G164" s="261" t="s">
        <v>145</v>
      </c>
      <c r="H164" s="262">
        <v>347.75999999999999</v>
      </c>
      <c r="I164" s="263"/>
      <c r="J164" s="264">
        <f>ROUND(I164*H164,2)</f>
        <v>0</v>
      </c>
      <c r="K164" s="265"/>
      <c r="L164" s="266"/>
      <c r="M164" s="267" t="s">
        <v>1</v>
      </c>
      <c r="N164" s="268" t="s">
        <v>46</v>
      </c>
      <c r="O164" s="91"/>
      <c r="P164" s="243">
        <f>O164*H164</f>
        <v>0</v>
      </c>
      <c r="Q164" s="243">
        <v>0.00031</v>
      </c>
      <c r="R164" s="243">
        <f>Q164*H164</f>
        <v>0.1078056</v>
      </c>
      <c r="S164" s="243">
        <v>0</v>
      </c>
      <c r="T164" s="24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5" t="s">
        <v>182</v>
      </c>
      <c r="AT164" s="245" t="s">
        <v>203</v>
      </c>
      <c r="AU164" s="245" t="s">
        <v>91</v>
      </c>
      <c r="AY164" s="15" t="s">
        <v>140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5" t="s">
        <v>89</v>
      </c>
      <c r="BK164" s="143">
        <f>ROUND(I164*H164,2)</f>
        <v>0</v>
      </c>
      <c r="BL164" s="15" t="s">
        <v>146</v>
      </c>
      <c r="BM164" s="245" t="s">
        <v>282</v>
      </c>
    </row>
    <row r="165" s="13" customFormat="1">
      <c r="A165" s="13"/>
      <c r="B165" s="246"/>
      <c r="C165" s="247"/>
      <c r="D165" s="248" t="s">
        <v>148</v>
      </c>
      <c r="E165" s="247"/>
      <c r="F165" s="250" t="s">
        <v>283</v>
      </c>
      <c r="G165" s="247"/>
      <c r="H165" s="251">
        <v>347.75999999999999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148</v>
      </c>
      <c r="AU165" s="257" t="s">
        <v>91</v>
      </c>
      <c r="AV165" s="13" t="s">
        <v>91</v>
      </c>
      <c r="AW165" s="13" t="s">
        <v>4</v>
      </c>
      <c r="AX165" s="13" t="s">
        <v>89</v>
      </c>
      <c r="AY165" s="257" t="s">
        <v>140</v>
      </c>
    </row>
    <row r="166" s="12" customFormat="1" ht="22.8" customHeight="1">
      <c r="A166" s="12"/>
      <c r="B166" s="217"/>
      <c r="C166" s="218"/>
      <c r="D166" s="219" t="s">
        <v>80</v>
      </c>
      <c r="E166" s="231" t="s">
        <v>155</v>
      </c>
      <c r="F166" s="231" t="s">
        <v>284</v>
      </c>
      <c r="G166" s="218"/>
      <c r="H166" s="218"/>
      <c r="I166" s="221"/>
      <c r="J166" s="232">
        <f>BK166</f>
        <v>0</v>
      </c>
      <c r="K166" s="218"/>
      <c r="L166" s="223"/>
      <c r="M166" s="224"/>
      <c r="N166" s="225"/>
      <c r="O166" s="225"/>
      <c r="P166" s="226">
        <f>SUM(P167:P174)</f>
        <v>0</v>
      </c>
      <c r="Q166" s="225"/>
      <c r="R166" s="226">
        <f>SUM(R167:R174)</f>
        <v>0.76811184999999993</v>
      </c>
      <c r="S166" s="225"/>
      <c r="T166" s="227">
        <f>SUM(T167:T174)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8" t="s">
        <v>89</v>
      </c>
      <c r="AT166" s="229" t="s">
        <v>80</v>
      </c>
      <c r="AU166" s="229" t="s">
        <v>89</v>
      </c>
      <c r="AY166" s="228" t="s">
        <v>140</v>
      </c>
      <c r="BK166" s="230">
        <f>SUM(BK167:BK174)</f>
        <v>0</v>
      </c>
    </row>
    <row r="167" s="2" customFormat="1" ht="37.8" customHeight="1">
      <c r="A167" s="38"/>
      <c r="B167" s="39"/>
      <c r="C167" s="233" t="s">
        <v>228</v>
      </c>
      <c r="D167" s="233" t="s">
        <v>142</v>
      </c>
      <c r="E167" s="234" t="s">
        <v>285</v>
      </c>
      <c r="F167" s="235" t="s">
        <v>286</v>
      </c>
      <c r="G167" s="236" t="s">
        <v>158</v>
      </c>
      <c r="H167" s="237">
        <v>5.5250000000000004</v>
      </c>
      <c r="I167" s="238"/>
      <c r="J167" s="239">
        <f>ROUND(I167*H167,2)</f>
        <v>0</v>
      </c>
      <c r="K167" s="240"/>
      <c r="L167" s="41"/>
      <c r="M167" s="241" t="s">
        <v>1</v>
      </c>
      <c r="N167" s="242" t="s">
        <v>46</v>
      </c>
      <c r="O167" s="91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5" t="s">
        <v>146</v>
      </c>
      <c r="AT167" s="245" t="s">
        <v>142</v>
      </c>
      <c r="AU167" s="245" t="s">
        <v>91</v>
      </c>
      <c r="AY167" s="15" t="s">
        <v>140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5" t="s">
        <v>89</v>
      </c>
      <c r="BK167" s="143">
        <f>ROUND(I167*H167,2)</f>
        <v>0</v>
      </c>
      <c r="BL167" s="15" t="s">
        <v>146</v>
      </c>
      <c r="BM167" s="245" t="s">
        <v>287</v>
      </c>
    </row>
    <row r="168" s="13" customFormat="1">
      <c r="A168" s="13"/>
      <c r="B168" s="246"/>
      <c r="C168" s="247"/>
      <c r="D168" s="248" t="s">
        <v>148</v>
      </c>
      <c r="E168" s="249" t="s">
        <v>1</v>
      </c>
      <c r="F168" s="250" t="s">
        <v>288</v>
      </c>
      <c r="G168" s="247"/>
      <c r="H168" s="251">
        <v>5.5250000000000004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148</v>
      </c>
      <c r="AU168" s="257" t="s">
        <v>91</v>
      </c>
      <c r="AV168" s="13" t="s">
        <v>91</v>
      </c>
      <c r="AW168" s="13" t="s">
        <v>34</v>
      </c>
      <c r="AX168" s="13" t="s">
        <v>89</v>
      </c>
      <c r="AY168" s="257" t="s">
        <v>140</v>
      </c>
    </row>
    <row r="169" s="2" customFormat="1" ht="37.8" customHeight="1">
      <c r="A169" s="38"/>
      <c r="B169" s="39"/>
      <c r="C169" s="233" t="s">
        <v>235</v>
      </c>
      <c r="D169" s="233" t="s">
        <v>142</v>
      </c>
      <c r="E169" s="234" t="s">
        <v>289</v>
      </c>
      <c r="F169" s="235" t="s">
        <v>290</v>
      </c>
      <c r="G169" s="236" t="s">
        <v>145</v>
      </c>
      <c r="H169" s="237">
        <v>45.049999999999997</v>
      </c>
      <c r="I169" s="238"/>
      <c r="J169" s="239">
        <f>ROUND(I169*H169,2)</f>
        <v>0</v>
      </c>
      <c r="K169" s="240"/>
      <c r="L169" s="41"/>
      <c r="M169" s="241" t="s">
        <v>1</v>
      </c>
      <c r="N169" s="242" t="s">
        <v>46</v>
      </c>
      <c r="O169" s="91"/>
      <c r="P169" s="243">
        <f>O169*H169</f>
        <v>0</v>
      </c>
      <c r="Q169" s="243">
        <v>0.00726</v>
      </c>
      <c r="R169" s="243">
        <f>Q169*H169</f>
        <v>0.32706299999999999</v>
      </c>
      <c r="S169" s="243">
        <v>0</v>
      </c>
      <c r="T169" s="24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5" t="s">
        <v>146</v>
      </c>
      <c r="AT169" s="245" t="s">
        <v>142</v>
      </c>
      <c r="AU169" s="245" t="s">
        <v>91</v>
      </c>
      <c r="AY169" s="15" t="s">
        <v>140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5" t="s">
        <v>89</v>
      </c>
      <c r="BK169" s="143">
        <f>ROUND(I169*H169,2)</f>
        <v>0</v>
      </c>
      <c r="BL169" s="15" t="s">
        <v>146</v>
      </c>
      <c r="BM169" s="245" t="s">
        <v>291</v>
      </c>
    </row>
    <row r="170" s="13" customFormat="1">
      <c r="A170" s="13"/>
      <c r="B170" s="246"/>
      <c r="C170" s="247"/>
      <c r="D170" s="248" t="s">
        <v>148</v>
      </c>
      <c r="E170" s="249" t="s">
        <v>1</v>
      </c>
      <c r="F170" s="250" t="s">
        <v>292</v>
      </c>
      <c r="G170" s="247"/>
      <c r="H170" s="251">
        <v>45.049999999999997</v>
      </c>
      <c r="I170" s="252"/>
      <c r="J170" s="247"/>
      <c r="K170" s="247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148</v>
      </c>
      <c r="AU170" s="257" t="s">
        <v>91</v>
      </c>
      <c r="AV170" s="13" t="s">
        <v>91</v>
      </c>
      <c r="AW170" s="13" t="s">
        <v>34</v>
      </c>
      <c r="AX170" s="13" t="s">
        <v>81</v>
      </c>
      <c r="AY170" s="257" t="s">
        <v>140</v>
      </c>
    </row>
    <row r="171" s="2" customFormat="1" ht="37.8" customHeight="1">
      <c r="A171" s="38"/>
      <c r="B171" s="39"/>
      <c r="C171" s="233" t="s">
        <v>242</v>
      </c>
      <c r="D171" s="233" t="s">
        <v>142</v>
      </c>
      <c r="E171" s="234" t="s">
        <v>293</v>
      </c>
      <c r="F171" s="235" t="s">
        <v>294</v>
      </c>
      <c r="G171" s="236" t="s">
        <v>145</v>
      </c>
      <c r="H171" s="237">
        <v>45.049999999999997</v>
      </c>
      <c r="I171" s="238"/>
      <c r="J171" s="239">
        <f>ROUND(I171*H171,2)</f>
        <v>0</v>
      </c>
      <c r="K171" s="240"/>
      <c r="L171" s="41"/>
      <c r="M171" s="241" t="s">
        <v>1</v>
      </c>
      <c r="N171" s="242" t="s">
        <v>46</v>
      </c>
      <c r="O171" s="91"/>
      <c r="P171" s="243">
        <f>O171*H171</f>
        <v>0</v>
      </c>
      <c r="Q171" s="243">
        <v>0.00085999999999999998</v>
      </c>
      <c r="R171" s="243">
        <f>Q171*H171</f>
        <v>0.038743</v>
      </c>
      <c r="S171" s="243">
        <v>0</v>
      </c>
      <c r="T171" s="24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5" t="s">
        <v>146</v>
      </c>
      <c r="AT171" s="245" t="s">
        <v>142</v>
      </c>
      <c r="AU171" s="245" t="s">
        <v>91</v>
      </c>
      <c r="AY171" s="15" t="s">
        <v>140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5" t="s">
        <v>89</v>
      </c>
      <c r="BK171" s="143">
        <f>ROUND(I171*H171,2)</f>
        <v>0</v>
      </c>
      <c r="BL171" s="15" t="s">
        <v>146</v>
      </c>
      <c r="BM171" s="245" t="s">
        <v>295</v>
      </c>
    </row>
    <row r="172" s="13" customFormat="1">
      <c r="A172" s="13"/>
      <c r="B172" s="246"/>
      <c r="C172" s="247"/>
      <c r="D172" s="248" t="s">
        <v>148</v>
      </c>
      <c r="E172" s="249" t="s">
        <v>1</v>
      </c>
      <c r="F172" s="250" t="s">
        <v>292</v>
      </c>
      <c r="G172" s="247"/>
      <c r="H172" s="251">
        <v>45.049999999999997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148</v>
      </c>
      <c r="AU172" s="257" t="s">
        <v>91</v>
      </c>
      <c r="AV172" s="13" t="s">
        <v>91</v>
      </c>
      <c r="AW172" s="13" t="s">
        <v>34</v>
      </c>
      <c r="AX172" s="13" t="s">
        <v>81</v>
      </c>
      <c r="AY172" s="257" t="s">
        <v>140</v>
      </c>
    </row>
    <row r="173" s="2" customFormat="1" ht="49.05" customHeight="1">
      <c r="A173" s="38"/>
      <c r="B173" s="39"/>
      <c r="C173" s="233" t="s">
        <v>296</v>
      </c>
      <c r="D173" s="233" t="s">
        <v>142</v>
      </c>
      <c r="E173" s="234" t="s">
        <v>297</v>
      </c>
      <c r="F173" s="235" t="s">
        <v>298</v>
      </c>
      <c r="G173" s="236" t="s">
        <v>190</v>
      </c>
      <c r="H173" s="237">
        <v>0.38700000000000001</v>
      </c>
      <c r="I173" s="238"/>
      <c r="J173" s="239">
        <f>ROUND(I173*H173,2)</f>
        <v>0</v>
      </c>
      <c r="K173" s="240"/>
      <c r="L173" s="41"/>
      <c r="M173" s="241" t="s">
        <v>1</v>
      </c>
      <c r="N173" s="242" t="s">
        <v>46</v>
      </c>
      <c r="O173" s="91"/>
      <c r="P173" s="243">
        <f>O173*H173</f>
        <v>0</v>
      </c>
      <c r="Q173" s="243">
        <v>1.03955</v>
      </c>
      <c r="R173" s="243">
        <f>Q173*H173</f>
        <v>0.40230585000000002</v>
      </c>
      <c r="S173" s="243">
        <v>0</v>
      </c>
      <c r="T173" s="24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5" t="s">
        <v>146</v>
      </c>
      <c r="AT173" s="245" t="s">
        <v>142</v>
      </c>
      <c r="AU173" s="245" t="s">
        <v>91</v>
      </c>
      <c r="AY173" s="15" t="s">
        <v>140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5" t="s">
        <v>89</v>
      </c>
      <c r="BK173" s="143">
        <f>ROUND(I173*H173,2)</f>
        <v>0</v>
      </c>
      <c r="BL173" s="15" t="s">
        <v>146</v>
      </c>
      <c r="BM173" s="245" t="s">
        <v>299</v>
      </c>
    </row>
    <row r="174" s="13" customFormat="1">
      <c r="A174" s="13"/>
      <c r="B174" s="246"/>
      <c r="C174" s="247"/>
      <c r="D174" s="248" t="s">
        <v>148</v>
      </c>
      <c r="E174" s="249" t="s">
        <v>1</v>
      </c>
      <c r="F174" s="250" t="s">
        <v>300</v>
      </c>
      <c r="G174" s="247"/>
      <c r="H174" s="251">
        <v>0.38700000000000001</v>
      </c>
      <c r="I174" s="252"/>
      <c r="J174" s="247"/>
      <c r="K174" s="247"/>
      <c r="L174" s="253"/>
      <c r="M174" s="254"/>
      <c r="N174" s="255"/>
      <c r="O174" s="255"/>
      <c r="P174" s="255"/>
      <c r="Q174" s="255"/>
      <c r="R174" s="255"/>
      <c r="S174" s="255"/>
      <c r="T174" s="25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148</v>
      </c>
      <c r="AU174" s="257" t="s">
        <v>91</v>
      </c>
      <c r="AV174" s="13" t="s">
        <v>91</v>
      </c>
      <c r="AW174" s="13" t="s">
        <v>34</v>
      </c>
      <c r="AX174" s="13" t="s">
        <v>81</v>
      </c>
      <c r="AY174" s="257" t="s">
        <v>140</v>
      </c>
    </row>
    <row r="175" s="12" customFormat="1" ht="22.8" customHeight="1">
      <c r="A175" s="12"/>
      <c r="B175" s="217"/>
      <c r="C175" s="218"/>
      <c r="D175" s="219" t="s">
        <v>80</v>
      </c>
      <c r="E175" s="231" t="s">
        <v>165</v>
      </c>
      <c r="F175" s="231" t="s">
        <v>227</v>
      </c>
      <c r="G175" s="218"/>
      <c r="H175" s="218"/>
      <c r="I175" s="221"/>
      <c r="J175" s="232">
        <f>BK175</f>
        <v>0</v>
      </c>
      <c r="K175" s="218"/>
      <c r="L175" s="223"/>
      <c r="M175" s="224"/>
      <c r="N175" s="225"/>
      <c r="O175" s="225"/>
      <c r="P175" s="226">
        <f>SUM(P176:P180)</f>
        <v>0</v>
      </c>
      <c r="Q175" s="225"/>
      <c r="R175" s="226">
        <f>SUM(R176:R180)</f>
        <v>0</v>
      </c>
      <c r="S175" s="225"/>
      <c r="T175" s="227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8" t="s">
        <v>89</v>
      </c>
      <c r="AT175" s="229" t="s">
        <v>80</v>
      </c>
      <c r="AU175" s="229" t="s">
        <v>89</v>
      </c>
      <c r="AY175" s="228" t="s">
        <v>140</v>
      </c>
      <c r="BK175" s="230">
        <f>SUM(BK176:BK180)</f>
        <v>0</v>
      </c>
    </row>
    <row r="176" s="2" customFormat="1" ht="14.4" customHeight="1">
      <c r="A176" s="38"/>
      <c r="B176" s="39"/>
      <c r="C176" s="233" t="s">
        <v>7</v>
      </c>
      <c r="D176" s="233" t="s">
        <v>142</v>
      </c>
      <c r="E176" s="234" t="s">
        <v>229</v>
      </c>
      <c r="F176" s="235" t="s">
        <v>230</v>
      </c>
      <c r="G176" s="236" t="s">
        <v>145</v>
      </c>
      <c r="H176" s="237">
        <v>252</v>
      </c>
      <c r="I176" s="238"/>
      <c r="J176" s="239">
        <f>ROUND(I176*H176,2)</f>
        <v>0</v>
      </c>
      <c r="K176" s="240"/>
      <c r="L176" s="41"/>
      <c r="M176" s="241" t="s">
        <v>1</v>
      </c>
      <c r="N176" s="242" t="s">
        <v>46</v>
      </c>
      <c r="O176" s="91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5" t="s">
        <v>146</v>
      </c>
      <c r="AT176" s="245" t="s">
        <v>142</v>
      </c>
      <c r="AU176" s="245" t="s">
        <v>91</v>
      </c>
      <c r="AY176" s="15" t="s">
        <v>140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89</v>
      </c>
      <c r="BK176" s="143">
        <f>ROUND(I176*H176,2)</f>
        <v>0</v>
      </c>
      <c r="BL176" s="15" t="s">
        <v>146</v>
      </c>
      <c r="BM176" s="245" t="s">
        <v>301</v>
      </c>
    </row>
    <row r="177" s="2" customFormat="1">
      <c r="A177" s="38"/>
      <c r="B177" s="39"/>
      <c r="C177" s="40"/>
      <c r="D177" s="248" t="s">
        <v>232</v>
      </c>
      <c r="E177" s="40"/>
      <c r="F177" s="269" t="s">
        <v>233</v>
      </c>
      <c r="G177" s="40"/>
      <c r="H177" s="40"/>
      <c r="I177" s="270"/>
      <c r="J177" s="40"/>
      <c r="K177" s="40"/>
      <c r="L177" s="41"/>
      <c r="M177" s="271"/>
      <c r="N177" s="272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5" t="s">
        <v>232</v>
      </c>
      <c r="AU177" s="15" t="s">
        <v>91</v>
      </c>
    </row>
    <row r="178" s="13" customFormat="1">
      <c r="A178" s="13"/>
      <c r="B178" s="246"/>
      <c r="C178" s="247"/>
      <c r="D178" s="248" t="s">
        <v>148</v>
      </c>
      <c r="E178" s="249" t="s">
        <v>1</v>
      </c>
      <c r="F178" s="250" t="s">
        <v>302</v>
      </c>
      <c r="G178" s="247"/>
      <c r="H178" s="251">
        <v>252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148</v>
      </c>
      <c r="AU178" s="257" t="s">
        <v>91</v>
      </c>
      <c r="AV178" s="13" t="s">
        <v>91</v>
      </c>
      <c r="AW178" s="13" t="s">
        <v>34</v>
      </c>
      <c r="AX178" s="13" t="s">
        <v>89</v>
      </c>
      <c r="AY178" s="257" t="s">
        <v>140</v>
      </c>
    </row>
    <row r="179" s="2" customFormat="1" ht="14.4" customHeight="1">
      <c r="A179" s="38"/>
      <c r="B179" s="39"/>
      <c r="C179" s="233" t="s">
        <v>303</v>
      </c>
      <c r="D179" s="233" t="s">
        <v>142</v>
      </c>
      <c r="E179" s="234" t="s">
        <v>236</v>
      </c>
      <c r="F179" s="235" t="s">
        <v>237</v>
      </c>
      <c r="G179" s="236" t="s">
        <v>145</v>
      </c>
      <c r="H179" s="237">
        <v>252</v>
      </c>
      <c r="I179" s="238"/>
      <c r="J179" s="239">
        <f>ROUND(I179*H179,2)</f>
        <v>0</v>
      </c>
      <c r="K179" s="240"/>
      <c r="L179" s="41"/>
      <c r="M179" s="241" t="s">
        <v>1</v>
      </c>
      <c r="N179" s="242" t="s">
        <v>46</v>
      </c>
      <c r="O179" s="91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5" t="s">
        <v>146</v>
      </c>
      <c r="AT179" s="245" t="s">
        <v>142</v>
      </c>
      <c r="AU179" s="245" t="s">
        <v>91</v>
      </c>
      <c r="AY179" s="15" t="s">
        <v>140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89</v>
      </c>
      <c r="BK179" s="143">
        <f>ROUND(I179*H179,2)</f>
        <v>0</v>
      </c>
      <c r="BL179" s="15" t="s">
        <v>146</v>
      </c>
      <c r="BM179" s="245" t="s">
        <v>304</v>
      </c>
    </row>
    <row r="180" s="13" customFormat="1">
      <c r="A180" s="13"/>
      <c r="B180" s="246"/>
      <c r="C180" s="247"/>
      <c r="D180" s="248" t="s">
        <v>148</v>
      </c>
      <c r="E180" s="249" t="s">
        <v>1</v>
      </c>
      <c r="F180" s="250" t="s">
        <v>305</v>
      </c>
      <c r="G180" s="247"/>
      <c r="H180" s="251">
        <v>252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7" t="s">
        <v>148</v>
      </c>
      <c r="AU180" s="257" t="s">
        <v>91</v>
      </c>
      <c r="AV180" s="13" t="s">
        <v>91</v>
      </c>
      <c r="AW180" s="13" t="s">
        <v>34</v>
      </c>
      <c r="AX180" s="13" t="s">
        <v>89</v>
      </c>
      <c r="AY180" s="257" t="s">
        <v>140</v>
      </c>
    </row>
    <row r="181" s="12" customFormat="1" ht="22.8" customHeight="1">
      <c r="A181" s="12"/>
      <c r="B181" s="217"/>
      <c r="C181" s="218"/>
      <c r="D181" s="219" t="s">
        <v>80</v>
      </c>
      <c r="E181" s="231" t="s">
        <v>187</v>
      </c>
      <c r="F181" s="231" t="s">
        <v>306</v>
      </c>
      <c r="G181" s="218"/>
      <c r="H181" s="218"/>
      <c r="I181" s="221"/>
      <c r="J181" s="232">
        <f>BK181</f>
        <v>0</v>
      </c>
      <c r="K181" s="218"/>
      <c r="L181" s="223"/>
      <c r="M181" s="224"/>
      <c r="N181" s="225"/>
      <c r="O181" s="225"/>
      <c r="P181" s="226">
        <f>SUM(P182:P208)</f>
        <v>0</v>
      </c>
      <c r="Q181" s="225"/>
      <c r="R181" s="226">
        <f>SUM(R182:R208)</f>
        <v>0.057324960000000001</v>
      </c>
      <c r="S181" s="225"/>
      <c r="T181" s="227">
        <f>SUM(T182:T208)</f>
        <v>9.0285000000000011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8" t="s">
        <v>89</v>
      </c>
      <c r="AT181" s="229" t="s">
        <v>80</v>
      </c>
      <c r="AU181" s="229" t="s">
        <v>89</v>
      </c>
      <c r="AY181" s="228" t="s">
        <v>140</v>
      </c>
      <c r="BK181" s="230">
        <f>SUM(BK182:BK208)</f>
        <v>0</v>
      </c>
    </row>
    <row r="182" s="2" customFormat="1" ht="14.4" customHeight="1">
      <c r="A182" s="38"/>
      <c r="B182" s="39"/>
      <c r="C182" s="233" t="s">
        <v>307</v>
      </c>
      <c r="D182" s="233" t="s">
        <v>142</v>
      </c>
      <c r="E182" s="234" t="s">
        <v>308</v>
      </c>
      <c r="F182" s="235" t="s">
        <v>309</v>
      </c>
      <c r="G182" s="236" t="s">
        <v>310</v>
      </c>
      <c r="H182" s="237">
        <v>14</v>
      </c>
      <c r="I182" s="238"/>
      <c r="J182" s="239">
        <f>ROUND(I182*H182,2)</f>
        <v>0</v>
      </c>
      <c r="K182" s="240"/>
      <c r="L182" s="41"/>
      <c r="M182" s="241" t="s">
        <v>1</v>
      </c>
      <c r="N182" s="242" t="s">
        <v>46</v>
      </c>
      <c r="O182" s="91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5" t="s">
        <v>146</v>
      </c>
      <c r="AT182" s="245" t="s">
        <v>142</v>
      </c>
      <c r="AU182" s="245" t="s">
        <v>91</v>
      </c>
      <c r="AY182" s="15" t="s">
        <v>140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89</v>
      </c>
      <c r="BK182" s="143">
        <f>ROUND(I182*H182,2)</f>
        <v>0</v>
      </c>
      <c r="BL182" s="15" t="s">
        <v>146</v>
      </c>
      <c r="BM182" s="245" t="s">
        <v>311</v>
      </c>
    </row>
    <row r="183" s="2" customFormat="1">
      <c r="A183" s="38"/>
      <c r="B183" s="39"/>
      <c r="C183" s="40"/>
      <c r="D183" s="248" t="s">
        <v>232</v>
      </c>
      <c r="E183" s="40"/>
      <c r="F183" s="269" t="s">
        <v>312</v>
      </c>
      <c r="G183" s="40"/>
      <c r="H183" s="40"/>
      <c r="I183" s="270"/>
      <c r="J183" s="40"/>
      <c r="K183" s="40"/>
      <c r="L183" s="41"/>
      <c r="M183" s="271"/>
      <c r="N183" s="272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5" t="s">
        <v>232</v>
      </c>
      <c r="AU183" s="15" t="s">
        <v>91</v>
      </c>
    </row>
    <row r="184" s="13" customFormat="1">
      <c r="A184" s="13"/>
      <c r="B184" s="246"/>
      <c r="C184" s="247"/>
      <c r="D184" s="248" t="s">
        <v>148</v>
      </c>
      <c r="E184" s="249" t="s">
        <v>1</v>
      </c>
      <c r="F184" s="250" t="s">
        <v>313</v>
      </c>
      <c r="G184" s="247"/>
      <c r="H184" s="251">
        <v>14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148</v>
      </c>
      <c r="AU184" s="257" t="s">
        <v>91</v>
      </c>
      <c r="AV184" s="13" t="s">
        <v>91</v>
      </c>
      <c r="AW184" s="13" t="s">
        <v>34</v>
      </c>
      <c r="AX184" s="13" t="s">
        <v>89</v>
      </c>
      <c r="AY184" s="257" t="s">
        <v>140</v>
      </c>
    </row>
    <row r="185" s="2" customFormat="1" ht="14.4" customHeight="1">
      <c r="A185" s="38"/>
      <c r="B185" s="39"/>
      <c r="C185" s="233" t="s">
        <v>314</v>
      </c>
      <c r="D185" s="233" t="s">
        <v>142</v>
      </c>
      <c r="E185" s="234" t="s">
        <v>315</v>
      </c>
      <c r="F185" s="235" t="s">
        <v>316</v>
      </c>
      <c r="G185" s="236" t="s">
        <v>317</v>
      </c>
      <c r="H185" s="237">
        <v>12.800000000000001</v>
      </c>
      <c r="I185" s="238"/>
      <c r="J185" s="239">
        <f>ROUND(I185*H185,2)</f>
        <v>0</v>
      </c>
      <c r="K185" s="240"/>
      <c r="L185" s="41"/>
      <c r="M185" s="241" t="s">
        <v>1</v>
      </c>
      <c r="N185" s="242" t="s">
        <v>46</v>
      </c>
      <c r="O185" s="91"/>
      <c r="P185" s="243">
        <f>O185*H185</f>
        <v>0</v>
      </c>
      <c r="Q185" s="243">
        <v>0.00017000000000000001</v>
      </c>
      <c r="R185" s="243">
        <f>Q185*H185</f>
        <v>0.0021760000000000004</v>
      </c>
      <c r="S185" s="243">
        <v>0</v>
      </c>
      <c r="T185" s="24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5" t="s">
        <v>146</v>
      </c>
      <c r="AT185" s="245" t="s">
        <v>142</v>
      </c>
      <c r="AU185" s="245" t="s">
        <v>91</v>
      </c>
      <c r="AY185" s="15" t="s">
        <v>140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5" t="s">
        <v>89</v>
      </c>
      <c r="BK185" s="143">
        <f>ROUND(I185*H185,2)</f>
        <v>0</v>
      </c>
      <c r="BL185" s="15" t="s">
        <v>146</v>
      </c>
      <c r="BM185" s="245" t="s">
        <v>318</v>
      </c>
    </row>
    <row r="186" s="13" customFormat="1">
      <c r="A186" s="13"/>
      <c r="B186" s="246"/>
      <c r="C186" s="247"/>
      <c r="D186" s="248" t="s">
        <v>148</v>
      </c>
      <c r="E186" s="249" t="s">
        <v>1</v>
      </c>
      <c r="F186" s="250" t="s">
        <v>319</v>
      </c>
      <c r="G186" s="247"/>
      <c r="H186" s="251">
        <v>6.7999999999999998</v>
      </c>
      <c r="I186" s="252"/>
      <c r="J186" s="247"/>
      <c r="K186" s="247"/>
      <c r="L186" s="253"/>
      <c r="M186" s="254"/>
      <c r="N186" s="255"/>
      <c r="O186" s="255"/>
      <c r="P186" s="255"/>
      <c r="Q186" s="255"/>
      <c r="R186" s="255"/>
      <c r="S186" s="255"/>
      <c r="T186" s="25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7" t="s">
        <v>148</v>
      </c>
      <c r="AU186" s="257" t="s">
        <v>91</v>
      </c>
      <c r="AV186" s="13" t="s">
        <v>91</v>
      </c>
      <c r="AW186" s="13" t="s">
        <v>34</v>
      </c>
      <c r="AX186" s="13" t="s">
        <v>81</v>
      </c>
      <c r="AY186" s="257" t="s">
        <v>140</v>
      </c>
    </row>
    <row r="187" s="13" customFormat="1">
      <c r="A187" s="13"/>
      <c r="B187" s="246"/>
      <c r="C187" s="247"/>
      <c r="D187" s="248" t="s">
        <v>148</v>
      </c>
      <c r="E187" s="249" t="s">
        <v>1</v>
      </c>
      <c r="F187" s="250" t="s">
        <v>320</v>
      </c>
      <c r="G187" s="247"/>
      <c r="H187" s="251">
        <v>6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7" t="s">
        <v>148</v>
      </c>
      <c r="AU187" s="257" t="s">
        <v>91</v>
      </c>
      <c r="AV187" s="13" t="s">
        <v>91</v>
      </c>
      <c r="AW187" s="13" t="s">
        <v>34</v>
      </c>
      <c r="AX187" s="13" t="s">
        <v>81</v>
      </c>
      <c r="AY187" s="257" t="s">
        <v>140</v>
      </c>
    </row>
    <row r="188" s="2" customFormat="1" ht="24.15" customHeight="1">
      <c r="A188" s="38"/>
      <c r="B188" s="39"/>
      <c r="C188" s="233" t="s">
        <v>321</v>
      </c>
      <c r="D188" s="233" t="s">
        <v>142</v>
      </c>
      <c r="E188" s="234" t="s">
        <v>322</v>
      </c>
      <c r="F188" s="235" t="s">
        <v>323</v>
      </c>
      <c r="G188" s="236" t="s">
        <v>145</v>
      </c>
      <c r="H188" s="237">
        <v>2.7120000000000002</v>
      </c>
      <c r="I188" s="238"/>
      <c r="J188" s="239">
        <f>ROUND(I188*H188,2)</f>
        <v>0</v>
      </c>
      <c r="K188" s="240"/>
      <c r="L188" s="41"/>
      <c r="M188" s="241" t="s">
        <v>1</v>
      </c>
      <c r="N188" s="242" t="s">
        <v>46</v>
      </c>
      <c r="O188" s="91"/>
      <c r="P188" s="243">
        <f>O188*H188</f>
        <v>0</v>
      </c>
      <c r="Q188" s="243">
        <v>0.00063000000000000003</v>
      </c>
      <c r="R188" s="243">
        <f>Q188*H188</f>
        <v>0.0017085600000000002</v>
      </c>
      <c r="S188" s="243">
        <v>0</v>
      </c>
      <c r="T188" s="24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5" t="s">
        <v>146</v>
      </c>
      <c r="AT188" s="245" t="s">
        <v>142</v>
      </c>
      <c r="AU188" s="245" t="s">
        <v>91</v>
      </c>
      <c r="AY188" s="15" t="s">
        <v>140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5" t="s">
        <v>89</v>
      </c>
      <c r="BK188" s="143">
        <f>ROUND(I188*H188,2)</f>
        <v>0</v>
      </c>
      <c r="BL188" s="15" t="s">
        <v>146</v>
      </c>
      <c r="BM188" s="245" t="s">
        <v>324</v>
      </c>
    </row>
    <row r="189" s="13" customFormat="1">
      <c r="A189" s="13"/>
      <c r="B189" s="246"/>
      <c r="C189" s="247"/>
      <c r="D189" s="248" t="s">
        <v>148</v>
      </c>
      <c r="E189" s="249" t="s">
        <v>1</v>
      </c>
      <c r="F189" s="250" t="s">
        <v>325</v>
      </c>
      <c r="G189" s="247"/>
      <c r="H189" s="251">
        <v>0.61199999999999999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7" t="s">
        <v>148</v>
      </c>
      <c r="AU189" s="257" t="s">
        <v>91</v>
      </c>
      <c r="AV189" s="13" t="s">
        <v>91</v>
      </c>
      <c r="AW189" s="13" t="s">
        <v>34</v>
      </c>
      <c r="AX189" s="13" t="s">
        <v>81</v>
      </c>
      <c r="AY189" s="257" t="s">
        <v>140</v>
      </c>
    </row>
    <row r="190" s="13" customFormat="1">
      <c r="A190" s="13"/>
      <c r="B190" s="246"/>
      <c r="C190" s="247"/>
      <c r="D190" s="248" t="s">
        <v>148</v>
      </c>
      <c r="E190" s="249" t="s">
        <v>1</v>
      </c>
      <c r="F190" s="250" t="s">
        <v>326</v>
      </c>
      <c r="G190" s="247"/>
      <c r="H190" s="251">
        <v>2.1000000000000001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148</v>
      </c>
      <c r="AU190" s="257" t="s">
        <v>91</v>
      </c>
      <c r="AV190" s="13" t="s">
        <v>91</v>
      </c>
      <c r="AW190" s="13" t="s">
        <v>34</v>
      </c>
      <c r="AX190" s="13" t="s">
        <v>81</v>
      </c>
      <c r="AY190" s="257" t="s">
        <v>140</v>
      </c>
    </row>
    <row r="191" s="2" customFormat="1" ht="14.4" customHeight="1">
      <c r="A191" s="38"/>
      <c r="B191" s="39"/>
      <c r="C191" s="233" t="s">
        <v>327</v>
      </c>
      <c r="D191" s="233" t="s">
        <v>142</v>
      </c>
      <c r="E191" s="234" t="s">
        <v>328</v>
      </c>
      <c r="F191" s="235" t="s">
        <v>329</v>
      </c>
      <c r="G191" s="236" t="s">
        <v>317</v>
      </c>
      <c r="H191" s="237">
        <v>3.3999999999999999</v>
      </c>
      <c r="I191" s="238"/>
      <c r="J191" s="239">
        <f>ROUND(I191*H191,2)</f>
        <v>0</v>
      </c>
      <c r="K191" s="240"/>
      <c r="L191" s="41"/>
      <c r="M191" s="241" t="s">
        <v>1</v>
      </c>
      <c r="N191" s="242" t="s">
        <v>46</v>
      </c>
      <c r="O191" s="91"/>
      <c r="P191" s="243">
        <f>O191*H191</f>
        <v>0</v>
      </c>
      <c r="Q191" s="243">
        <v>0.002</v>
      </c>
      <c r="R191" s="243">
        <f>Q191*H191</f>
        <v>0.0067999999999999996</v>
      </c>
      <c r="S191" s="243">
        <v>0</v>
      </c>
      <c r="T191" s="24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5" t="s">
        <v>146</v>
      </c>
      <c r="AT191" s="245" t="s">
        <v>142</v>
      </c>
      <c r="AU191" s="245" t="s">
        <v>91</v>
      </c>
      <c r="AY191" s="15" t="s">
        <v>140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5" t="s">
        <v>89</v>
      </c>
      <c r="BK191" s="143">
        <f>ROUND(I191*H191,2)</f>
        <v>0</v>
      </c>
      <c r="BL191" s="15" t="s">
        <v>146</v>
      </c>
      <c r="BM191" s="245" t="s">
        <v>330</v>
      </c>
    </row>
    <row r="192" s="13" customFormat="1">
      <c r="A192" s="13"/>
      <c r="B192" s="246"/>
      <c r="C192" s="247"/>
      <c r="D192" s="248" t="s">
        <v>148</v>
      </c>
      <c r="E192" s="249" t="s">
        <v>1</v>
      </c>
      <c r="F192" s="250" t="s">
        <v>331</v>
      </c>
      <c r="G192" s="247"/>
      <c r="H192" s="251">
        <v>3.3999999999999999</v>
      </c>
      <c r="I192" s="252"/>
      <c r="J192" s="247"/>
      <c r="K192" s="247"/>
      <c r="L192" s="253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7" t="s">
        <v>148</v>
      </c>
      <c r="AU192" s="257" t="s">
        <v>91</v>
      </c>
      <c r="AV192" s="13" t="s">
        <v>91</v>
      </c>
      <c r="AW192" s="13" t="s">
        <v>34</v>
      </c>
      <c r="AX192" s="13" t="s">
        <v>89</v>
      </c>
      <c r="AY192" s="257" t="s">
        <v>140</v>
      </c>
    </row>
    <row r="193" s="2" customFormat="1" ht="14.4" customHeight="1">
      <c r="A193" s="38"/>
      <c r="B193" s="39"/>
      <c r="C193" s="233" t="s">
        <v>332</v>
      </c>
      <c r="D193" s="233" t="s">
        <v>142</v>
      </c>
      <c r="E193" s="234" t="s">
        <v>333</v>
      </c>
      <c r="F193" s="235" t="s">
        <v>334</v>
      </c>
      <c r="G193" s="236" t="s">
        <v>317</v>
      </c>
      <c r="H193" s="237">
        <v>13</v>
      </c>
      <c r="I193" s="238"/>
      <c r="J193" s="239">
        <f>ROUND(I193*H193,2)</f>
        <v>0</v>
      </c>
      <c r="K193" s="240"/>
      <c r="L193" s="41"/>
      <c r="M193" s="241" t="s">
        <v>1</v>
      </c>
      <c r="N193" s="242" t="s">
        <v>46</v>
      </c>
      <c r="O193" s="91"/>
      <c r="P193" s="243">
        <f>O193*H193</f>
        <v>0</v>
      </c>
      <c r="Q193" s="243">
        <v>0.00172</v>
      </c>
      <c r="R193" s="243">
        <f>Q193*H193</f>
        <v>0.022359999999999998</v>
      </c>
      <c r="S193" s="243">
        <v>0</v>
      </c>
      <c r="T193" s="24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5" t="s">
        <v>146</v>
      </c>
      <c r="AT193" s="245" t="s">
        <v>142</v>
      </c>
      <c r="AU193" s="245" t="s">
        <v>91</v>
      </c>
      <c r="AY193" s="15" t="s">
        <v>140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5" t="s">
        <v>89</v>
      </c>
      <c r="BK193" s="143">
        <f>ROUND(I193*H193,2)</f>
        <v>0</v>
      </c>
      <c r="BL193" s="15" t="s">
        <v>146</v>
      </c>
      <c r="BM193" s="245" t="s">
        <v>335</v>
      </c>
    </row>
    <row r="194" s="13" customFormat="1">
      <c r="A194" s="13"/>
      <c r="B194" s="246"/>
      <c r="C194" s="247"/>
      <c r="D194" s="248" t="s">
        <v>148</v>
      </c>
      <c r="E194" s="249" t="s">
        <v>1</v>
      </c>
      <c r="F194" s="250" t="s">
        <v>336</v>
      </c>
      <c r="G194" s="247"/>
      <c r="H194" s="251">
        <v>13</v>
      </c>
      <c r="I194" s="252"/>
      <c r="J194" s="247"/>
      <c r="K194" s="247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148</v>
      </c>
      <c r="AU194" s="257" t="s">
        <v>91</v>
      </c>
      <c r="AV194" s="13" t="s">
        <v>91</v>
      </c>
      <c r="AW194" s="13" t="s">
        <v>34</v>
      </c>
      <c r="AX194" s="13" t="s">
        <v>89</v>
      </c>
      <c r="AY194" s="257" t="s">
        <v>140</v>
      </c>
    </row>
    <row r="195" s="2" customFormat="1" ht="14.4" customHeight="1">
      <c r="A195" s="38"/>
      <c r="B195" s="39"/>
      <c r="C195" s="233" t="s">
        <v>337</v>
      </c>
      <c r="D195" s="233" t="s">
        <v>142</v>
      </c>
      <c r="E195" s="234" t="s">
        <v>338</v>
      </c>
      <c r="F195" s="235" t="s">
        <v>339</v>
      </c>
      <c r="G195" s="236" t="s">
        <v>158</v>
      </c>
      <c r="H195" s="237">
        <v>3.6400000000000001</v>
      </c>
      <c r="I195" s="238"/>
      <c r="J195" s="239">
        <f>ROUND(I195*H195,2)</f>
        <v>0</v>
      </c>
      <c r="K195" s="240"/>
      <c r="L195" s="41"/>
      <c r="M195" s="241" t="s">
        <v>1</v>
      </c>
      <c r="N195" s="242" t="s">
        <v>46</v>
      </c>
      <c r="O195" s="91"/>
      <c r="P195" s="243">
        <f>O195*H195</f>
        <v>0</v>
      </c>
      <c r="Q195" s="243">
        <v>0</v>
      </c>
      <c r="R195" s="243">
        <f>Q195*H195</f>
        <v>0</v>
      </c>
      <c r="S195" s="243">
        <v>2.3999999999999999</v>
      </c>
      <c r="T195" s="244">
        <f>S195*H195</f>
        <v>8.7360000000000007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5" t="s">
        <v>146</v>
      </c>
      <c r="AT195" s="245" t="s">
        <v>142</v>
      </c>
      <c r="AU195" s="245" t="s">
        <v>91</v>
      </c>
      <c r="AY195" s="15" t="s">
        <v>140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5" t="s">
        <v>89</v>
      </c>
      <c r="BK195" s="143">
        <f>ROUND(I195*H195,2)</f>
        <v>0</v>
      </c>
      <c r="BL195" s="15" t="s">
        <v>146</v>
      </c>
      <c r="BM195" s="245" t="s">
        <v>340</v>
      </c>
    </row>
    <row r="196" s="13" customFormat="1">
      <c r="A196" s="13"/>
      <c r="B196" s="246"/>
      <c r="C196" s="247"/>
      <c r="D196" s="248" t="s">
        <v>148</v>
      </c>
      <c r="E196" s="249" t="s">
        <v>1</v>
      </c>
      <c r="F196" s="250" t="s">
        <v>341</v>
      </c>
      <c r="G196" s="247"/>
      <c r="H196" s="251">
        <v>3.6400000000000001</v>
      </c>
      <c r="I196" s="252"/>
      <c r="J196" s="247"/>
      <c r="K196" s="247"/>
      <c r="L196" s="253"/>
      <c r="M196" s="254"/>
      <c r="N196" s="255"/>
      <c r="O196" s="255"/>
      <c r="P196" s="255"/>
      <c r="Q196" s="255"/>
      <c r="R196" s="255"/>
      <c r="S196" s="255"/>
      <c r="T196" s="25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7" t="s">
        <v>148</v>
      </c>
      <c r="AU196" s="257" t="s">
        <v>91</v>
      </c>
      <c r="AV196" s="13" t="s">
        <v>91</v>
      </c>
      <c r="AW196" s="13" t="s">
        <v>34</v>
      </c>
      <c r="AX196" s="13" t="s">
        <v>89</v>
      </c>
      <c r="AY196" s="257" t="s">
        <v>140</v>
      </c>
    </row>
    <row r="197" s="2" customFormat="1" ht="14.4" customHeight="1">
      <c r="A197" s="38"/>
      <c r="B197" s="39"/>
      <c r="C197" s="233" t="s">
        <v>342</v>
      </c>
      <c r="D197" s="233" t="s">
        <v>142</v>
      </c>
      <c r="E197" s="234" t="s">
        <v>343</v>
      </c>
      <c r="F197" s="235" t="s">
        <v>344</v>
      </c>
      <c r="G197" s="236" t="s">
        <v>145</v>
      </c>
      <c r="H197" s="237">
        <v>3.8999999999999999</v>
      </c>
      <c r="I197" s="238"/>
      <c r="J197" s="239">
        <f>ROUND(I197*H197,2)</f>
        <v>0</v>
      </c>
      <c r="K197" s="240"/>
      <c r="L197" s="41"/>
      <c r="M197" s="241" t="s">
        <v>1</v>
      </c>
      <c r="N197" s="242" t="s">
        <v>46</v>
      </c>
      <c r="O197" s="91"/>
      <c r="P197" s="243">
        <f>O197*H197</f>
        <v>0</v>
      </c>
      <c r="Q197" s="243">
        <v>0</v>
      </c>
      <c r="R197" s="243">
        <f>Q197*H197</f>
        <v>0</v>
      </c>
      <c r="S197" s="243">
        <v>0.074999999999999997</v>
      </c>
      <c r="T197" s="244">
        <f>S197*H197</f>
        <v>0.29249999999999998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5" t="s">
        <v>146</v>
      </c>
      <c r="AT197" s="245" t="s">
        <v>142</v>
      </c>
      <c r="AU197" s="245" t="s">
        <v>91</v>
      </c>
      <c r="AY197" s="15" t="s">
        <v>140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89</v>
      </c>
      <c r="BK197" s="143">
        <f>ROUND(I197*H197,2)</f>
        <v>0</v>
      </c>
      <c r="BL197" s="15" t="s">
        <v>146</v>
      </c>
      <c r="BM197" s="245" t="s">
        <v>345</v>
      </c>
    </row>
    <row r="198" s="13" customFormat="1">
      <c r="A198" s="13"/>
      <c r="B198" s="246"/>
      <c r="C198" s="247"/>
      <c r="D198" s="248" t="s">
        <v>148</v>
      </c>
      <c r="E198" s="249" t="s">
        <v>1</v>
      </c>
      <c r="F198" s="250" t="s">
        <v>346</v>
      </c>
      <c r="G198" s="247"/>
      <c r="H198" s="251">
        <v>3.8999999999999999</v>
      </c>
      <c r="I198" s="252"/>
      <c r="J198" s="247"/>
      <c r="K198" s="247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148</v>
      </c>
      <c r="AU198" s="257" t="s">
        <v>91</v>
      </c>
      <c r="AV198" s="13" t="s">
        <v>91</v>
      </c>
      <c r="AW198" s="13" t="s">
        <v>34</v>
      </c>
      <c r="AX198" s="13" t="s">
        <v>89</v>
      </c>
      <c r="AY198" s="257" t="s">
        <v>140</v>
      </c>
    </row>
    <row r="199" s="2" customFormat="1" ht="14.4" customHeight="1">
      <c r="A199" s="38"/>
      <c r="B199" s="39"/>
      <c r="C199" s="233" t="s">
        <v>347</v>
      </c>
      <c r="D199" s="233" t="s">
        <v>142</v>
      </c>
      <c r="E199" s="234" t="s">
        <v>348</v>
      </c>
      <c r="F199" s="235" t="s">
        <v>349</v>
      </c>
      <c r="G199" s="236" t="s">
        <v>145</v>
      </c>
      <c r="H199" s="237">
        <v>3.8999999999999999</v>
      </c>
      <c r="I199" s="238"/>
      <c r="J199" s="239">
        <f>ROUND(I199*H199,2)</f>
        <v>0</v>
      </c>
      <c r="K199" s="240"/>
      <c r="L199" s="41"/>
      <c r="M199" s="241" t="s">
        <v>1</v>
      </c>
      <c r="N199" s="242" t="s">
        <v>46</v>
      </c>
      <c r="O199" s="91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5" t="s">
        <v>146</v>
      </c>
      <c r="AT199" s="245" t="s">
        <v>142</v>
      </c>
      <c r="AU199" s="245" t="s">
        <v>91</v>
      </c>
      <c r="AY199" s="15" t="s">
        <v>140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5" t="s">
        <v>89</v>
      </c>
      <c r="BK199" s="143">
        <f>ROUND(I199*H199,2)</f>
        <v>0</v>
      </c>
      <c r="BL199" s="15" t="s">
        <v>146</v>
      </c>
      <c r="BM199" s="245" t="s">
        <v>350</v>
      </c>
    </row>
    <row r="200" s="13" customFormat="1">
      <c r="A200" s="13"/>
      <c r="B200" s="246"/>
      <c r="C200" s="247"/>
      <c r="D200" s="248" t="s">
        <v>148</v>
      </c>
      <c r="E200" s="249" t="s">
        <v>1</v>
      </c>
      <c r="F200" s="250" t="s">
        <v>346</v>
      </c>
      <c r="G200" s="247"/>
      <c r="H200" s="251">
        <v>3.8999999999999999</v>
      </c>
      <c r="I200" s="252"/>
      <c r="J200" s="247"/>
      <c r="K200" s="247"/>
      <c r="L200" s="253"/>
      <c r="M200" s="254"/>
      <c r="N200" s="255"/>
      <c r="O200" s="255"/>
      <c r="P200" s="255"/>
      <c r="Q200" s="255"/>
      <c r="R200" s="255"/>
      <c r="S200" s="255"/>
      <c r="T200" s="25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7" t="s">
        <v>148</v>
      </c>
      <c r="AU200" s="257" t="s">
        <v>91</v>
      </c>
      <c r="AV200" s="13" t="s">
        <v>91</v>
      </c>
      <c r="AW200" s="13" t="s">
        <v>34</v>
      </c>
      <c r="AX200" s="13" t="s">
        <v>89</v>
      </c>
      <c r="AY200" s="257" t="s">
        <v>140</v>
      </c>
    </row>
    <row r="201" s="2" customFormat="1" ht="14.4" customHeight="1">
      <c r="A201" s="38"/>
      <c r="B201" s="39"/>
      <c r="C201" s="233" t="s">
        <v>351</v>
      </c>
      <c r="D201" s="233" t="s">
        <v>142</v>
      </c>
      <c r="E201" s="234" t="s">
        <v>352</v>
      </c>
      <c r="F201" s="235" t="s">
        <v>353</v>
      </c>
      <c r="G201" s="236" t="s">
        <v>317</v>
      </c>
      <c r="H201" s="237">
        <v>6.7999999999999998</v>
      </c>
      <c r="I201" s="238"/>
      <c r="J201" s="239">
        <f>ROUND(I201*H201,2)</f>
        <v>0</v>
      </c>
      <c r="K201" s="240"/>
      <c r="L201" s="41"/>
      <c r="M201" s="241" t="s">
        <v>1</v>
      </c>
      <c r="N201" s="242" t="s">
        <v>46</v>
      </c>
      <c r="O201" s="91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5" t="s">
        <v>146</v>
      </c>
      <c r="AT201" s="245" t="s">
        <v>142</v>
      </c>
      <c r="AU201" s="245" t="s">
        <v>91</v>
      </c>
      <c r="AY201" s="15" t="s">
        <v>140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5" t="s">
        <v>89</v>
      </c>
      <c r="BK201" s="143">
        <f>ROUND(I201*H201,2)</f>
        <v>0</v>
      </c>
      <c r="BL201" s="15" t="s">
        <v>146</v>
      </c>
      <c r="BM201" s="245" t="s">
        <v>354</v>
      </c>
    </row>
    <row r="202" s="13" customFormat="1">
      <c r="A202" s="13"/>
      <c r="B202" s="246"/>
      <c r="C202" s="247"/>
      <c r="D202" s="248" t="s">
        <v>148</v>
      </c>
      <c r="E202" s="249" t="s">
        <v>1</v>
      </c>
      <c r="F202" s="250" t="s">
        <v>355</v>
      </c>
      <c r="G202" s="247"/>
      <c r="H202" s="251">
        <v>6.7999999999999998</v>
      </c>
      <c r="I202" s="252"/>
      <c r="J202" s="247"/>
      <c r="K202" s="247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148</v>
      </c>
      <c r="AU202" s="257" t="s">
        <v>91</v>
      </c>
      <c r="AV202" s="13" t="s">
        <v>91</v>
      </c>
      <c r="AW202" s="13" t="s">
        <v>34</v>
      </c>
      <c r="AX202" s="13" t="s">
        <v>89</v>
      </c>
      <c r="AY202" s="257" t="s">
        <v>140</v>
      </c>
    </row>
    <row r="203" s="2" customFormat="1" ht="14.4" customHeight="1">
      <c r="A203" s="38"/>
      <c r="B203" s="39"/>
      <c r="C203" s="233" t="s">
        <v>356</v>
      </c>
      <c r="D203" s="233" t="s">
        <v>142</v>
      </c>
      <c r="E203" s="234" t="s">
        <v>357</v>
      </c>
      <c r="F203" s="235" t="s">
        <v>358</v>
      </c>
      <c r="G203" s="236" t="s">
        <v>145</v>
      </c>
      <c r="H203" s="237">
        <v>3.8999999999999999</v>
      </c>
      <c r="I203" s="238"/>
      <c r="J203" s="239">
        <f>ROUND(I203*H203,2)</f>
        <v>0</v>
      </c>
      <c r="K203" s="240"/>
      <c r="L203" s="41"/>
      <c r="M203" s="241" t="s">
        <v>1</v>
      </c>
      <c r="N203" s="242" t="s">
        <v>46</v>
      </c>
      <c r="O203" s="91"/>
      <c r="P203" s="243">
        <f>O203*H203</f>
        <v>0</v>
      </c>
      <c r="Q203" s="243">
        <v>0.00158</v>
      </c>
      <c r="R203" s="243">
        <f>Q203*H203</f>
        <v>0.0061619999999999999</v>
      </c>
      <c r="S203" s="243">
        <v>0</v>
      </c>
      <c r="T203" s="24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5" t="s">
        <v>146</v>
      </c>
      <c r="AT203" s="245" t="s">
        <v>142</v>
      </c>
      <c r="AU203" s="245" t="s">
        <v>91</v>
      </c>
      <c r="AY203" s="15" t="s">
        <v>140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89</v>
      </c>
      <c r="BK203" s="143">
        <f>ROUND(I203*H203,2)</f>
        <v>0</v>
      </c>
      <c r="BL203" s="15" t="s">
        <v>146</v>
      </c>
      <c r="BM203" s="245" t="s">
        <v>359</v>
      </c>
    </row>
    <row r="204" s="13" customFormat="1">
      <c r="A204" s="13"/>
      <c r="B204" s="246"/>
      <c r="C204" s="247"/>
      <c r="D204" s="248" t="s">
        <v>148</v>
      </c>
      <c r="E204" s="249" t="s">
        <v>1</v>
      </c>
      <c r="F204" s="250" t="s">
        <v>360</v>
      </c>
      <c r="G204" s="247"/>
      <c r="H204" s="251">
        <v>3.8999999999999999</v>
      </c>
      <c r="I204" s="252"/>
      <c r="J204" s="247"/>
      <c r="K204" s="247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148</v>
      </c>
      <c r="AU204" s="257" t="s">
        <v>91</v>
      </c>
      <c r="AV204" s="13" t="s">
        <v>91</v>
      </c>
      <c r="AW204" s="13" t="s">
        <v>34</v>
      </c>
      <c r="AX204" s="13" t="s">
        <v>89</v>
      </c>
      <c r="AY204" s="257" t="s">
        <v>140</v>
      </c>
    </row>
    <row r="205" s="2" customFormat="1" ht="24.15" customHeight="1">
      <c r="A205" s="38"/>
      <c r="B205" s="39"/>
      <c r="C205" s="233" t="s">
        <v>361</v>
      </c>
      <c r="D205" s="233" t="s">
        <v>142</v>
      </c>
      <c r="E205" s="234" t="s">
        <v>362</v>
      </c>
      <c r="F205" s="235" t="s">
        <v>363</v>
      </c>
      <c r="G205" s="236" t="s">
        <v>317</v>
      </c>
      <c r="H205" s="237">
        <v>17.16</v>
      </c>
      <c r="I205" s="238"/>
      <c r="J205" s="239">
        <f>ROUND(I205*H205,2)</f>
        <v>0</v>
      </c>
      <c r="K205" s="240"/>
      <c r="L205" s="41"/>
      <c r="M205" s="241" t="s">
        <v>1</v>
      </c>
      <c r="N205" s="242" t="s">
        <v>46</v>
      </c>
      <c r="O205" s="91"/>
      <c r="P205" s="243">
        <f>O205*H205</f>
        <v>0</v>
      </c>
      <c r="Q205" s="243">
        <v>0.00024000000000000001</v>
      </c>
      <c r="R205" s="243">
        <f>Q205*H205</f>
        <v>0.0041184000000000004</v>
      </c>
      <c r="S205" s="243">
        <v>0</v>
      </c>
      <c r="T205" s="24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5" t="s">
        <v>146</v>
      </c>
      <c r="AT205" s="245" t="s">
        <v>142</v>
      </c>
      <c r="AU205" s="245" t="s">
        <v>91</v>
      </c>
      <c r="AY205" s="15" t="s">
        <v>140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5" t="s">
        <v>89</v>
      </c>
      <c r="BK205" s="143">
        <f>ROUND(I205*H205,2)</f>
        <v>0</v>
      </c>
      <c r="BL205" s="15" t="s">
        <v>146</v>
      </c>
      <c r="BM205" s="245" t="s">
        <v>364</v>
      </c>
    </row>
    <row r="206" s="13" customFormat="1">
      <c r="A206" s="13"/>
      <c r="B206" s="246"/>
      <c r="C206" s="247"/>
      <c r="D206" s="248" t="s">
        <v>148</v>
      </c>
      <c r="E206" s="249" t="s">
        <v>1</v>
      </c>
      <c r="F206" s="250" t="s">
        <v>365</v>
      </c>
      <c r="G206" s="247"/>
      <c r="H206" s="251">
        <v>17.16</v>
      </c>
      <c r="I206" s="252"/>
      <c r="J206" s="247"/>
      <c r="K206" s="247"/>
      <c r="L206" s="253"/>
      <c r="M206" s="254"/>
      <c r="N206" s="255"/>
      <c r="O206" s="255"/>
      <c r="P206" s="255"/>
      <c r="Q206" s="255"/>
      <c r="R206" s="255"/>
      <c r="S206" s="255"/>
      <c r="T206" s="25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7" t="s">
        <v>148</v>
      </c>
      <c r="AU206" s="257" t="s">
        <v>91</v>
      </c>
      <c r="AV206" s="13" t="s">
        <v>91</v>
      </c>
      <c r="AW206" s="13" t="s">
        <v>34</v>
      </c>
      <c r="AX206" s="13" t="s">
        <v>89</v>
      </c>
      <c r="AY206" s="257" t="s">
        <v>140</v>
      </c>
    </row>
    <row r="207" s="2" customFormat="1" ht="14.4" customHeight="1">
      <c r="A207" s="38"/>
      <c r="B207" s="39"/>
      <c r="C207" s="258" t="s">
        <v>366</v>
      </c>
      <c r="D207" s="258" t="s">
        <v>203</v>
      </c>
      <c r="E207" s="259" t="s">
        <v>367</v>
      </c>
      <c r="F207" s="260" t="s">
        <v>368</v>
      </c>
      <c r="G207" s="261" t="s">
        <v>190</v>
      </c>
      <c r="H207" s="262">
        <v>0.014</v>
      </c>
      <c r="I207" s="263"/>
      <c r="J207" s="264">
        <f>ROUND(I207*H207,2)</f>
        <v>0</v>
      </c>
      <c r="K207" s="265"/>
      <c r="L207" s="266"/>
      <c r="M207" s="267" t="s">
        <v>1</v>
      </c>
      <c r="N207" s="268" t="s">
        <v>46</v>
      </c>
      <c r="O207" s="91"/>
      <c r="P207" s="243">
        <f>O207*H207</f>
        <v>0</v>
      </c>
      <c r="Q207" s="243">
        <v>1</v>
      </c>
      <c r="R207" s="243">
        <f>Q207*H207</f>
        <v>0.014</v>
      </c>
      <c r="S207" s="243">
        <v>0</v>
      </c>
      <c r="T207" s="24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5" t="s">
        <v>182</v>
      </c>
      <c r="AT207" s="245" t="s">
        <v>203</v>
      </c>
      <c r="AU207" s="245" t="s">
        <v>91</v>
      </c>
      <c r="AY207" s="15" t="s">
        <v>140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89</v>
      </c>
      <c r="BK207" s="143">
        <f>ROUND(I207*H207,2)</f>
        <v>0</v>
      </c>
      <c r="BL207" s="15" t="s">
        <v>146</v>
      </c>
      <c r="BM207" s="245" t="s">
        <v>369</v>
      </c>
    </row>
    <row r="208" s="13" customFormat="1">
      <c r="A208" s="13"/>
      <c r="B208" s="246"/>
      <c r="C208" s="247"/>
      <c r="D208" s="248" t="s">
        <v>148</v>
      </c>
      <c r="E208" s="249" t="s">
        <v>1</v>
      </c>
      <c r="F208" s="250" t="s">
        <v>370</v>
      </c>
      <c r="G208" s="247"/>
      <c r="H208" s="251">
        <v>0.014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148</v>
      </c>
      <c r="AU208" s="257" t="s">
        <v>91</v>
      </c>
      <c r="AV208" s="13" t="s">
        <v>91</v>
      </c>
      <c r="AW208" s="13" t="s">
        <v>34</v>
      </c>
      <c r="AX208" s="13" t="s">
        <v>89</v>
      </c>
      <c r="AY208" s="257" t="s">
        <v>140</v>
      </c>
    </row>
    <row r="209" s="12" customFormat="1" ht="22.8" customHeight="1">
      <c r="A209" s="12"/>
      <c r="B209" s="217"/>
      <c r="C209" s="218"/>
      <c r="D209" s="219" t="s">
        <v>80</v>
      </c>
      <c r="E209" s="231" t="s">
        <v>371</v>
      </c>
      <c r="F209" s="231" t="s">
        <v>372</v>
      </c>
      <c r="G209" s="218"/>
      <c r="H209" s="218"/>
      <c r="I209" s="221"/>
      <c r="J209" s="232">
        <f>BK209</f>
        <v>0</v>
      </c>
      <c r="K209" s="218"/>
      <c r="L209" s="223"/>
      <c r="M209" s="224"/>
      <c r="N209" s="225"/>
      <c r="O209" s="225"/>
      <c r="P209" s="226">
        <f>SUM(P210:P215)</f>
        <v>0</v>
      </c>
      <c r="Q209" s="225"/>
      <c r="R209" s="226">
        <f>SUM(R210:R215)</f>
        <v>0</v>
      </c>
      <c r="S209" s="225"/>
      <c r="T209" s="227">
        <f>SUM(T210:T215)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8" t="s">
        <v>89</v>
      </c>
      <c r="AT209" s="229" t="s">
        <v>80</v>
      </c>
      <c r="AU209" s="229" t="s">
        <v>89</v>
      </c>
      <c r="AY209" s="228" t="s">
        <v>140</v>
      </c>
      <c r="BK209" s="230">
        <f>SUM(BK210:BK215)</f>
        <v>0</v>
      </c>
    </row>
    <row r="210" s="2" customFormat="1" ht="14.4" customHeight="1">
      <c r="A210" s="38"/>
      <c r="B210" s="39"/>
      <c r="C210" s="233" t="s">
        <v>373</v>
      </c>
      <c r="D210" s="233" t="s">
        <v>142</v>
      </c>
      <c r="E210" s="234" t="s">
        <v>374</v>
      </c>
      <c r="F210" s="235" t="s">
        <v>375</v>
      </c>
      <c r="G210" s="236" t="s">
        <v>190</v>
      </c>
      <c r="H210" s="237">
        <v>8.1400000000000006</v>
      </c>
      <c r="I210" s="238"/>
      <c r="J210" s="239">
        <f>ROUND(I210*H210,2)</f>
        <v>0</v>
      </c>
      <c r="K210" s="240"/>
      <c r="L210" s="41"/>
      <c r="M210" s="241" t="s">
        <v>1</v>
      </c>
      <c r="N210" s="242" t="s">
        <v>46</v>
      </c>
      <c r="O210" s="91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5" t="s">
        <v>146</v>
      </c>
      <c r="AT210" s="245" t="s">
        <v>142</v>
      </c>
      <c r="AU210" s="245" t="s">
        <v>91</v>
      </c>
      <c r="AY210" s="15" t="s">
        <v>140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5" t="s">
        <v>89</v>
      </c>
      <c r="BK210" s="143">
        <f>ROUND(I210*H210,2)</f>
        <v>0</v>
      </c>
      <c r="BL210" s="15" t="s">
        <v>146</v>
      </c>
      <c r="BM210" s="245" t="s">
        <v>376</v>
      </c>
    </row>
    <row r="211" s="13" customFormat="1">
      <c r="A211" s="13"/>
      <c r="B211" s="246"/>
      <c r="C211" s="247"/>
      <c r="D211" s="248" t="s">
        <v>148</v>
      </c>
      <c r="E211" s="249" t="s">
        <v>1</v>
      </c>
      <c r="F211" s="250" t="s">
        <v>377</v>
      </c>
      <c r="G211" s="247"/>
      <c r="H211" s="251">
        <v>8.1400000000000006</v>
      </c>
      <c r="I211" s="252"/>
      <c r="J211" s="247"/>
      <c r="K211" s="247"/>
      <c r="L211" s="253"/>
      <c r="M211" s="254"/>
      <c r="N211" s="255"/>
      <c r="O211" s="255"/>
      <c r="P211" s="255"/>
      <c r="Q211" s="255"/>
      <c r="R211" s="255"/>
      <c r="S211" s="255"/>
      <c r="T211" s="25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7" t="s">
        <v>148</v>
      </c>
      <c r="AU211" s="257" t="s">
        <v>91</v>
      </c>
      <c r="AV211" s="13" t="s">
        <v>91</v>
      </c>
      <c r="AW211" s="13" t="s">
        <v>34</v>
      </c>
      <c r="AX211" s="13" t="s">
        <v>81</v>
      </c>
      <c r="AY211" s="257" t="s">
        <v>140</v>
      </c>
    </row>
    <row r="212" s="2" customFormat="1" ht="24.15" customHeight="1">
      <c r="A212" s="38"/>
      <c r="B212" s="39"/>
      <c r="C212" s="233" t="s">
        <v>378</v>
      </c>
      <c r="D212" s="233" t="s">
        <v>142</v>
      </c>
      <c r="E212" s="234" t="s">
        <v>379</v>
      </c>
      <c r="F212" s="235" t="s">
        <v>380</v>
      </c>
      <c r="G212" s="236" t="s">
        <v>190</v>
      </c>
      <c r="H212" s="237">
        <v>138.38</v>
      </c>
      <c r="I212" s="238"/>
      <c r="J212" s="239">
        <f>ROUND(I212*H212,2)</f>
        <v>0</v>
      </c>
      <c r="K212" s="240"/>
      <c r="L212" s="41"/>
      <c r="M212" s="241" t="s">
        <v>1</v>
      </c>
      <c r="N212" s="242" t="s">
        <v>46</v>
      </c>
      <c r="O212" s="91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5" t="s">
        <v>146</v>
      </c>
      <c r="AT212" s="245" t="s">
        <v>142</v>
      </c>
      <c r="AU212" s="245" t="s">
        <v>91</v>
      </c>
      <c r="AY212" s="15" t="s">
        <v>140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5" t="s">
        <v>89</v>
      </c>
      <c r="BK212" s="143">
        <f>ROUND(I212*H212,2)</f>
        <v>0</v>
      </c>
      <c r="BL212" s="15" t="s">
        <v>146</v>
      </c>
      <c r="BM212" s="245" t="s">
        <v>381</v>
      </c>
    </row>
    <row r="213" s="13" customFormat="1">
      <c r="A213" s="13"/>
      <c r="B213" s="246"/>
      <c r="C213" s="247"/>
      <c r="D213" s="248" t="s">
        <v>148</v>
      </c>
      <c r="E213" s="249" t="s">
        <v>1</v>
      </c>
      <c r="F213" s="250" t="s">
        <v>382</v>
      </c>
      <c r="G213" s="247"/>
      <c r="H213" s="251">
        <v>138.38</v>
      </c>
      <c r="I213" s="252"/>
      <c r="J213" s="247"/>
      <c r="K213" s="247"/>
      <c r="L213" s="253"/>
      <c r="M213" s="254"/>
      <c r="N213" s="255"/>
      <c r="O213" s="255"/>
      <c r="P213" s="255"/>
      <c r="Q213" s="255"/>
      <c r="R213" s="255"/>
      <c r="S213" s="255"/>
      <c r="T213" s="25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7" t="s">
        <v>148</v>
      </c>
      <c r="AU213" s="257" t="s">
        <v>91</v>
      </c>
      <c r="AV213" s="13" t="s">
        <v>91</v>
      </c>
      <c r="AW213" s="13" t="s">
        <v>34</v>
      </c>
      <c r="AX213" s="13" t="s">
        <v>89</v>
      </c>
      <c r="AY213" s="257" t="s">
        <v>140</v>
      </c>
    </row>
    <row r="214" s="2" customFormat="1" ht="24.15" customHeight="1">
      <c r="A214" s="38"/>
      <c r="B214" s="39"/>
      <c r="C214" s="233" t="s">
        <v>383</v>
      </c>
      <c r="D214" s="233" t="s">
        <v>142</v>
      </c>
      <c r="E214" s="234" t="s">
        <v>384</v>
      </c>
      <c r="F214" s="235" t="s">
        <v>385</v>
      </c>
      <c r="G214" s="236" t="s">
        <v>190</v>
      </c>
      <c r="H214" s="237">
        <v>8.1400000000000006</v>
      </c>
      <c r="I214" s="238"/>
      <c r="J214" s="239">
        <f>ROUND(I214*H214,2)</f>
        <v>0</v>
      </c>
      <c r="K214" s="240"/>
      <c r="L214" s="41"/>
      <c r="M214" s="241" t="s">
        <v>1</v>
      </c>
      <c r="N214" s="242" t="s">
        <v>46</v>
      </c>
      <c r="O214" s="91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5" t="s">
        <v>146</v>
      </c>
      <c r="AT214" s="245" t="s">
        <v>142</v>
      </c>
      <c r="AU214" s="245" t="s">
        <v>91</v>
      </c>
      <c r="AY214" s="15" t="s">
        <v>140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89</v>
      </c>
      <c r="BK214" s="143">
        <f>ROUND(I214*H214,2)</f>
        <v>0</v>
      </c>
      <c r="BL214" s="15" t="s">
        <v>146</v>
      </c>
      <c r="BM214" s="245" t="s">
        <v>386</v>
      </c>
    </row>
    <row r="215" s="13" customFormat="1">
      <c r="A215" s="13"/>
      <c r="B215" s="246"/>
      <c r="C215" s="247"/>
      <c r="D215" s="248" t="s">
        <v>148</v>
      </c>
      <c r="E215" s="249" t="s">
        <v>1</v>
      </c>
      <c r="F215" s="250" t="s">
        <v>387</v>
      </c>
      <c r="G215" s="247"/>
      <c r="H215" s="251">
        <v>8.1400000000000006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148</v>
      </c>
      <c r="AU215" s="257" t="s">
        <v>91</v>
      </c>
      <c r="AV215" s="13" t="s">
        <v>91</v>
      </c>
      <c r="AW215" s="13" t="s">
        <v>34</v>
      </c>
      <c r="AX215" s="13" t="s">
        <v>89</v>
      </c>
      <c r="AY215" s="257" t="s">
        <v>140</v>
      </c>
    </row>
    <row r="216" s="12" customFormat="1" ht="22.8" customHeight="1">
      <c r="A216" s="12"/>
      <c r="B216" s="217"/>
      <c r="C216" s="218"/>
      <c r="D216" s="219" t="s">
        <v>80</v>
      </c>
      <c r="E216" s="231" t="s">
        <v>240</v>
      </c>
      <c r="F216" s="231" t="s">
        <v>241</v>
      </c>
      <c r="G216" s="218"/>
      <c r="H216" s="218"/>
      <c r="I216" s="221"/>
      <c r="J216" s="232">
        <f>BK216</f>
        <v>0</v>
      </c>
      <c r="K216" s="218"/>
      <c r="L216" s="223"/>
      <c r="M216" s="224"/>
      <c r="N216" s="225"/>
      <c r="O216" s="225"/>
      <c r="P216" s="226">
        <f>P217</f>
        <v>0</v>
      </c>
      <c r="Q216" s="225"/>
      <c r="R216" s="226">
        <f>R217</f>
        <v>0</v>
      </c>
      <c r="S216" s="225"/>
      <c r="T216" s="227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8" t="s">
        <v>89</v>
      </c>
      <c r="AT216" s="229" t="s">
        <v>80</v>
      </c>
      <c r="AU216" s="229" t="s">
        <v>89</v>
      </c>
      <c r="AY216" s="228" t="s">
        <v>140</v>
      </c>
      <c r="BK216" s="230">
        <f>BK217</f>
        <v>0</v>
      </c>
    </row>
    <row r="217" s="2" customFormat="1" ht="14.4" customHeight="1">
      <c r="A217" s="38"/>
      <c r="B217" s="39"/>
      <c r="C217" s="233" t="s">
        <v>388</v>
      </c>
      <c r="D217" s="233" t="s">
        <v>142</v>
      </c>
      <c r="E217" s="234" t="s">
        <v>243</v>
      </c>
      <c r="F217" s="235" t="s">
        <v>244</v>
      </c>
      <c r="G217" s="236" t="s">
        <v>190</v>
      </c>
      <c r="H217" s="237">
        <v>0.98199999999999998</v>
      </c>
      <c r="I217" s="238"/>
      <c r="J217" s="239">
        <f>ROUND(I217*H217,2)</f>
        <v>0</v>
      </c>
      <c r="K217" s="240"/>
      <c r="L217" s="41"/>
      <c r="M217" s="241" t="s">
        <v>1</v>
      </c>
      <c r="N217" s="242" t="s">
        <v>46</v>
      </c>
      <c r="O217" s="91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5" t="s">
        <v>146</v>
      </c>
      <c r="AT217" s="245" t="s">
        <v>142</v>
      </c>
      <c r="AU217" s="245" t="s">
        <v>91</v>
      </c>
      <c r="AY217" s="15" t="s">
        <v>140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89</v>
      </c>
      <c r="BK217" s="143">
        <f>ROUND(I217*H217,2)</f>
        <v>0</v>
      </c>
      <c r="BL217" s="15" t="s">
        <v>146</v>
      </c>
      <c r="BM217" s="245" t="s">
        <v>389</v>
      </c>
    </row>
    <row r="218" s="12" customFormat="1" ht="25.92" customHeight="1">
      <c r="A218" s="12"/>
      <c r="B218" s="217"/>
      <c r="C218" s="218"/>
      <c r="D218" s="219" t="s">
        <v>80</v>
      </c>
      <c r="E218" s="220" t="s">
        <v>390</v>
      </c>
      <c r="F218" s="220" t="s">
        <v>391</v>
      </c>
      <c r="G218" s="218"/>
      <c r="H218" s="218"/>
      <c r="I218" s="221"/>
      <c r="J218" s="222">
        <f>BK218</f>
        <v>0</v>
      </c>
      <c r="K218" s="218"/>
      <c r="L218" s="223"/>
      <c r="M218" s="224"/>
      <c r="N218" s="225"/>
      <c r="O218" s="225"/>
      <c r="P218" s="226">
        <f>P219</f>
        <v>0</v>
      </c>
      <c r="Q218" s="225"/>
      <c r="R218" s="226">
        <f>R219</f>
        <v>0.025660399999999996</v>
      </c>
      <c r="S218" s="225"/>
      <c r="T218" s="227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8" t="s">
        <v>91</v>
      </c>
      <c r="AT218" s="229" t="s">
        <v>80</v>
      </c>
      <c r="AU218" s="229" t="s">
        <v>81</v>
      </c>
      <c r="AY218" s="228" t="s">
        <v>140</v>
      </c>
      <c r="BK218" s="230">
        <f>BK219</f>
        <v>0</v>
      </c>
    </row>
    <row r="219" s="12" customFormat="1" ht="22.8" customHeight="1">
      <c r="A219" s="12"/>
      <c r="B219" s="217"/>
      <c r="C219" s="218"/>
      <c r="D219" s="219" t="s">
        <v>80</v>
      </c>
      <c r="E219" s="231" t="s">
        <v>392</v>
      </c>
      <c r="F219" s="231" t="s">
        <v>393</v>
      </c>
      <c r="G219" s="218"/>
      <c r="H219" s="218"/>
      <c r="I219" s="221"/>
      <c r="J219" s="232">
        <f>BK219</f>
        <v>0</v>
      </c>
      <c r="K219" s="218"/>
      <c r="L219" s="223"/>
      <c r="M219" s="224"/>
      <c r="N219" s="225"/>
      <c r="O219" s="225"/>
      <c r="P219" s="226">
        <f>SUM(P220:P234)</f>
        <v>0</v>
      </c>
      <c r="Q219" s="225"/>
      <c r="R219" s="226">
        <f>SUM(R220:R234)</f>
        <v>0.025660399999999996</v>
      </c>
      <c r="S219" s="225"/>
      <c r="T219" s="227">
        <f>SUM(T220:T234)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8" t="s">
        <v>91</v>
      </c>
      <c r="AT219" s="229" t="s">
        <v>80</v>
      </c>
      <c r="AU219" s="229" t="s">
        <v>89</v>
      </c>
      <c r="AY219" s="228" t="s">
        <v>140</v>
      </c>
      <c r="BK219" s="230">
        <f>SUM(BK220:BK234)</f>
        <v>0</v>
      </c>
    </row>
    <row r="220" s="2" customFormat="1" ht="14.4" customHeight="1">
      <c r="A220" s="38"/>
      <c r="B220" s="39"/>
      <c r="C220" s="233" t="s">
        <v>394</v>
      </c>
      <c r="D220" s="233" t="s">
        <v>142</v>
      </c>
      <c r="E220" s="234" t="s">
        <v>395</v>
      </c>
      <c r="F220" s="235" t="s">
        <v>396</v>
      </c>
      <c r="G220" s="236" t="s">
        <v>145</v>
      </c>
      <c r="H220" s="237">
        <v>0.47599999999999998</v>
      </c>
      <c r="I220" s="238"/>
      <c r="J220" s="239">
        <f>ROUND(I220*H220,2)</f>
        <v>0</v>
      </c>
      <c r="K220" s="240"/>
      <c r="L220" s="41"/>
      <c r="M220" s="241" t="s">
        <v>1</v>
      </c>
      <c r="N220" s="242" t="s">
        <v>46</v>
      </c>
      <c r="O220" s="91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5" t="s">
        <v>222</v>
      </c>
      <c r="AT220" s="245" t="s">
        <v>142</v>
      </c>
      <c r="AU220" s="245" t="s">
        <v>91</v>
      </c>
      <c r="AY220" s="15" t="s">
        <v>140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5" t="s">
        <v>89</v>
      </c>
      <c r="BK220" s="143">
        <f>ROUND(I220*H220,2)</f>
        <v>0</v>
      </c>
      <c r="BL220" s="15" t="s">
        <v>222</v>
      </c>
      <c r="BM220" s="245" t="s">
        <v>397</v>
      </c>
    </row>
    <row r="221" s="13" customFormat="1">
      <c r="A221" s="13"/>
      <c r="B221" s="246"/>
      <c r="C221" s="247"/>
      <c r="D221" s="248" t="s">
        <v>148</v>
      </c>
      <c r="E221" s="249" t="s">
        <v>1</v>
      </c>
      <c r="F221" s="250" t="s">
        <v>398</v>
      </c>
      <c r="G221" s="247"/>
      <c r="H221" s="251">
        <v>0.47599999999999998</v>
      </c>
      <c r="I221" s="252"/>
      <c r="J221" s="247"/>
      <c r="K221" s="247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148</v>
      </c>
      <c r="AU221" s="257" t="s">
        <v>91</v>
      </c>
      <c r="AV221" s="13" t="s">
        <v>91</v>
      </c>
      <c r="AW221" s="13" t="s">
        <v>34</v>
      </c>
      <c r="AX221" s="13" t="s">
        <v>89</v>
      </c>
      <c r="AY221" s="257" t="s">
        <v>140</v>
      </c>
    </row>
    <row r="222" s="2" customFormat="1" ht="14.4" customHeight="1">
      <c r="A222" s="38"/>
      <c r="B222" s="39"/>
      <c r="C222" s="258" t="s">
        <v>399</v>
      </c>
      <c r="D222" s="258" t="s">
        <v>203</v>
      </c>
      <c r="E222" s="259" t="s">
        <v>400</v>
      </c>
      <c r="F222" s="260" t="s">
        <v>401</v>
      </c>
      <c r="G222" s="261" t="s">
        <v>402</v>
      </c>
      <c r="H222" s="262">
        <v>0.056000000000000001</v>
      </c>
      <c r="I222" s="263"/>
      <c r="J222" s="264">
        <f>ROUND(I222*H222,2)</f>
        <v>0</v>
      </c>
      <c r="K222" s="265"/>
      <c r="L222" s="266"/>
      <c r="M222" s="267" t="s">
        <v>1</v>
      </c>
      <c r="N222" s="268" t="s">
        <v>46</v>
      </c>
      <c r="O222" s="91"/>
      <c r="P222" s="243">
        <f>O222*H222</f>
        <v>0</v>
      </c>
      <c r="Q222" s="243">
        <v>0.00089999999999999998</v>
      </c>
      <c r="R222" s="243">
        <f>Q222*H222</f>
        <v>5.0399999999999999E-05</v>
      </c>
      <c r="S222" s="243">
        <v>0</v>
      </c>
      <c r="T222" s="24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5" t="s">
        <v>356</v>
      </c>
      <c r="AT222" s="245" t="s">
        <v>203</v>
      </c>
      <c r="AU222" s="245" t="s">
        <v>91</v>
      </c>
      <c r="AY222" s="15" t="s">
        <v>140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5" t="s">
        <v>89</v>
      </c>
      <c r="BK222" s="143">
        <f>ROUND(I222*H222,2)</f>
        <v>0</v>
      </c>
      <c r="BL222" s="15" t="s">
        <v>222</v>
      </c>
      <c r="BM222" s="245" t="s">
        <v>403</v>
      </c>
    </row>
    <row r="223" s="13" customFormat="1">
      <c r="A223" s="13"/>
      <c r="B223" s="246"/>
      <c r="C223" s="247"/>
      <c r="D223" s="248" t="s">
        <v>148</v>
      </c>
      <c r="E223" s="247"/>
      <c r="F223" s="250" t="s">
        <v>404</v>
      </c>
      <c r="G223" s="247"/>
      <c r="H223" s="251">
        <v>0.056000000000000001</v>
      </c>
      <c r="I223" s="252"/>
      <c r="J223" s="247"/>
      <c r="K223" s="247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148</v>
      </c>
      <c r="AU223" s="257" t="s">
        <v>91</v>
      </c>
      <c r="AV223" s="13" t="s">
        <v>91</v>
      </c>
      <c r="AW223" s="13" t="s">
        <v>4</v>
      </c>
      <c r="AX223" s="13" t="s">
        <v>89</v>
      </c>
      <c r="AY223" s="257" t="s">
        <v>140</v>
      </c>
    </row>
    <row r="224" s="2" customFormat="1" ht="14.4" customHeight="1">
      <c r="A224" s="38"/>
      <c r="B224" s="39"/>
      <c r="C224" s="233" t="s">
        <v>405</v>
      </c>
      <c r="D224" s="233" t="s">
        <v>142</v>
      </c>
      <c r="E224" s="234" t="s">
        <v>406</v>
      </c>
      <c r="F224" s="235" t="s">
        <v>407</v>
      </c>
      <c r="G224" s="236" t="s">
        <v>317</v>
      </c>
      <c r="H224" s="237">
        <v>1.5</v>
      </c>
      <c r="I224" s="238"/>
      <c r="J224" s="239">
        <f>ROUND(I224*H224,2)</f>
        <v>0</v>
      </c>
      <c r="K224" s="240"/>
      <c r="L224" s="41"/>
      <c r="M224" s="241" t="s">
        <v>1</v>
      </c>
      <c r="N224" s="242" t="s">
        <v>46</v>
      </c>
      <c r="O224" s="91"/>
      <c r="P224" s="243">
        <f>O224*H224</f>
        <v>0</v>
      </c>
      <c r="Q224" s="243">
        <v>0.00038999999999999999</v>
      </c>
      <c r="R224" s="243">
        <f>Q224*H224</f>
        <v>0.00058500000000000002</v>
      </c>
      <c r="S224" s="243">
        <v>0</v>
      </c>
      <c r="T224" s="24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5" t="s">
        <v>222</v>
      </c>
      <c r="AT224" s="245" t="s">
        <v>142</v>
      </c>
      <c r="AU224" s="245" t="s">
        <v>91</v>
      </c>
      <c r="AY224" s="15" t="s">
        <v>140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5" t="s">
        <v>89</v>
      </c>
      <c r="BK224" s="143">
        <f>ROUND(I224*H224,2)</f>
        <v>0</v>
      </c>
      <c r="BL224" s="15" t="s">
        <v>222</v>
      </c>
      <c r="BM224" s="245" t="s">
        <v>408</v>
      </c>
    </row>
    <row r="225" s="13" customFormat="1">
      <c r="A225" s="13"/>
      <c r="B225" s="246"/>
      <c r="C225" s="247"/>
      <c r="D225" s="248" t="s">
        <v>148</v>
      </c>
      <c r="E225" s="249" t="s">
        <v>1</v>
      </c>
      <c r="F225" s="250" t="s">
        <v>409</v>
      </c>
      <c r="G225" s="247"/>
      <c r="H225" s="251">
        <v>1.5</v>
      </c>
      <c r="I225" s="252"/>
      <c r="J225" s="247"/>
      <c r="K225" s="247"/>
      <c r="L225" s="253"/>
      <c r="M225" s="254"/>
      <c r="N225" s="255"/>
      <c r="O225" s="255"/>
      <c r="P225" s="255"/>
      <c r="Q225" s="255"/>
      <c r="R225" s="255"/>
      <c r="S225" s="255"/>
      <c r="T225" s="25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7" t="s">
        <v>148</v>
      </c>
      <c r="AU225" s="257" t="s">
        <v>91</v>
      </c>
      <c r="AV225" s="13" t="s">
        <v>91</v>
      </c>
      <c r="AW225" s="13" t="s">
        <v>34</v>
      </c>
      <c r="AX225" s="13" t="s">
        <v>89</v>
      </c>
      <c r="AY225" s="257" t="s">
        <v>140</v>
      </c>
    </row>
    <row r="226" s="2" customFormat="1" ht="14.4" customHeight="1">
      <c r="A226" s="38"/>
      <c r="B226" s="39"/>
      <c r="C226" s="258" t="s">
        <v>410</v>
      </c>
      <c r="D226" s="258" t="s">
        <v>203</v>
      </c>
      <c r="E226" s="259" t="s">
        <v>411</v>
      </c>
      <c r="F226" s="260" t="s">
        <v>412</v>
      </c>
      <c r="G226" s="261" t="s">
        <v>317</v>
      </c>
      <c r="H226" s="262">
        <v>1.5</v>
      </c>
      <c r="I226" s="263"/>
      <c r="J226" s="264">
        <f>ROUND(I226*H226,2)</f>
        <v>0</v>
      </c>
      <c r="K226" s="265"/>
      <c r="L226" s="266"/>
      <c r="M226" s="267" t="s">
        <v>1</v>
      </c>
      <c r="N226" s="268" t="s">
        <v>46</v>
      </c>
      <c r="O226" s="91"/>
      <c r="P226" s="243">
        <f>O226*H226</f>
        <v>0</v>
      </c>
      <c r="Q226" s="243">
        <v>0.00050000000000000001</v>
      </c>
      <c r="R226" s="243">
        <f>Q226*H226</f>
        <v>0.00075000000000000002</v>
      </c>
      <c r="S226" s="243">
        <v>0</v>
      </c>
      <c r="T226" s="24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5" t="s">
        <v>356</v>
      </c>
      <c r="AT226" s="245" t="s">
        <v>203</v>
      </c>
      <c r="AU226" s="245" t="s">
        <v>91</v>
      </c>
      <c r="AY226" s="15" t="s">
        <v>140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5" t="s">
        <v>89</v>
      </c>
      <c r="BK226" s="143">
        <f>ROUND(I226*H226,2)</f>
        <v>0</v>
      </c>
      <c r="BL226" s="15" t="s">
        <v>222</v>
      </c>
      <c r="BM226" s="245" t="s">
        <v>413</v>
      </c>
    </row>
    <row r="227" s="2" customFormat="1" ht="14.4" customHeight="1">
      <c r="A227" s="38"/>
      <c r="B227" s="39"/>
      <c r="C227" s="233" t="s">
        <v>414</v>
      </c>
      <c r="D227" s="233" t="s">
        <v>142</v>
      </c>
      <c r="E227" s="234" t="s">
        <v>415</v>
      </c>
      <c r="F227" s="235" t="s">
        <v>416</v>
      </c>
      <c r="G227" s="236" t="s">
        <v>317</v>
      </c>
      <c r="H227" s="237">
        <v>17.300000000000001</v>
      </c>
      <c r="I227" s="238"/>
      <c r="J227" s="239">
        <f>ROUND(I227*H227,2)</f>
        <v>0</v>
      </c>
      <c r="K227" s="240"/>
      <c r="L227" s="41"/>
      <c r="M227" s="241" t="s">
        <v>1</v>
      </c>
      <c r="N227" s="242" t="s">
        <v>46</v>
      </c>
      <c r="O227" s="91"/>
      <c r="P227" s="243">
        <f>O227*H227</f>
        <v>0</v>
      </c>
      <c r="Q227" s="243">
        <v>0.001</v>
      </c>
      <c r="R227" s="243">
        <f>Q227*H227</f>
        <v>0.017299999999999999</v>
      </c>
      <c r="S227" s="243">
        <v>0</v>
      </c>
      <c r="T227" s="24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5" t="s">
        <v>222</v>
      </c>
      <c r="AT227" s="245" t="s">
        <v>142</v>
      </c>
      <c r="AU227" s="245" t="s">
        <v>91</v>
      </c>
      <c r="AY227" s="15" t="s">
        <v>140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89</v>
      </c>
      <c r="BK227" s="143">
        <f>ROUND(I227*H227,2)</f>
        <v>0</v>
      </c>
      <c r="BL227" s="15" t="s">
        <v>222</v>
      </c>
      <c r="BM227" s="245" t="s">
        <v>417</v>
      </c>
    </row>
    <row r="228" s="13" customFormat="1">
      <c r="A228" s="13"/>
      <c r="B228" s="246"/>
      <c r="C228" s="247"/>
      <c r="D228" s="248" t="s">
        <v>148</v>
      </c>
      <c r="E228" s="249" t="s">
        <v>1</v>
      </c>
      <c r="F228" s="250" t="s">
        <v>418</v>
      </c>
      <c r="G228" s="247"/>
      <c r="H228" s="251">
        <v>6.7999999999999998</v>
      </c>
      <c r="I228" s="252"/>
      <c r="J228" s="247"/>
      <c r="K228" s="247"/>
      <c r="L228" s="253"/>
      <c r="M228" s="254"/>
      <c r="N228" s="255"/>
      <c r="O228" s="255"/>
      <c r="P228" s="255"/>
      <c r="Q228" s="255"/>
      <c r="R228" s="255"/>
      <c r="S228" s="255"/>
      <c r="T228" s="25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7" t="s">
        <v>148</v>
      </c>
      <c r="AU228" s="257" t="s">
        <v>91</v>
      </c>
      <c r="AV228" s="13" t="s">
        <v>91</v>
      </c>
      <c r="AW228" s="13" t="s">
        <v>34</v>
      </c>
      <c r="AX228" s="13" t="s">
        <v>81</v>
      </c>
      <c r="AY228" s="257" t="s">
        <v>140</v>
      </c>
    </row>
    <row r="229" s="13" customFormat="1">
      <c r="A229" s="13"/>
      <c r="B229" s="246"/>
      <c r="C229" s="247"/>
      <c r="D229" s="248" t="s">
        <v>148</v>
      </c>
      <c r="E229" s="249" t="s">
        <v>1</v>
      </c>
      <c r="F229" s="250" t="s">
        <v>419</v>
      </c>
      <c r="G229" s="247"/>
      <c r="H229" s="251">
        <v>10.5</v>
      </c>
      <c r="I229" s="252"/>
      <c r="J229" s="247"/>
      <c r="K229" s="247"/>
      <c r="L229" s="253"/>
      <c r="M229" s="254"/>
      <c r="N229" s="255"/>
      <c r="O229" s="255"/>
      <c r="P229" s="255"/>
      <c r="Q229" s="255"/>
      <c r="R229" s="255"/>
      <c r="S229" s="255"/>
      <c r="T229" s="25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7" t="s">
        <v>148</v>
      </c>
      <c r="AU229" s="257" t="s">
        <v>91</v>
      </c>
      <c r="AV229" s="13" t="s">
        <v>91</v>
      </c>
      <c r="AW229" s="13" t="s">
        <v>34</v>
      </c>
      <c r="AX229" s="13" t="s">
        <v>81</v>
      </c>
      <c r="AY229" s="257" t="s">
        <v>140</v>
      </c>
    </row>
    <row r="230" s="2" customFormat="1" ht="14.4" customHeight="1">
      <c r="A230" s="38"/>
      <c r="B230" s="39"/>
      <c r="C230" s="258" t="s">
        <v>420</v>
      </c>
      <c r="D230" s="258" t="s">
        <v>203</v>
      </c>
      <c r="E230" s="259" t="s">
        <v>421</v>
      </c>
      <c r="F230" s="260" t="s">
        <v>422</v>
      </c>
      <c r="G230" s="261" t="s">
        <v>317</v>
      </c>
      <c r="H230" s="262">
        <v>6.7999999999999998</v>
      </c>
      <c r="I230" s="263"/>
      <c r="J230" s="264">
        <f>ROUND(I230*H230,2)</f>
        <v>0</v>
      </c>
      <c r="K230" s="265"/>
      <c r="L230" s="266"/>
      <c r="M230" s="267" t="s">
        <v>1</v>
      </c>
      <c r="N230" s="268" t="s">
        <v>46</v>
      </c>
      <c r="O230" s="91"/>
      <c r="P230" s="243">
        <f>O230*H230</f>
        <v>0</v>
      </c>
      <c r="Q230" s="243">
        <v>0.00029999999999999997</v>
      </c>
      <c r="R230" s="243">
        <f>Q230*H230</f>
        <v>0.0020399999999999997</v>
      </c>
      <c r="S230" s="243">
        <v>0</v>
      </c>
      <c r="T230" s="24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5" t="s">
        <v>356</v>
      </c>
      <c r="AT230" s="245" t="s">
        <v>203</v>
      </c>
      <c r="AU230" s="245" t="s">
        <v>91</v>
      </c>
      <c r="AY230" s="15" t="s">
        <v>140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5" t="s">
        <v>89</v>
      </c>
      <c r="BK230" s="143">
        <f>ROUND(I230*H230,2)</f>
        <v>0</v>
      </c>
      <c r="BL230" s="15" t="s">
        <v>222</v>
      </c>
      <c r="BM230" s="245" t="s">
        <v>423</v>
      </c>
    </row>
    <row r="231" s="13" customFormat="1">
      <c r="A231" s="13"/>
      <c r="B231" s="246"/>
      <c r="C231" s="247"/>
      <c r="D231" s="248" t="s">
        <v>148</v>
      </c>
      <c r="E231" s="249" t="s">
        <v>1</v>
      </c>
      <c r="F231" s="250" t="s">
        <v>424</v>
      </c>
      <c r="G231" s="247"/>
      <c r="H231" s="251">
        <v>6.7999999999999998</v>
      </c>
      <c r="I231" s="252"/>
      <c r="J231" s="247"/>
      <c r="K231" s="247"/>
      <c r="L231" s="253"/>
      <c r="M231" s="254"/>
      <c r="N231" s="255"/>
      <c r="O231" s="255"/>
      <c r="P231" s="255"/>
      <c r="Q231" s="255"/>
      <c r="R231" s="255"/>
      <c r="S231" s="255"/>
      <c r="T231" s="25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148</v>
      </c>
      <c r="AU231" s="257" t="s">
        <v>91</v>
      </c>
      <c r="AV231" s="13" t="s">
        <v>91</v>
      </c>
      <c r="AW231" s="13" t="s">
        <v>34</v>
      </c>
      <c r="AX231" s="13" t="s">
        <v>89</v>
      </c>
      <c r="AY231" s="257" t="s">
        <v>140</v>
      </c>
    </row>
    <row r="232" s="2" customFormat="1" ht="14.4" customHeight="1">
      <c r="A232" s="38"/>
      <c r="B232" s="39"/>
      <c r="C232" s="258" t="s">
        <v>425</v>
      </c>
      <c r="D232" s="258" t="s">
        <v>203</v>
      </c>
      <c r="E232" s="259" t="s">
        <v>426</v>
      </c>
      <c r="F232" s="260" t="s">
        <v>427</v>
      </c>
      <c r="G232" s="261" t="s">
        <v>317</v>
      </c>
      <c r="H232" s="262">
        <v>10.5</v>
      </c>
      <c r="I232" s="263"/>
      <c r="J232" s="264">
        <f>ROUND(I232*H232,2)</f>
        <v>0</v>
      </c>
      <c r="K232" s="265"/>
      <c r="L232" s="266"/>
      <c r="M232" s="267" t="s">
        <v>1</v>
      </c>
      <c r="N232" s="268" t="s">
        <v>46</v>
      </c>
      <c r="O232" s="91"/>
      <c r="P232" s="243">
        <f>O232*H232</f>
        <v>0</v>
      </c>
      <c r="Q232" s="243">
        <v>0.00046999999999999999</v>
      </c>
      <c r="R232" s="243">
        <f>Q232*H232</f>
        <v>0.0049350000000000002</v>
      </c>
      <c r="S232" s="243">
        <v>0</v>
      </c>
      <c r="T232" s="24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5" t="s">
        <v>356</v>
      </c>
      <c r="AT232" s="245" t="s">
        <v>203</v>
      </c>
      <c r="AU232" s="245" t="s">
        <v>91</v>
      </c>
      <c r="AY232" s="15" t="s">
        <v>140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5" t="s">
        <v>89</v>
      </c>
      <c r="BK232" s="143">
        <f>ROUND(I232*H232,2)</f>
        <v>0</v>
      </c>
      <c r="BL232" s="15" t="s">
        <v>222</v>
      </c>
      <c r="BM232" s="245" t="s">
        <v>428</v>
      </c>
    </row>
    <row r="233" s="13" customFormat="1">
      <c r="A233" s="13"/>
      <c r="B233" s="246"/>
      <c r="C233" s="247"/>
      <c r="D233" s="248" t="s">
        <v>148</v>
      </c>
      <c r="E233" s="249" t="s">
        <v>1</v>
      </c>
      <c r="F233" s="250" t="s">
        <v>419</v>
      </c>
      <c r="G233" s="247"/>
      <c r="H233" s="251">
        <v>10.5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7" t="s">
        <v>148</v>
      </c>
      <c r="AU233" s="257" t="s">
        <v>91</v>
      </c>
      <c r="AV233" s="13" t="s">
        <v>91</v>
      </c>
      <c r="AW233" s="13" t="s">
        <v>34</v>
      </c>
      <c r="AX233" s="13" t="s">
        <v>89</v>
      </c>
      <c r="AY233" s="257" t="s">
        <v>140</v>
      </c>
    </row>
    <row r="234" s="2" customFormat="1" ht="24.15" customHeight="1">
      <c r="A234" s="38"/>
      <c r="B234" s="39"/>
      <c r="C234" s="233" t="s">
        <v>429</v>
      </c>
      <c r="D234" s="233" t="s">
        <v>142</v>
      </c>
      <c r="E234" s="234" t="s">
        <v>430</v>
      </c>
      <c r="F234" s="235" t="s">
        <v>431</v>
      </c>
      <c r="G234" s="236" t="s">
        <v>190</v>
      </c>
      <c r="H234" s="237">
        <v>0.025999999999999999</v>
      </c>
      <c r="I234" s="238"/>
      <c r="J234" s="239">
        <f>ROUND(I234*H234,2)</f>
        <v>0</v>
      </c>
      <c r="K234" s="240"/>
      <c r="L234" s="41"/>
      <c r="M234" s="273" t="s">
        <v>1</v>
      </c>
      <c r="N234" s="274" t="s">
        <v>46</v>
      </c>
      <c r="O234" s="275"/>
      <c r="P234" s="276">
        <f>O234*H234</f>
        <v>0</v>
      </c>
      <c r="Q234" s="276">
        <v>0</v>
      </c>
      <c r="R234" s="276">
        <f>Q234*H234</f>
        <v>0</v>
      </c>
      <c r="S234" s="276">
        <v>0</v>
      </c>
      <c r="T234" s="27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5" t="s">
        <v>222</v>
      </c>
      <c r="AT234" s="245" t="s">
        <v>142</v>
      </c>
      <c r="AU234" s="245" t="s">
        <v>91</v>
      </c>
      <c r="AY234" s="15" t="s">
        <v>140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5" t="s">
        <v>89</v>
      </c>
      <c r="BK234" s="143">
        <f>ROUND(I234*H234,2)</f>
        <v>0</v>
      </c>
      <c r="BL234" s="15" t="s">
        <v>222</v>
      </c>
      <c r="BM234" s="245" t="s">
        <v>432</v>
      </c>
    </row>
    <row r="235" s="2" customFormat="1" ht="6.96" customHeight="1">
      <c r="A235" s="38"/>
      <c r="B235" s="66"/>
      <c r="C235" s="67"/>
      <c r="D235" s="67"/>
      <c r="E235" s="67"/>
      <c r="F235" s="67"/>
      <c r="G235" s="67"/>
      <c r="H235" s="67"/>
      <c r="I235" s="67"/>
      <c r="J235" s="67"/>
      <c r="K235" s="67"/>
      <c r="L235" s="41"/>
      <c r="M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</sheetData>
  <sheetProtection sheet="1" autoFilter="0" formatColumns="0" formatRows="0" objects="1" scenarios="1" spinCount="100000" saltValue="CXOLoz+tbNMw5nOapDdox4fZFUCItiojn1O+C8Y5xLo7naoHr8P5Wrr9ZcO/umt24AaBRJOYdmAfZh1eRnQhJQ==" hashValue="ajekNVi0H4yArz1Lo/HjZ/azs+hdO2REH/eYM0PkrzvU3v42bSEXfK0PTkFOrVYxBS/emZ0Cc9JyycjRo8NL+Q==" algorithmName="SHA-512" password="CC35"/>
  <autoFilter ref="C125:K23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91</v>
      </c>
    </row>
    <row r="4" s="1" customFormat="1" ht="24.96" customHeight="1">
      <c r="B4" s="18"/>
      <c r="D4" s="153" t="s">
        <v>112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Morava, Ruda nad Moravou - dosypání hráze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433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29. 9. 2020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">
        <v>27</v>
      </c>
      <c r="F15" s="38"/>
      <c r="G15" s="38"/>
      <c r="H15" s="38"/>
      <c r="I15" s="155" t="s">
        <v>28</v>
      </c>
      <c r="J15" s="158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29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28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31</v>
      </c>
      <c r="E20" s="38"/>
      <c r="F20" s="38"/>
      <c r="G20" s="38"/>
      <c r="H20" s="38"/>
      <c r="I20" s="155" t="s">
        <v>25</v>
      </c>
      <c r="J20" s="158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">
        <v>33</v>
      </c>
      <c r="F21" s="38"/>
      <c r="G21" s="38"/>
      <c r="H21" s="38"/>
      <c r="I21" s="155" t="s">
        <v>28</v>
      </c>
      <c r="J21" s="158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35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28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41</v>
      </c>
      <c r="E30" s="38"/>
      <c r="F30" s="38"/>
      <c r="G30" s="38"/>
      <c r="H30" s="38"/>
      <c r="I30" s="38"/>
      <c r="J30" s="166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43</v>
      </c>
      <c r="G32" s="38"/>
      <c r="H32" s="38"/>
      <c r="I32" s="167" t="s">
        <v>42</v>
      </c>
      <c r="J32" s="167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45</v>
      </c>
      <c r="E33" s="155" t="s">
        <v>46</v>
      </c>
      <c r="F33" s="169">
        <f>ROUND((SUM(BE125:BE225)),  2)</f>
        <v>0</v>
      </c>
      <c r="G33" s="38"/>
      <c r="H33" s="38"/>
      <c r="I33" s="170">
        <v>0.20999999999999999</v>
      </c>
      <c r="J33" s="169">
        <f>ROUND(((SUM(BE125:BE225))*I33),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47</v>
      </c>
      <c r="F34" s="169">
        <f>ROUND((SUM(BF125:BF225)),  2)</f>
        <v>0</v>
      </c>
      <c r="G34" s="38"/>
      <c r="H34" s="38"/>
      <c r="I34" s="170">
        <v>0.14999999999999999</v>
      </c>
      <c r="J34" s="169">
        <f>ROUND(((SUM(BF125:BF225))*I34),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48</v>
      </c>
      <c r="F35" s="169">
        <f>ROUND((SUM(BG125:BG225)),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49</v>
      </c>
      <c r="F36" s="169">
        <f>ROUND((SUM(BH125:BH225)),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50</v>
      </c>
      <c r="F37" s="169">
        <f>ROUND((SUM(BI125:BI225)),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51</v>
      </c>
      <c r="E39" s="173"/>
      <c r="F39" s="173"/>
      <c r="G39" s="174" t="s">
        <v>52</v>
      </c>
      <c r="H39" s="175" t="s">
        <v>53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54</v>
      </c>
      <c r="E50" s="179"/>
      <c r="F50" s="179"/>
      <c r="G50" s="178" t="s">
        <v>55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56</v>
      </c>
      <c r="E61" s="181"/>
      <c r="F61" s="182" t="s">
        <v>57</v>
      </c>
      <c r="G61" s="180" t="s">
        <v>56</v>
      </c>
      <c r="H61" s="181"/>
      <c r="I61" s="181"/>
      <c r="J61" s="183" t="s">
        <v>57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58</v>
      </c>
      <c r="E65" s="184"/>
      <c r="F65" s="184"/>
      <c r="G65" s="178" t="s">
        <v>59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56</v>
      </c>
      <c r="E76" s="181"/>
      <c r="F76" s="182" t="s">
        <v>57</v>
      </c>
      <c r="G76" s="180" t="s">
        <v>56</v>
      </c>
      <c r="H76" s="181"/>
      <c r="I76" s="181"/>
      <c r="J76" s="183" t="s">
        <v>57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9" t="str">
        <f>E7</f>
        <v>Morava, Ruda nad Moravou - dosypání hráze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0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3002_03 - SO3 – Oprava ŽB zídky a dilatačních spár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0" t="s">
        <v>20</v>
      </c>
      <c r="D89" s="40"/>
      <c r="E89" s="40"/>
      <c r="F89" s="25" t="str">
        <f>F12</f>
        <v>k.ú. Ruda nad Moravou a Bartoňov</v>
      </c>
      <c r="G89" s="40"/>
      <c r="H89" s="40"/>
      <c r="I89" s="30" t="s">
        <v>22</v>
      </c>
      <c r="J89" s="79" t="str">
        <f>IF(J12="","",J12)</f>
        <v>29. 9. 2020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0" t="s">
        <v>24</v>
      </c>
      <c r="D91" s="40"/>
      <c r="E91" s="40"/>
      <c r="F91" s="25" t="str">
        <f>E15</f>
        <v>Povodí Moravy, s.p.</v>
      </c>
      <c r="G91" s="40"/>
      <c r="H91" s="40"/>
      <c r="I91" s="30" t="s">
        <v>31</v>
      </c>
      <c r="J91" s="34" t="str">
        <f>E21</f>
        <v>VODNÍ DÍLA - TBD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0" t="s">
        <v>29</v>
      </c>
      <c r="D92" s="40"/>
      <c r="E92" s="40"/>
      <c r="F92" s="25" t="str">
        <f>IF(E18="","",E18)</f>
        <v>Vyplň údaj</v>
      </c>
      <c r="G92" s="40"/>
      <c r="H92" s="40"/>
      <c r="I92" s="30" t="s">
        <v>35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0" t="s">
        <v>116</v>
      </c>
      <c r="D94" s="149"/>
      <c r="E94" s="149"/>
      <c r="F94" s="149"/>
      <c r="G94" s="149"/>
      <c r="H94" s="149"/>
      <c r="I94" s="149"/>
      <c r="J94" s="191" t="s">
        <v>117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118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119</v>
      </c>
    </row>
    <row r="97" s="9" customFormat="1" ht="24.96" customHeight="1">
      <c r="A97" s="9"/>
      <c r="B97" s="193"/>
      <c r="C97" s="194"/>
      <c r="D97" s="195" t="s">
        <v>120</v>
      </c>
      <c r="E97" s="196"/>
      <c r="F97" s="196"/>
      <c r="G97" s="196"/>
      <c r="H97" s="196"/>
      <c r="I97" s="196"/>
      <c r="J97" s="197">
        <f>J126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121</v>
      </c>
      <c r="E98" s="202"/>
      <c r="F98" s="202"/>
      <c r="G98" s="202"/>
      <c r="H98" s="202"/>
      <c r="I98" s="202"/>
      <c r="J98" s="203">
        <f>J127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247</v>
      </c>
      <c r="E99" s="202"/>
      <c r="F99" s="202"/>
      <c r="G99" s="202"/>
      <c r="H99" s="202"/>
      <c r="I99" s="202"/>
      <c r="J99" s="203">
        <f>J141</f>
        <v>0</v>
      </c>
      <c r="K99" s="200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434</v>
      </c>
      <c r="E100" s="202"/>
      <c r="F100" s="202"/>
      <c r="G100" s="202"/>
      <c r="H100" s="202"/>
      <c r="I100" s="202"/>
      <c r="J100" s="203">
        <f>J154</f>
        <v>0</v>
      </c>
      <c r="K100" s="200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248</v>
      </c>
      <c r="E101" s="202"/>
      <c r="F101" s="202"/>
      <c r="G101" s="202"/>
      <c r="H101" s="202"/>
      <c r="I101" s="202"/>
      <c r="J101" s="203">
        <f>J160</f>
        <v>0</v>
      </c>
      <c r="K101" s="200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249</v>
      </c>
      <c r="E102" s="202"/>
      <c r="F102" s="202"/>
      <c r="G102" s="202"/>
      <c r="H102" s="202"/>
      <c r="I102" s="202"/>
      <c r="J102" s="203">
        <f>J203</f>
        <v>0</v>
      </c>
      <c r="K102" s="200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124</v>
      </c>
      <c r="E103" s="202"/>
      <c r="F103" s="202"/>
      <c r="G103" s="202"/>
      <c r="H103" s="202"/>
      <c r="I103" s="202"/>
      <c r="J103" s="203">
        <f>J210</f>
        <v>0</v>
      </c>
      <c r="K103" s="200"/>
      <c r="L103" s="20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3"/>
      <c r="C104" s="194"/>
      <c r="D104" s="195" t="s">
        <v>250</v>
      </c>
      <c r="E104" s="196"/>
      <c r="F104" s="196"/>
      <c r="G104" s="196"/>
      <c r="H104" s="196"/>
      <c r="I104" s="196"/>
      <c r="J104" s="197">
        <f>J212</f>
        <v>0</v>
      </c>
      <c r="K104" s="194"/>
      <c r="L104" s="19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9"/>
      <c r="C105" s="200"/>
      <c r="D105" s="201" t="s">
        <v>251</v>
      </c>
      <c r="E105" s="202"/>
      <c r="F105" s="202"/>
      <c r="G105" s="202"/>
      <c r="H105" s="202"/>
      <c r="I105" s="202"/>
      <c r="J105" s="203">
        <f>J213</f>
        <v>0</v>
      </c>
      <c r="K105" s="200"/>
      <c r="L105" s="20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1" t="s">
        <v>125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0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9" t="str">
        <f>E7</f>
        <v>Morava, Ruda nad Moravou - dosypání hráze</v>
      </c>
      <c r="F115" s="30"/>
      <c r="G115" s="30"/>
      <c r="H115" s="3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0" t="s">
        <v>113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 xml:space="preserve">3002_03 - SO3 – Oprava ŽB zídky a dilatačních spár 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0" t="s">
        <v>20</v>
      </c>
      <c r="D119" s="40"/>
      <c r="E119" s="40"/>
      <c r="F119" s="25" t="str">
        <f>F12</f>
        <v>k.ú. Ruda nad Moravou a Bartoňov</v>
      </c>
      <c r="G119" s="40"/>
      <c r="H119" s="40"/>
      <c r="I119" s="30" t="s">
        <v>22</v>
      </c>
      <c r="J119" s="79" t="str">
        <f>IF(J12="","",J12)</f>
        <v>29. 9. 2020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0" t="s">
        <v>24</v>
      </c>
      <c r="D121" s="40"/>
      <c r="E121" s="40"/>
      <c r="F121" s="25" t="str">
        <f>E15</f>
        <v>Povodí Moravy, s.p.</v>
      </c>
      <c r="G121" s="40"/>
      <c r="H121" s="40"/>
      <c r="I121" s="30" t="s">
        <v>31</v>
      </c>
      <c r="J121" s="34" t="str">
        <f>E21</f>
        <v>VODNÍ DÍLA - TBD a.s.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0" t="s">
        <v>29</v>
      </c>
      <c r="D122" s="40"/>
      <c r="E122" s="40"/>
      <c r="F122" s="25" t="str">
        <f>IF(E18="","",E18)</f>
        <v>Vyplň údaj</v>
      </c>
      <c r="G122" s="40"/>
      <c r="H122" s="40"/>
      <c r="I122" s="30" t="s">
        <v>35</v>
      </c>
      <c r="J122" s="34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5"/>
      <c r="B124" s="206"/>
      <c r="C124" s="207" t="s">
        <v>126</v>
      </c>
      <c r="D124" s="208" t="s">
        <v>66</v>
      </c>
      <c r="E124" s="208" t="s">
        <v>62</v>
      </c>
      <c r="F124" s="208" t="s">
        <v>63</v>
      </c>
      <c r="G124" s="208" t="s">
        <v>127</v>
      </c>
      <c r="H124" s="208" t="s">
        <v>128</v>
      </c>
      <c r="I124" s="208" t="s">
        <v>129</v>
      </c>
      <c r="J124" s="209" t="s">
        <v>117</v>
      </c>
      <c r="K124" s="210" t="s">
        <v>130</v>
      </c>
      <c r="L124" s="211"/>
      <c r="M124" s="100" t="s">
        <v>1</v>
      </c>
      <c r="N124" s="101" t="s">
        <v>45</v>
      </c>
      <c r="O124" s="101" t="s">
        <v>131</v>
      </c>
      <c r="P124" s="101" t="s">
        <v>132</v>
      </c>
      <c r="Q124" s="101" t="s">
        <v>133</v>
      </c>
      <c r="R124" s="101" t="s">
        <v>134</v>
      </c>
      <c r="S124" s="101" t="s">
        <v>135</v>
      </c>
      <c r="T124" s="102" t="s">
        <v>136</v>
      </c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/>
    </row>
    <row r="125" s="2" customFormat="1" ht="22.8" customHeight="1">
      <c r="A125" s="38"/>
      <c r="B125" s="39"/>
      <c r="C125" s="107" t="s">
        <v>137</v>
      </c>
      <c r="D125" s="40"/>
      <c r="E125" s="40"/>
      <c r="F125" s="40"/>
      <c r="G125" s="40"/>
      <c r="H125" s="40"/>
      <c r="I125" s="40"/>
      <c r="J125" s="212">
        <f>BK125</f>
        <v>0</v>
      </c>
      <c r="K125" s="40"/>
      <c r="L125" s="41"/>
      <c r="M125" s="103"/>
      <c r="N125" s="213"/>
      <c r="O125" s="104"/>
      <c r="P125" s="214">
        <f>P126+P212</f>
        <v>0</v>
      </c>
      <c r="Q125" s="104"/>
      <c r="R125" s="214">
        <f>R126+R212</f>
        <v>19.641211799999997</v>
      </c>
      <c r="S125" s="104"/>
      <c r="T125" s="215">
        <f>T126+T212</f>
        <v>24.38644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80</v>
      </c>
      <c r="AU125" s="15" t="s">
        <v>119</v>
      </c>
      <c r="BK125" s="216">
        <f>BK126+BK212</f>
        <v>0</v>
      </c>
    </row>
    <row r="126" s="12" customFormat="1" ht="25.92" customHeight="1">
      <c r="A126" s="12"/>
      <c r="B126" s="217"/>
      <c r="C126" s="218"/>
      <c r="D126" s="219" t="s">
        <v>80</v>
      </c>
      <c r="E126" s="220" t="s">
        <v>138</v>
      </c>
      <c r="F126" s="220" t="s">
        <v>139</v>
      </c>
      <c r="G126" s="218"/>
      <c r="H126" s="218"/>
      <c r="I126" s="221"/>
      <c r="J126" s="222">
        <f>BK126</f>
        <v>0</v>
      </c>
      <c r="K126" s="218"/>
      <c r="L126" s="223"/>
      <c r="M126" s="224"/>
      <c r="N126" s="225"/>
      <c r="O126" s="225"/>
      <c r="P126" s="226">
        <f>P127+P141+P154+P160+P203+P210</f>
        <v>0</v>
      </c>
      <c r="Q126" s="225"/>
      <c r="R126" s="226">
        <f>R127+R141+R154+R160+R203+R210</f>
        <v>19.575527699999999</v>
      </c>
      <c r="S126" s="225"/>
      <c r="T126" s="227">
        <f>T127+T141+T154+T160+T203+T210</f>
        <v>24.38644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8" t="s">
        <v>89</v>
      </c>
      <c r="AT126" s="229" t="s">
        <v>80</v>
      </c>
      <c r="AU126" s="229" t="s">
        <v>81</v>
      </c>
      <c r="AY126" s="228" t="s">
        <v>140</v>
      </c>
      <c r="BK126" s="230">
        <f>BK127+BK141+BK154+BK160+BK203+BK210</f>
        <v>0</v>
      </c>
    </row>
    <row r="127" s="12" customFormat="1" ht="22.8" customHeight="1">
      <c r="A127" s="12"/>
      <c r="B127" s="217"/>
      <c r="C127" s="218"/>
      <c r="D127" s="219" t="s">
        <v>80</v>
      </c>
      <c r="E127" s="231" t="s">
        <v>89</v>
      </c>
      <c r="F127" s="231" t="s">
        <v>141</v>
      </c>
      <c r="G127" s="218"/>
      <c r="H127" s="218"/>
      <c r="I127" s="221"/>
      <c r="J127" s="232">
        <f>BK127</f>
        <v>0</v>
      </c>
      <c r="K127" s="218"/>
      <c r="L127" s="223"/>
      <c r="M127" s="224"/>
      <c r="N127" s="225"/>
      <c r="O127" s="225"/>
      <c r="P127" s="226">
        <f>SUM(P128:P140)</f>
        <v>0</v>
      </c>
      <c r="Q127" s="225"/>
      <c r="R127" s="226">
        <f>SUM(R128:R140)</f>
        <v>0.00012</v>
      </c>
      <c r="S127" s="225"/>
      <c r="T127" s="227">
        <f>SUM(T128:T140)</f>
        <v>9.9359999999999999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8" t="s">
        <v>89</v>
      </c>
      <c r="AT127" s="229" t="s">
        <v>80</v>
      </c>
      <c r="AU127" s="229" t="s">
        <v>89</v>
      </c>
      <c r="AY127" s="228" t="s">
        <v>140</v>
      </c>
      <c r="BK127" s="230">
        <f>SUM(BK128:BK140)</f>
        <v>0</v>
      </c>
    </row>
    <row r="128" s="2" customFormat="1" ht="24.15" customHeight="1">
      <c r="A128" s="38"/>
      <c r="B128" s="39"/>
      <c r="C128" s="233" t="s">
        <v>89</v>
      </c>
      <c r="D128" s="233" t="s">
        <v>142</v>
      </c>
      <c r="E128" s="234" t="s">
        <v>435</v>
      </c>
      <c r="F128" s="235" t="s">
        <v>436</v>
      </c>
      <c r="G128" s="236" t="s">
        <v>158</v>
      </c>
      <c r="H128" s="237">
        <v>5.5199999999999996</v>
      </c>
      <c r="I128" s="238"/>
      <c r="J128" s="239">
        <f>ROUND(I128*H128,2)</f>
        <v>0</v>
      </c>
      <c r="K128" s="240"/>
      <c r="L128" s="41"/>
      <c r="M128" s="241" t="s">
        <v>1</v>
      </c>
      <c r="N128" s="242" t="s">
        <v>46</v>
      </c>
      <c r="O128" s="91"/>
      <c r="P128" s="243">
        <f>O128*H128</f>
        <v>0</v>
      </c>
      <c r="Q128" s="243">
        <v>0</v>
      </c>
      <c r="R128" s="243">
        <f>Q128*H128</f>
        <v>0</v>
      </c>
      <c r="S128" s="243">
        <v>1.8</v>
      </c>
      <c r="T128" s="244">
        <f>S128*H128</f>
        <v>9.9359999999999999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5" t="s">
        <v>146</v>
      </c>
      <c r="AT128" s="245" t="s">
        <v>142</v>
      </c>
      <c r="AU128" s="245" t="s">
        <v>91</v>
      </c>
      <c r="AY128" s="15" t="s">
        <v>140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89</v>
      </c>
      <c r="BK128" s="143">
        <f>ROUND(I128*H128,2)</f>
        <v>0</v>
      </c>
      <c r="BL128" s="15" t="s">
        <v>146</v>
      </c>
      <c r="BM128" s="245" t="s">
        <v>437</v>
      </c>
    </row>
    <row r="129" s="13" customFormat="1">
      <c r="A129" s="13"/>
      <c r="B129" s="246"/>
      <c r="C129" s="247"/>
      <c r="D129" s="248" t="s">
        <v>148</v>
      </c>
      <c r="E129" s="249" t="s">
        <v>1</v>
      </c>
      <c r="F129" s="250" t="s">
        <v>438</v>
      </c>
      <c r="G129" s="247"/>
      <c r="H129" s="251">
        <v>5.5199999999999996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148</v>
      </c>
      <c r="AU129" s="257" t="s">
        <v>91</v>
      </c>
      <c r="AV129" s="13" t="s">
        <v>91</v>
      </c>
      <c r="AW129" s="13" t="s">
        <v>34</v>
      </c>
      <c r="AX129" s="13" t="s">
        <v>89</v>
      </c>
      <c r="AY129" s="257" t="s">
        <v>140</v>
      </c>
    </row>
    <row r="130" s="2" customFormat="1" ht="24.15" customHeight="1">
      <c r="A130" s="38"/>
      <c r="B130" s="39"/>
      <c r="C130" s="233" t="s">
        <v>91</v>
      </c>
      <c r="D130" s="233" t="s">
        <v>142</v>
      </c>
      <c r="E130" s="234" t="s">
        <v>439</v>
      </c>
      <c r="F130" s="235" t="s">
        <v>440</v>
      </c>
      <c r="G130" s="236" t="s">
        <v>158</v>
      </c>
      <c r="H130" s="237">
        <v>5.5199999999999996</v>
      </c>
      <c r="I130" s="238"/>
      <c r="J130" s="239">
        <f>ROUND(I130*H130,2)</f>
        <v>0</v>
      </c>
      <c r="K130" s="240"/>
      <c r="L130" s="41"/>
      <c r="M130" s="241" t="s">
        <v>1</v>
      </c>
      <c r="N130" s="242" t="s">
        <v>46</v>
      </c>
      <c r="O130" s="91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5" t="s">
        <v>146</v>
      </c>
      <c r="AT130" s="245" t="s">
        <v>142</v>
      </c>
      <c r="AU130" s="245" t="s">
        <v>91</v>
      </c>
      <c r="AY130" s="15" t="s">
        <v>140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89</v>
      </c>
      <c r="BK130" s="143">
        <f>ROUND(I130*H130,2)</f>
        <v>0</v>
      </c>
      <c r="BL130" s="15" t="s">
        <v>146</v>
      </c>
      <c r="BM130" s="245" t="s">
        <v>441</v>
      </c>
    </row>
    <row r="131" s="2" customFormat="1" ht="24.15" customHeight="1">
      <c r="A131" s="38"/>
      <c r="B131" s="39"/>
      <c r="C131" s="233" t="s">
        <v>155</v>
      </c>
      <c r="D131" s="233" t="s">
        <v>142</v>
      </c>
      <c r="E131" s="234" t="s">
        <v>442</v>
      </c>
      <c r="F131" s="235" t="s">
        <v>443</v>
      </c>
      <c r="G131" s="236" t="s">
        <v>158</v>
      </c>
      <c r="H131" s="237">
        <v>5.2000000000000002</v>
      </c>
      <c r="I131" s="238"/>
      <c r="J131" s="239">
        <f>ROUND(I131*H131,2)</f>
        <v>0</v>
      </c>
      <c r="K131" s="240"/>
      <c r="L131" s="41"/>
      <c r="M131" s="241" t="s">
        <v>1</v>
      </c>
      <c r="N131" s="242" t="s">
        <v>46</v>
      </c>
      <c r="O131" s="91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5" t="s">
        <v>146</v>
      </c>
      <c r="AT131" s="245" t="s">
        <v>142</v>
      </c>
      <c r="AU131" s="245" t="s">
        <v>91</v>
      </c>
      <c r="AY131" s="15" t="s">
        <v>140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89</v>
      </c>
      <c r="BK131" s="143">
        <f>ROUND(I131*H131,2)</f>
        <v>0</v>
      </c>
      <c r="BL131" s="15" t="s">
        <v>146</v>
      </c>
      <c r="BM131" s="245" t="s">
        <v>444</v>
      </c>
    </row>
    <row r="132" s="2" customFormat="1" ht="14.4" customHeight="1">
      <c r="A132" s="38"/>
      <c r="B132" s="39"/>
      <c r="C132" s="233" t="s">
        <v>146</v>
      </c>
      <c r="D132" s="233" t="s">
        <v>142</v>
      </c>
      <c r="E132" s="234" t="s">
        <v>445</v>
      </c>
      <c r="F132" s="235" t="s">
        <v>446</v>
      </c>
      <c r="G132" s="236" t="s">
        <v>145</v>
      </c>
      <c r="H132" s="237">
        <v>8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46</v>
      </c>
      <c r="O132" s="91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5" t="s">
        <v>146</v>
      </c>
      <c r="AT132" s="245" t="s">
        <v>142</v>
      </c>
      <c r="AU132" s="245" t="s">
        <v>91</v>
      </c>
      <c r="AY132" s="15" t="s">
        <v>140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89</v>
      </c>
      <c r="BK132" s="143">
        <f>ROUND(I132*H132,2)</f>
        <v>0</v>
      </c>
      <c r="BL132" s="15" t="s">
        <v>146</v>
      </c>
      <c r="BM132" s="245" t="s">
        <v>447</v>
      </c>
    </row>
    <row r="133" s="13" customFormat="1">
      <c r="A133" s="13"/>
      <c r="B133" s="246"/>
      <c r="C133" s="247"/>
      <c r="D133" s="248" t="s">
        <v>148</v>
      </c>
      <c r="E133" s="249" t="s">
        <v>1</v>
      </c>
      <c r="F133" s="250" t="s">
        <v>448</v>
      </c>
      <c r="G133" s="247"/>
      <c r="H133" s="251">
        <v>8</v>
      </c>
      <c r="I133" s="252"/>
      <c r="J133" s="247"/>
      <c r="K133" s="247"/>
      <c r="L133" s="253"/>
      <c r="M133" s="254"/>
      <c r="N133" s="255"/>
      <c r="O133" s="255"/>
      <c r="P133" s="255"/>
      <c r="Q133" s="255"/>
      <c r="R133" s="255"/>
      <c r="S133" s="255"/>
      <c r="T133" s="25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7" t="s">
        <v>148</v>
      </c>
      <c r="AU133" s="257" t="s">
        <v>91</v>
      </c>
      <c r="AV133" s="13" t="s">
        <v>91</v>
      </c>
      <c r="AW133" s="13" t="s">
        <v>34</v>
      </c>
      <c r="AX133" s="13" t="s">
        <v>89</v>
      </c>
      <c r="AY133" s="257" t="s">
        <v>140</v>
      </c>
    </row>
    <row r="134" s="2" customFormat="1" ht="14.4" customHeight="1">
      <c r="A134" s="38"/>
      <c r="B134" s="39"/>
      <c r="C134" s="233" t="s">
        <v>165</v>
      </c>
      <c r="D134" s="233" t="s">
        <v>142</v>
      </c>
      <c r="E134" s="234" t="s">
        <v>449</v>
      </c>
      <c r="F134" s="235" t="s">
        <v>450</v>
      </c>
      <c r="G134" s="236" t="s">
        <v>158</v>
      </c>
      <c r="H134" s="237">
        <v>10.1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46</v>
      </c>
      <c r="O134" s="91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5" t="s">
        <v>146</v>
      </c>
      <c r="AT134" s="245" t="s">
        <v>142</v>
      </c>
      <c r="AU134" s="245" t="s">
        <v>91</v>
      </c>
      <c r="AY134" s="15" t="s">
        <v>140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89</v>
      </c>
      <c r="BK134" s="143">
        <f>ROUND(I134*H134,2)</f>
        <v>0</v>
      </c>
      <c r="BL134" s="15" t="s">
        <v>146</v>
      </c>
      <c r="BM134" s="245" t="s">
        <v>451</v>
      </c>
    </row>
    <row r="135" s="13" customFormat="1">
      <c r="A135" s="13"/>
      <c r="B135" s="246"/>
      <c r="C135" s="247"/>
      <c r="D135" s="248" t="s">
        <v>148</v>
      </c>
      <c r="E135" s="249" t="s">
        <v>1</v>
      </c>
      <c r="F135" s="250" t="s">
        <v>452</v>
      </c>
      <c r="G135" s="247"/>
      <c r="H135" s="251">
        <v>10.1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148</v>
      </c>
      <c r="AU135" s="257" t="s">
        <v>91</v>
      </c>
      <c r="AV135" s="13" t="s">
        <v>91</v>
      </c>
      <c r="AW135" s="13" t="s">
        <v>34</v>
      </c>
      <c r="AX135" s="13" t="s">
        <v>89</v>
      </c>
      <c r="AY135" s="257" t="s">
        <v>140</v>
      </c>
    </row>
    <row r="136" s="2" customFormat="1" ht="24.15" customHeight="1">
      <c r="A136" s="38"/>
      <c r="B136" s="39"/>
      <c r="C136" s="233" t="s">
        <v>171</v>
      </c>
      <c r="D136" s="233" t="s">
        <v>142</v>
      </c>
      <c r="E136" s="234" t="s">
        <v>453</v>
      </c>
      <c r="F136" s="235" t="s">
        <v>454</v>
      </c>
      <c r="G136" s="236" t="s">
        <v>145</v>
      </c>
      <c r="H136" s="237">
        <v>8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46</v>
      </c>
      <c r="O136" s="91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5" t="s">
        <v>146</v>
      </c>
      <c r="AT136" s="245" t="s">
        <v>142</v>
      </c>
      <c r="AU136" s="245" t="s">
        <v>91</v>
      </c>
      <c r="AY136" s="15" t="s">
        <v>140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89</v>
      </c>
      <c r="BK136" s="143">
        <f>ROUND(I136*H136,2)</f>
        <v>0</v>
      </c>
      <c r="BL136" s="15" t="s">
        <v>146</v>
      </c>
      <c r="BM136" s="245" t="s">
        <v>455</v>
      </c>
    </row>
    <row r="137" s="2" customFormat="1" ht="14.4" customHeight="1">
      <c r="A137" s="38"/>
      <c r="B137" s="39"/>
      <c r="C137" s="258" t="s">
        <v>177</v>
      </c>
      <c r="D137" s="258" t="s">
        <v>203</v>
      </c>
      <c r="E137" s="259" t="s">
        <v>456</v>
      </c>
      <c r="F137" s="260" t="s">
        <v>457</v>
      </c>
      <c r="G137" s="261" t="s">
        <v>206</v>
      </c>
      <c r="H137" s="262">
        <v>0.12</v>
      </c>
      <c r="I137" s="263"/>
      <c r="J137" s="264">
        <f>ROUND(I137*H137,2)</f>
        <v>0</v>
      </c>
      <c r="K137" s="265"/>
      <c r="L137" s="266"/>
      <c r="M137" s="267" t="s">
        <v>1</v>
      </c>
      <c r="N137" s="268" t="s">
        <v>46</v>
      </c>
      <c r="O137" s="91"/>
      <c r="P137" s="243">
        <f>O137*H137</f>
        <v>0</v>
      </c>
      <c r="Q137" s="243">
        <v>0.001</v>
      </c>
      <c r="R137" s="243">
        <f>Q137*H137</f>
        <v>0.00012</v>
      </c>
      <c r="S137" s="243">
        <v>0</v>
      </c>
      <c r="T137" s="24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5" t="s">
        <v>182</v>
      </c>
      <c r="AT137" s="245" t="s">
        <v>203</v>
      </c>
      <c r="AU137" s="245" t="s">
        <v>91</v>
      </c>
      <c r="AY137" s="15" t="s">
        <v>140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89</v>
      </c>
      <c r="BK137" s="143">
        <f>ROUND(I137*H137,2)</f>
        <v>0</v>
      </c>
      <c r="BL137" s="15" t="s">
        <v>146</v>
      </c>
      <c r="BM137" s="245" t="s">
        <v>458</v>
      </c>
    </row>
    <row r="138" s="13" customFormat="1">
      <c r="A138" s="13"/>
      <c r="B138" s="246"/>
      <c r="C138" s="247"/>
      <c r="D138" s="248" t="s">
        <v>148</v>
      </c>
      <c r="E138" s="247"/>
      <c r="F138" s="250" t="s">
        <v>459</v>
      </c>
      <c r="G138" s="247"/>
      <c r="H138" s="251">
        <v>0.12</v>
      </c>
      <c r="I138" s="252"/>
      <c r="J138" s="247"/>
      <c r="K138" s="247"/>
      <c r="L138" s="253"/>
      <c r="M138" s="254"/>
      <c r="N138" s="255"/>
      <c r="O138" s="255"/>
      <c r="P138" s="255"/>
      <c r="Q138" s="255"/>
      <c r="R138" s="255"/>
      <c r="S138" s="255"/>
      <c r="T138" s="25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7" t="s">
        <v>148</v>
      </c>
      <c r="AU138" s="257" t="s">
        <v>91</v>
      </c>
      <c r="AV138" s="13" t="s">
        <v>91</v>
      </c>
      <c r="AW138" s="13" t="s">
        <v>4</v>
      </c>
      <c r="AX138" s="13" t="s">
        <v>89</v>
      </c>
      <c r="AY138" s="257" t="s">
        <v>140</v>
      </c>
    </row>
    <row r="139" s="2" customFormat="1" ht="14.4" customHeight="1">
      <c r="A139" s="38"/>
      <c r="B139" s="39"/>
      <c r="C139" s="233" t="s">
        <v>182</v>
      </c>
      <c r="D139" s="233" t="s">
        <v>142</v>
      </c>
      <c r="E139" s="234" t="s">
        <v>460</v>
      </c>
      <c r="F139" s="235" t="s">
        <v>461</v>
      </c>
      <c r="G139" s="236" t="s">
        <v>145</v>
      </c>
      <c r="H139" s="237">
        <v>8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46</v>
      </c>
      <c r="O139" s="91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5" t="s">
        <v>146</v>
      </c>
      <c r="AT139" s="245" t="s">
        <v>142</v>
      </c>
      <c r="AU139" s="245" t="s">
        <v>91</v>
      </c>
      <c r="AY139" s="15" t="s">
        <v>140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89</v>
      </c>
      <c r="BK139" s="143">
        <f>ROUND(I139*H139,2)</f>
        <v>0</v>
      </c>
      <c r="BL139" s="15" t="s">
        <v>146</v>
      </c>
      <c r="BM139" s="245" t="s">
        <v>462</v>
      </c>
    </row>
    <row r="140" s="13" customFormat="1">
      <c r="A140" s="13"/>
      <c r="B140" s="246"/>
      <c r="C140" s="247"/>
      <c r="D140" s="248" t="s">
        <v>148</v>
      </c>
      <c r="E140" s="249" t="s">
        <v>1</v>
      </c>
      <c r="F140" s="250" t="s">
        <v>448</v>
      </c>
      <c r="G140" s="247"/>
      <c r="H140" s="251">
        <v>8</v>
      </c>
      <c r="I140" s="252"/>
      <c r="J140" s="247"/>
      <c r="K140" s="247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148</v>
      </c>
      <c r="AU140" s="257" t="s">
        <v>91</v>
      </c>
      <c r="AV140" s="13" t="s">
        <v>91</v>
      </c>
      <c r="AW140" s="13" t="s">
        <v>34</v>
      </c>
      <c r="AX140" s="13" t="s">
        <v>89</v>
      </c>
      <c r="AY140" s="257" t="s">
        <v>140</v>
      </c>
    </row>
    <row r="141" s="12" customFormat="1" ht="22.8" customHeight="1">
      <c r="A141" s="12"/>
      <c r="B141" s="217"/>
      <c r="C141" s="218"/>
      <c r="D141" s="219" t="s">
        <v>80</v>
      </c>
      <c r="E141" s="231" t="s">
        <v>155</v>
      </c>
      <c r="F141" s="231" t="s">
        <v>284</v>
      </c>
      <c r="G141" s="218"/>
      <c r="H141" s="218"/>
      <c r="I141" s="221"/>
      <c r="J141" s="232">
        <f>BK141</f>
        <v>0</v>
      </c>
      <c r="K141" s="218"/>
      <c r="L141" s="223"/>
      <c r="M141" s="224"/>
      <c r="N141" s="225"/>
      <c r="O141" s="225"/>
      <c r="P141" s="226">
        <f>SUM(P142:P153)</f>
        <v>0</v>
      </c>
      <c r="Q141" s="225"/>
      <c r="R141" s="226">
        <f>SUM(R142:R153)</f>
        <v>0.77892359999999994</v>
      </c>
      <c r="S141" s="225"/>
      <c r="T141" s="227">
        <f>SUM(T142:T153)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8" t="s">
        <v>89</v>
      </c>
      <c r="AT141" s="229" t="s">
        <v>80</v>
      </c>
      <c r="AU141" s="229" t="s">
        <v>89</v>
      </c>
      <c r="AY141" s="228" t="s">
        <v>140</v>
      </c>
      <c r="BK141" s="230">
        <f>SUM(BK142:BK153)</f>
        <v>0</v>
      </c>
    </row>
    <row r="142" s="2" customFormat="1" ht="37.8" customHeight="1">
      <c r="A142" s="38"/>
      <c r="B142" s="39"/>
      <c r="C142" s="233" t="s">
        <v>187</v>
      </c>
      <c r="D142" s="233" t="s">
        <v>142</v>
      </c>
      <c r="E142" s="234" t="s">
        <v>285</v>
      </c>
      <c r="F142" s="235" t="s">
        <v>286</v>
      </c>
      <c r="G142" s="236" t="s">
        <v>158</v>
      </c>
      <c r="H142" s="237">
        <v>6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46</v>
      </c>
      <c r="O142" s="91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5" t="s">
        <v>146</v>
      </c>
      <c r="AT142" s="245" t="s">
        <v>142</v>
      </c>
      <c r="AU142" s="245" t="s">
        <v>91</v>
      </c>
      <c r="AY142" s="15" t="s">
        <v>140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89</v>
      </c>
      <c r="BK142" s="143">
        <f>ROUND(I142*H142,2)</f>
        <v>0</v>
      </c>
      <c r="BL142" s="15" t="s">
        <v>146</v>
      </c>
      <c r="BM142" s="245" t="s">
        <v>463</v>
      </c>
    </row>
    <row r="143" s="13" customFormat="1">
      <c r="A143" s="13"/>
      <c r="B143" s="246"/>
      <c r="C143" s="247"/>
      <c r="D143" s="248" t="s">
        <v>148</v>
      </c>
      <c r="E143" s="249" t="s">
        <v>1</v>
      </c>
      <c r="F143" s="250" t="s">
        <v>464</v>
      </c>
      <c r="G143" s="247"/>
      <c r="H143" s="251">
        <v>6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148</v>
      </c>
      <c r="AU143" s="257" t="s">
        <v>91</v>
      </c>
      <c r="AV143" s="13" t="s">
        <v>91</v>
      </c>
      <c r="AW143" s="13" t="s">
        <v>34</v>
      </c>
      <c r="AX143" s="13" t="s">
        <v>89</v>
      </c>
      <c r="AY143" s="257" t="s">
        <v>140</v>
      </c>
    </row>
    <row r="144" s="2" customFormat="1" ht="37.8" customHeight="1">
      <c r="A144" s="38"/>
      <c r="B144" s="39"/>
      <c r="C144" s="233" t="s">
        <v>193</v>
      </c>
      <c r="D144" s="233" t="s">
        <v>142</v>
      </c>
      <c r="E144" s="234" t="s">
        <v>289</v>
      </c>
      <c r="F144" s="235" t="s">
        <v>290</v>
      </c>
      <c r="G144" s="236" t="s">
        <v>145</v>
      </c>
      <c r="H144" s="237">
        <v>60.079999999999998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46</v>
      </c>
      <c r="O144" s="91"/>
      <c r="P144" s="243">
        <f>O144*H144</f>
        <v>0</v>
      </c>
      <c r="Q144" s="243">
        <v>0.00726</v>
      </c>
      <c r="R144" s="243">
        <f>Q144*H144</f>
        <v>0.43618079999999998</v>
      </c>
      <c r="S144" s="243">
        <v>0</v>
      </c>
      <c r="T144" s="24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5" t="s">
        <v>146</v>
      </c>
      <c r="AT144" s="245" t="s">
        <v>142</v>
      </c>
      <c r="AU144" s="245" t="s">
        <v>91</v>
      </c>
      <c r="AY144" s="15" t="s">
        <v>140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89</v>
      </c>
      <c r="BK144" s="143">
        <f>ROUND(I144*H144,2)</f>
        <v>0</v>
      </c>
      <c r="BL144" s="15" t="s">
        <v>146</v>
      </c>
      <c r="BM144" s="245" t="s">
        <v>465</v>
      </c>
    </row>
    <row r="145" s="13" customFormat="1">
      <c r="A145" s="13"/>
      <c r="B145" s="246"/>
      <c r="C145" s="247"/>
      <c r="D145" s="248" t="s">
        <v>148</v>
      </c>
      <c r="E145" s="249" t="s">
        <v>1</v>
      </c>
      <c r="F145" s="250" t="s">
        <v>466</v>
      </c>
      <c r="G145" s="247"/>
      <c r="H145" s="251">
        <v>60.079999999999998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148</v>
      </c>
      <c r="AU145" s="257" t="s">
        <v>91</v>
      </c>
      <c r="AV145" s="13" t="s">
        <v>91</v>
      </c>
      <c r="AW145" s="13" t="s">
        <v>34</v>
      </c>
      <c r="AX145" s="13" t="s">
        <v>81</v>
      </c>
      <c r="AY145" s="257" t="s">
        <v>140</v>
      </c>
    </row>
    <row r="146" s="2" customFormat="1" ht="37.8" customHeight="1">
      <c r="A146" s="38"/>
      <c r="B146" s="39"/>
      <c r="C146" s="233" t="s">
        <v>198</v>
      </c>
      <c r="D146" s="233" t="s">
        <v>142</v>
      </c>
      <c r="E146" s="234" t="s">
        <v>293</v>
      </c>
      <c r="F146" s="235" t="s">
        <v>294</v>
      </c>
      <c r="G146" s="236" t="s">
        <v>145</v>
      </c>
      <c r="H146" s="237">
        <v>60.079999999999998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46</v>
      </c>
      <c r="O146" s="91"/>
      <c r="P146" s="243">
        <f>O146*H146</f>
        <v>0</v>
      </c>
      <c r="Q146" s="243">
        <v>0.00085999999999999998</v>
      </c>
      <c r="R146" s="243">
        <f>Q146*H146</f>
        <v>0.051668799999999994</v>
      </c>
      <c r="S146" s="243">
        <v>0</v>
      </c>
      <c r="T146" s="24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5" t="s">
        <v>146</v>
      </c>
      <c r="AT146" s="245" t="s">
        <v>142</v>
      </c>
      <c r="AU146" s="245" t="s">
        <v>91</v>
      </c>
      <c r="AY146" s="15" t="s">
        <v>140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89</v>
      </c>
      <c r="BK146" s="143">
        <f>ROUND(I146*H146,2)</f>
        <v>0</v>
      </c>
      <c r="BL146" s="15" t="s">
        <v>146</v>
      </c>
      <c r="BM146" s="245" t="s">
        <v>467</v>
      </c>
    </row>
    <row r="147" s="13" customFormat="1">
      <c r="A147" s="13"/>
      <c r="B147" s="246"/>
      <c r="C147" s="247"/>
      <c r="D147" s="248" t="s">
        <v>148</v>
      </c>
      <c r="E147" s="249" t="s">
        <v>1</v>
      </c>
      <c r="F147" s="250" t="s">
        <v>466</v>
      </c>
      <c r="G147" s="247"/>
      <c r="H147" s="251">
        <v>60.079999999999998</v>
      </c>
      <c r="I147" s="252"/>
      <c r="J147" s="247"/>
      <c r="K147" s="247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148</v>
      </c>
      <c r="AU147" s="257" t="s">
        <v>91</v>
      </c>
      <c r="AV147" s="13" t="s">
        <v>91</v>
      </c>
      <c r="AW147" s="13" t="s">
        <v>34</v>
      </c>
      <c r="AX147" s="13" t="s">
        <v>81</v>
      </c>
      <c r="AY147" s="257" t="s">
        <v>140</v>
      </c>
    </row>
    <row r="148" s="2" customFormat="1" ht="49.05" customHeight="1">
      <c r="A148" s="38"/>
      <c r="B148" s="39"/>
      <c r="C148" s="233" t="s">
        <v>202</v>
      </c>
      <c r="D148" s="233" t="s">
        <v>142</v>
      </c>
      <c r="E148" s="234" t="s">
        <v>297</v>
      </c>
      <c r="F148" s="235" t="s">
        <v>298</v>
      </c>
      <c r="G148" s="236" t="s">
        <v>190</v>
      </c>
      <c r="H148" s="237">
        <v>0.28000000000000003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46</v>
      </c>
      <c r="O148" s="91"/>
      <c r="P148" s="243">
        <f>O148*H148</f>
        <v>0</v>
      </c>
      <c r="Q148" s="243">
        <v>1.03955</v>
      </c>
      <c r="R148" s="243">
        <f>Q148*H148</f>
        <v>0.291074</v>
      </c>
      <c r="S148" s="243">
        <v>0</v>
      </c>
      <c r="T148" s="24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5" t="s">
        <v>146</v>
      </c>
      <c r="AT148" s="245" t="s">
        <v>142</v>
      </c>
      <c r="AU148" s="245" t="s">
        <v>91</v>
      </c>
      <c r="AY148" s="15" t="s">
        <v>140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89</v>
      </c>
      <c r="BK148" s="143">
        <f>ROUND(I148*H148,2)</f>
        <v>0</v>
      </c>
      <c r="BL148" s="15" t="s">
        <v>146</v>
      </c>
      <c r="BM148" s="245" t="s">
        <v>468</v>
      </c>
    </row>
    <row r="149" s="13" customFormat="1">
      <c r="A149" s="13"/>
      <c r="B149" s="246"/>
      <c r="C149" s="247"/>
      <c r="D149" s="248" t="s">
        <v>148</v>
      </c>
      <c r="E149" s="249" t="s">
        <v>1</v>
      </c>
      <c r="F149" s="250" t="s">
        <v>469</v>
      </c>
      <c r="G149" s="247"/>
      <c r="H149" s="251">
        <v>0.28000000000000003</v>
      </c>
      <c r="I149" s="252"/>
      <c r="J149" s="247"/>
      <c r="K149" s="247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148</v>
      </c>
      <c r="AU149" s="257" t="s">
        <v>91</v>
      </c>
      <c r="AV149" s="13" t="s">
        <v>91</v>
      </c>
      <c r="AW149" s="13" t="s">
        <v>34</v>
      </c>
      <c r="AX149" s="13" t="s">
        <v>81</v>
      </c>
      <c r="AY149" s="257" t="s">
        <v>140</v>
      </c>
    </row>
    <row r="150" s="2" customFormat="1" ht="24.15" customHeight="1">
      <c r="A150" s="38"/>
      <c r="B150" s="39"/>
      <c r="C150" s="233" t="s">
        <v>209</v>
      </c>
      <c r="D150" s="233" t="s">
        <v>142</v>
      </c>
      <c r="E150" s="234" t="s">
        <v>470</v>
      </c>
      <c r="F150" s="235" t="s">
        <v>471</v>
      </c>
      <c r="G150" s="236" t="s">
        <v>472</v>
      </c>
      <c r="H150" s="237">
        <v>69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46</v>
      </c>
      <c r="O150" s="91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5" t="s">
        <v>146</v>
      </c>
      <c r="AT150" s="245" t="s">
        <v>142</v>
      </c>
      <c r="AU150" s="245" t="s">
        <v>91</v>
      </c>
      <c r="AY150" s="15" t="s">
        <v>140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5" t="s">
        <v>89</v>
      </c>
      <c r="BK150" s="143">
        <f>ROUND(I150*H150,2)</f>
        <v>0</v>
      </c>
      <c r="BL150" s="15" t="s">
        <v>146</v>
      </c>
      <c r="BM150" s="245" t="s">
        <v>473</v>
      </c>
    </row>
    <row r="151" s="2" customFormat="1">
      <c r="A151" s="38"/>
      <c r="B151" s="39"/>
      <c r="C151" s="40"/>
      <c r="D151" s="248" t="s">
        <v>232</v>
      </c>
      <c r="E151" s="40"/>
      <c r="F151" s="269" t="s">
        <v>474</v>
      </c>
      <c r="G151" s="40"/>
      <c r="H151" s="40"/>
      <c r="I151" s="270"/>
      <c r="J151" s="40"/>
      <c r="K151" s="40"/>
      <c r="L151" s="41"/>
      <c r="M151" s="271"/>
      <c r="N151" s="272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5" t="s">
        <v>232</v>
      </c>
      <c r="AU151" s="15" t="s">
        <v>91</v>
      </c>
    </row>
    <row r="152" s="2" customFormat="1" ht="14.4" customHeight="1">
      <c r="A152" s="38"/>
      <c r="B152" s="39"/>
      <c r="C152" s="233" t="s">
        <v>213</v>
      </c>
      <c r="D152" s="233" t="s">
        <v>142</v>
      </c>
      <c r="E152" s="234" t="s">
        <v>475</v>
      </c>
      <c r="F152" s="235" t="s">
        <v>476</v>
      </c>
      <c r="G152" s="236" t="s">
        <v>317</v>
      </c>
      <c r="H152" s="237">
        <v>143</v>
      </c>
      <c r="I152" s="238"/>
      <c r="J152" s="239">
        <f>ROUND(I152*H152,2)</f>
        <v>0</v>
      </c>
      <c r="K152" s="240"/>
      <c r="L152" s="41"/>
      <c r="M152" s="241" t="s">
        <v>1</v>
      </c>
      <c r="N152" s="242" t="s">
        <v>46</v>
      </c>
      <c r="O152" s="91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5" t="s">
        <v>146</v>
      </c>
      <c r="AT152" s="245" t="s">
        <v>142</v>
      </c>
      <c r="AU152" s="245" t="s">
        <v>91</v>
      </c>
      <c r="AY152" s="15" t="s">
        <v>140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5" t="s">
        <v>89</v>
      </c>
      <c r="BK152" s="143">
        <f>ROUND(I152*H152,2)</f>
        <v>0</v>
      </c>
      <c r="BL152" s="15" t="s">
        <v>146</v>
      </c>
      <c r="BM152" s="245" t="s">
        <v>477</v>
      </c>
    </row>
    <row r="153" s="2" customFormat="1">
      <c r="A153" s="38"/>
      <c r="B153" s="39"/>
      <c r="C153" s="40"/>
      <c r="D153" s="248" t="s">
        <v>232</v>
      </c>
      <c r="E153" s="40"/>
      <c r="F153" s="269" t="s">
        <v>478</v>
      </c>
      <c r="G153" s="40"/>
      <c r="H153" s="40"/>
      <c r="I153" s="270"/>
      <c r="J153" s="40"/>
      <c r="K153" s="40"/>
      <c r="L153" s="41"/>
      <c r="M153" s="271"/>
      <c r="N153" s="272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5" t="s">
        <v>232</v>
      </c>
      <c r="AU153" s="15" t="s">
        <v>91</v>
      </c>
    </row>
    <row r="154" s="12" customFormat="1" ht="22.8" customHeight="1">
      <c r="A154" s="12"/>
      <c r="B154" s="217"/>
      <c r="C154" s="218"/>
      <c r="D154" s="219" t="s">
        <v>80</v>
      </c>
      <c r="E154" s="231" t="s">
        <v>146</v>
      </c>
      <c r="F154" s="231" t="s">
        <v>479</v>
      </c>
      <c r="G154" s="218"/>
      <c r="H154" s="218"/>
      <c r="I154" s="221"/>
      <c r="J154" s="232">
        <f>BK154</f>
        <v>0</v>
      </c>
      <c r="K154" s="218"/>
      <c r="L154" s="223"/>
      <c r="M154" s="224"/>
      <c r="N154" s="225"/>
      <c r="O154" s="225"/>
      <c r="P154" s="226">
        <f>SUM(P155:P159)</f>
        <v>0</v>
      </c>
      <c r="Q154" s="225"/>
      <c r="R154" s="226">
        <f>SUM(R155:R159)</f>
        <v>16.097791999999998</v>
      </c>
      <c r="S154" s="225"/>
      <c r="T154" s="227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8" t="s">
        <v>89</v>
      </c>
      <c r="AT154" s="229" t="s">
        <v>80</v>
      </c>
      <c r="AU154" s="229" t="s">
        <v>89</v>
      </c>
      <c r="AY154" s="228" t="s">
        <v>140</v>
      </c>
      <c r="BK154" s="230">
        <f>SUM(BK155:BK159)</f>
        <v>0</v>
      </c>
    </row>
    <row r="155" s="2" customFormat="1" ht="24.15" customHeight="1">
      <c r="A155" s="38"/>
      <c r="B155" s="39"/>
      <c r="C155" s="233" t="s">
        <v>8</v>
      </c>
      <c r="D155" s="233" t="s">
        <v>142</v>
      </c>
      <c r="E155" s="234" t="s">
        <v>480</v>
      </c>
      <c r="F155" s="235" t="s">
        <v>481</v>
      </c>
      <c r="G155" s="236" t="s">
        <v>145</v>
      </c>
      <c r="H155" s="237">
        <v>36.799999999999997</v>
      </c>
      <c r="I155" s="238"/>
      <c r="J155" s="239">
        <f>ROUND(I155*H155,2)</f>
        <v>0</v>
      </c>
      <c r="K155" s="240"/>
      <c r="L155" s="41"/>
      <c r="M155" s="241" t="s">
        <v>1</v>
      </c>
      <c r="N155" s="242" t="s">
        <v>46</v>
      </c>
      <c r="O155" s="91"/>
      <c r="P155" s="243">
        <f>O155*H155</f>
        <v>0</v>
      </c>
      <c r="Q155" s="243">
        <v>0.43744</v>
      </c>
      <c r="R155" s="243">
        <f>Q155*H155</f>
        <v>16.097791999999998</v>
      </c>
      <c r="S155" s="243">
        <v>0</v>
      </c>
      <c r="T155" s="24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5" t="s">
        <v>146</v>
      </c>
      <c r="AT155" s="245" t="s">
        <v>142</v>
      </c>
      <c r="AU155" s="245" t="s">
        <v>91</v>
      </c>
      <c r="AY155" s="15" t="s">
        <v>140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89</v>
      </c>
      <c r="BK155" s="143">
        <f>ROUND(I155*H155,2)</f>
        <v>0</v>
      </c>
      <c r="BL155" s="15" t="s">
        <v>146</v>
      </c>
      <c r="BM155" s="245" t="s">
        <v>482</v>
      </c>
    </row>
    <row r="156" s="2" customFormat="1">
      <c r="A156" s="38"/>
      <c r="B156" s="39"/>
      <c r="C156" s="40"/>
      <c r="D156" s="248" t="s">
        <v>232</v>
      </c>
      <c r="E156" s="40"/>
      <c r="F156" s="269" t="s">
        <v>483</v>
      </c>
      <c r="G156" s="40"/>
      <c r="H156" s="40"/>
      <c r="I156" s="270"/>
      <c r="J156" s="40"/>
      <c r="K156" s="40"/>
      <c r="L156" s="41"/>
      <c r="M156" s="271"/>
      <c r="N156" s="272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5" t="s">
        <v>232</v>
      </c>
      <c r="AU156" s="15" t="s">
        <v>91</v>
      </c>
    </row>
    <row r="157" s="13" customFormat="1">
      <c r="A157" s="13"/>
      <c r="B157" s="246"/>
      <c r="C157" s="247"/>
      <c r="D157" s="248" t="s">
        <v>148</v>
      </c>
      <c r="E157" s="249" t="s">
        <v>1</v>
      </c>
      <c r="F157" s="250" t="s">
        <v>484</v>
      </c>
      <c r="G157" s="247"/>
      <c r="H157" s="251">
        <v>36.799999999999997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148</v>
      </c>
      <c r="AU157" s="257" t="s">
        <v>91</v>
      </c>
      <c r="AV157" s="13" t="s">
        <v>91</v>
      </c>
      <c r="AW157" s="13" t="s">
        <v>34</v>
      </c>
      <c r="AX157" s="13" t="s">
        <v>89</v>
      </c>
      <c r="AY157" s="257" t="s">
        <v>140</v>
      </c>
    </row>
    <row r="158" s="2" customFormat="1" ht="14.4" customHeight="1">
      <c r="A158" s="38"/>
      <c r="B158" s="39"/>
      <c r="C158" s="233" t="s">
        <v>222</v>
      </c>
      <c r="D158" s="233" t="s">
        <v>142</v>
      </c>
      <c r="E158" s="234" t="s">
        <v>485</v>
      </c>
      <c r="F158" s="235" t="s">
        <v>486</v>
      </c>
      <c r="G158" s="236" t="s">
        <v>487</v>
      </c>
      <c r="H158" s="237">
        <v>1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46</v>
      </c>
      <c r="O158" s="91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5" t="s">
        <v>146</v>
      </c>
      <c r="AT158" s="245" t="s">
        <v>142</v>
      </c>
      <c r="AU158" s="245" t="s">
        <v>91</v>
      </c>
      <c r="AY158" s="15" t="s">
        <v>140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89</v>
      </c>
      <c r="BK158" s="143">
        <f>ROUND(I158*H158,2)</f>
        <v>0</v>
      </c>
      <c r="BL158" s="15" t="s">
        <v>146</v>
      </c>
      <c r="BM158" s="245" t="s">
        <v>488</v>
      </c>
    </row>
    <row r="159" s="2" customFormat="1">
      <c r="A159" s="38"/>
      <c r="B159" s="39"/>
      <c r="C159" s="40"/>
      <c r="D159" s="248" t="s">
        <v>232</v>
      </c>
      <c r="E159" s="40"/>
      <c r="F159" s="269" t="s">
        <v>489</v>
      </c>
      <c r="G159" s="40"/>
      <c r="H159" s="40"/>
      <c r="I159" s="270"/>
      <c r="J159" s="40"/>
      <c r="K159" s="40"/>
      <c r="L159" s="41"/>
      <c r="M159" s="271"/>
      <c r="N159" s="272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5" t="s">
        <v>232</v>
      </c>
      <c r="AU159" s="15" t="s">
        <v>91</v>
      </c>
    </row>
    <row r="160" s="12" customFormat="1" ht="22.8" customHeight="1">
      <c r="A160" s="12"/>
      <c r="B160" s="217"/>
      <c r="C160" s="218"/>
      <c r="D160" s="219" t="s">
        <v>80</v>
      </c>
      <c r="E160" s="231" t="s">
        <v>187</v>
      </c>
      <c r="F160" s="231" t="s">
        <v>306</v>
      </c>
      <c r="G160" s="218"/>
      <c r="H160" s="218"/>
      <c r="I160" s="221"/>
      <c r="J160" s="232">
        <f>BK160</f>
        <v>0</v>
      </c>
      <c r="K160" s="218"/>
      <c r="L160" s="223"/>
      <c r="M160" s="224"/>
      <c r="N160" s="225"/>
      <c r="O160" s="225"/>
      <c r="P160" s="226">
        <f>SUM(P161:P202)</f>
        <v>0</v>
      </c>
      <c r="Q160" s="225"/>
      <c r="R160" s="226">
        <f>SUM(R161:R202)</f>
        <v>2.6986920999999997</v>
      </c>
      <c r="S160" s="225"/>
      <c r="T160" s="227">
        <f>SUM(T161:T202)</f>
        <v>14.45044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8" t="s">
        <v>89</v>
      </c>
      <c r="AT160" s="229" t="s">
        <v>80</v>
      </c>
      <c r="AU160" s="229" t="s">
        <v>89</v>
      </c>
      <c r="AY160" s="228" t="s">
        <v>140</v>
      </c>
      <c r="BK160" s="230">
        <f>SUM(BK161:BK202)</f>
        <v>0</v>
      </c>
    </row>
    <row r="161" s="2" customFormat="1" ht="14.4" customHeight="1">
      <c r="A161" s="38"/>
      <c r="B161" s="39"/>
      <c r="C161" s="233" t="s">
        <v>228</v>
      </c>
      <c r="D161" s="233" t="s">
        <v>142</v>
      </c>
      <c r="E161" s="234" t="s">
        <v>490</v>
      </c>
      <c r="F161" s="235" t="s">
        <v>491</v>
      </c>
      <c r="G161" s="236" t="s">
        <v>310</v>
      </c>
      <c r="H161" s="237">
        <v>206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46</v>
      </c>
      <c r="O161" s="91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5" t="s">
        <v>146</v>
      </c>
      <c r="AT161" s="245" t="s">
        <v>142</v>
      </c>
      <c r="AU161" s="245" t="s">
        <v>91</v>
      </c>
      <c r="AY161" s="15" t="s">
        <v>140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89</v>
      </c>
      <c r="BK161" s="143">
        <f>ROUND(I161*H161,2)</f>
        <v>0</v>
      </c>
      <c r="BL161" s="15" t="s">
        <v>146</v>
      </c>
      <c r="BM161" s="245" t="s">
        <v>492</v>
      </c>
    </row>
    <row r="162" s="2" customFormat="1">
      <c r="A162" s="38"/>
      <c r="B162" s="39"/>
      <c r="C162" s="40"/>
      <c r="D162" s="248" t="s">
        <v>232</v>
      </c>
      <c r="E162" s="40"/>
      <c r="F162" s="269" t="s">
        <v>493</v>
      </c>
      <c r="G162" s="40"/>
      <c r="H162" s="40"/>
      <c r="I162" s="270"/>
      <c r="J162" s="40"/>
      <c r="K162" s="40"/>
      <c r="L162" s="41"/>
      <c r="M162" s="271"/>
      <c r="N162" s="272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5" t="s">
        <v>232</v>
      </c>
      <c r="AU162" s="15" t="s">
        <v>91</v>
      </c>
    </row>
    <row r="163" s="13" customFormat="1">
      <c r="A163" s="13"/>
      <c r="B163" s="246"/>
      <c r="C163" s="247"/>
      <c r="D163" s="248" t="s">
        <v>148</v>
      </c>
      <c r="E163" s="249" t="s">
        <v>1</v>
      </c>
      <c r="F163" s="250" t="s">
        <v>494</v>
      </c>
      <c r="G163" s="247"/>
      <c r="H163" s="251">
        <v>206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7" t="s">
        <v>148</v>
      </c>
      <c r="AU163" s="257" t="s">
        <v>91</v>
      </c>
      <c r="AV163" s="13" t="s">
        <v>91</v>
      </c>
      <c r="AW163" s="13" t="s">
        <v>34</v>
      </c>
      <c r="AX163" s="13" t="s">
        <v>89</v>
      </c>
      <c r="AY163" s="257" t="s">
        <v>140</v>
      </c>
    </row>
    <row r="164" s="2" customFormat="1" ht="14.4" customHeight="1">
      <c r="A164" s="38"/>
      <c r="B164" s="39"/>
      <c r="C164" s="233" t="s">
        <v>235</v>
      </c>
      <c r="D164" s="233" t="s">
        <v>142</v>
      </c>
      <c r="E164" s="234" t="s">
        <v>308</v>
      </c>
      <c r="F164" s="235" t="s">
        <v>309</v>
      </c>
      <c r="G164" s="236" t="s">
        <v>310</v>
      </c>
      <c r="H164" s="237">
        <v>206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46</v>
      </c>
      <c r="O164" s="91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5" t="s">
        <v>146</v>
      </c>
      <c r="AT164" s="245" t="s">
        <v>142</v>
      </c>
      <c r="AU164" s="245" t="s">
        <v>91</v>
      </c>
      <c r="AY164" s="15" t="s">
        <v>140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5" t="s">
        <v>89</v>
      </c>
      <c r="BK164" s="143">
        <f>ROUND(I164*H164,2)</f>
        <v>0</v>
      </c>
      <c r="BL164" s="15" t="s">
        <v>146</v>
      </c>
      <c r="BM164" s="245" t="s">
        <v>495</v>
      </c>
    </row>
    <row r="165" s="2" customFormat="1">
      <c r="A165" s="38"/>
      <c r="B165" s="39"/>
      <c r="C165" s="40"/>
      <c r="D165" s="248" t="s">
        <v>232</v>
      </c>
      <c r="E165" s="40"/>
      <c r="F165" s="269" t="s">
        <v>496</v>
      </c>
      <c r="G165" s="40"/>
      <c r="H165" s="40"/>
      <c r="I165" s="270"/>
      <c r="J165" s="40"/>
      <c r="K165" s="40"/>
      <c r="L165" s="41"/>
      <c r="M165" s="271"/>
      <c r="N165" s="272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5" t="s">
        <v>232</v>
      </c>
      <c r="AU165" s="15" t="s">
        <v>91</v>
      </c>
    </row>
    <row r="166" s="2" customFormat="1" ht="14.4" customHeight="1">
      <c r="A166" s="38"/>
      <c r="B166" s="39"/>
      <c r="C166" s="233" t="s">
        <v>242</v>
      </c>
      <c r="D166" s="233" t="s">
        <v>142</v>
      </c>
      <c r="E166" s="234" t="s">
        <v>333</v>
      </c>
      <c r="F166" s="235" t="s">
        <v>497</v>
      </c>
      <c r="G166" s="236" t="s">
        <v>310</v>
      </c>
      <c r="H166" s="237">
        <v>69</v>
      </c>
      <c r="I166" s="238"/>
      <c r="J166" s="239">
        <f>ROUND(I166*H166,2)</f>
        <v>0</v>
      </c>
      <c r="K166" s="240"/>
      <c r="L166" s="41"/>
      <c r="M166" s="241" t="s">
        <v>1</v>
      </c>
      <c r="N166" s="242" t="s">
        <v>46</v>
      </c>
      <c r="O166" s="91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5" t="s">
        <v>146</v>
      </c>
      <c r="AT166" s="245" t="s">
        <v>142</v>
      </c>
      <c r="AU166" s="245" t="s">
        <v>91</v>
      </c>
      <c r="AY166" s="15" t="s">
        <v>140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89</v>
      </c>
      <c r="BK166" s="143">
        <f>ROUND(I166*H166,2)</f>
        <v>0</v>
      </c>
      <c r="BL166" s="15" t="s">
        <v>146</v>
      </c>
      <c r="BM166" s="245" t="s">
        <v>498</v>
      </c>
    </row>
    <row r="167" s="2" customFormat="1">
      <c r="A167" s="38"/>
      <c r="B167" s="39"/>
      <c r="C167" s="40"/>
      <c r="D167" s="248" t="s">
        <v>232</v>
      </c>
      <c r="E167" s="40"/>
      <c r="F167" s="269" t="s">
        <v>499</v>
      </c>
      <c r="G167" s="40"/>
      <c r="H167" s="40"/>
      <c r="I167" s="270"/>
      <c r="J167" s="40"/>
      <c r="K167" s="40"/>
      <c r="L167" s="41"/>
      <c r="M167" s="271"/>
      <c r="N167" s="272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5" t="s">
        <v>232</v>
      </c>
      <c r="AU167" s="15" t="s">
        <v>91</v>
      </c>
    </row>
    <row r="168" s="2" customFormat="1" ht="14.4" customHeight="1">
      <c r="A168" s="38"/>
      <c r="B168" s="39"/>
      <c r="C168" s="233" t="s">
        <v>296</v>
      </c>
      <c r="D168" s="233" t="s">
        <v>142</v>
      </c>
      <c r="E168" s="234" t="s">
        <v>315</v>
      </c>
      <c r="F168" s="235" t="s">
        <v>316</v>
      </c>
      <c r="G168" s="236" t="s">
        <v>317</v>
      </c>
      <c r="H168" s="237">
        <v>48.299999999999997</v>
      </c>
      <c r="I168" s="238"/>
      <c r="J168" s="239">
        <f>ROUND(I168*H168,2)</f>
        <v>0</v>
      </c>
      <c r="K168" s="240"/>
      <c r="L168" s="41"/>
      <c r="M168" s="241" t="s">
        <v>1</v>
      </c>
      <c r="N168" s="242" t="s">
        <v>46</v>
      </c>
      <c r="O168" s="91"/>
      <c r="P168" s="243">
        <f>O168*H168</f>
        <v>0</v>
      </c>
      <c r="Q168" s="243">
        <v>0.00017000000000000001</v>
      </c>
      <c r="R168" s="243">
        <f>Q168*H168</f>
        <v>0.0082109999999999995</v>
      </c>
      <c r="S168" s="243">
        <v>0</v>
      </c>
      <c r="T168" s="24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5" t="s">
        <v>146</v>
      </c>
      <c r="AT168" s="245" t="s">
        <v>142</v>
      </c>
      <c r="AU168" s="245" t="s">
        <v>91</v>
      </c>
      <c r="AY168" s="15" t="s">
        <v>140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5" t="s">
        <v>89</v>
      </c>
      <c r="BK168" s="143">
        <f>ROUND(I168*H168,2)</f>
        <v>0</v>
      </c>
      <c r="BL168" s="15" t="s">
        <v>146</v>
      </c>
      <c r="BM168" s="245" t="s">
        <v>500</v>
      </c>
    </row>
    <row r="169" s="13" customFormat="1">
      <c r="A169" s="13"/>
      <c r="B169" s="246"/>
      <c r="C169" s="247"/>
      <c r="D169" s="248" t="s">
        <v>148</v>
      </c>
      <c r="E169" s="249" t="s">
        <v>1</v>
      </c>
      <c r="F169" s="250" t="s">
        <v>501</v>
      </c>
      <c r="G169" s="247"/>
      <c r="H169" s="251">
        <v>48.299999999999997</v>
      </c>
      <c r="I169" s="252"/>
      <c r="J169" s="247"/>
      <c r="K169" s="247"/>
      <c r="L169" s="253"/>
      <c r="M169" s="254"/>
      <c r="N169" s="255"/>
      <c r="O169" s="255"/>
      <c r="P169" s="255"/>
      <c r="Q169" s="255"/>
      <c r="R169" s="255"/>
      <c r="S169" s="255"/>
      <c r="T169" s="25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148</v>
      </c>
      <c r="AU169" s="257" t="s">
        <v>91</v>
      </c>
      <c r="AV169" s="13" t="s">
        <v>91</v>
      </c>
      <c r="AW169" s="13" t="s">
        <v>34</v>
      </c>
      <c r="AX169" s="13" t="s">
        <v>89</v>
      </c>
      <c r="AY169" s="257" t="s">
        <v>140</v>
      </c>
    </row>
    <row r="170" s="2" customFormat="1" ht="24.15" customHeight="1">
      <c r="A170" s="38"/>
      <c r="B170" s="39"/>
      <c r="C170" s="233" t="s">
        <v>7</v>
      </c>
      <c r="D170" s="233" t="s">
        <v>142</v>
      </c>
      <c r="E170" s="234" t="s">
        <v>322</v>
      </c>
      <c r="F170" s="235" t="s">
        <v>323</v>
      </c>
      <c r="G170" s="236" t="s">
        <v>145</v>
      </c>
      <c r="H170" s="237">
        <v>2.0699999999999998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46</v>
      </c>
      <c r="O170" s="91"/>
      <c r="P170" s="243">
        <f>O170*H170</f>
        <v>0</v>
      </c>
      <c r="Q170" s="243">
        <v>0.00063000000000000003</v>
      </c>
      <c r="R170" s="243">
        <f>Q170*H170</f>
        <v>0.0013040999999999999</v>
      </c>
      <c r="S170" s="243">
        <v>0</v>
      </c>
      <c r="T170" s="24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5" t="s">
        <v>146</v>
      </c>
      <c r="AT170" s="245" t="s">
        <v>142</v>
      </c>
      <c r="AU170" s="245" t="s">
        <v>91</v>
      </c>
      <c r="AY170" s="15" t="s">
        <v>140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89</v>
      </c>
      <c r="BK170" s="143">
        <f>ROUND(I170*H170,2)</f>
        <v>0</v>
      </c>
      <c r="BL170" s="15" t="s">
        <v>146</v>
      </c>
      <c r="BM170" s="245" t="s">
        <v>502</v>
      </c>
    </row>
    <row r="171" s="13" customFormat="1">
      <c r="A171" s="13"/>
      <c r="B171" s="246"/>
      <c r="C171" s="247"/>
      <c r="D171" s="248" t="s">
        <v>148</v>
      </c>
      <c r="E171" s="249" t="s">
        <v>1</v>
      </c>
      <c r="F171" s="250" t="s">
        <v>503</v>
      </c>
      <c r="G171" s="247"/>
      <c r="H171" s="251">
        <v>2.0699999999999998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148</v>
      </c>
      <c r="AU171" s="257" t="s">
        <v>91</v>
      </c>
      <c r="AV171" s="13" t="s">
        <v>91</v>
      </c>
      <c r="AW171" s="13" t="s">
        <v>34</v>
      </c>
      <c r="AX171" s="13" t="s">
        <v>89</v>
      </c>
      <c r="AY171" s="257" t="s">
        <v>140</v>
      </c>
    </row>
    <row r="172" s="2" customFormat="1" ht="14.4" customHeight="1">
      <c r="A172" s="38"/>
      <c r="B172" s="39"/>
      <c r="C172" s="233" t="s">
        <v>303</v>
      </c>
      <c r="D172" s="233" t="s">
        <v>142</v>
      </c>
      <c r="E172" s="234" t="s">
        <v>504</v>
      </c>
      <c r="F172" s="235" t="s">
        <v>505</v>
      </c>
      <c r="G172" s="236" t="s">
        <v>317</v>
      </c>
      <c r="H172" s="237">
        <v>20.699999999999999</v>
      </c>
      <c r="I172" s="238"/>
      <c r="J172" s="239">
        <f>ROUND(I172*H172,2)</f>
        <v>0</v>
      </c>
      <c r="K172" s="240"/>
      <c r="L172" s="41"/>
      <c r="M172" s="241" t="s">
        <v>1</v>
      </c>
      <c r="N172" s="242" t="s">
        <v>46</v>
      </c>
      <c r="O172" s="91"/>
      <c r="P172" s="243">
        <f>O172*H172</f>
        <v>0</v>
      </c>
      <c r="Q172" s="243">
        <v>0.00069999999999999999</v>
      </c>
      <c r="R172" s="243">
        <f>Q172*H172</f>
        <v>0.014489999999999999</v>
      </c>
      <c r="S172" s="243">
        <v>0</v>
      </c>
      <c r="T172" s="24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5" t="s">
        <v>222</v>
      </c>
      <c r="AT172" s="245" t="s">
        <v>142</v>
      </c>
      <c r="AU172" s="245" t="s">
        <v>91</v>
      </c>
      <c r="AY172" s="15" t="s">
        <v>140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5" t="s">
        <v>89</v>
      </c>
      <c r="BK172" s="143">
        <f>ROUND(I172*H172,2)</f>
        <v>0</v>
      </c>
      <c r="BL172" s="15" t="s">
        <v>222</v>
      </c>
      <c r="BM172" s="245" t="s">
        <v>506</v>
      </c>
    </row>
    <row r="173" s="13" customFormat="1">
      <c r="A173" s="13"/>
      <c r="B173" s="246"/>
      <c r="C173" s="247"/>
      <c r="D173" s="248" t="s">
        <v>148</v>
      </c>
      <c r="E173" s="249" t="s">
        <v>1</v>
      </c>
      <c r="F173" s="250" t="s">
        <v>507</v>
      </c>
      <c r="G173" s="247"/>
      <c r="H173" s="251">
        <v>20.699999999999999</v>
      </c>
      <c r="I173" s="252"/>
      <c r="J173" s="247"/>
      <c r="K173" s="247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148</v>
      </c>
      <c r="AU173" s="257" t="s">
        <v>91</v>
      </c>
      <c r="AV173" s="13" t="s">
        <v>91</v>
      </c>
      <c r="AW173" s="13" t="s">
        <v>34</v>
      </c>
      <c r="AX173" s="13" t="s">
        <v>89</v>
      </c>
      <c r="AY173" s="257" t="s">
        <v>140</v>
      </c>
    </row>
    <row r="174" s="2" customFormat="1" ht="14.4" customHeight="1">
      <c r="A174" s="38"/>
      <c r="B174" s="39"/>
      <c r="C174" s="233" t="s">
        <v>307</v>
      </c>
      <c r="D174" s="233" t="s">
        <v>142</v>
      </c>
      <c r="E174" s="234" t="s">
        <v>508</v>
      </c>
      <c r="F174" s="235" t="s">
        <v>509</v>
      </c>
      <c r="G174" s="236" t="s">
        <v>472</v>
      </c>
      <c r="H174" s="237">
        <v>69</v>
      </c>
      <c r="I174" s="238"/>
      <c r="J174" s="239">
        <f>ROUND(I174*H174,2)</f>
        <v>0</v>
      </c>
      <c r="K174" s="240"/>
      <c r="L174" s="41"/>
      <c r="M174" s="241" t="s">
        <v>1</v>
      </c>
      <c r="N174" s="242" t="s">
        <v>46</v>
      </c>
      <c r="O174" s="91"/>
      <c r="P174" s="243">
        <f>O174*H174</f>
        <v>0</v>
      </c>
      <c r="Q174" s="243">
        <v>0</v>
      </c>
      <c r="R174" s="243">
        <f>Q174*H174</f>
        <v>0</v>
      </c>
      <c r="S174" s="243">
        <v>0.065699999999999995</v>
      </c>
      <c r="T174" s="244">
        <f>S174*H174</f>
        <v>4.5332999999999997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5" t="s">
        <v>146</v>
      </c>
      <c r="AT174" s="245" t="s">
        <v>142</v>
      </c>
      <c r="AU174" s="245" t="s">
        <v>91</v>
      </c>
      <c r="AY174" s="15" t="s">
        <v>140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89</v>
      </c>
      <c r="BK174" s="143">
        <f>ROUND(I174*H174,2)</f>
        <v>0</v>
      </c>
      <c r="BL174" s="15" t="s">
        <v>146</v>
      </c>
      <c r="BM174" s="245" t="s">
        <v>510</v>
      </c>
    </row>
    <row r="175" s="2" customFormat="1">
      <c r="A175" s="38"/>
      <c r="B175" s="39"/>
      <c r="C175" s="40"/>
      <c r="D175" s="248" t="s">
        <v>232</v>
      </c>
      <c r="E175" s="40"/>
      <c r="F175" s="269" t="s">
        <v>478</v>
      </c>
      <c r="G175" s="40"/>
      <c r="H175" s="40"/>
      <c r="I175" s="270"/>
      <c r="J175" s="40"/>
      <c r="K175" s="40"/>
      <c r="L175" s="41"/>
      <c r="M175" s="271"/>
      <c r="N175" s="272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5" t="s">
        <v>232</v>
      </c>
      <c r="AU175" s="15" t="s">
        <v>91</v>
      </c>
    </row>
    <row r="176" s="13" customFormat="1">
      <c r="A176" s="13"/>
      <c r="B176" s="246"/>
      <c r="C176" s="247"/>
      <c r="D176" s="248" t="s">
        <v>148</v>
      </c>
      <c r="E176" s="249" t="s">
        <v>1</v>
      </c>
      <c r="F176" s="250" t="s">
        <v>511</v>
      </c>
      <c r="G176" s="247"/>
      <c r="H176" s="251">
        <v>69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148</v>
      </c>
      <c r="AU176" s="257" t="s">
        <v>91</v>
      </c>
      <c r="AV176" s="13" t="s">
        <v>91</v>
      </c>
      <c r="AW176" s="13" t="s">
        <v>34</v>
      </c>
      <c r="AX176" s="13" t="s">
        <v>89</v>
      </c>
      <c r="AY176" s="257" t="s">
        <v>140</v>
      </c>
    </row>
    <row r="177" s="2" customFormat="1" ht="14.4" customHeight="1">
      <c r="A177" s="38"/>
      <c r="B177" s="39"/>
      <c r="C177" s="233" t="s">
        <v>314</v>
      </c>
      <c r="D177" s="233" t="s">
        <v>142</v>
      </c>
      <c r="E177" s="234" t="s">
        <v>512</v>
      </c>
      <c r="F177" s="235" t="s">
        <v>513</v>
      </c>
      <c r="G177" s="236" t="s">
        <v>317</v>
      </c>
      <c r="H177" s="237">
        <v>143</v>
      </c>
      <c r="I177" s="238"/>
      <c r="J177" s="239">
        <f>ROUND(I177*H177,2)</f>
        <v>0</v>
      </c>
      <c r="K177" s="240"/>
      <c r="L177" s="41"/>
      <c r="M177" s="241" t="s">
        <v>1</v>
      </c>
      <c r="N177" s="242" t="s">
        <v>46</v>
      </c>
      <c r="O177" s="91"/>
      <c r="P177" s="243">
        <f>O177*H177</f>
        <v>0</v>
      </c>
      <c r="Q177" s="243">
        <v>0</v>
      </c>
      <c r="R177" s="243">
        <f>Q177*H177</f>
        <v>0</v>
      </c>
      <c r="S177" s="243">
        <v>0.00248</v>
      </c>
      <c r="T177" s="244">
        <f>S177*H177</f>
        <v>0.35464000000000001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5" t="s">
        <v>146</v>
      </c>
      <c r="AT177" s="245" t="s">
        <v>142</v>
      </c>
      <c r="AU177" s="245" t="s">
        <v>91</v>
      </c>
      <c r="AY177" s="15" t="s">
        <v>140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5" t="s">
        <v>89</v>
      </c>
      <c r="BK177" s="143">
        <f>ROUND(I177*H177,2)</f>
        <v>0</v>
      </c>
      <c r="BL177" s="15" t="s">
        <v>146</v>
      </c>
      <c r="BM177" s="245" t="s">
        <v>514</v>
      </c>
    </row>
    <row r="178" s="2" customFormat="1">
      <c r="A178" s="38"/>
      <c r="B178" s="39"/>
      <c r="C178" s="40"/>
      <c r="D178" s="248" t="s">
        <v>232</v>
      </c>
      <c r="E178" s="40"/>
      <c r="F178" s="269" t="s">
        <v>478</v>
      </c>
      <c r="G178" s="40"/>
      <c r="H178" s="40"/>
      <c r="I178" s="270"/>
      <c r="J178" s="40"/>
      <c r="K178" s="40"/>
      <c r="L178" s="41"/>
      <c r="M178" s="271"/>
      <c r="N178" s="272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5" t="s">
        <v>232</v>
      </c>
      <c r="AU178" s="15" t="s">
        <v>91</v>
      </c>
    </row>
    <row r="179" s="13" customFormat="1">
      <c r="A179" s="13"/>
      <c r="B179" s="246"/>
      <c r="C179" s="247"/>
      <c r="D179" s="248" t="s">
        <v>148</v>
      </c>
      <c r="E179" s="249" t="s">
        <v>1</v>
      </c>
      <c r="F179" s="250" t="s">
        <v>515</v>
      </c>
      <c r="G179" s="247"/>
      <c r="H179" s="251">
        <v>143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7" t="s">
        <v>148</v>
      </c>
      <c r="AU179" s="257" t="s">
        <v>91</v>
      </c>
      <c r="AV179" s="13" t="s">
        <v>91</v>
      </c>
      <c r="AW179" s="13" t="s">
        <v>34</v>
      </c>
      <c r="AX179" s="13" t="s">
        <v>89</v>
      </c>
      <c r="AY179" s="257" t="s">
        <v>140</v>
      </c>
    </row>
    <row r="180" s="2" customFormat="1" ht="24.15" customHeight="1">
      <c r="A180" s="38"/>
      <c r="B180" s="39"/>
      <c r="C180" s="233" t="s">
        <v>321</v>
      </c>
      <c r="D180" s="233" t="s">
        <v>142</v>
      </c>
      <c r="E180" s="234" t="s">
        <v>516</v>
      </c>
      <c r="F180" s="235" t="s">
        <v>517</v>
      </c>
      <c r="G180" s="236" t="s">
        <v>317</v>
      </c>
      <c r="H180" s="237">
        <v>193.40000000000001</v>
      </c>
      <c r="I180" s="238"/>
      <c r="J180" s="239">
        <f>ROUND(I180*H180,2)</f>
        <v>0</v>
      </c>
      <c r="K180" s="240"/>
      <c r="L180" s="41"/>
      <c r="M180" s="241" t="s">
        <v>1</v>
      </c>
      <c r="N180" s="242" t="s">
        <v>46</v>
      </c>
      <c r="O180" s="91"/>
      <c r="P180" s="243">
        <f>O180*H180</f>
        <v>0</v>
      </c>
      <c r="Q180" s="243">
        <v>8.0000000000000007E-05</v>
      </c>
      <c r="R180" s="243">
        <f>Q180*H180</f>
        <v>0.015472000000000001</v>
      </c>
      <c r="S180" s="243">
        <v>0</v>
      </c>
      <c r="T180" s="24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5" t="s">
        <v>146</v>
      </c>
      <c r="AT180" s="245" t="s">
        <v>142</v>
      </c>
      <c r="AU180" s="245" t="s">
        <v>91</v>
      </c>
      <c r="AY180" s="15" t="s">
        <v>140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5" t="s">
        <v>89</v>
      </c>
      <c r="BK180" s="143">
        <f>ROUND(I180*H180,2)</f>
        <v>0</v>
      </c>
      <c r="BL180" s="15" t="s">
        <v>146</v>
      </c>
      <c r="BM180" s="245" t="s">
        <v>518</v>
      </c>
    </row>
    <row r="181" s="13" customFormat="1">
      <c r="A181" s="13"/>
      <c r="B181" s="246"/>
      <c r="C181" s="247"/>
      <c r="D181" s="248" t="s">
        <v>148</v>
      </c>
      <c r="E181" s="249" t="s">
        <v>1</v>
      </c>
      <c r="F181" s="250" t="s">
        <v>519</v>
      </c>
      <c r="G181" s="247"/>
      <c r="H181" s="251">
        <v>149.69999999999999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148</v>
      </c>
      <c r="AU181" s="257" t="s">
        <v>91</v>
      </c>
      <c r="AV181" s="13" t="s">
        <v>91</v>
      </c>
      <c r="AW181" s="13" t="s">
        <v>34</v>
      </c>
      <c r="AX181" s="13" t="s">
        <v>81</v>
      </c>
      <c r="AY181" s="257" t="s">
        <v>140</v>
      </c>
    </row>
    <row r="182" s="13" customFormat="1">
      <c r="A182" s="13"/>
      <c r="B182" s="246"/>
      <c r="C182" s="247"/>
      <c r="D182" s="248" t="s">
        <v>148</v>
      </c>
      <c r="E182" s="249" t="s">
        <v>1</v>
      </c>
      <c r="F182" s="250" t="s">
        <v>520</v>
      </c>
      <c r="G182" s="247"/>
      <c r="H182" s="251">
        <v>43.700000000000003</v>
      </c>
      <c r="I182" s="252"/>
      <c r="J182" s="247"/>
      <c r="K182" s="247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148</v>
      </c>
      <c r="AU182" s="257" t="s">
        <v>91</v>
      </c>
      <c r="AV182" s="13" t="s">
        <v>91</v>
      </c>
      <c r="AW182" s="13" t="s">
        <v>34</v>
      </c>
      <c r="AX182" s="13" t="s">
        <v>81</v>
      </c>
      <c r="AY182" s="257" t="s">
        <v>140</v>
      </c>
    </row>
    <row r="183" s="2" customFormat="1" ht="14.4" customHeight="1">
      <c r="A183" s="38"/>
      <c r="B183" s="39"/>
      <c r="C183" s="233" t="s">
        <v>327</v>
      </c>
      <c r="D183" s="233" t="s">
        <v>142</v>
      </c>
      <c r="E183" s="234" t="s">
        <v>343</v>
      </c>
      <c r="F183" s="235" t="s">
        <v>344</v>
      </c>
      <c r="G183" s="236" t="s">
        <v>145</v>
      </c>
      <c r="H183" s="237">
        <v>127.5</v>
      </c>
      <c r="I183" s="238"/>
      <c r="J183" s="239">
        <f>ROUND(I183*H183,2)</f>
        <v>0</v>
      </c>
      <c r="K183" s="240"/>
      <c r="L183" s="41"/>
      <c r="M183" s="241" t="s">
        <v>1</v>
      </c>
      <c r="N183" s="242" t="s">
        <v>46</v>
      </c>
      <c r="O183" s="91"/>
      <c r="P183" s="243">
        <f>O183*H183</f>
        <v>0</v>
      </c>
      <c r="Q183" s="243">
        <v>0</v>
      </c>
      <c r="R183" s="243">
        <f>Q183*H183</f>
        <v>0</v>
      </c>
      <c r="S183" s="243">
        <v>0.074999999999999997</v>
      </c>
      <c r="T183" s="244">
        <f>S183*H183</f>
        <v>9.5625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5" t="s">
        <v>146</v>
      </c>
      <c r="AT183" s="245" t="s">
        <v>142</v>
      </c>
      <c r="AU183" s="245" t="s">
        <v>91</v>
      </c>
      <c r="AY183" s="15" t="s">
        <v>140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5" t="s">
        <v>89</v>
      </c>
      <c r="BK183" s="143">
        <f>ROUND(I183*H183,2)</f>
        <v>0</v>
      </c>
      <c r="BL183" s="15" t="s">
        <v>146</v>
      </c>
      <c r="BM183" s="245" t="s">
        <v>521</v>
      </c>
    </row>
    <row r="184" s="13" customFormat="1">
      <c r="A184" s="13"/>
      <c r="B184" s="246"/>
      <c r="C184" s="247"/>
      <c r="D184" s="248" t="s">
        <v>148</v>
      </c>
      <c r="E184" s="249" t="s">
        <v>1</v>
      </c>
      <c r="F184" s="250" t="s">
        <v>522</v>
      </c>
      <c r="G184" s="247"/>
      <c r="H184" s="251">
        <v>30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148</v>
      </c>
      <c r="AU184" s="257" t="s">
        <v>91</v>
      </c>
      <c r="AV184" s="13" t="s">
        <v>91</v>
      </c>
      <c r="AW184" s="13" t="s">
        <v>34</v>
      </c>
      <c r="AX184" s="13" t="s">
        <v>81</v>
      </c>
      <c r="AY184" s="257" t="s">
        <v>140</v>
      </c>
    </row>
    <row r="185" s="13" customFormat="1">
      <c r="A185" s="13"/>
      <c r="B185" s="246"/>
      <c r="C185" s="247"/>
      <c r="D185" s="248" t="s">
        <v>148</v>
      </c>
      <c r="E185" s="249" t="s">
        <v>1</v>
      </c>
      <c r="F185" s="250" t="s">
        <v>523</v>
      </c>
      <c r="G185" s="247"/>
      <c r="H185" s="251">
        <v>97.5</v>
      </c>
      <c r="I185" s="252"/>
      <c r="J185" s="247"/>
      <c r="K185" s="247"/>
      <c r="L185" s="253"/>
      <c r="M185" s="254"/>
      <c r="N185" s="255"/>
      <c r="O185" s="255"/>
      <c r="P185" s="255"/>
      <c r="Q185" s="255"/>
      <c r="R185" s="255"/>
      <c r="S185" s="255"/>
      <c r="T185" s="25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7" t="s">
        <v>148</v>
      </c>
      <c r="AU185" s="257" t="s">
        <v>91</v>
      </c>
      <c r="AV185" s="13" t="s">
        <v>91</v>
      </c>
      <c r="AW185" s="13" t="s">
        <v>34</v>
      </c>
      <c r="AX185" s="13" t="s">
        <v>81</v>
      </c>
      <c r="AY185" s="257" t="s">
        <v>140</v>
      </c>
    </row>
    <row r="186" s="2" customFormat="1" ht="14.4" customHeight="1">
      <c r="A186" s="38"/>
      <c r="B186" s="39"/>
      <c r="C186" s="233" t="s">
        <v>332</v>
      </c>
      <c r="D186" s="233" t="s">
        <v>142</v>
      </c>
      <c r="E186" s="234" t="s">
        <v>348</v>
      </c>
      <c r="F186" s="235" t="s">
        <v>349</v>
      </c>
      <c r="G186" s="236" t="s">
        <v>145</v>
      </c>
      <c r="H186" s="237">
        <v>30</v>
      </c>
      <c r="I186" s="238"/>
      <c r="J186" s="239">
        <f>ROUND(I186*H186,2)</f>
        <v>0</v>
      </c>
      <c r="K186" s="240"/>
      <c r="L186" s="41"/>
      <c r="M186" s="241" t="s">
        <v>1</v>
      </c>
      <c r="N186" s="242" t="s">
        <v>46</v>
      </c>
      <c r="O186" s="91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5" t="s">
        <v>146</v>
      </c>
      <c r="AT186" s="245" t="s">
        <v>142</v>
      </c>
      <c r="AU186" s="245" t="s">
        <v>91</v>
      </c>
      <c r="AY186" s="15" t="s">
        <v>140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5" t="s">
        <v>89</v>
      </c>
      <c r="BK186" s="143">
        <f>ROUND(I186*H186,2)</f>
        <v>0</v>
      </c>
      <c r="BL186" s="15" t="s">
        <v>146</v>
      </c>
      <c r="BM186" s="245" t="s">
        <v>524</v>
      </c>
    </row>
    <row r="187" s="13" customFormat="1">
      <c r="A187" s="13"/>
      <c r="B187" s="246"/>
      <c r="C187" s="247"/>
      <c r="D187" s="248" t="s">
        <v>148</v>
      </c>
      <c r="E187" s="249" t="s">
        <v>1</v>
      </c>
      <c r="F187" s="250" t="s">
        <v>522</v>
      </c>
      <c r="G187" s="247"/>
      <c r="H187" s="251">
        <v>30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7" t="s">
        <v>148</v>
      </c>
      <c r="AU187" s="257" t="s">
        <v>91</v>
      </c>
      <c r="AV187" s="13" t="s">
        <v>91</v>
      </c>
      <c r="AW187" s="13" t="s">
        <v>34</v>
      </c>
      <c r="AX187" s="13" t="s">
        <v>89</v>
      </c>
      <c r="AY187" s="257" t="s">
        <v>140</v>
      </c>
    </row>
    <row r="188" s="2" customFormat="1" ht="14.4" customHeight="1">
      <c r="A188" s="38"/>
      <c r="B188" s="39"/>
      <c r="C188" s="233" t="s">
        <v>337</v>
      </c>
      <c r="D188" s="233" t="s">
        <v>142</v>
      </c>
      <c r="E188" s="234" t="s">
        <v>352</v>
      </c>
      <c r="F188" s="235" t="s">
        <v>353</v>
      </c>
      <c r="G188" s="236" t="s">
        <v>317</v>
      </c>
      <c r="H188" s="237">
        <v>21.850000000000001</v>
      </c>
      <c r="I188" s="238"/>
      <c r="J188" s="239">
        <f>ROUND(I188*H188,2)</f>
        <v>0</v>
      </c>
      <c r="K188" s="240"/>
      <c r="L188" s="41"/>
      <c r="M188" s="241" t="s">
        <v>1</v>
      </c>
      <c r="N188" s="242" t="s">
        <v>46</v>
      </c>
      <c r="O188" s="91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5" t="s">
        <v>146</v>
      </c>
      <c r="AT188" s="245" t="s">
        <v>142</v>
      </c>
      <c r="AU188" s="245" t="s">
        <v>91</v>
      </c>
      <c r="AY188" s="15" t="s">
        <v>140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5" t="s">
        <v>89</v>
      </c>
      <c r="BK188" s="143">
        <f>ROUND(I188*H188,2)</f>
        <v>0</v>
      </c>
      <c r="BL188" s="15" t="s">
        <v>146</v>
      </c>
      <c r="BM188" s="245" t="s">
        <v>525</v>
      </c>
    </row>
    <row r="189" s="13" customFormat="1">
      <c r="A189" s="13"/>
      <c r="B189" s="246"/>
      <c r="C189" s="247"/>
      <c r="D189" s="248" t="s">
        <v>148</v>
      </c>
      <c r="E189" s="249" t="s">
        <v>1</v>
      </c>
      <c r="F189" s="250" t="s">
        <v>526</v>
      </c>
      <c r="G189" s="247"/>
      <c r="H189" s="251">
        <v>21.850000000000001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7" t="s">
        <v>148</v>
      </c>
      <c r="AU189" s="257" t="s">
        <v>91</v>
      </c>
      <c r="AV189" s="13" t="s">
        <v>91</v>
      </c>
      <c r="AW189" s="13" t="s">
        <v>34</v>
      </c>
      <c r="AX189" s="13" t="s">
        <v>89</v>
      </c>
      <c r="AY189" s="257" t="s">
        <v>140</v>
      </c>
    </row>
    <row r="190" s="2" customFormat="1" ht="14.4" customHeight="1">
      <c r="A190" s="38"/>
      <c r="B190" s="39"/>
      <c r="C190" s="233" t="s">
        <v>342</v>
      </c>
      <c r="D190" s="233" t="s">
        <v>142</v>
      </c>
      <c r="E190" s="234" t="s">
        <v>527</v>
      </c>
      <c r="F190" s="235" t="s">
        <v>528</v>
      </c>
      <c r="G190" s="236" t="s">
        <v>145</v>
      </c>
      <c r="H190" s="237">
        <v>97.5</v>
      </c>
      <c r="I190" s="238"/>
      <c r="J190" s="239">
        <f>ROUND(I190*H190,2)</f>
        <v>0</v>
      </c>
      <c r="K190" s="240"/>
      <c r="L190" s="41"/>
      <c r="M190" s="241" t="s">
        <v>1</v>
      </c>
      <c r="N190" s="242" t="s">
        <v>46</v>
      </c>
      <c r="O190" s="91"/>
      <c r="P190" s="243">
        <f>O190*H190</f>
        <v>0</v>
      </c>
      <c r="Q190" s="243">
        <v>0.019429999999999999</v>
      </c>
      <c r="R190" s="243">
        <f>Q190*H190</f>
        <v>1.894425</v>
      </c>
      <c r="S190" s="243">
        <v>0</v>
      </c>
      <c r="T190" s="24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5" t="s">
        <v>146</v>
      </c>
      <c r="AT190" s="245" t="s">
        <v>142</v>
      </c>
      <c r="AU190" s="245" t="s">
        <v>91</v>
      </c>
      <c r="AY190" s="15" t="s">
        <v>140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5" t="s">
        <v>89</v>
      </c>
      <c r="BK190" s="143">
        <f>ROUND(I190*H190,2)</f>
        <v>0</v>
      </c>
      <c r="BL190" s="15" t="s">
        <v>146</v>
      </c>
      <c r="BM190" s="245" t="s">
        <v>529</v>
      </c>
    </row>
    <row r="191" s="13" customFormat="1">
      <c r="A191" s="13"/>
      <c r="B191" s="246"/>
      <c r="C191" s="247"/>
      <c r="D191" s="248" t="s">
        <v>148</v>
      </c>
      <c r="E191" s="249" t="s">
        <v>1</v>
      </c>
      <c r="F191" s="250" t="s">
        <v>530</v>
      </c>
      <c r="G191" s="247"/>
      <c r="H191" s="251">
        <v>97.5</v>
      </c>
      <c r="I191" s="252"/>
      <c r="J191" s="247"/>
      <c r="K191" s="247"/>
      <c r="L191" s="253"/>
      <c r="M191" s="254"/>
      <c r="N191" s="255"/>
      <c r="O191" s="255"/>
      <c r="P191" s="255"/>
      <c r="Q191" s="255"/>
      <c r="R191" s="255"/>
      <c r="S191" s="255"/>
      <c r="T191" s="25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7" t="s">
        <v>148</v>
      </c>
      <c r="AU191" s="257" t="s">
        <v>91</v>
      </c>
      <c r="AV191" s="13" t="s">
        <v>91</v>
      </c>
      <c r="AW191" s="13" t="s">
        <v>34</v>
      </c>
      <c r="AX191" s="13" t="s">
        <v>89</v>
      </c>
      <c r="AY191" s="257" t="s">
        <v>140</v>
      </c>
    </row>
    <row r="192" s="2" customFormat="1" ht="14.4" customHeight="1">
      <c r="A192" s="38"/>
      <c r="B192" s="39"/>
      <c r="C192" s="233" t="s">
        <v>347</v>
      </c>
      <c r="D192" s="233" t="s">
        <v>142</v>
      </c>
      <c r="E192" s="234" t="s">
        <v>531</v>
      </c>
      <c r="F192" s="235" t="s">
        <v>532</v>
      </c>
      <c r="G192" s="236" t="s">
        <v>145</v>
      </c>
      <c r="H192" s="237">
        <v>97.5</v>
      </c>
      <c r="I192" s="238"/>
      <c r="J192" s="239">
        <f>ROUND(I192*H192,2)</f>
        <v>0</v>
      </c>
      <c r="K192" s="240"/>
      <c r="L192" s="41"/>
      <c r="M192" s="241" t="s">
        <v>1</v>
      </c>
      <c r="N192" s="242" t="s">
        <v>46</v>
      </c>
      <c r="O192" s="91"/>
      <c r="P192" s="243">
        <f>O192*H192</f>
        <v>0</v>
      </c>
      <c r="Q192" s="243">
        <v>0.0053400000000000001</v>
      </c>
      <c r="R192" s="243">
        <f>Q192*H192</f>
        <v>0.52065000000000006</v>
      </c>
      <c r="S192" s="243">
        <v>0</v>
      </c>
      <c r="T192" s="24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5" t="s">
        <v>146</v>
      </c>
      <c r="AT192" s="245" t="s">
        <v>142</v>
      </c>
      <c r="AU192" s="245" t="s">
        <v>91</v>
      </c>
      <c r="AY192" s="15" t="s">
        <v>140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5" t="s">
        <v>89</v>
      </c>
      <c r="BK192" s="143">
        <f>ROUND(I192*H192,2)</f>
        <v>0</v>
      </c>
      <c r="BL192" s="15" t="s">
        <v>146</v>
      </c>
      <c r="BM192" s="245" t="s">
        <v>533</v>
      </c>
    </row>
    <row r="193" s="13" customFormat="1">
      <c r="A193" s="13"/>
      <c r="B193" s="246"/>
      <c r="C193" s="247"/>
      <c r="D193" s="248" t="s">
        <v>148</v>
      </c>
      <c r="E193" s="249" t="s">
        <v>1</v>
      </c>
      <c r="F193" s="250" t="s">
        <v>530</v>
      </c>
      <c r="G193" s="247"/>
      <c r="H193" s="251">
        <v>97.5</v>
      </c>
      <c r="I193" s="252"/>
      <c r="J193" s="247"/>
      <c r="K193" s="247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148</v>
      </c>
      <c r="AU193" s="257" t="s">
        <v>91</v>
      </c>
      <c r="AV193" s="13" t="s">
        <v>91</v>
      </c>
      <c r="AW193" s="13" t="s">
        <v>34</v>
      </c>
      <c r="AX193" s="13" t="s">
        <v>89</v>
      </c>
      <c r="AY193" s="257" t="s">
        <v>140</v>
      </c>
    </row>
    <row r="194" s="2" customFormat="1" ht="14.4" customHeight="1">
      <c r="A194" s="38"/>
      <c r="B194" s="39"/>
      <c r="C194" s="233" t="s">
        <v>351</v>
      </c>
      <c r="D194" s="233" t="s">
        <v>142</v>
      </c>
      <c r="E194" s="234" t="s">
        <v>357</v>
      </c>
      <c r="F194" s="235" t="s">
        <v>358</v>
      </c>
      <c r="G194" s="236" t="s">
        <v>145</v>
      </c>
      <c r="H194" s="237">
        <v>30</v>
      </c>
      <c r="I194" s="238"/>
      <c r="J194" s="239">
        <f>ROUND(I194*H194,2)</f>
        <v>0</v>
      </c>
      <c r="K194" s="240"/>
      <c r="L194" s="41"/>
      <c r="M194" s="241" t="s">
        <v>1</v>
      </c>
      <c r="N194" s="242" t="s">
        <v>46</v>
      </c>
      <c r="O194" s="91"/>
      <c r="P194" s="243">
        <f>O194*H194</f>
        <v>0</v>
      </c>
      <c r="Q194" s="243">
        <v>0.00158</v>
      </c>
      <c r="R194" s="243">
        <f>Q194*H194</f>
        <v>0.047399999999999998</v>
      </c>
      <c r="S194" s="243">
        <v>0</v>
      </c>
      <c r="T194" s="24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5" t="s">
        <v>146</v>
      </c>
      <c r="AT194" s="245" t="s">
        <v>142</v>
      </c>
      <c r="AU194" s="245" t="s">
        <v>91</v>
      </c>
      <c r="AY194" s="15" t="s">
        <v>140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5" t="s">
        <v>89</v>
      </c>
      <c r="BK194" s="143">
        <f>ROUND(I194*H194,2)</f>
        <v>0</v>
      </c>
      <c r="BL194" s="15" t="s">
        <v>146</v>
      </c>
      <c r="BM194" s="245" t="s">
        <v>534</v>
      </c>
    </row>
    <row r="195" s="13" customFormat="1">
      <c r="A195" s="13"/>
      <c r="B195" s="246"/>
      <c r="C195" s="247"/>
      <c r="D195" s="248" t="s">
        <v>148</v>
      </c>
      <c r="E195" s="249" t="s">
        <v>1</v>
      </c>
      <c r="F195" s="250" t="s">
        <v>535</v>
      </c>
      <c r="G195" s="247"/>
      <c r="H195" s="251">
        <v>30</v>
      </c>
      <c r="I195" s="252"/>
      <c r="J195" s="247"/>
      <c r="K195" s="247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148</v>
      </c>
      <c r="AU195" s="257" t="s">
        <v>91</v>
      </c>
      <c r="AV195" s="13" t="s">
        <v>91</v>
      </c>
      <c r="AW195" s="13" t="s">
        <v>34</v>
      </c>
      <c r="AX195" s="13" t="s">
        <v>89</v>
      </c>
      <c r="AY195" s="257" t="s">
        <v>140</v>
      </c>
    </row>
    <row r="196" s="2" customFormat="1" ht="24.15" customHeight="1">
      <c r="A196" s="38"/>
      <c r="B196" s="39"/>
      <c r="C196" s="233" t="s">
        <v>356</v>
      </c>
      <c r="D196" s="233" t="s">
        <v>142</v>
      </c>
      <c r="E196" s="234" t="s">
        <v>362</v>
      </c>
      <c r="F196" s="235" t="s">
        <v>363</v>
      </c>
      <c r="G196" s="236" t="s">
        <v>317</v>
      </c>
      <c r="H196" s="237">
        <v>132</v>
      </c>
      <c r="I196" s="238"/>
      <c r="J196" s="239">
        <f>ROUND(I196*H196,2)</f>
        <v>0</v>
      </c>
      <c r="K196" s="240"/>
      <c r="L196" s="41"/>
      <c r="M196" s="241" t="s">
        <v>1</v>
      </c>
      <c r="N196" s="242" t="s">
        <v>46</v>
      </c>
      <c r="O196" s="91"/>
      <c r="P196" s="243">
        <f>O196*H196</f>
        <v>0</v>
      </c>
      <c r="Q196" s="243">
        <v>0.00024000000000000001</v>
      </c>
      <c r="R196" s="243">
        <f>Q196*H196</f>
        <v>0.03168</v>
      </c>
      <c r="S196" s="243">
        <v>0</v>
      </c>
      <c r="T196" s="24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5" t="s">
        <v>146</v>
      </c>
      <c r="AT196" s="245" t="s">
        <v>142</v>
      </c>
      <c r="AU196" s="245" t="s">
        <v>91</v>
      </c>
      <c r="AY196" s="15" t="s">
        <v>140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5" t="s">
        <v>89</v>
      </c>
      <c r="BK196" s="143">
        <f>ROUND(I196*H196,2)</f>
        <v>0</v>
      </c>
      <c r="BL196" s="15" t="s">
        <v>146</v>
      </c>
      <c r="BM196" s="245" t="s">
        <v>536</v>
      </c>
    </row>
    <row r="197" s="13" customFormat="1">
      <c r="A197" s="13"/>
      <c r="B197" s="246"/>
      <c r="C197" s="247"/>
      <c r="D197" s="248" t="s">
        <v>148</v>
      </c>
      <c r="E197" s="249" t="s">
        <v>1</v>
      </c>
      <c r="F197" s="250" t="s">
        <v>537</v>
      </c>
      <c r="G197" s="247"/>
      <c r="H197" s="251">
        <v>132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7" t="s">
        <v>148</v>
      </c>
      <c r="AU197" s="257" t="s">
        <v>91</v>
      </c>
      <c r="AV197" s="13" t="s">
        <v>91</v>
      </c>
      <c r="AW197" s="13" t="s">
        <v>34</v>
      </c>
      <c r="AX197" s="13" t="s">
        <v>81</v>
      </c>
      <c r="AY197" s="257" t="s">
        <v>140</v>
      </c>
    </row>
    <row r="198" s="2" customFormat="1" ht="14.4" customHeight="1">
      <c r="A198" s="38"/>
      <c r="B198" s="39"/>
      <c r="C198" s="258" t="s">
        <v>361</v>
      </c>
      <c r="D198" s="258" t="s">
        <v>203</v>
      </c>
      <c r="E198" s="259" t="s">
        <v>538</v>
      </c>
      <c r="F198" s="260" t="s">
        <v>368</v>
      </c>
      <c r="G198" s="261" t="s">
        <v>190</v>
      </c>
      <c r="H198" s="262">
        <v>0.091999999999999998</v>
      </c>
      <c r="I198" s="263"/>
      <c r="J198" s="264">
        <f>ROUND(I198*H198,2)</f>
        <v>0</v>
      </c>
      <c r="K198" s="265"/>
      <c r="L198" s="266"/>
      <c r="M198" s="267" t="s">
        <v>1</v>
      </c>
      <c r="N198" s="268" t="s">
        <v>46</v>
      </c>
      <c r="O198" s="91"/>
      <c r="P198" s="243">
        <f>O198*H198</f>
        <v>0</v>
      </c>
      <c r="Q198" s="243">
        <v>1</v>
      </c>
      <c r="R198" s="243">
        <f>Q198*H198</f>
        <v>0.091999999999999998</v>
      </c>
      <c r="S198" s="243">
        <v>0</v>
      </c>
      <c r="T198" s="24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5" t="s">
        <v>182</v>
      </c>
      <c r="AT198" s="245" t="s">
        <v>203</v>
      </c>
      <c r="AU198" s="245" t="s">
        <v>91</v>
      </c>
      <c r="AY198" s="15" t="s">
        <v>140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5" t="s">
        <v>89</v>
      </c>
      <c r="BK198" s="143">
        <f>ROUND(I198*H198,2)</f>
        <v>0</v>
      </c>
      <c r="BL198" s="15" t="s">
        <v>146</v>
      </c>
      <c r="BM198" s="245" t="s">
        <v>539</v>
      </c>
    </row>
    <row r="199" s="13" customFormat="1">
      <c r="A199" s="13"/>
      <c r="B199" s="246"/>
      <c r="C199" s="247"/>
      <c r="D199" s="248" t="s">
        <v>148</v>
      </c>
      <c r="E199" s="249" t="s">
        <v>1</v>
      </c>
      <c r="F199" s="250" t="s">
        <v>540</v>
      </c>
      <c r="G199" s="247"/>
      <c r="H199" s="251">
        <v>0.091999999999999998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7" t="s">
        <v>148</v>
      </c>
      <c r="AU199" s="257" t="s">
        <v>91</v>
      </c>
      <c r="AV199" s="13" t="s">
        <v>91</v>
      </c>
      <c r="AW199" s="13" t="s">
        <v>34</v>
      </c>
      <c r="AX199" s="13" t="s">
        <v>89</v>
      </c>
      <c r="AY199" s="257" t="s">
        <v>140</v>
      </c>
    </row>
    <row r="200" s="2" customFormat="1" ht="14.4" customHeight="1">
      <c r="A200" s="38"/>
      <c r="B200" s="39"/>
      <c r="C200" s="233" t="s">
        <v>366</v>
      </c>
      <c r="D200" s="233" t="s">
        <v>142</v>
      </c>
      <c r="E200" s="234" t="s">
        <v>541</v>
      </c>
      <c r="F200" s="235" t="s">
        <v>542</v>
      </c>
      <c r="G200" s="236" t="s">
        <v>317</v>
      </c>
      <c r="H200" s="237">
        <v>26</v>
      </c>
      <c r="I200" s="238"/>
      <c r="J200" s="239">
        <f>ROUND(I200*H200,2)</f>
        <v>0</v>
      </c>
      <c r="K200" s="240"/>
      <c r="L200" s="41"/>
      <c r="M200" s="241" t="s">
        <v>1</v>
      </c>
      <c r="N200" s="242" t="s">
        <v>46</v>
      </c>
      <c r="O200" s="91"/>
      <c r="P200" s="243">
        <f>O200*H200</f>
        <v>0</v>
      </c>
      <c r="Q200" s="243">
        <v>0.00281</v>
      </c>
      <c r="R200" s="243">
        <f>Q200*H200</f>
        <v>0.07306</v>
      </c>
      <c r="S200" s="243">
        <v>0</v>
      </c>
      <c r="T200" s="24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5" t="s">
        <v>146</v>
      </c>
      <c r="AT200" s="245" t="s">
        <v>142</v>
      </c>
      <c r="AU200" s="245" t="s">
        <v>91</v>
      </c>
      <c r="AY200" s="15" t="s">
        <v>140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5" t="s">
        <v>89</v>
      </c>
      <c r="BK200" s="143">
        <f>ROUND(I200*H200,2)</f>
        <v>0</v>
      </c>
      <c r="BL200" s="15" t="s">
        <v>146</v>
      </c>
      <c r="BM200" s="245" t="s">
        <v>543</v>
      </c>
    </row>
    <row r="201" s="2" customFormat="1">
      <c r="A201" s="38"/>
      <c r="B201" s="39"/>
      <c r="C201" s="40"/>
      <c r="D201" s="248" t="s">
        <v>232</v>
      </c>
      <c r="E201" s="40"/>
      <c r="F201" s="269" t="s">
        <v>544</v>
      </c>
      <c r="G201" s="40"/>
      <c r="H201" s="40"/>
      <c r="I201" s="270"/>
      <c r="J201" s="40"/>
      <c r="K201" s="40"/>
      <c r="L201" s="41"/>
      <c r="M201" s="271"/>
      <c r="N201" s="272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5" t="s">
        <v>232</v>
      </c>
      <c r="AU201" s="15" t="s">
        <v>91</v>
      </c>
    </row>
    <row r="202" s="13" customFormat="1">
      <c r="A202" s="13"/>
      <c r="B202" s="246"/>
      <c r="C202" s="247"/>
      <c r="D202" s="248" t="s">
        <v>148</v>
      </c>
      <c r="E202" s="249" t="s">
        <v>1</v>
      </c>
      <c r="F202" s="250" t="s">
        <v>545</v>
      </c>
      <c r="G202" s="247"/>
      <c r="H202" s="251">
        <v>26</v>
      </c>
      <c r="I202" s="252"/>
      <c r="J202" s="247"/>
      <c r="K202" s="247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148</v>
      </c>
      <c r="AU202" s="257" t="s">
        <v>91</v>
      </c>
      <c r="AV202" s="13" t="s">
        <v>91</v>
      </c>
      <c r="AW202" s="13" t="s">
        <v>34</v>
      </c>
      <c r="AX202" s="13" t="s">
        <v>89</v>
      </c>
      <c r="AY202" s="257" t="s">
        <v>140</v>
      </c>
    </row>
    <row r="203" s="12" customFormat="1" ht="22.8" customHeight="1">
      <c r="A203" s="12"/>
      <c r="B203" s="217"/>
      <c r="C203" s="218"/>
      <c r="D203" s="219" t="s">
        <v>80</v>
      </c>
      <c r="E203" s="231" t="s">
        <v>371</v>
      </c>
      <c r="F203" s="231" t="s">
        <v>372</v>
      </c>
      <c r="G203" s="218"/>
      <c r="H203" s="218"/>
      <c r="I203" s="221"/>
      <c r="J203" s="232">
        <f>BK203</f>
        <v>0</v>
      </c>
      <c r="K203" s="218"/>
      <c r="L203" s="223"/>
      <c r="M203" s="224"/>
      <c r="N203" s="225"/>
      <c r="O203" s="225"/>
      <c r="P203" s="226">
        <f>SUM(P204:P209)</f>
        <v>0</v>
      </c>
      <c r="Q203" s="225"/>
      <c r="R203" s="226">
        <f>SUM(R204:R209)</f>
        <v>0</v>
      </c>
      <c r="S203" s="225"/>
      <c r="T203" s="227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8" t="s">
        <v>89</v>
      </c>
      <c r="AT203" s="229" t="s">
        <v>80</v>
      </c>
      <c r="AU203" s="229" t="s">
        <v>89</v>
      </c>
      <c r="AY203" s="228" t="s">
        <v>140</v>
      </c>
      <c r="BK203" s="230">
        <f>SUM(BK204:BK209)</f>
        <v>0</v>
      </c>
    </row>
    <row r="204" s="2" customFormat="1" ht="14.4" customHeight="1">
      <c r="A204" s="38"/>
      <c r="B204" s="39"/>
      <c r="C204" s="233" t="s">
        <v>373</v>
      </c>
      <c r="D204" s="233" t="s">
        <v>142</v>
      </c>
      <c r="E204" s="234" t="s">
        <v>374</v>
      </c>
      <c r="F204" s="235" t="s">
        <v>375</v>
      </c>
      <c r="G204" s="236" t="s">
        <v>190</v>
      </c>
      <c r="H204" s="237">
        <v>14.161</v>
      </c>
      <c r="I204" s="238"/>
      <c r="J204" s="239">
        <f>ROUND(I204*H204,2)</f>
        <v>0</v>
      </c>
      <c r="K204" s="240"/>
      <c r="L204" s="41"/>
      <c r="M204" s="241" t="s">
        <v>1</v>
      </c>
      <c r="N204" s="242" t="s">
        <v>46</v>
      </c>
      <c r="O204" s="91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5" t="s">
        <v>146</v>
      </c>
      <c r="AT204" s="245" t="s">
        <v>142</v>
      </c>
      <c r="AU204" s="245" t="s">
        <v>91</v>
      </c>
      <c r="AY204" s="15" t="s">
        <v>140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5" t="s">
        <v>89</v>
      </c>
      <c r="BK204" s="143">
        <f>ROUND(I204*H204,2)</f>
        <v>0</v>
      </c>
      <c r="BL204" s="15" t="s">
        <v>146</v>
      </c>
      <c r="BM204" s="245" t="s">
        <v>546</v>
      </c>
    </row>
    <row r="205" s="13" customFormat="1">
      <c r="A205" s="13"/>
      <c r="B205" s="246"/>
      <c r="C205" s="247"/>
      <c r="D205" s="248" t="s">
        <v>148</v>
      </c>
      <c r="E205" s="249" t="s">
        <v>1</v>
      </c>
      <c r="F205" s="250" t="s">
        <v>547</v>
      </c>
      <c r="G205" s="247"/>
      <c r="H205" s="251">
        <v>14.161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148</v>
      </c>
      <c r="AU205" s="257" t="s">
        <v>91</v>
      </c>
      <c r="AV205" s="13" t="s">
        <v>91</v>
      </c>
      <c r="AW205" s="13" t="s">
        <v>34</v>
      </c>
      <c r="AX205" s="13" t="s">
        <v>81</v>
      </c>
      <c r="AY205" s="257" t="s">
        <v>140</v>
      </c>
    </row>
    <row r="206" s="2" customFormat="1" ht="24.15" customHeight="1">
      <c r="A206" s="38"/>
      <c r="B206" s="39"/>
      <c r="C206" s="233" t="s">
        <v>378</v>
      </c>
      <c r="D206" s="233" t="s">
        <v>142</v>
      </c>
      <c r="E206" s="234" t="s">
        <v>379</v>
      </c>
      <c r="F206" s="235" t="s">
        <v>380</v>
      </c>
      <c r="G206" s="236" t="s">
        <v>190</v>
      </c>
      <c r="H206" s="237">
        <v>240.737</v>
      </c>
      <c r="I206" s="238"/>
      <c r="J206" s="239">
        <f>ROUND(I206*H206,2)</f>
        <v>0</v>
      </c>
      <c r="K206" s="240"/>
      <c r="L206" s="41"/>
      <c r="M206" s="241" t="s">
        <v>1</v>
      </c>
      <c r="N206" s="242" t="s">
        <v>46</v>
      </c>
      <c r="O206" s="91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5" t="s">
        <v>146</v>
      </c>
      <c r="AT206" s="245" t="s">
        <v>142</v>
      </c>
      <c r="AU206" s="245" t="s">
        <v>91</v>
      </c>
      <c r="AY206" s="15" t="s">
        <v>140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89</v>
      </c>
      <c r="BK206" s="143">
        <f>ROUND(I206*H206,2)</f>
        <v>0</v>
      </c>
      <c r="BL206" s="15" t="s">
        <v>146</v>
      </c>
      <c r="BM206" s="245" t="s">
        <v>548</v>
      </c>
    </row>
    <row r="207" s="13" customFormat="1">
      <c r="A207" s="13"/>
      <c r="B207" s="246"/>
      <c r="C207" s="247"/>
      <c r="D207" s="248" t="s">
        <v>148</v>
      </c>
      <c r="E207" s="249" t="s">
        <v>1</v>
      </c>
      <c r="F207" s="250" t="s">
        <v>549</v>
      </c>
      <c r="G207" s="247"/>
      <c r="H207" s="251">
        <v>240.737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148</v>
      </c>
      <c r="AU207" s="257" t="s">
        <v>91</v>
      </c>
      <c r="AV207" s="13" t="s">
        <v>91</v>
      </c>
      <c r="AW207" s="13" t="s">
        <v>34</v>
      </c>
      <c r="AX207" s="13" t="s">
        <v>89</v>
      </c>
      <c r="AY207" s="257" t="s">
        <v>140</v>
      </c>
    </row>
    <row r="208" s="2" customFormat="1" ht="24.15" customHeight="1">
      <c r="A208" s="38"/>
      <c r="B208" s="39"/>
      <c r="C208" s="233" t="s">
        <v>383</v>
      </c>
      <c r="D208" s="233" t="s">
        <v>142</v>
      </c>
      <c r="E208" s="234" t="s">
        <v>384</v>
      </c>
      <c r="F208" s="235" t="s">
        <v>385</v>
      </c>
      <c r="G208" s="236" t="s">
        <v>190</v>
      </c>
      <c r="H208" s="237">
        <v>14.161</v>
      </c>
      <c r="I208" s="238"/>
      <c r="J208" s="239">
        <f>ROUND(I208*H208,2)</f>
        <v>0</v>
      </c>
      <c r="K208" s="240"/>
      <c r="L208" s="41"/>
      <c r="M208" s="241" t="s">
        <v>1</v>
      </c>
      <c r="N208" s="242" t="s">
        <v>46</v>
      </c>
      <c r="O208" s="91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5" t="s">
        <v>146</v>
      </c>
      <c r="AT208" s="245" t="s">
        <v>142</v>
      </c>
      <c r="AU208" s="245" t="s">
        <v>91</v>
      </c>
      <c r="AY208" s="15" t="s">
        <v>140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5" t="s">
        <v>89</v>
      </c>
      <c r="BK208" s="143">
        <f>ROUND(I208*H208,2)</f>
        <v>0</v>
      </c>
      <c r="BL208" s="15" t="s">
        <v>146</v>
      </c>
      <c r="BM208" s="245" t="s">
        <v>550</v>
      </c>
    </row>
    <row r="209" s="13" customFormat="1">
      <c r="A209" s="13"/>
      <c r="B209" s="246"/>
      <c r="C209" s="247"/>
      <c r="D209" s="248" t="s">
        <v>148</v>
      </c>
      <c r="E209" s="249" t="s">
        <v>1</v>
      </c>
      <c r="F209" s="250" t="s">
        <v>551</v>
      </c>
      <c r="G209" s="247"/>
      <c r="H209" s="251">
        <v>14.161</v>
      </c>
      <c r="I209" s="252"/>
      <c r="J209" s="247"/>
      <c r="K209" s="247"/>
      <c r="L209" s="253"/>
      <c r="M209" s="254"/>
      <c r="N209" s="255"/>
      <c r="O209" s="255"/>
      <c r="P209" s="255"/>
      <c r="Q209" s="255"/>
      <c r="R209" s="255"/>
      <c r="S209" s="255"/>
      <c r="T209" s="25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7" t="s">
        <v>148</v>
      </c>
      <c r="AU209" s="257" t="s">
        <v>91</v>
      </c>
      <c r="AV209" s="13" t="s">
        <v>91</v>
      </c>
      <c r="AW209" s="13" t="s">
        <v>34</v>
      </c>
      <c r="AX209" s="13" t="s">
        <v>89</v>
      </c>
      <c r="AY209" s="257" t="s">
        <v>140</v>
      </c>
    </row>
    <row r="210" s="12" customFormat="1" ht="22.8" customHeight="1">
      <c r="A210" s="12"/>
      <c r="B210" s="217"/>
      <c r="C210" s="218"/>
      <c r="D210" s="219" t="s">
        <v>80</v>
      </c>
      <c r="E210" s="231" t="s">
        <v>240</v>
      </c>
      <c r="F210" s="231" t="s">
        <v>241</v>
      </c>
      <c r="G210" s="218"/>
      <c r="H210" s="218"/>
      <c r="I210" s="221"/>
      <c r="J210" s="232">
        <f>BK210</f>
        <v>0</v>
      </c>
      <c r="K210" s="218"/>
      <c r="L210" s="223"/>
      <c r="M210" s="224"/>
      <c r="N210" s="225"/>
      <c r="O210" s="225"/>
      <c r="P210" s="226">
        <f>P211</f>
        <v>0</v>
      </c>
      <c r="Q210" s="225"/>
      <c r="R210" s="226">
        <f>R211</f>
        <v>0</v>
      </c>
      <c r="S210" s="225"/>
      <c r="T210" s="227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8" t="s">
        <v>89</v>
      </c>
      <c r="AT210" s="229" t="s">
        <v>80</v>
      </c>
      <c r="AU210" s="229" t="s">
        <v>89</v>
      </c>
      <c r="AY210" s="228" t="s">
        <v>140</v>
      </c>
      <c r="BK210" s="230">
        <f>BK211</f>
        <v>0</v>
      </c>
    </row>
    <row r="211" s="2" customFormat="1" ht="14.4" customHeight="1">
      <c r="A211" s="38"/>
      <c r="B211" s="39"/>
      <c r="C211" s="233" t="s">
        <v>388</v>
      </c>
      <c r="D211" s="233" t="s">
        <v>142</v>
      </c>
      <c r="E211" s="234" t="s">
        <v>243</v>
      </c>
      <c r="F211" s="235" t="s">
        <v>244</v>
      </c>
      <c r="G211" s="236" t="s">
        <v>190</v>
      </c>
      <c r="H211" s="237">
        <v>19.561</v>
      </c>
      <c r="I211" s="238"/>
      <c r="J211" s="239">
        <f>ROUND(I211*H211,2)</f>
        <v>0</v>
      </c>
      <c r="K211" s="240"/>
      <c r="L211" s="41"/>
      <c r="M211" s="241" t="s">
        <v>1</v>
      </c>
      <c r="N211" s="242" t="s">
        <v>46</v>
      </c>
      <c r="O211" s="91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5" t="s">
        <v>146</v>
      </c>
      <c r="AT211" s="245" t="s">
        <v>142</v>
      </c>
      <c r="AU211" s="245" t="s">
        <v>91</v>
      </c>
      <c r="AY211" s="15" t="s">
        <v>140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89</v>
      </c>
      <c r="BK211" s="143">
        <f>ROUND(I211*H211,2)</f>
        <v>0</v>
      </c>
      <c r="BL211" s="15" t="s">
        <v>146</v>
      </c>
      <c r="BM211" s="245" t="s">
        <v>552</v>
      </c>
    </row>
    <row r="212" s="12" customFormat="1" ht="25.92" customHeight="1">
      <c r="A212" s="12"/>
      <c r="B212" s="217"/>
      <c r="C212" s="218"/>
      <c r="D212" s="219" t="s">
        <v>80</v>
      </c>
      <c r="E212" s="220" t="s">
        <v>390</v>
      </c>
      <c r="F212" s="220" t="s">
        <v>391</v>
      </c>
      <c r="G212" s="218"/>
      <c r="H212" s="218"/>
      <c r="I212" s="221"/>
      <c r="J212" s="222">
        <f>BK212</f>
        <v>0</v>
      </c>
      <c r="K212" s="218"/>
      <c r="L212" s="223"/>
      <c r="M212" s="224"/>
      <c r="N212" s="225"/>
      <c r="O212" s="225"/>
      <c r="P212" s="226">
        <f>P213</f>
        <v>0</v>
      </c>
      <c r="Q212" s="225"/>
      <c r="R212" s="226">
        <f>R213</f>
        <v>0.065684099999999995</v>
      </c>
      <c r="S212" s="225"/>
      <c r="T212" s="227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8" t="s">
        <v>91</v>
      </c>
      <c r="AT212" s="229" t="s">
        <v>80</v>
      </c>
      <c r="AU212" s="229" t="s">
        <v>81</v>
      </c>
      <c r="AY212" s="228" t="s">
        <v>140</v>
      </c>
      <c r="BK212" s="230">
        <f>BK213</f>
        <v>0</v>
      </c>
    </row>
    <row r="213" s="12" customFormat="1" ht="22.8" customHeight="1">
      <c r="A213" s="12"/>
      <c r="B213" s="217"/>
      <c r="C213" s="218"/>
      <c r="D213" s="219" t="s">
        <v>80</v>
      </c>
      <c r="E213" s="231" t="s">
        <v>392</v>
      </c>
      <c r="F213" s="231" t="s">
        <v>393</v>
      </c>
      <c r="G213" s="218"/>
      <c r="H213" s="218"/>
      <c r="I213" s="221"/>
      <c r="J213" s="232">
        <f>BK213</f>
        <v>0</v>
      </c>
      <c r="K213" s="218"/>
      <c r="L213" s="223"/>
      <c r="M213" s="224"/>
      <c r="N213" s="225"/>
      <c r="O213" s="225"/>
      <c r="P213" s="226">
        <f>SUM(P214:P225)</f>
        <v>0</v>
      </c>
      <c r="Q213" s="225"/>
      <c r="R213" s="226">
        <f>SUM(R214:R225)</f>
        <v>0.065684099999999995</v>
      </c>
      <c r="S213" s="225"/>
      <c r="T213" s="227">
        <f>SUM(T214:T225)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8" t="s">
        <v>91</v>
      </c>
      <c r="AT213" s="229" t="s">
        <v>80</v>
      </c>
      <c r="AU213" s="229" t="s">
        <v>89</v>
      </c>
      <c r="AY213" s="228" t="s">
        <v>140</v>
      </c>
      <c r="BK213" s="230">
        <f>SUM(BK214:BK225)</f>
        <v>0</v>
      </c>
    </row>
    <row r="214" s="2" customFormat="1" ht="14.4" customHeight="1">
      <c r="A214" s="38"/>
      <c r="B214" s="39"/>
      <c r="C214" s="233" t="s">
        <v>394</v>
      </c>
      <c r="D214" s="233" t="s">
        <v>142</v>
      </c>
      <c r="E214" s="234" t="s">
        <v>395</v>
      </c>
      <c r="F214" s="235" t="s">
        <v>396</v>
      </c>
      <c r="G214" s="236" t="s">
        <v>145</v>
      </c>
      <c r="H214" s="237">
        <v>100.881</v>
      </c>
      <c r="I214" s="238"/>
      <c r="J214" s="239">
        <f>ROUND(I214*H214,2)</f>
        <v>0</v>
      </c>
      <c r="K214" s="240"/>
      <c r="L214" s="41"/>
      <c r="M214" s="241" t="s">
        <v>1</v>
      </c>
      <c r="N214" s="242" t="s">
        <v>46</v>
      </c>
      <c r="O214" s="91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5" t="s">
        <v>222</v>
      </c>
      <c r="AT214" s="245" t="s">
        <v>142</v>
      </c>
      <c r="AU214" s="245" t="s">
        <v>91</v>
      </c>
      <c r="AY214" s="15" t="s">
        <v>140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89</v>
      </c>
      <c r="BK214" s="143">
        <f>ROUND(I214*H214,2)</f>
        <v>0</v>
      </c>
      <c r="BL214" s="15" t="s">
        <v>222</v>
      </c>
      <c r="BM214" s="245" t="s">
        <v>553</v>
      </c>
    </row>
    <row r="215" s="13" customFormat="1">
      <c r="A215" s="13"/>
      <c r="B215" s="246"/>
      <c r="C215" s="247"/>
      <c r="D215" s="248" t="s">
        <v>148</v>
      </c>
      <c r="E215" s="249" t="s">
        <v>1</v>
      </c>
      <c r="F215" s="250" t="s">
        <v>554</v>
      </c>
      <c r="G215" s="247"/>
      <c r="H215" s="251">
        <v>3.3809999999999998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148</v>
      </c>
      <c r="AU215" s="257" t="s">
        <v>91</v>
      </c>
      <c r="AV215" s="13" t="s">
        <v>91</v>
      </c>
      <c r="AW215" s="13" t="s">
        <v>34</v>
      </c>
      <c r="AX215" s="13" t="s">
        <v>81</v>
      </c>
      <c r="AY215" s="257" t="s">
        <v>140</v>
      </c>
    </row>
    <row r="216" s="13" customFormat="1">
      <c r="A216" s="13"/>
      <c r="B216" s="246"/>
      <c r="C216" s="247"/>
      <c r="D216" s="248" t="s">
        <v>148</v>
      </c>
      <c r="E216" s="249" t="s">
        <v>1</v>
      </c>
      <c r="F216" s="250" t="s">
        <v>530</v>
      </c>
      <c r="G216" s="247"/>
      <c r="H216" s="251">
        <v>97.5</v>
      </c>
      <c r="I216" s="252"/>
      <c r="J216" s="247"/>
      <c r="K216" s="247"/>
      <c r="L216" s="253"/>
      <c r="M216" s="254"/>
      <c r="N216" s="255"/>
      <c r="O216" s="255"/>
      <c r="P216" s="255"/>
      <c r="Q216" s="255"/>
      <c r="R216" s="255"/>
      <c r="S216" s="255"/>
      <c r="T216" s="25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7" t="s">
        <v>148</v>
      </c>
      <c r="AU216" s="257" t="s">
        <v>91</v>
      </c>
      <c r="AV216" s="13" t="s">
        <v>91</v>
      </c>
      <c r="AW216" s="13" t="s">
        <v>34</v>
      </c>
      <c r="AX216" s="13" t="s">
        <v>81</v>
      </c>
      <c r="AY216" s="257" t="s">
        <v>140</v>
      </c>
    </row>
    <row r="217" s="2" customFormat="1" ht="14.4" customHeight="1">
      <c r="A217" s="38"/>
      <c r="B217" s="39"/>
      <c r="C217" s="258" t="s">
        <v>399</v>
      </c>
      <c r="D217" s="258" t="s">
        <v>203</v>
      </c>
      <c r="E217" s="259" t="s">
        <v>400</v>
      </c>
      <c r="F217" s="260" t="s">
        <v>401</v>
      </c>
      <c r="G217" s="261" t="s">
        <v>402</v>
      </c>
      <c r="H217" s="262">
        <v>0.39900000000000002</v>
      </c>
      <c r="I217" s="263"/>
      <c r="J217" s="264">
        <f>ROUND(I217*H217,2)</f>
        <v>0</v>
      </c>
      <c r="K217" s="265"/>
      <c r="L217" s="266"/>
      <c r="M217" s="267" t="s">
        <v>1</v>
      </c>
      <c r="N217" s="268" t="s">
        <v>46</v>
      </c>
      <c r="O217" s="91"/>
      <c r="P217" s="243">
        <f>O217*H217</f>
        <v>0</v>
      </c>
      <c r="Q217" s="243">
        <v>0.00089999999999999998</v>
      </c>
      <c r="R217" s="243">
        <f>Q217*H217</f>
        <v>0.0003591</v>
      </c>
      <c r="S217" s="243">
        <v>0</v>
      </c>
      <c r="T217" s="24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5" t="s">
        <v>356</v>
      </c>
      <c r="AT217" s="245" t="s">
        <v>203</v>
      </c>
      <c r="AU217" s="245" t="s">
        <v>91</v>
      </c>
      <c r="AY217" s="15" t="s">
        <v>140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89</v>
      </c>
      <c r="BK217" s="143">
        <f>ROUND(I217*H217,2)</f>
        <v>0</v>
      </c>
      <c r="BL217" s="15" t="s">
        <v>222</v>
      </c>
      <c r="BM217" s="245" t="s">
        <v>555</v>
      </c>
    </row>
    <row r="218" s="13" customFormat="1">
      <c r="A218" s="13"/>
      <c r="B218" s="246"/>
      <c r="C218" s="247"/>
      <c r="D218" s="248" t="s">
        <v>148</v>
      </c>
      <c r="E218" s="247"/>
      <c r="F218" s="250" t="s">
        <v>556</v>
      </c>
      <c r="G218" s="247"/>
      <c r="H218" s="251">
        <v>0.39900000000000002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7" t="s">
        <v>148</v>
      </c>
      <c r="AU218" s="257" t="s">
        <v>91</v>
      </c>
      <c r="AV218" s="13" t="s">
        <v>91</v>
      </c>
      <c r="AW218" s="13" t="s">
        <v>4</v>
      </c>
      <c r="AX218" s="13" t="s">
        <v>89</v>
      </c>
      <c r="AY218" s="257" t="s">
        <v>140</v>
      </c>
    </row>
    <row r="219" s="2" customFormat="1" ht="14.4" customHeight="1">
      <c r="A219" s="38"/>
      <c r="B219" s="39"/>
      <c r="C219" s="258" t="s">
        <v>405</v>
      </c>
      <c r="D219" s="258" t="s">
        <v>203</v>
      </c>
      <c r="E219" s="259" t="s">
        <v>557</v>
      </c>
      <c r="F219" s="260" t="s">
        <v>558</v>
      </c>
      <c r="G219" s="261" t="s">
        <v>206</v>
      </c>
      <c r="H219" s="262">
        <v>11.505000000000001</v>
      </c>
      <c r="I219" s="263"/>
      <c r="J219" s="264">
        <f>ROUND(I219*H219,2)</f>
        <v>0</v>
      </c>
      <c r="K219" s="265"/>
      <c r="L219" s="266"/>
      <c r="M219" s="267" t="s">
        <v>1</v>
      </c>
      <c r="N219" s="268" t="s">
        <v>46</v>
      </c>
      <c r="O219" s="91"/>
      <c r="P219" s="243">
        <f>O219*H219</f>
        <v>0</v>
      </c>
      <c r="Q219" s="243">
        <v>0.001</v>
      </c>
      <c r="R219" s="243">
        <f>Q219*H219</f>
        <v>0.011505000000000001</v>
      </c>
      <c r="S219" s="243">
        <v>0</v>
      </c>
      <c r="T219" s="24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5" t="s">
        <v>356</v>
      </c>
      <c r="AT219" s="245" t="s">
        <v>203</v>
      </c>
      <c r="AU219" s="245" t="s">
        <v>91</v>
      </c>
      <c r="AY219" s="15" t="s">
        <v>140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5" t="s">
        <v>89</v>
      </c>
      <c r="BK219" s="143">
        <f>ROUND(I219*H219,2)</f>
        <v>0</v>
      </c>
      <c r="BL219" s="15" t="s">
        <v>222</v>
      </c>
      <c r="BM219" s="245" t="s">
        <v>559</v>
      </c>
    </row>
    <row r="220" s="13" customFormat="1">
      <c r="A220" s="13"/>
      <c r="B220" s="246"/>
      <c r="C220" s="247"/>
      <c r="D220" s="248" t="s">
        <v>148</v>
      </c>
      <c r="E220" s="247"/>
      <c r="F220" s="250" t="s">
        <v>560</v>
      </c>
      <c r="G220" s="247"/>
      <c r="H220" s="251">
        <v>11.505000000000001</v>
      </c>
      <c r="I220" s="252"/>
      <c r="J220" s="247"/>
      <c r="K220" s="247"/>
      <c r="L220" s="253"/>
      <c r="M220" s="254"/>
      <c r="N220" s="255"/>
      <c r="O220" s="255"/>
      <c r="P220" s="255"/>
      <c r="Q220" s="255"/>
      <c r="R220" s="255"/>
      <c r="S220" s="255"/>
      <c r="T220" s="25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7" t="s">
        <v>148</v>
      </c>
      <c r="AU220" s="257" t="s">
        <v>91</v>
      </c>
      <c r="AV220" s="13" t="s">
        <v>91</v>
      </c>
      <c r="AW220" s="13" t="s">
        <v>4</v>
      </c>
      <c r="AX220" s="13" t="s">
        <v>89</v>
      </c>
      <c r="AY220" s="257" t="s">
        <v>140</v>
      </c>
    </row>
    <row r="221" s="2" customFormat="1" ht="14.4" customHeight="1">
      <c r="A221" s="38"/>
      <c r="B221" s="39"/>
      <c r="C221" s="233" t="s">
        <v>410</v>
      </c>
      <c r="D221" s="233" t="s">
        <v>142</v>
      </c>
      <c r="E221" s="234" t="s">
        <v>415</v>
      </c>
      <c r="F221" s="235" t="s">
        <v>416</v>
      </c>
      <c r="G221" s="236" t="s">
        <v>317</v>
      </c>
      <c r="H221" s="237">
        <v>41.399999999999999</v>
      </c>
      <c r="I221" s="238"/>
      <c r="J221" s="239">
        <f>ROUND(I221*H221,2)</f>
        <v>0</v>
      </c>
      <c r="K221" s="240"/>
      <c r="L221" s="41"/>
      <c r="M221" s="241" t="s">
        <v>1</v>
      </c>
      <c r="N221" s="242" t="s">
        <v>46</v>
      </c>
      <c r="O221" s="91"/>
      <c r="P221" s="243">
        <f>O221*H221</f>
        <v>0</v>
      </c>
      <c r="Q221" s="243">
        <v>0.001</v>
      </c>
      <c r="R221" s="243">
        <f>Q221*H221</f>
        <v>0.041399999999999999</v>
      </c>
      <c r="S221" s="243">
        <v>0</v>
      </c>
      <c r="T221" s="24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5" t="s">
        <v>222</v>
      </c>
      <c r="AT221" s="245" t="s">
        <v>142</v>
      </c>
      <c r="AU221" s="245" t="s">
        <v>91</v>
      </c>
      <c r="AY221" s="15" t="s">
        <v>140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89</v>
      </c>
      <c r="BK221" s="143">
        <f>ROUND(I221*H221,2)</f>
        <v>0</v>
      </c>
      <c r="BL221" s="15" t="s">
        <v>222</v>
      </c>
      <c r="BM221" s="245" t="s">
        <v>561</v>
      </c>
    </row>
    <row r="222" s="13" customFormat="1">
      <c r="A222" s="13"/>
      <c r="B222" s="246"/>
      <c r="C222" s="247"/>
      <c r="D222" s="248" t="s">
        <v>148</v>
      </c>
      <c r="E222" s="249" t="s">
        <v>1</v>
      </c>
      <c r="F222" s="250" t="s">
        <v>562</v>
      </c>
      <c r="G222" s="247"/>
      <c r="H222" s="251">
        <v>41.399999999999999</v>
      </c>
      <c r="I222" s="252"/>
      <c r="J222" s="247"/>
      <c r="K222" s="247"/>
      <c r="L222" s="253"/>
      <c r="M222" s="254"/>
      <c r="N222" s="255"/>
      <c r="O222" s="255"/>
      <c r="P222" s="255"/>
      <c r="Q222" s="255"/>
      <c r="R222" s="255"/>
      <c r="S222" s="255"/>
      <c r="T222" s="25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7" t="s">
        <v>148</v>
      </c>
      <c r="AU222" s="257" t="s">
        <v>91</v>
      </c>
      <c r="AV222" s="13" t="s">
        <v>91</v>
      </c>
      <c r="AW222" s="13" t="s">
        <v>34</v>
      </c>
      <c r="AX222" s="13" t="s">
        <v>89</v>
      </c>
      <c r="AY222" s="257" t="s">
        <v>140</v>
      </c>
    </row>
    <row r="223" s="2" customFormat="1" ht="14.4" customHeight="1">
      <c r="A223" s="38"/>
      <c r="B223" s="39"/>
      <c r="C223" s="258" t="s">
        <v>414</v>
      </c>
      <c r="D223" s="258" t="s">
        <v>203</v>
      </c>
      <c r="E223" s="259" t="s">
        <v>421</v>
      </c>
      <c r="F223" s="260" t="s">
        <v>422</v>
      </c>
      <c r="G223" s="261" t="s">
        <v>317</v>
      </c>
      <c r="H223" s="262">
        <v>41.399999999999999</v>
      </c>
      <c r="I223" s="263"/>
      <c r="J223" s="264">
        <f>ROUND(I223*H223,2)</f>
        <v>0</v>
      </c>
      <c r="K223" s="265"/>
      <c r="L223" s="266"/>
      <c r="M223" s="267" t="s">
        <v>1</v>
      </c>
      <c r="N223" s="268" t="s">
        <v>46</v>
      </c>
      <c r="O223" s="91"/>
      <c r="P223" s="243">
        <f>O223*H223</f>
        <v>0</v>
      </c>
      <c r="Q223" s="243">
        <v>0.00029999999999999997</v>
      </c>
      <c r="R223" s="243">
        <f>Q223*H223</f>
        <v>0.012419999999999999</v>
      </c>
      <c r="S223" s="243">
        <v>0</v>
      </c>
      <c r="T223" s="24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5" t="s">
        <v>356</v>
      </c>
      <c r="AT223" s="245" t="s">
        <v>203</v>
      </c>
      <c r="AU223" s="245" t="s">
        <v>91</v>
      </c>
      <c r="AY223" s="15" t="s">
        <v>140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89</v>
      </c>
      <c r="BK223" s="143">
        <f>ROUND(I223*H223,2)</f>
        <v>0</v>
      </c>
      <c r="BL223" s="15" t="s">
        <v>222</v>
      </c>
      <c r="BM223" s="245" t="s">
        <v>563</v>
      </c>
    </row>
    <row r="224" s="13" customFormat="1">
      <c r="A224" s="13"/>
      <c r="B224" s="246"/>
      <c r="C224" s="247"/>
      <c r="D224" s="248" t="s">
        <v>148</v>
      </c>
      <c r="E224" s="249" t="s">
        <v>1</v>
      </c>
      <c r="F224" s="250" t="s">
        <v>562</v>
      </c>
      <c r="G224" s="247"/>
      <c r="H224" s="251">
        <v>41.399999999999999</v>
      </c>
      <c r="I224" s="252"/>
      <c r="J224" s="247"/>
      <c r="K224" s="247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148</v>
      </c>
      <c r="AU224" s="257" t="s">
        <v>91</v>
      </c>
      <c r="AV224" s="13" t="s">
        <v>91</v>
      </c>
      <c r="AW224" s="13" t="s">
        <v>34</v>
      </c>
      <c r="AX224" s="13" t="s">
        <v>89</v>
      </c>
      <c r="AY224" s="257" t="s">
        <v>140</v>
      </c>
    </row>
    <row r="225" s="2" customFormat="1" ht="24.15" customHeight="1">
      <c r="A225" s="38"/>
      <c r="B225" s="39"/>
      <c r="C225" s="233" t="s">
        <v>420</v>
      </c>
      <c r="D225" s="233" t="s">
        <v>142</v>
      </c>
      <c r="E225" s="234" t="s">
        <v>430</v>
      </c>
      <c r="F225" s="235" t="s">
        <v>431</v>
      </c>
      <c r="G225" s="236" t="s">
        <v>190</v>
      </c>
      <c r="H225" s="237">
        <v>0.066000000000000003</v>
      </c>
      <c r="I225" s="238"/>
      <c r="J225" s="239">
        <f>ROUND(I225*H225,2)</f>
        <v>0</v>
      </c>
      <c r="K225" s="240"/>
      <c r="L225" s="41"/>
      <c r="M225" s="273" t="s">
        <v>1</v>
      </c>
      <c r="N225" s="274" t="s">
        <v>46</v>
      </c>
      <c r="O225" s="275"/>
      <c r="P225" s="276">
        <f>O225*H225</f>
        <v>0</v>
      </c>
      <c r="Q225" s="276">
        <v>0</v>
      </c>
      <c r="R225" s="276">
        <f>Q225*H225</f>
        <v>0</v>
      </c>
      <c r="S225" s="276">
        <v>0</v>
      </c>
      <c r="T225" s="27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5" t="s">
        <v>222</v>
      </c>
      <c r="AT225" s="245" t="s">
        <v>142</v>
      </c>
      <c r="AU225" s="245" t="s">
        <v>91</v>
      </c>
      <c r="AY225" s="15" t="s">
        <v>140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89</v>
      </c>
      <c r="BK225" s="143">
        <f>ROUND(I225*H225,2)</f>
        <v>0</v>
      </c>
      <c r="BL225" s="15" t="s">
        <v>222</v>
      </c>
      <c r="BM225" s="245" t="s">
        <v>564</v>
      </c>
    </row>
    <row r="226" s="2" customFormat="1" ht="6.96" customHeight="1">
      <c r="A226" s="38"/>
      <c r="B226" s="66"/>
      <c r="C226" s="67"/>
      <c r="D226" s="67"/>
      <c r="E226" s="67"/>
      <c r="F226" s="67"/>
      <c r="G226" s="67"/>
      <c r="H226" s="67"/>
      <c r="I226" s="67"/>
      <c r="J226" s="67"/>
      <c r="K226" s="67"/>
      <c r="L226" s="41"/>
      <c r="M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sheet="1" autoFilter="0" formatColumns="0" formatRows="0" objects="1" scenarios="1" spinCount="100000" saltValue="r4IG1yETryWCtrPER8fIQ31XyZue31+b9BWY93lHrlVMydkGXuGpEkY865ACa8817WKpBntikTSTHG7Lc/wwng==" hashValue="SHUAM/YlqJsTeucgWY+u2yBpBpEvw38AsQfvJt2G7Usc1vLHd5y8XLmnNZqIzC/qR46bI5K5Mk1I1ZcTInXvHw==" algorithmName="SHA-512" password="CC35"/>
  <autoFilter ref="C124:K22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91</v>
      </c>
    </row>
    <row r="4" s="1" customFormat="1" ht="24.96" customHeight="1">
      <c r="B4" s="18"/>
      <c r="D4" s="153" t="s">
        <v>112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Morava, Ruda nad Moravou - dosypání hráze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565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29. 9. 2020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">
        <v>27</v>
      </c>
      <c r="F15" s="38"/>
      <c r="G15" s="38"/>
      <c r="H15" s="38"/>
      <c r="I15" s="155" t="s">
        <v>28</v>
      </c>
      <c r="J15" s="158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29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28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31</v>
      </c>
      <c r="E20" s="38"/>
      <c r="F20" s="38"/>
      <c r="G20" s="38"/>
      <c r="H20" s="38"/>
      <c r="I20" s="155" t="s">
        <v>25</v>
      </c>
      <c r="J20" s="158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">
        <v>33</v>
      </c>
      <c r="F21" s="38"/>
      <c r="G21" s="38"/>
      <c r="H21" s="38"/>
      <c r="I21" s="155" t="s">
        <v>28</v>
      </c>
      <c r="J21" s="158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35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28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41</v>
      </c>
      <c r="E30" s="38"/>
      <c r="F30" s="38"/>
      <c r="G30" s="38"/>
      <c r="H30" s="38"/>
      <c r="I30" s="38"/>
      <c r="J30" s="166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43</v>
      </c>
      <c r="G32" s="38"/>
      <c r="H32" s="38"/>
      <c r="I32" s="167" t="s">
        <v>42</v>
      </c>
      <c r="J32" s="167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45</v>
      </c>
      <c r="E33" s="155" t="s">
        <v>46</v>
      </c>
      <c r="F33" s="169">
        <f>ROUND((SUM(BE120:BE149)),  2)</f>
        <v>0</v>
      </c>
      <c r="G33" s="38"/>
      <c r="H33" s="38"/>
      <c r="I33" s="170">
        <v>0.20999999999999999</v>
      </c>
      <c r="J33" s="169">
        <f>ROUND(((SUM(BE120:BE149))*I33),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47</v>
      </c>
      <c r="F34" s="169">
        <f>ROUND((SUM(BF120:BF149)),  2)</f>
        <v>0</v>
      </c>
      <c r="G34" s="38"/>
      <c r="H34" s="38"/>
      <c r="I34" s="170">
        <v>0.14999999999999999</v>
      </c>
      <c r="J34" s="169">
        <f>ROUND(((SUM(BF120:BF149))*I34),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48</v>
      </c>
      <c r="F35" s="169">
        <f>ROUND((SUM(BG120:BG149)),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49</v>
      </c>
      <c r="F36" s="169">
        <f>ROUND((SUM(BH120:BH149)),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50</v>
      </c>
      <c r="F37" s="169">
        <f>ROUND((SUM(BI120:BI149)),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51</v>
      </c>
      <c r="E39" s="173"/>
      <c r="F39" s="173"/>
      <c r="G39" s="174" t="s">
        <v>52</v>
      </c>
      <c r="H39" s="175" t="s">
        <v>53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54</v>
      </c>
      <c r="E50" s="179"/>
      <c r="F50" s="179"/>
      <c r="G50" s="178" t="s">
        <v>55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56</v>
      </c>
      <c r="E61" s="181"/>
      <c r="F61" s="182" t="s">
        <v>57</v>
      </c>
      <c r="G61" s="180" t="s">
        <v>56</v>
      </c>
      <c r="H61" s="181"/>
      <c r="I61" s="181"/>
      <c r="J61" s="183" t="s">
        <v>57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58</v>
      </c>
      <c r="E65" s="184"/>
      <c r="F65" s="184"/>
      <c r="G65" s="178" t="s">
        <v>59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56</v>
      </c>
      <c r="E76" s="181"/>
      <c r="F76" s="182" t="s">
        <v>57</v>
      </c>
      <c r="G76" s="180" t="s">
        <v>56</v>
      </c>
      <c r="H76" s="181"/>
      <c r="I76" s="181"/>
      <c r="J76" s="183" t="s">
        <v>57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9" t="str">
        <f>E7</f>
        <v>Morava, Ruda nad Moravou - dosypání hráze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0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3002_04 - SO4 - Oprava opevnění a kamenné patky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0" t="s">
        <v>20</v>
      </c>
      <c r="D89" s="40"/>
      <c r="E89" s="40"/>
      <c r="F89" s="25" t="str">
        <f>F12</f>
        <v>k.ú. Ruda nad Moravou a Bartoňov</v>
      </c>
      <c r="G89" s="40"/>
      <c r="H89" s="40"/>
      <c r="I89" s="30" t="s">
        <v>22</v>
      </c>
      <c r="J89" s="79" t="str">
        <f>IF(J12="","",J12)</f>
        <v>29. 9. 2020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0" t="s">
        <v>24</v>
      </c>
      <c r="D91" s="40"/>
      <c r="E91" s="40"/>
      <c r="F91" s="25" t="str">
        <f>E15</f>
        <v>Povodí Moravy, s.p.</v>
      </c>
      <c r="G91" s="40"/>
      <c r="H91" s="40"/>
      <c r="I91" s="30" t="s">
        <v>31</v>
      </c>
      <c r="J91" s="34" t="str">
        <f>E21</f>
        <v>VODNÍ DÍLA - TBD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0" t="s">
        <v>29</v>
      </c>
      <c r="D92" s="40"/>
      <c r="E92" s="40"/>
      <c r="F92" s="25" t="str">
        <f>IF(E18="","",E18)</f>
        <v>Vyplň údaj</v>
      </c>
      <c r="G92" s="40"/>
      <c r="H92" s="40"/>
      <c r="I92" s="30" t="s">
        <v>35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0" t="s">
        <v>116</v>
      </c>
      <c r="D94" s="149"/>
      <c r="E94" s="149"/>
      <c r="F94" s="149"/>
      <c r="G94" s="149"/>
      <c r="H94" s="149"/>
      <c r="I94" s="149"/>
      <c r="J94" s="191" t="s">
        <v>117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118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119</v>
      </c>
    </row>
    <row r="97" s="9" customFormat="1" ht="24.96" customHeight="1">
      <c r="A97" s="9"/>
      <c r="B97" s="193"/>
      <c r="C97" s="194"/>
      <c r="D97" s="195" t="s">
        <v>120</v>
      </c>
      <c r="E97" s="196"/>
      <c r="F97" s="196"/>
      <c r="G97" s="196"/>
      <c r="H97" s="196"/>
      <c r="I97" s="196"/>
      <c r="J97" s="197">
        <f>J121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121</v>
      </c>
      <c r="E98" s="202"/>
      <c r="F98" s="202"/>
      <c r="G98" s="202"/>
      <c r="H98" s="202"/>
      <c r="I98" s="202"/>
      <c r="J98" s="203">
        <f>J122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434</v>
      </c>
      <c r="E99" s="202"/>
      <c r="F99" s="202"/>
      <c r="G99" s="202"/>
      <c r="H99" s="202"/>
      <c r="I99" s="202"/>
      <c r="J99" s="203">
        <f>J137</f>
        <v>0</v>
      </c>
      <c r="K99" s="200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248</v>
      </c>
      <c r="E100" s="202"/>
      <c r="F100" s="202"/>
      <c r="G100" s="202"/>
      <c r="H100" s="202"/>
      <c r="I100" s="202"/>
      <c r="J100" s="203">
        <f>J147</f>
        <v>0</v>
      </c>
      <c r="K100" s="200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1" t="s">
        <v>125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0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9" t="str">
        <f>E7</f>
        <v>Morava, Ruda nad Moravou - dosypání hráze</v>
      </c>
      <c r="F110" s="30"/>
      <c r="G110" s="30"/>
      <c r="H110" s="3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113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3002_04 - SO4 - Oprava opevnění a kamenné patky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0" t="s">
        <v>20</v>
      </c>
      <c r="D114" s="40"/>
      <c r="E114" s="40"/>
      <c r="F114" s="25" t="str">
        <f>F12</f>
        <v>k.ú. Ruda nad Moravou a Bartoňov</v>
      </c>
      <c r="G114" s="40"/>
      <c r="H114" s="40"/>
      <c r="I114" s="30" t="s">
        <v>22</v>
      </c>
      <c r="J114" s="79" t="str">
        <f>IF(J12="","",J12)</f>
        <v>29. 9. 2020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0" t="s">
        <v>24</v>
      </c>
      <c r="D116" s="40"/>
      <c r="E116" s="40"/>
      <c r="F116" s="25" t="str">
        <f>E15</f>
        <v>Povodí Moravy, s.p.</v>
      </c>
      <c r="G116" s="40"/>
      <c r="H116" s="40"/>
      <c r="I116" s="30" t="s">
        <v>31</v>
      </c>
      <c r="J116" s="34" t="str">
        <f>E21</f>
        <v>VODNÍ DÍLA - TBD a.s.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0" t="s">
        <v>29</v>
      </c>
      <c r="D117" s="40"/>
      <c r="E117" s="40"/>
      <c r="F117" s="25" t="str">
        <f>IF(E18="","",E18)</f>
        <v>Vyplň údaj</v>
      </c>
      <c r="G117" s="40"/>
      <c r="H117" s="40"/>
      <c r="I117" s="30" t="s">
        <v>35</v>
      </c>
      <c r="J117" s="34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5"/>
      <c r="B119" s="206"/>
      <c r="C119" s="207" t="s">
        <v>126</v>
      </c>
      <c r="D119" s="208" t="s">
        <v>66</v>
      </c>
      <c r="E119" s="208" t="s">
        <v>62</v>
      </c>
      <c r="F119" s="208" t="s">
        <v>63</v>
      </c>
      <c r="G119" s="208" t="s">
        <v>127</v>
      </c>
      <c r="H119" s="208" t="s">
        <v>128</v>
      </c>
      <c r="I119" s="208" t="s">
        <v>129</v>
      </c>
      <c r="J119" s="209" t="s">
        <v>117</v>
      </c>
      <c r="K119" s="210" t="s">
        <v>130</v>
      </c>
      <c r="L119" s="211"/>
      <c r="M119" s="100" t="s">
        <v>1</v>
      </c>
      <c r="N119" s="101" t="s">
        <v>45</v>
      </c>
      <c r="O119" s="101" t="s">
        <v>131</v>
      </c>
      <c r="P119" s="101" t="s">
        <v>132</v>
      </c>
      <c r="Q119" s="101" t="s">
        <v>133</v>
      </c>
      <c r="R119" s="101" t="s">
        <v>134</v>
      </c>
      <c r="S119" s="101" t="s">
        <v>135</v>
      </c>
      <c r="T119" s="102" t="s">
        <v>136</v>
      </c>
      <c r="U119" s="205"/>
      <c r="V119" s="205"/>
      <c r="W119" s="205"/>
      <c r="X119" s="205"/>
      <c r="Y119" s="205"/>
      <c r="Z119" s="205"/>
      <c r="AA119" s="205"/>
      <c r="AB119" s="205"/>
      <c r="AC119" s="205"/>
      <c r="AD119" s="205"/>
      <c r="AE119" s="205"/>
    </row>
    <row r="120" s="2" customFormat="1" ht="22.8" customHeight="1">
      <c r="A120" s="38"/>
      <c r="B120" s="39"/>
      <c r="C120" s="107" t="s">
        <v>137</v>
      </c>
      <c r="D120" s="40"/>
      <c r="E120" s="40"/>
      <c r="F120" s="40"/>
      <c r="G120" s="40"/>
      <c r="H120" s="40"/>
      <c r="I120" s="40"/>
      <c r="J120" s="212">
        <f>BK120</f>
        <v>0</v>
      </c>
      <c r="K120" s="40"/>
      <c r="L120" s="41"/>
      <c r="M120" s="103"/>
      <c r="N120" s="213"/>
      <c r="O120" s="104"/>
      <c r="P120" s="214">
        <f>P121</f>
        <v>0</v>
      </c>
      <c r="Q120" s="104"/>
      <c r="R120" s="214">
        <f>R121</f>
        <v>743.37255800000003</v>
      </c>
      <c r="S120" s="104"/>
      <c r="T120" s="215">
        <f>T121</f>
        <v>346.5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80</v>
      </c>
      <c r="AU120" s="15" t="s">
        <v>119</v>
      </c>
      <c r="BK120" s="216">
        <f>BK121</f>
        <v>0</v>
      </c>
    </row>
    <row r="121" s="12" customFormat="1" ht="25.92" customHeight="1">
      <c r="A121" s="12"/>
      <c r="B121" s="217"/>
      <c r="C121" s="218"/>
      <c r="D121" s="219" t="s">
        <v>80</v>
      </c>
      <c r="E121" s="220" t="s">
        <v>138</v>
      </c>
      <c r="F121" s="220" t="s">
        <v>139</v>
      </c>
      <c r="G121" s="218"/>
      <c r="H121" s="218"/>
      <c r="I121" s="221"/>
      <c r="J121" s="222">
        <f>BK121</f>
        <v>0</v>
      </c>
      <c r="K121" s="218"/>
      <c r="L121" s="223"/>
      <c r="M121" s="224"/>
      <c r="N121" s="225"/>
      <c r="O121" s="225"/>
      <c r="P121" s="226">
        <f>P122+P137+P147</f>
        <v>0</v>
      </c>
      <c r="Q121" s="225"/>
      <c r="R121" s="226">
        <f>R122+R137+R147</f>
        <v>743.37255800000003</v>
      </c>
      <c r="S121" s="225"/>
      <c r="T121" s="227">
        <f>T122+T137+T147</f>
        <v>346.5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8" t="s">
        <v>89</v>
      </c>
      <c r="AT121" s="229" t="s">
        <v>80</v>
      </c>
      <c r="AU121" s="229" t="s">
        <v>81</v>
      </c>
      <c r="AY121" s="228" t="s">
        <v>140</v>
      </c>
      <c r="BK121" s="230">
        <f>BK122+BK137+BK147</f>
        <v>0</v>
      </c>
    </row>
    <row r="122" s="12" customFormat="1" ht="22.8" customHeight="1">
      <c r="A122" s="12"/>
      <c r="B122" s="217"/>
      <c r="C122" s="218"/>
      <c r="D122" s="219" t="s">
        <v>80</v>
      </c>
      <c r="E122" s="231" t="s">
        <v>89</v>
      </c>
      <c r="F122" s="231" t="s">
        <v>141</v>
      </c>
      <c r="G122" s="218"/>
      <c r="H122" s="218"/>
      <c r="I122" s="221"/>
      <c r="J122" s="232">
        <f>BK122</f>
        <v>0</v>
      </c>
      <c r="K122" s="218"/>
      <c r="L122" s="223"/>
      <c r="M122" s="224"/>
      <c r="N122" s="225"/>
      <c r="O122" s="225"/>
      <c r="P122" s="226">
        <f>SUM(P123:P136)</f>
        <v>0</v>
      </c>
      <c r="Q122" s="225"/>
      <c r="R122" s="226">
        <f>SUM(R123:R136)</f>
        <v>0</v>
      </c>
      <c r="S122" s="225"/>
      <c r="T122" s="227">
        <f>SUM(T123:T136)</f>
        <v>346.5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8" t="s">
        <v>89</v>
      </c>
      <c r="AT122" s="229" t="s">
        <v>80</v>
      </c>
      <c r="AU122" s="229" t="s">
        <v>89</v>
      </c>
      <c r="AY122" s="228" t="s">
        <v>140</v>
      </c>
      <c r="BK122" s="230">
        <f>SUM(BK123:BK136)</f>
        <v>0</v>
      </c>
    </row>
    <row r="123" s="2" customFormat="1" ht="14.4" customHeight="1">
      <c r="A123" s="38"/>
      <c r="B123" s="39"/>
      <c r="C123" s="233" t="s">
        <v>89</v>
      </c>
      <c r="D123" s="233" t="s">
        <v>142</v>
      </c>
      <c r="E123" s="234" t="s">
        <v>566</v>
      </c>
      <c r="F123" s="235" t="s">
        <v>567</v>
      </c>
      <c r="G123" s="236" t="s">
        <v>487</v>
      </c>
      <c r="H123" s="237">
        <v>1</v>
      </c>
      <c r="I123" s="238"/>
      <c r="J123" s="239">
        <f>ROUND(I123*H123,2)</f>
        <v>0</v>
      </c>
      <c r="K123" s="240"/>
      <c r="L123" s="41"/>
      <c r="M123" s="241" t="s">
        <v>1</v>
      </c>
      <c r="N123" s="242" t="s">
        <v>46</v>
      </c>
      <c r="O123" s="91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5" t="s">
        <v>146</v>
      </c>
      <c r="AT123" s="245" t="s">
        <v>142</v>
      </c>
      <c r="AU123" s="245" t="s">
        <v>91</v>
      </c>
      <c r="AY123" s="15" t="s">
        <v>140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5" t="s">
        <v>89</v>
      </c>
      <c r="BK123" s="143">
        <f>ROUND(I123*H123,2)</f>
        <v>0</v>
      </c>
      <c r="BL123" s="15" t="s">
        <v>146</v>
      </c>
      <c r="BM123" s="245" t="s">
        <v>568</v>
      </c>
    </row>
    <row r="124" s="2" customFormat="1">
      <c r="A124" s="38"/>
      <c r="B124" s="39"/>
      <c r="C124" s="40"/>
      <c r="D124" s="248" t="s">
        <v>232</v>
      </c>
      <c r="E124" s="40"/>
      <c r="F124" s="269" t="s">
        <v>569</v>
      </c>
      <c r="G124" s="40"/>
      <c r="H124" s="40"/>
      <c r="I124" s="270"/>
      <c r="J124" s="40"/>
      <c r="K124" s="40"/>
      <c r="L124" s="41"/>
      <c r="M124" s="271"/>
      <c r="N124" s="272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5" t="s">
        <v>232</v>
      </c>
      <c r="AU124" s="15" t="s">
        <v>91</v>
      </c>
    </row>
    <row r="125" s="2" customFormat="1" ht="24.15" customHeight="1">
      <c r="A125" s="38"/>
      <c r="B125" s="39"/>
      <c r="C125" s="233" t="s">
        <v>91</v>
      </c>
      <c r="D125" s="233" t="s">
        <v>142</v>
      </c>
      <c r="E125" s="234" t="s">
        <v>570</v>
      </c>
      <c r="F125" s="235" t="s">
        <v>571</v>
      </c>
      <c r="G125" s="236" t="s">
        <v>158</v>
      </c>
      <c r="H125" s="237">
        <v>192.5</v>
      </c>
      <c r="I125" s="238"/>
      <c r="J125" s="239">
        <f>ROUND(I125*H125,2)</f>
        <v>0</v>
      </c>
      <c r="K125" s="240"/>
      <c r="L125" s="41"/>
      <c r="M125" s="241" t="s">
        <v>1</v>
      </c>
      <c r="N125" s="242" t="s">
        <v>46</v>
      </c>
      <c r="O125" s="91"/>
      <c r="P125" s="243">
        <f>O125*H125</f>
        <v>0</v>
      </c>
      <c r="Q125" s="243">
        <v>0</v>
      </c>
      <c r="R125" s="243">
        <f>Q125*H125</f>
        <v>0</v>
      </c>
      <c r="S125" s="243">
        <v>1.8</v>
      </c>
      <c r="T125" s="244">
        <f>S125*H125</f>
        <v>346.5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5" t="s">
        <v>146</v>
      </c>
      <c r="AT125" s="245" t="s">
        <v>142</v>
      </c>
      <c r="AU125" s="245" t="s">
        <v>91</v>
      </c>
      <c r="AY125" s="15" t="s">
        <v>140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5" t="s">
        <v>89</v>
      </c>
      <c r="BK125" s="143">
        <f>ROUND(I125*H125,2)</f>
        <v>0</v>
      </c>
      <c r="BL125" s="15" t="s">
        <v>146</v>
      </c>
      <c r="BM125" s="245" t="s">
        <v>572</v>
      </c>
    </row>
    <row r="126" s="13" customFormat="1">
      <c r="A126" s="13"/>
      <c r="B126" s="246"/>
      <c r="C126" s="247"/>
      <c r="D126" s="248" t="s">
        <v>148</v>
      </c>
      <c r="E126" s="249" t="s">
        <v>1</v>
      </c>
      <c r="F126" s="250" t="s">
        <v>573</v>
      </c>
      <c r="G126" s="247"/>
      <c r="H126" s="251">
        <v>192.5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7" t="s">
        <v>148</v>
      </c>
      <c r="AU126" s="257" t="s">
        <v>91</v>
      </c>
      <c r="AV126" s="13" t="s">
        <v>91</v>
      </c>
      <c r="AW126" s="13" t="s">
        <v>34</v>
      </c>
      <c r="AX126" s="13" t="s">
        <v>89</v>
      </c>
      <c r="AY126" s="257" t="s">
        <v>140</v>
      </c>
    </row>
    <row r="127" s="2" customFormat="1" ht="14.4" customHeight="1">
      <c r="A127" s="38"/>
      <c r="B127" s="39"/>
      <c r="C127" s="233" t="s">
        <v>155</v>
      </c>
      <c r="D127" s="233" t="s">
        <v>142</v>
      </c>
      <c r="E127" s="234" t="s">
        <v>156</v>
      </c>
      <c r="F127" s="235" t="s">
        <v>157</v>
      </c>
      <c r="G127" s="236" t="s">
        <v>158</v>
      </c>
      <c r="H127" s="237">
        <v>67.099999999999994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46</v>
      </c>
      <c r="O127" s="91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5" t="s">
        <v>146</v>
      </c>
      <c r="AT127" s="245" t="s">
        <v>142</v>
      </c>
      <c r="AU127" s="245" t="s">
        <v>91</v>
      </c>
      <c r="AY127" s="15" t="s">
        <v>140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89</v>
      </c>
      <c r="BK127" s="143">
        <f>ROUND(I127*H127,2)</f>
        <v>0</v>
      </c>
      <c r="BL127" s="15" t="s">
        <v>146</v>
      </c>
      <c r="BM127" s="245" t="s">
        <v>574</v>
      </c>
    </row>
    <row r="128" s="13" customFormat="1">
      <c r="A128" s="13"/>
      <c r="B128" s="246"/>
      <c r="C128" s="247"/>
      <c r="D128" s="248" t="s">
        <v>148</v>
      </c>
      <c r="E128" s="249" t="s">
        <v>1</v>
      </c>
      <c r="F128" s="250" t="s">
        <v>575</v>
      </c>
      <c r="G128" s="247"/>
      <c r="H128" s="251">
        <v>67.099999999999994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7" t="s">
        <v>148</v>
      </c>
      <c r="AU128" s="257" t="s">
        <v>91</v>
      </c>
      <c r="AV128" s="13" t="s">
        <v>91</v>
      </c>
      <c r="AW128" s="13" t="s">
        <v>34</v>
      </c>
      <c r="AX128" s="13" t="s">
        <v>81</v>
      </c>
      <c r="AY128" s="257" t="s">
        <v>140</v>
      </c>
    </row>
    <row r="129" s="2" customFormat="1" ht="37.8" customHeight="1">
      <c r="A129" s="38"/>
      <c r="B129" s="39"/>
      <c r="C129" s="233" t="s">
        <v>146</v>
      </c>
      <c r="D129" s="233" t="s">
        <v>142</v>
      </c>
      <c r="E129" s="234" t="s">
        <v>166</v>
      </c>
      <c r="F129" s="235" t="s">
        <v>167</v>
      </c>
      <c r="G129" s="236" t="s">
        <v>158</v>
      </c>
      <c r="H129" s="237">
        <v>519.60000000000002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46</v>
      </c>
      <c r="O129" s="91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5" t="s">
        <v>146</v>
      </c>
      <c r="AT129" s="245" t="s">
        <v>142</v>
      </c>
      <c r="AU129" s="245" t="s">
        <v>91</v>
      </c>
      <c r="AY129" s="15" t="s">
        <v>140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89</v>
      </c>
      <c r="BK129" s="143">
        <f>ROUND(I129*H129,2)</f>
        <v>0</v>
      </c>
      <c r="BL129" s="15" t="s">
        <v>146</v>
      </c>
      <c r="BM129" s="245" t="s">
        <v>576</v>
      </c>
    </row>
    <row r="130" s="13" customFormat="1">
      <c r="A130" s="13"/>
      <c r="B130" s="246"/>
      <c r="C130" s="247"/>
      <c r="D130" s="248" t="s">
        <v>148</v>
      </c>
      <c r="E130" s="249" t="s">
        <v>1</v>
      </c>
      <c r="F130" s="250" t="s">
        <v>577</v>
      </c>
      <c r="G130" s="247"/>
      <c r="H130" s="251">
        <v>259.60000000000002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148</v>
      </c>
      <c r="AU130" s="257" t="s">
        <v>91</v>
      </c>
      <c r="AV130" s="13" t="s">
        <v>91</v>
      </c>
      <c r="AW130" s="13" t="s">
        <v>34</v>
      </c>
      <c r="AX130" s="13" t="s">
        <v>81</v>
      </c>
      <c r="AY130" s="257" t="s">
        <v>140</v>
      </c>
    </row>
    <row r="131" s="13" customFormat="1">
      <c r="A131" s="13"/>
      <c r="B131" s="246"/>
      <c r="C131" s="247"/>
      <c r="D131" s="248" t="s">
        <v>148</v>
      </c>
      <c r="E131" s="249" t="s">
        <v>1</v>
      </c>
      <c r="F131" s="250" t="s">
        <v>578</v>
      </c>
      <c r="G131" s="247"/>
      <c r="H131" s="251">
        <v>260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148</v>
      </c>
      <c r="AU131" s="257" t="s">
        <v>91</v>
      </c>
      <c r="AV131" s="13" t="s">
        <v>91</v>
      </c>
      <c r="AW131" s="13" t="s">
        <v>34</v>
      </c>
      <c r="AX131" s="13" t="s">
        <v>81</v>
      </c>
      <c r="AY131" s="257" t="s">
        <v>140</v>
      </c>
    </row>
    <row r="132" s="2" customFormat="1" ht="37.8" customHeight="1">
      <c r="A132" s="38"/>
      <c r="B132" s="39"/>
      <c r="C132" s="233" t="s">
        <v>165</v>
      </c>
      <c r="D132" s="233" t="s">
        <v>142</v>
      </c>
      <c r="E132" s="234" t="s">
        <v>172</v>
      </c>
      <c r="F132" s="235" t="s">
        <v>173</v>
      </c>
      <c r="G132" s="236" t="s">
        <v>158</v>
      </c>
      <c r="H132" s="237">
        <v>4676.8000000000002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46</v>
      </c>
      <c r="O132" s="91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5" t="s">
        <v>146</v>
      </c>
      <c r="AT132" s="245" t="s">
        <v>142</v>
      </c>
      <c r="AU132" s="245" t="s">
        <v>91</v>
      </c>
      <c r="AY132" s="15" t="s">
        <v>140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89</v>
      </c>
      <c r="BK132" s="143">
        <f>ROUND(I132*H132,2)</f>
        <v>0</v>
      </c>
      <c r="BL132" s="15" t="s">
        <v>146</v>
      </c>
      <c r="BM132" s="245" t="s">
        <v>579</v>
      </c>
    </row>
    <row r="133" s="13" customFormat="1">
      <c r="A133" s="13"/>
      <c r="B133" s="246"/>
      <c r="C133" s="247"/>
      <c r="D133" s="248" t="s">
        <v>148</v>
      </c>
      <c r="E133" s="249" t="s">
        <v>1</v>
      </c>
      <c r="F133" s="250" t="s">
        <v>580</v>
      </c>
      <c r="G133" s="247"/>
      <c r="H133" s="251">
        <v>2076.8000000000002</v>
      </c>
      <c r="I133" s="252"/>
      <c r="J133" s="247"/>
      <c r="K133" s="247"/>
      <c r="L133" s="253"/>
      <c r="M133" s="254"/>
      <c r="N133" s="255"/>
      <c r="O133" s="255"/>
      <c r="P133" s="255"/>
      <c r="Q133" s="255"/>
      <c r="R133" s="255"/>
      <c r="S133" s="255"/>
      <c r="T133" s="25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7" t="s">
        <v>148</v>
      </c>
      <c r="AU133" s="257" t="s">
        <v>91</v>
      </c>
      <c r="AV133" s="13" t="s">
        <v>91</v>
      </c>
      <c r="AW133" s="13" t="s">
        <v>34</v>
      </c>
      <c r="AX133" s="13" t="s">
        <v>81</v>
      </c>
      <c r="AY133" s="257" t="s">
        <v>140</v>
      </c>
    </row>
    <row r="134" s="13" customFormat="1">
      <c r="A134" s="13"/>
      <c r="B134" s="246"/>
      <c r="C134" s="247"/>
      <c r="D134" s="248" t="s">
        <v>148</v>
      </c>
      <c r="E134" s="249" t="s">
        <v>1</v>
      </c>
      <c r="F134" s="250" t="s">
        <v>581</v>
      </c>
      <c r="G134" s="247"/>
      <c r="H134" s="251">
        <v>2600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148</v>
      </c>
      <c r="AU134" s="257" t="s">
        <v>91</v>
      </c>
      <c r="AV134" s="13" t="s">
        <v>91</v>
      </c>
      <c r="AW134" s="13" t="s">
        <v>34</v>
      </c>
      <c r="AX134" s="13" t="s">
        <v>81</v>
      </c>
      <c r="AY134" s="257" t="s">
        <v>140</v>
      </c>
    </row>
    <row r="135" s="2" customFormat="1" ht="24.15" customHeight="1">
      <c r="A135" s="38"/>
      <c r="B135" s="39"/>
      <c r="C135" s="233" t="s">
        <v>171</v>
      </c>
      <c r="D135" s="233" t="s">
        <v>142</v>
      </c>
      <c r="E135" s="234" t="s">
        <v>188</v>
      </c>
      <c r="F135" s="235" t="s">
        <v>189</v>
      </c>
      <c r="G135" s="236" t="s">
        <v>190</v>
      </c>
      <c r="H135" s="237">
        <v>200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46</v>
      </c>
      <c r="O135" s="91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5" t="s">
        <v>146</v>
      </c>
      <c r="AT135" s="245" t="s">
        <v>142</v>
      </c>
      <c r="AU135" s="245" t="s">
        <v>91</v>
      </c>
      <c r="AY135" s="15" t="s">
        <v>140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89</v>
      </c>
      <c r="BK135" s="143">
        <f>ROUND(I135*H135,2)</f>
        <v>0</v>
      </c>
      <c r="BL135" s="15" t="s">
        <v>146</v>
      </c>
      <c r="BM135" s="245" t="s">
        <v>582</v>
      </c>
    </row>
    <row r="136" s="13" customFormat="1">
      <c r="A136" s="13"/>
      <c r="B136" s="246"/>
      <c r="C136" s="247"/>
      <c r="D136" s="248" t="s">
        <v>148</v>
      </c>
      <c r="E136" s="249" t="s">
        <v>1</v>
      </c>
      <c r="F136" s="250" t="s">
        <v>583</v>
      </c>
      <c r="G136" s="247"/>
      <c r="H136" s="251">
        <v>200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148</v>
      </c>
      <c r="AU136" s="257" t="s">
        <v>91</v>
      </c>
      <c r="AV136" s="13" t="s">
        <v>91</v>
      </c>
      <c r="AW136" s="13" t="s">
        <v>34</v>
      </c>
      <c r="AX136" s="13" t="s">
        <v>89</v>
      </c>
      <c r="AY136" s="257" t="s">
        <v>140</v>
      </c>
    </row>
    <row r="137" s="12" customFormat="1" ht="22.8" customHeight="1">
      <c r="A137" s="12"/>
      <c r="B137" s="217"/>
      <c r="C137" s="218"/>
      <c r="D137" s="219" t="s">
        <v>80</v>
      </c>
      <c r="E137" s="231" t="s">
        <v>146</v>
      </c>
      <c r="F137" s="231" t="s">
        <v>479</v>
      </c>
      <c r="G137" s="218"/>
      <c r="H137" s="218"/>
      <c r="I137" s="221"/>
      <c r="J137" s="232">
        <f>BK137</f>
        <v>0</v>
      </c>
      <c r="K137" s="218"/>
      <c r="L137" s="223"/>
      <c r="M137" s="224"/>
      <c r="N137" s="225"/>
      <c r="O137" s="225"/>
      <c r="P137" s="226">
        <f>SUM(P138:P146)</f>
        <v>0</v>
      </c>
      <c r="Q137" s="225"/>
      <c r="R137" s="226">
        <f>SUM(R138:R146)</f>
        <v>732.04305799999997</v>
      </c>
      <c r="S137" s="225"/>
      <c r="T137" s="227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8" t="s">
        <v>89</v>
      </c>
      <c r="AT137" s="229" t="s">
        <v>80</v>
      </c>
      <c r="AU137" s="229" t="s">
        <v>89</v>
      </c>
      <c r="AY137" s="228" t="s">
        <v>140</v>
      </c>
      <c r="BK137" s="230">
        <f>SUM(BK138:BK146)</f>
        <v>0</v>
      </c>
    </row>
    <row r="138" s="2" customFormat="1" ht="14.4" customHeight="1">
      <c r="A138" s="38"/>
      <c r="B138" s="39"/>
      <c r="C138" s="233" t="s">
        <v>177</v>
      </c>
      <c r="D138" s="233" t="s">
        <v>142</v>
      </c>
      <c r="E138" s="234" t="s">
        <v>584</v>
      </c>
      <c r="F138" s="235" t="s">
        <v>585</v>
      </c>
      <c r="G138" s="236" t="s">
        <v>158</v>
      </c>
      <c r="H138" s="237">
        <v>26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46</v>
      </c>
      <c r="O138" s="91"/>
      <c r="P138" s="243">
        <f>O138*H138</f>
        <v>0</v>
      </c>
      <c r="Q138" s="243">
        <v>2.5897399999999999</v>
      </c>
      <c r="R138" s="243">
        <f>Q138*H138</f>
        <v>67.333240000000004</v>
      </c>
      <c r="S138" s="243">
        <v>0</v>
      </c>
      <c r="T138" s="24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5" t="s">
        <v>146</v>
      </c>
      <c r="AT138" s="245" t="s">
        <v>142</v>
      </c>
      <c r="AU138" s="245" t="s">
        <v>91</v>
      </c>
      <c r="AY138" s="15" t="s">
        <v>140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89</v>
      </c>
      <c r="BK138" s="143">
        <f>ROUND(I138*H138,2)</f>
        <v>0</v>
      </c>
      <c r="BL138" s="15" t="s">
        <v>146</v>
      </c>
      <c r="BM138" s="245" t="s">
        <v>586</v>
      </c>
    </row>
    <row r="139" s="13" customFormat="1">
      <c r="A139" s="13"/>
      <c r="B139" s="246"/>
      <c r="C139" s="247"/>
      <c r="D139" s="248" t="s">
        <v>148</v>
      </c>
      <c r="E139" s="249" t="s">
        <v>1</v>
      </c>
      <c r="F139" s="250" t="s">
        <v>587</v>
      </c>
      <c r="G139" s="247"/>
      <c r="H139" s="251">
        <v>26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148</v>
      </c>
      <c r="AU139" s="257" t="s">
        <v>91</v>
      </c>
      <c r="AV139" s="13" t="s">
        <v>91</v>
      </c>
      <c r="AW139" s="13" t="s">
        <v>34</v>
      </c>
      <c r="AX139" s="13" t="s">
        <v>89</v>
      </c>
      <c r="AY139" s="257" t="s">
        <v>140</v>
      </c>
    </row>
    <row r="140" s="2" customFormat="1" ht="24.15" customHeight="1">
      <c r="A140" s="38"/>
      <c r="B140" s="39"/>
      <c r="C140" s="233" t="s">
        <v>182</v>
      </c>
      <c r="D140" s="233" t="s">
        <v>142</v>
      </c>
      <c r="E140" s="234" t="s">
        <v>588</v>
      </c>
      <c r="F140" s="235" t="s">
        <v>589</v>
      </c>
      <c r="G140" s="236" t="s">
        <v>158</v>
      </c>
      <c r="H140" s="237">
        <v>259.60000000000002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46</v>
      </c>
      <c r="O140" s="91"/>
      <c r="P140" s="243">
        <f>O140*H140</f>
        <v>0</v>
      </c>
      <c r="Q140" s="243">
        <v>2.4340799999999998</v>
      </c>
      <c r="R140" s="243">
        <f>Q140*H140</f>
        <v>631.88716799999997</v>
      </c>
      <c r="S140" s="243">
        <v>0</v>
      </c>
      <c r="T140" s="24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5" t="s">
        <v>146</v>
      </c>
      <c r="AT140" s="245" t="s">
        <v>142</v>
      </c>
      <c r="AU140" s="245" t="s">
        <v>91</v>
      </c>
      <c r="AY140" s="15" t="s">
        <v>140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89</v>
      </c>
      <c r="BK140" s="143">
        <f>ROUND(I140*H140,2)</f>
        <v>0</v>
      </c>
      <c r="BL140" s="15" t="s">
        <v>146</v>
      </c>
      <c r="BM140" s="245" t="s">
        <v>590</v>
      </c>
    </row>
    <row r="141" s="13" customFormat="1">
      <c r="A141" s="13"/>
      <c r="B141" s="246"/>
      <c r="C141" s="247"/>
      <c r="D141" s="248" t="s">
        <v>148</v>
      </c>
      <c r="E141" s="249" t="s">
        <v>1</v>
      </c>
      <c r="F141" s="250" t="s">
        <v>591</v>
      </c>
      <c r="G141" s="247"/>
      <c r="H141" s="251">
        <v>259.60000000000002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148</v>
      </c>
      <c r="AU141" s="257" t="s">
        <v>91</v>
      </c>
      <c r="AV141" s="13" t="s">
        <v>91</v>
      </c>
      <c r="AW141" s="13" t="s">
        <v>34</v>
      </c>
      <c r="AX141" s="13" t="s">
        <v>89</v>
      </c>
      <c r="AY141" s="257" t="s">
        <v>140</v>
      </c>
    </row>
    <row r="142" s="2" customFormat="1" ht="24.15" customHeight="1">
      <c r="A142" s="38"/>
      <c r="B142" s="39"/>
      <c r="C142" s="233" t="s">
        <v>187</v>
      </c>
      <c r="D142" s="233" t="s">
        <v>142</v>
      </c>
      <c r="E142" s="234" t="s">
        <v>592</v>
      </c>
      <c r="F142" s="235" t="s">
        <v>593</v>
      </c>
      <c r="G142" s="236" t="s">
        <v>145</v>
      </c>
      <c r="H142" s="237">
        <v>242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46</v>
      </c>
      <c r="O142" s="91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5" t="s">
        <v>146</v>
      </c>
      <c r="AT142" s="245" t="s">
        <v>142</v>
      </c>
      <c r="AU142" s="245" t="s">
        <v>91</v>
      </c>
      <c r="AY142" s="15" t="s">
        <v>140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89</v>
      </c>
      <c r="BK142" s="143">
        <f>ROUND(I142*H142,2)</f>
        <v>0</v>
      </c>
      <c r="BL142" s="15" t="s">
        <v>146</v>
      </c>
      <c r="BM142" s="245" t="s">
        <v>594</v>
      </c>
    </row>
    <row r="143" s="2" customFormat="1">
      <c r="A143" s="38"/>
      <c r="B143" s="39"/>
      <c r="C143" s="40"/>
      <c r="D143" s="248" t="s">
        <v>232</v>
      </c>
      <c r="E143" s="40"/>
      <c r="F143" s="269" t="s">
        <v>595</v>
      </c>
      <c r="G143" s="40"/>
      <c r="H143" s="40"/>
      <c r="I143" s="270"/>
      <c r="J143" s="40"/>
      <c r="K143" s="40"/>
      <c r="L143" s="41"/>
      <c r="M143" s="271"/>
      <c r="N143" s="272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5" t="s">
        <v>232</v>
      </c>
      <c r="AU143" s="15" t="s">
        <v>91</v>
      </c>
    </row>
    <row r="144" s="13" customFormat="1">
      <c r="A144" s="13"/>
      <c r="B144" s="246"/>
      <c r="C144" s="247"/>
      <c r="D144" s="248" t="s">
        <v>148</v>
      </c>
      <c r="E144" s="249" t="s">
        <v>1</v>
      </c>
      <c r="F144" s="250" t="s">
        <v>596</v>
      </c>
      <c r="G144" s="247"/>
      <c r="H144" s="251">
        <v>242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148</v>
      </c>
      <c r="AU144" s="257" t="s">
        <v>91</v>
      </c>
      <c r="AV144" s="13" t="s">
        <v>91</v>
      </c>
      <c r="AW144" s="13" t="s">
        <v>34</v>
      </c>
      <c r="AX144" s="13" t="s">
        <v>89</v>
      </c>
      <c r="AY144" s="257" t="s">
        <v>140</v>
      </c>
    </row>
    <row r="145" s="2" customFormat="1" ht="24.15" customHeight="1">
      <c r="A145" s="38"/>
      <c r="B145" s="39"/>
      <c r="C145" s="233" t="s">
        <v>193</v>
      </c>
      <c r="D145" s="233" t="s">
        <v>142</v>
      </c>
      <c r="E145" s="234" t="s">
        <v>597</v>
      </c>
      <c r="F145" s="235" t="s">
        <v>598</v>
      </c>
      <c r="G145" s="236" t="s">
        <v>145</v>
      </c>
      <c r="H145" s="237">
        <v>35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46</v>
      </c>
      <c r="O145" s="91"/>
      <c r="P145" s="243">
        <f>O145*H145</f>
        <v>0</v>
      </c>
      <c r="Q145" s="243">
        <v>0.93779000000000001</v>
      </c>
      <c r="R145" s="243">
        <f>Q145*H145</f>
        <v>32.822650000000003</v>
      </c>
      <c r="S145" s="243">
        <v>0</v>
      </c>
      <c r="T145" s="24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5" t="s">
        <v>146</v>
      </c>
      <c r="AT145" s="245" t="s">
        <v>142</v>
      </c>
      <c r="AU145" s="245" t="s">
        <v>91</v>
      </c>
      <c r="AY145" s="15" t="s">
        <v>140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89</v>
      </c>
      <c r="BK145" s="143">
        <f>ROUND(I145*H145,2)</f>
        <v>0</v>
      </c>
      <c r="BL145" s="15" t="s">
        <v>146</v>
      </c>
      <c r="BM145" s="245" t="s">
        <v>599</v>
      </c>
    </row>
    <row r="146" s="13" customFormat="1">
      <c r="A146" s="13"/>
      <c r="B146" s="246"/>
      <c r="C146" s="247"/>
      <c r="D146" s="248" t="s">
        <v>148</v>
      </c>
      <c r="E146" s="249" t="s">
        <v>1</v>
      </c>
      <c r="F146" s="250" t="s">
        <v>600</v>
      </c>
      <c r="G146" s="247"/>
      <c r="H146" s="251">
        <v>35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148</v>
      </c>
      <c r="AU146" s="257" t="s">
        <v>91</v>
      </c>
      <c r="AV146" s="13" t="s">
        <v>91</v>
      </c>
      <c r="AW146" s="13" t="s">
        <v>34</v>
      </c>
      <c r="AX146" s="13" t="s">
        <v>89</v>
      </c>
      <c r="AY146" s="257" t="s">
        <v>140</v>
      </c>
    </row>
    <row r="147" s="12" customFormat="1" ht="22.8" customHeight="1">
      <c r="A147" s="12"/>
      <c r="B147" s="217"/>
      <c r="C147" s="218"/>
      <c r="D147" s="219" t="s">
        <v>80</v>
      </c>
      <c r="E147" s="231" t="s">
        <v>187</v>
      </c>
      <c r="F147" s="231" t="s">
        <v>306</v>
      </c>
      <c r="G147" s="218"/>
      <c r="H147" s="218"/>
      <c r="I147" s="221"/>
      <c r="J147" s="232">
        <f>BK147</f>
        <v>0</v>
      </c>
      <c r="K147" s="218"/>
      <c r="L147" s="223"/>
      <c r="M147" s="224"/>
      <c r="N147" s="225"/>
      <c r="O147" s="225"/>
      <c r="P147" s="226">
        <f>SUM(P148:P149)</f>
        <v>0</v>
      </c>
      <c r="Q147" s="225"/>
      <c r="R147" s="226">
        <f>SUM(R148:R149)</f>
        <v>11.3295</v>
      </c>
      <c r="S147" s="225"/>
      <c r="T147" s="227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8" t="s">
        <v>89</v>
      </c>
      <c r="AT147" s="229" t="s">
        <v>80</v>
      </c>
      <c r="AU147" s="229" t="s">
        <v>89</v>
      </c>
      <c r="AY147" s="228" t="s">
        <v>140</v>
      </c>
      <c r="BK147" s="230">
        <f>SUM(BK148:BK149)</f>
        <v>0</v>
      </c>
    </row>
    <row r="148" s="2" customFormat="1" ht="14.4" customHeight="1">
      <c r="A148" s="38"/>
      <c r="B148" s="39"/>
      <c r="C148" s="233" t="s">
        <v>198</v>
      </c>
      <c r="D148" s="233" t="s">
        <v>142</v>
      </c>
      <c r="E148" s="234" t="s">
        <v>601</v>
      </c>
      <c r="F148" s="235" t="s">
        <v>602</v>
      </c>
      <c r="G148" s="236" t="s">
        <v>145</v>
      </c>
      <c r="H148" s="237">
        <v>487.5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46</v>
      </c>
      <c r="O148" s="91"/>
      <c r="P148" s="243">
        <f>O148*H148</f>
        <v>0</v>
      </c>
      <c r="Q148" s="243">
        <v>0.02324</v>
      </c>
      <c r="R148" s="243">
        <f>Q148*H148</f>
        <v>11.3295</v>
      </c>
      <c r="S148" s="243">
        <v>0</v>
      </c>
      <c r="T148" s="24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5" t="s">
        <v>146</v>
      </c>
      <c r="AT148" s="245" t="s">
        <v>142</v>
      </c>
      <c r="AU148" s="245" t="s">
        <v>91</v>
      </c>
      <c r="AY148" s="15" t="s">
        <v>140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89</v>
      </c>
      <c r="BK148" s="143">
        <f>ROUND(I148*H148,2)</f>
        <v>0</v>
      </c>
      <c r="BL148" s="15" t="s">
        <v>146</v>
      </c>
      <c r="BM148" s="245" t="s">
        <v>603</v>
      </c>
    </row>
    <row r="149" s="13" customFormat="1">
      <c r="A149" s="13"/>
      <c r="B149" s="246"/>
      <c r="C149" s="247"/>
      <c r="D149" s="248" t="s">
        <v>148</v>
      </c>
      <c r="E149" s="249" t="s">
        <v>1</v>
      </c>
      <c r="F149" s="250" t="s">
        <v>604</v>
      </c>
      <c r="G149" s="247"/>
      <c r="H149" s="251">
        <v>487.5</v>
      </c>
      <c r="I149" s="252"/>
      <c r="J149" s="247"/>
      <c r="K149" s="247"/>
      <c r="L149" s="253"/>
      <c r="M149" s="278"/>
      <c r="N149" s="279"/>
      <c r="O149" s="279"/>
      <c r="P149" s="279"/>
      <c r="Q149" s="279"/>
      <c r="R149" s="279"/>
      <c r="S149" s="279"/>
      <c r="T149" s="28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148</v>
      </c>
      <c r="AU149" s="257" t="s">
        <v>91</v>
      </c>
      <c r="AV149" s="13" t="s">
        <v>91</v>
      </c>
      <c r="AW149" s="13" t="s">
        <v>34</v>
      </c>
      <c r="AX149" s="13" t="s">
        <v>89</v>
      </c>
      <c r="AY149" s="257" t="s">
        <v>140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1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TiufQu6l9nBk3I3MwQZR49jiY90IjS9zpeosw4doOZqDwY9RZaZM5Fv/Fh3rr/F+yhjcqmgM2YjMYSH4FJSY9A==" hashValue="HTg+n6ULVbXoOgVUoZYzdLly/SvKb24isAfk2bQCDyAqLT2yrHwVuNb5NIw4l3MYB4wAnKfUOm42JVyWeBlJxQ==" algorithmName="SHA-512" password="CC35"/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91</v>
      </c>
    </row>
    <row r="4" s="1" customFormat="1" ht="24.96" customHeight="1">
      <c r="B4" s="18"/>
      <c r="D4" s="153" t="s">
        <v>112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Morava, Ruda nad Moravou - dosypání hráze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605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29. 9. 2020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">
        <v>27</v>
      </c>
      <c r="F15" s="38"/>
      <c r="G15" s="38"/>
      <c r="H15" s="38"/>
      <c r="I15" s="155" t="s">
        <v>28</v>
      </c>
      <c r="J15" s="158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29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28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31</v>
      </c>
      <c r="E20" s="38"/>
      <c r="F20" s="38"/>
      <c r="G20" s="38"/>
      <c r="H20" s="38"/>
      <c r="I20" s="155" t="s">
        <v>25</v>
      </c>
      <c r="J20" s="158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">
        <v>33</v>
      </c>
      <c r="F21" s="38"/>
      <c r="G21" s="38"/>
      <c r="H21" s="38"/>
      <c r="I21" s="155" t="s">
        <v>28</v>
      </c>
      <c r="J21" s="158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35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28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41</v>
      </c>
      <c r="E30" s="38"/>
      <c r="F30" s="38"/>
      <c r="G30" s="38"/>
      <c r="H30" s="38"/>
      <c r="I30" s="38"/>
      <c r="J30" s="166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43</v>
      </c>
      <c r="G32" s="38"/>
      <c r="H32" s="38"/>
      <c r="I32" s="167" t="s">
        <v>42</v>
      </c>
      <c r="J32" s="167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45</v>
      </c>
      <c r="E33" s="155" t="s">
        <v>46</v>
      </c>
      <c r="F33" s="169">
        <f>ROUND((SUM(BE120:BE145)),  2)</f>
        <v>0</v>
      </c>
      <c r="G33" s="38"/>
      <c r="H33" s="38"/>
      <c r="I33" s="170">
        <v>0.20999999999999999</v>
      </c>
      <c r="J33" s="169">
        <f>ROUND(((SUM(BE120:BE145))*I33),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47</v>
      </c>
      <c r="F34" s="169">
        <f>ROUND((SUM(BF120:BF145)),  2)</f>
        <v>0</v>
      </c>
      <c r="G34" s="38"/>
      <c r="H34" s="38"/>
      <c r="I34" s="170">
        <v>0.14999999999999999</v>
      </c>
      <c r="J34" s="169">
        <f>ROUND(((SUM(BF120:BF145))*I34),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48</v>
      </c>
      <c r="F35" s="169">
        <f>ROUND((SUM(BG120:BG145)),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49</v>
      </c>
      <c r="F36" s="169">
        <f>ROUND((SUM(BH120:BH145)),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50</v>
      </c>
      <c r="F37" s="169">
        <f>ROUND((SUM(BI120:BI145)),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51</v>
      </c>
      <c r="E39" s="173"/>
      <c r="F39" s="173"/>
      <c r="G39" s="174" t="s">
        <v>52</v>
      </c>
      <c r="H39" s="175" t="s">
        <v>53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54</v>
      </c>
      <c r="E50" s="179"/>
      <c r="F50" s="179"/>
      <c r="G50" s="178" t="s">
        <v>55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56</v>
      </c>
      <c r="E61" s="181"/>
      <c r="F61" s="182" t="s">
        <v>57</v>
      </c>
      <c r="G61" s="180" t="s">
        <v>56</v>
      </c>
      <c r="H61" s="181"/>
      <c r="I61" s="181"/>
      <c r="J61" s="183" t="s">
        <v>57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58</v>
      </c>
      <c r="E65" s="184"/>
      <c r="F65" s="184"/>
      <c r="G65" s="178" t="s">
        <v>59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56</v>
      </c>
      <c r="E76" s="181"/>
      <c r="F76" s="182" t="s">
        <v>57</v>
      </c>
      <c r="G76" s="180" t="s">
        <v>56</v>
      </c>
      <c r="H76" s="181"/>
      <c r="I76" s="181"/>
      <c r="J76" s="183" t="s">
        <v>57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9" t="str">
        <f>E7</f>
        <v>Morava, Ruda nad Moravou - dosypání hráze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0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3002_05 -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0" t="s">
        <v>20</v>
      </c>
      <c r="D89" s="40"/>
      <c r="E89" s="40"/>
      <c r="F89" s="25" t="str">
        <f>F12</f>
        <v>k.ú. Ruda nad Moravou a Bartoňov</v>
      </c>
      <c r="G89" s="40"/>
      <c r="H89" s="40"/>
      <c r="I89" s="30" t="s">
        <v>22</v>
      </c>
      <c r="J89" s="79" t="str">
        <f>IF(J12="","",J12)</f>
        <v>29. 9. 2020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0" t="s">
        <v>24</v>
      </c>
      <c r="D91" s="40"/>
      <c r="E91" s="40"/>
      <c r="F91" s="25" t="str">
        <f>E15</f>
        <v>Povodí Moravy, s.p.</v>
      </c>
      <c r="G91" s="40"/>
      <c r="H91" s="40"/>
      <c r="I91" s="30" t="s">
        <v>31</v>
      </c>
      <c r="J91" s="34" t="str">
        <f>E21</f>
        <v>VODNÍ DÍLA - TBD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0" t="s">
        <v>29</v>
      </c>
      <c r="D92" s="40"/>
      <c r="E92" s="40"/>
      <c r="F92" s="25" t="str">
        <f>IF(E18="","",E18)</f>
        <v>Vyplň údaj</v>
      </c>
      <c r="G92" s="40"/>
      <c r="H92" s="40"/>
      <c r="I92" s="30" t="s">
        <v>35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0" t="s">
        <v>116</v>
      </c>
      <c r="D94" s="149"/>
      <c r="E94" s="149"/>
      <c r="F94" s="149"/>
      <c r="G94" s="149"/>
      <c r="H94" s="149"/>
      <c r="I94" s="149"/>
      <c r="J94" s="191" t="s">
        <v>117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118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119</v>
      </c>
    </row>
    <row r="97" s="9" customFormat="1" ht="24.96" customHeight="1">
      <c r="A97" s="9"/>
      <c r="B97" s="193"/>
      <c r="C97" s="194"/>
      <c r="D97" s="195" t="s">
        <v>606</v>
      </c>
      <c r="E97" s="196"/>
      <c r="F97" s="196"/>
      <c r="G97" s="196"/>
      <c r="H97" s="196"/>
      <c r="I97" s="196"/>
      <c r="J97" s="197">
        <f>J121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607</v>
      </c>
      <c r="E98" s="202"/>
      <c r="F98" s="202"/>
      <c r="G98" s="202"/>
      <c r="H98" s="202"/>
      <c r="I98" s="202"/>
      <c r="J98" s="203">
        <f>J122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608</v>
      </c>
      <c r="E99" s="202"/>
      <c r="F99" s="202"/>
      <c r="G99" s="202"/>
      <c r="H99" s="202"/>
      <c r="I99" s="202"/>
      <c r="J99" s="203">
        <f>J139</f>
        <v>0</v>
      </c>
      <c r="K99" s="200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609</v>
      </c>
      <c r="E100" s="202"/>
      <c r="F100" s="202"/>
      <c r="G100" s="202"/>
      <c r="H100" s="202"/>
      <c r="I100" s="202"/>
      <c r="J100" s="203">
        <f>J143</f>
        <v>0</v>
      </c>
      <c r="K100" s="200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1" t="s">
        <v>125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0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9" t="str">
        <f>E7</f>
        <v>Morava, Ruda nad Moravou - dosypání hráze</v>
      </c>
      <c r="F110" s="30"/>
      <c r="G110" s="30"/>
      <c r="H110" s="3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113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3002_05 - Ostatní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0" t="s">
        <v>20</v>
      </c>
      <c r="D114" s="40"/>
      <c r="E114" s="40"/>
      <c r="F114" s="25" t="str">
        <f>F12</f>
        <v>k.ú. Ruda nad Moravou a Bartoňov</v>
      </c>
      <c r="G114" s="40"/>
      <c r="H114" s="40"/>
      <c r="I114" s="30" t="s">
        <v>22</v>
      </c>
      <c r="J114" s="79" t="str">
        <f>IF(J12="","",J12)</f>
        <v>29. 9. 2020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0" t="s">
        <v>24</v>
      </c>
      <c r="D116" s="40"/>
      <c r="E116" s="40"/>
      <c r="F116" s="25" t="str">
        <f>E15</f>
        <v>Povodí Moravy, s.p.</v>
      </c>
      <c r="G116" s="40"/>
      <c r="H116" s="40"/>
      <c r="I116" s="30" t="s">
        <v>31</v>
      </c>
      <c r="J116" s="34" t="str">
        <f>E21</f>
        <v>VODNÍ DÍLA - TBD a.s.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0" t="s">
        <v>29</v>
      </c>
      <c r="D117" s="40"/>
      <c r="E117" s="40"/>
      <c r="F117" s="25" t="str">
        <f>IF(E18="","",E18)</f>
        <v>Vyplň údaj</v>
      </c>
      <c r="G117" s="40"/>
      <c r="H117" s="40"/>
      <c r="I117" s="30" t="s">
        <v>35</v>
      </c>
      <c r="J117" s="34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5"/>
      <c r="B119" s="206"/>
      <c r="C119" s="207" t="s">
        <v>126</v>
      </c>
      <c r="D119" s="208" t="s">
        <v>66</v>
      </c>
      <c r="E119" s="208" t="s">
        <v>62</v>
      </c>
      <c r="F119" s="208" t="s">
        <v>63</v>
      </c>
      <c r="G119" s="208" t="s">
        <v>127</v>
      </c>
      <c r="H119" s="208" t="s">
        <v>128</v>
      </c>
      <c r="I119" s="208" t="s">
        <v>129</v>
      </c>
      <c r="J119" s="209" t="s">
        <v>117</v>
      </c>
      <c r="K119" s="210" t="s">
        <v>130</v>
      </c>
      <c r="L119" s="211"/>
      <c r="M119" s="100" t="s">
        <v>1</v>
      </c>
      <c r="N119" s="101" t="s">
        <v>45</v>
      </c>
      <c r="O119" s="101" t="s">
        <v>131</v>
      </c>
      <c r="P119" s="101" t="s">
        <v>132</v>
      </c>
      <c r="Q119" s="101" t="s">
        <v>133</v>
      </c>
      <c r="R119" s="101" t="s">
        <v>134</v>
      </c>
      <c r="S119" s="101" t="s">
        <v>135</v>
      </c>
      <c r="T119" s="102" t="s">
        <v>136</v>
      </c>
      <c r="U119" s="205"/>
      <c r="V119" s="205"/>
      <c r="W119" s="205"/>
      <c r="X119" s="205"/>
      <c r="Y119" s="205"/>
      <c r="Z119" s="205"/>
      <c r="AA119" s="205"/>
      <c r="AB119" s="205"/>
      <c r="AC119" s="205"/>
      <c r="AD119" s="205"/>
      <c r="AE119" s="205"/>
    </row>
    <row r="120" s="2" customFormat="1" ht="22.8" customHeight="1">
      <c r="A120" s="38"/>
      <c r="B120" s="39"/>
      <c r="C120" s="107" t="s">
        <v>137</v>
      </c>
      <c r="D120" s="40"/>
      <c r="E120" s="40"/>
      <c r="F120" s="40"/>
      <c r="G120" s="40"/>
      <c r="H120" s="40"/>
      <c r="I120" s="40"/>
      <c r="J120" s="212">
        <f>BK120</f>
        <v>0</v>
      </c>
      <c r="K120" s="40"/>
      <c r="L120" s="41"/>
      <c r="M120" s="103"/>
      <c r="N120" s="213"/>
      <c r="O120" s="104"/>
      <c r="P120" s="214">
        <f>P121</f>
        <v>0</v>
      </c>
      <c r="Q120" s="104"/>
      <c r="R120" s="214">
        <f>R121</f>
        <v>0</v>
      </c>
      <c r="S120" s="104"/>
      <c r="T120" s="215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80</v>
      </c>
      <c r="AU120" s="15" t="s">
        <v>119</v>
      </c>
      <c r="BK120" s="216">
        <f>BK121</f>
        <v>0</v>
      </c>
    </row>
    <row r="121" s="12" customFormat="1" ht="25.92" customHeight="1">
      <c r="A121" s="12"/>
      <c r="B121" s="217"/>
      <c r="C121" s="218"/>
      <c r="D121" s="219" t="s">
        <v>80</v>
      </c>
      <c r="E121" s="220" t="s">
        <v>610</v>
      </c>
      <c r="F121" s="220" t="s">
        <v>611</v>
      </c>
      <c r="G121" s="218"/>
      <c r="H121" s="218"/>
      <c r="I121" s="221"/>
      <c r="J121" s="222">
        <f>BK121</f>
        <v>0</v>
      </c>
      <c r="K121" s="218"/>
      <c r="L121" s="223"/>
      <c r="M121" s="224"/>
      <c r="N121" s="225"/>
      <c r="O121" s="225"/>
      <c r="P121" s="226">
        <f>P122+P139+P143</f>
        <v>0</v>
      </c>
      <c r="Q121" s="225"/>
      <c r="R121" s="226">
        <f>R122+R139+R143</f>
        <v>0</v>
      </c>
      <c r="S121" s="225"/>
      <c r="T121" s="227">
        <f>T122+T139+T143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8" t="s">
        <v>165</v>
      </c>
      <c r="AT121" s="229" t="s">
        <v>80</v>
      </c>
      <c r="AU121" s="229" t="s">
        <v>81</v>
      </c>
      <c r="AY121" s="228" t="s">
        <v>140</v>
      </c>
      <c r="BK121" s="230">
        <f>BK122+BK139+BK143</f>
        <v>0</v>
      </c>
    </row>
    <row r="122" s="12" customFormat="1" ht="22.8" customHeight="1">
      <c r="A122" s="12"/>
      <c r="B122" s="217"/>
      <c r="C122" s="218"/>
      <c r="D122" s="219" t="s">
        <v>80</v>
      </c>
      <c r="E122" s="231" t="s">
        <v>612</v>
      </c>
      <c r="F122" s="231" t="s">
        <v>613</v>
      </c>
      <c r="G122" s="218"/>
      <c r="H122" s="218"/>
      <c r="I122" s="221"/>
      <c r="J122" s="232">
        <f>BK122</f>
        <v>0</v>
      </c>
      <c r="K122" s="218"/>
      <c r="L122" s="223"/>
      <c r="M122" s="224"/>
      <c r="N122" s="225"/>
      <c r="O122" s="225"/>
      <c r="P122" s="226">
        <f>SUM(P123:P138)</f>
        <v>0</v>
      </c>
      <c r="Q122" s="225"/>
      <c r="R122" s="226">
        <f>SUM(R123:R138)</f>
        <v>0</v>
      </c>
      <c r="S122" s="225"/>
      <c r="T122" s="227">
        <f>SUM(T123:T138)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8" t="s">
        <v>165</v>
      </c>
      <c r="AT122" s="229" t="s">
        <v>80</v>
      </c>
      <c r="AU122" s="229" t="s">
        <v>89</v>
      </c>
      <c r="AY122" s="228" t="s">
        <v>140</v>
      </c>
      <c r="BK122" s="230">
        <f>SUM(BK123:BK138)</f>
        <v>0</v>
      </c>
    </row>
    <row r="123" s="2" customFormat="1" ht="14.4" customHeight="1">
      <c r="A123" s="38"/>
      <c r="B123" s="39"/>
      <c r="C123" s="233" t="s">
        <v>89</v>
      </c>
      <c r="D123" s="233" t="s">
        <v>142</v>
      </c>
      <c r="E123" s="234" t="s">
        <v>614</v>
      </c>
      <c r="F123" s="235" t="s">
        <v>615</v>
      </c>
      <c r="G123" s="236" t="s">
        <v>487</v>
      </c>
      <c r="H123" s="237">
        <v>1</v>
      </c>
      <c r="I123" s="238"/>
      <c r="J123" s="239">
        <f>ROUND(I123*H123,2)</f>
        <v>0</v>
      </c>
      <c r="K123" s="240"/>
      <c r="L123" s="41"/>
      <c r="M123" s="241" t="s">
        <v>1</v>
      </c>
      <c r="N123" s="242" t="s">
        <v>46</v>
      </c>
      <c r="O123" s="91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5" t="s">
        <v>616</v>
      </c>
      <c r="AT123" s="245" t="s">
        <v>142</v>
      </c>
      <c r="AU123" s="245" t="s">
        <v>91</v>
      </c>
      <c r="AY123" s="15" t="s">
        <v>140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5" t="s">
        <v>89</v>
      </c>
      <c r="BK123" s="143">
        <f>ROUND(I123*H123,2)</f>
        <v>0</v>
      </c>
      <c r="BL123" s="15" t="s">
        <v>616</v>
      </c>
      <c r="BM123" s="245" t="s">
        <v>617</v>
      </c>
    </row>
    <row r="124" s="2" customFormat="1">
      <c r="A124" s="38"/>
      <c r="B124" s="39"/>
      <c r="C124" s="40"/>
      <c r="D124" s="248" t="s">
        <v>232</v>
      </c>
      <c r="E124" s="40"/>
      <c r="F124" s="269" t="s">
        <v>618</v>
      </c>
      <c r="G124" s="40"/>
      <c r="H124" s="40"/>
      <c r="I124" s="270"/>
      <c r="J124" s="40"/>
      <c r="K124" s="40"/>
      <c r="L124" s="41"/>
      <c r="M124" s="271"/>
      <c r="N124" s="272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5" t="s">
        <v>232</v>
      </c>
      <c r="AU124" s="15" t="s">
        <v>91</v>
      </c>
    </row>
    <row r="125" s="2" customFormat="1" ht="14.4" customHeight="1">
      <c r="A125" s="38"/>
      <c r="B125" s="39"/>
      <c r="C125" s="233" t="s">
        <v>91</v>
      </c>
      <c r="D125" s="233" t="s">
        <v>142</v>
      </c>
      <c r="E125" s="234" t="s">
        <v>619</v>
      </c>
      <c r="F125" s="235" t="s">
        <v>620</v>
      </c>
      <c r="G125" s="236" t="s">
        <v>487</v>
      </c>
      <c r="H125" s="237">
        <v>1</v>
      </c>
      <c r="I125" s="238"/>
      <c r="J125" s="239">
        <f>ROUND(I125*H125,2)</f>
        <v>0</v>
      </c>
      <c r="K125" s="240"/>
      <c r="L125" s="41"/>
      <c r="M125" s="241" t="s">
        <v>1</v>
      </c>
      <c r="N125" s="242" t="s">
        <v>46</v>
      </c>
      <c r="O125" s="91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5" t="s">
        <v>616</v>
      </c>
      <c r="AT125" s="245" t="s">
        <v>142</v>
      </c>
      <c r="AU125" s="245" t="s">
        <v>91</v>
      </c>
      <c r="AY125" s="15" t="s">
        <v>140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5" t="s">
        <v>89</v>
      </c>
      <c r="BK125" s="143">
        <f>ROUND(I125*H125,2)</f>
        <v>0</v>
      </c>
      <c r="BL125" s="15" t="s">
        <v>616</v>
      </c>
      <c r="BM125" s="245" t="s">
        <v>621</v>
      </c>
    </row>
    <row r="126" s="2" customFormat="1">
      <c r="A126" s="38"/>
      <c r="B126" s="39"/>
      <c r="C126" s="40"/>
      <c r="D126" s="248" t="s">
        <v>232</v>
      </c>
      <c r="E126" s="40"/>
      <c r="F126" s="269" t="s">
        <v>622</v>
      </c>
      <c r="G126" s="40"/>
      <c r="H126" s="40"/>
      <c r="I126" s="270"/>
      <c r="J126" s="40"/>
      <c r="K126" s="40"/>
      <c r="L126" s="41"/>
      <c r="M126" s="271"/>
      <c r="N126" s="272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5" t="s">
        <v>232</v>
      </c>
      <c r="AU126" s="15" t="s">
        <v>91</v>
      </c>
    </row>
    <row r="127" s="2" customFormat="1" ht="14.4" customHeight="1">
      <c r="A127" s="38"/>
      <c r="B127" s="39"/>
      <c r="C127" s="233" t="s">
        <v>155</v>
      </c>
      <c r="D127" s="233" t="s">
        <v>142</v>
      </c>
      <c r="E127" s="234" t="s">
        <v>623</v>
      </c>
      <c r="F127" s="235" t="s">
        <v>624</v>
      </c>
      <c r="G127" s="236" t="s">
        <v>487</v>
      </c>
      <c r="H127" s="237">
        <v>1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46</v>
      </c>
      <c r="O127" s="91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5" t="s">
        <v>616</v>
      </c>
      <c r="AT127" s="245" t="s">
        <v>142</v>
      </c>
      <c r="AU127" s="245" t="s">
        <v>91</v>
      </c>
      <c r="AY127" s="15" t="s">
        <v>140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89</v>
      </c>
      <c r="BK127" s="143">
        <f>ROUND(I127*H127,2)</f>
        <v>0</v>
      </c>
      <c r="BL127" s="15" t="s">
        <v>616</v>
      </c>
      <c r="BM127" s="245" t="s">
        <v>625</v>
      </c>
    </row>
    <row r="128" s="2" customFormat="1">
      <c r="A128" s="38"/>
      <c r="B128" s="39"/>
      <c r="C128" s="40"/>
      <c r="D128" s="248" t="s">
        <v>232</v>
      </c>
      <c r="E128" s="40"/>
      <c r="F128" s="269" t="s">
        <v>626</v>
      </c>
      <c r="G128" s="40"/>
      <c r="H128" s="40"/>
      <c r="I128" s="270"/>
      <c r="J128" s="40"/>
      <c r="K128" s="40"/>
      <c r="L128" s="41"/>
      <c r="M128" s="271"/>
      <c r="N128" s="272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232</v>
      </c>
      <c r="AU128" s="15" t="s">
        <v>91</v>
      </c>
    </row>
    <row r="129" s="2" customFormat="1" ht="14.4" customHeight="1">
      <c r="A129" s="38"/>
      <c r="B129" s="39"/>
      <c r="C129" s="233" t="s">
        <v>146</v>
      </c>
      <c r="D129" s="233" t="s">
        <v>142</v>
      </c>
      <c r="E129" s="234" t="s">
        <v>627</v>
      </c>
      <c r="F129" s="235" t="s">
        <v>628</v>
      </c>
      <c r="G129" s="236" t="s">
        <v>487</v>
      </c>
      <c r="H129" s="237">
        <v>1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46</v>
      </c>
      <c r="O129" s="91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5" t="s">
        <v>616</v>
      </c>
      <c r="AT129" s="245" t="s">
        <v>142</v>
      </c>
      <c r="AU129" s="245" t="s">
        <v>91</v>
      </c>
      <c r="AY129" s="15" t="s">
        <v>140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89</v>
      </c>
      <c r="BK129" s="143">
        <f>ROUND(I129*H129,2)</f>
        <v>0</v>
      </c>
      <c r="BL129" s="15" t="s">
        <v>616</v>
      </c>
      <c r="BM129" s="245" t="s">
        <v>629</v>
      </c>
    </row>
    <row r="130" s="2" customFormat="1" ht="14.4" customHeight="1">
      <c r="A130" s="38"/>
      <c r="B130" s="39"/>
      <c r="C130" s="233" t="s">
        <v>165</v>
      </c>
      <c r="D130" s="233" t="s">
        <v>142</v>
      </c>
      <c r="E130" s="234" t="s">
        <v>630</v>
      </c>
      <c r="F130" s="235" t="s">
        <v>631</v>
      </c>
      <c r="G130" s="236" t="s">
        <v>487</v>
      </c>
      <c r="H130" s="237">
        <v>1</v>
      </c>
      <c r="I130" s="238"/>
      <c r="J130" s="239">
        <f>ROUND(I130*H130,2)</f>
        <v>0</v>
      </c>
      <c r="K130" s="240"/>
      <c r="L130" s="41"/>
      <c r="M130" s="241" t="s">
        <v>1</v>
      </c>
      <c r="N130" s="242" t="s">
        <v>46</v>
      </c>
      <c r="O130" s="91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5" t="s">
        <v>616</v>
      </c>
      <c r="AT130" s="245" t="s">
        <v>142</v>
      </c>
      <c r="AU130" s="245" t="s">
        <v>91</v>
      </c>
      <c r="AY130" s="15" t="s">
        <v>140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89</v>
      </c>
      <c r="BK130" s="143">
        <f>ROUND(I130*H130,2)</f>
        <v>0</v>
      </c>
      <c r="BL130" s="15" t="s">
        <v>616</v>
      </c>
      <c r="BM130" s="245" t="s">
        <v>632</v>
      </c>
    </row>
    <row r="131" s="2" customFormat="1">
      <c r="A131" s="38"/>
      <c r="B131" s="39"/>
      <c r="C131" s="40"/>
      <c r="D131" s="248" t="s">
        <v>232</v>
      </c>
      <c r="E131" s="40"/>
      <c r="F131" s="269" t="s">
        <v>633</v>
      </c>
      <c r="G131" s="40"/>
      <c r="H131" s="40"/>
      <c r="I131" s="270"/>
      <c r="J131" s="40"/>
      <c r="K131" s="40"/>
      <c r="L131" s="41"/>
      <c r="M131" s="271"/>
      <c r="N131" s="272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232</v>
      </c>
      <c r="AU131" s="15" t="s">
        <v>91</v>
      </c>
    </row>
    <row r="132" s="2" customFormat="1" ht="14.4" customHeight="1">
      <c r="A132" s="38"/>
      <c r="B132" s="39"/>
      <c r="C132" s="233" t="s">
        <v>171</v>
      </c>
      <c r="D132" s="233" t="s">
        <v>142</v>
      </c>
      <c r="E132" s="234" t="s">
        <v>634</v>
      </c>
      <c r="F132" s="235" t="s">
        <v>635</v>
      </c>
      <c r="G132" s="236" t="s">
        <v>487</v>
      </c>
      <c r="H132" s="237">
        <v>1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46</v>
      </c>
      <c r="O132" s="91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5" t="s">
        <v>616</v>
      </c>
      <c r="AT132" s="245" t="s">
        <v>142</v>
      </c>
      <c r="AU132" s="245" t="s">
        <v>91</v>
      </c>
      <c r="AY132" s="15" t="s">
        <v>140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89</v>
      </c>
      <c r="BK132" s="143">
        <f>ROUND(I132*H132,2)</f>
        <v>0</v>
      </c>
      <c r="BL132" s="15" t="s">
        <v>616</v>
      </c>
      <c r="BM132" s="245" t="s">
        <v>636</v>
      </c>
    </row>
    <row r="133" s="2" customFormat="1">
      <c r="A133" s="38"/>
      <c r="B133" s="39"/>
      <c r="C133" s="40"/>
      <c r="D133" s="248" t="s">
        <v>232</v>
      </c>
      <c r="E133" s="40"/>
      <c r="F133" s="269" t="s">
        <v>637</v>
      </c>
      <c r="G133" s="40"/>
      <c r="H133" s="40"/>
      <c r="I133" s="270"/>
      <c r="J133" s="40"/>
      <c r="K133" s="40"/>
      <c r="L133" s="41"/>
      <c r="M133" s="271"/>
      <c r="N133" s="27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5" t="s">
        <v>232</v>
      </c>
      <c r="AU133" s="15" t="s">
        <v>91</v>
      </c>
    </row>
    <row r="134" s="2" customFormat="1" ht="14.4" customHeight="1">
      <c r="A134" s="38"/>
      <c r="B134" s="39"/>
      <c r="C134" s="233" t="s">
        <v>177</v>
      </c>
      <c r="D134" s="233" t="s">
        <v>142</v>
      </c>
      <c r="E134" s="234" t="s">
        <v>638</v>
      </c>
      <c r="F134" s="235" t="s">
        <v>639</v>
      </c>
      <c r="G134" s="236" t="s">
        <v>487</v>
      </c>
      <c r="H134" s="237">
        <v>1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46</v>
      </c>
      <c r="O134" s="91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5" t="s">
        <v>616</v>
      </c>
      <c r="AT134" s="245" t="s">
        <v>142</v>
      </c>
      <c r="AU134" s="245" t="s">
        <v>91</v>
      </c>
      <c r="AY134" s="15" t="s">
        <v>140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89</v>
      </c>
      <c r="BK134" s="143">
        <f>ROUND(I134*H134,2)</f>
        <v>0</v>
      </c>
      <c r="BL134" s="15" t="s">
        <v>616</v>
      </c>
      <c r="BM134" s="245" t="s">
        <v>640</v>
      </c>
    </row>
    <row r="135" s="2" customFormat="1" ht="14.4" customHeight="1">
      <c r="A135" s="38"/>
      <c r="B135" s="39"/>
      <c r="C135" s="233" t="s">
        <v>182</v>
      </c>
      <c r="D135" s="233" t="s">
        <v>142</v>
      </c>
      <c r="E135" s="234" t="s">
        <v>641</v>
      </c>
      <c r="F135" s="235" t="s">
        <v>642</v>
      </c>
      <c r="G135" s="236" t="s">
        <v>487</v>
      </c>
      <c r="H135" s="237">
        <v>1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46</v>
      </c>
      <c r="O135" s="91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5" t="s">
        <v>616</v>
      </c>
      <c r="AT135" s="245" t="s">
        <v>142</v>
      </c>
      <c r="AU135" s="245" t="s">
        <v>91</v>
      </c>
      <c r="AY135" s="15" t="s">
        <v>140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89</v>
      </c>
      <c r="BK135" s="143">
        <f>ROUND(I135*H135,2)</f>
        <v>0</v>
      </c>
      <c r="BL135" s="15" t="s">
        <v>616</v>
      </c>
      <c r="BM135" s="245" t="s">
        <v>643</v>
      </c>
    </row>
    <row r="136" s="2" customFormat="1">
      <c r="A136" s="38"/>
      <c r="B136" s="39"/>
      <c r="C136" s="40"/>
      <c r="D136" s="248" t="s">
        <v>232</v>
      </c>
      <c r="E136" s="40"/>
      <c r="F136" s="269" t="s">
        <v>644</v>
      </c>
      <c r="G136" s="40"/>
      <c r="H136" s="40"/>
      <c r="I136" s="270"/>
      <c r="J136" s="40"/>
      <c r="K136" s="40"/>
      <c r="L136" s="41"/>
      <c r="M136" s="271"/>
      <c r="N136" s="27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5" t="s">
        <v>232</v>
      </c>
      <c r="AU136" s="15" t="s">
        <v>91</v>
      </c>
    </row>
    <row r="137" s="2" customFormat="1" ht="14.4" customHeight="1">
      <c r="A137" s="38"/>
      <c r="B137" s="39"/>
      <c r="C137" s="233" t="s">
        <v>187</v>
      </c>
      <c r="D137" s="233" t="s">
        <v>142</v>
      </c>
      <c r="E137" s="234" t="s">
        <v>645</v>
      </c>
      <c r="F137" s="235" t="s">
        <v>646</v>
      </c>
      <c r="G137" s="236" t="s">
        <v>487</v>
      </c>
      <c r="H137" s="237">
        <v>1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46</v>
      </c>
      <c r="O137" s="91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5" t="s">
        <v>616</v>
      </c>
      <c r="AT137" s="245" t="s">
        <v>142</v>
      </c>
      <c r="AU137" s="245" t="s">
        <v>91</v>
      </c>
      <c r="AY137" s="15" t="s">
        <v>140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89</v>
      </c>
      <c r="BK137" s="143">
        <f>ROUND(I137*H137,2)</f>
        <v>0</v>
      </c>
      <c r="BL137" s="15" t="s">
        <v>616</v>
      </c>
      <c r="BM137" s="245" t="s">
        <v>647</v>
      </c>
    </row>
    <row r="138" s="2" customFormat="1">
      <c r="A138" s="38"/>
      <c r="B138" s="39"/>
      <c r="C138" s="40"/>
      <c r="D138" s="248" t="s">
        <v>232</v>
      </c>
      <c r="E138" s="40"/>
      <c r="F138" s="269" t="s">
        <v>648</v>
      </c>
      <c r="G138" s="40"/>
      <c r="H138" s="40"/>
      <c r="I138" s="270"/>
      <c r="J138" s="40"/>
      <c r="K138" s="40"/>
      <c r="L138" s="41"/>
      <c r="M138" s="271"/>
      <c r="N138" s="272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5" t="s">
        <v>232</v>
      </c>
      <c r="AU138" s="15" t="s">
        <v>91</v>
      </c>
    </row>
    <row r="139" s="12" customFormat="1" ht="22.8" customHeight="1">
      <c r="A139" s="12"/>
      <c r="B139" s="217"/>
      <c r="C139" s="218"/>
      <c r="D139" s="219" t="s">
        <v>80</v>
      </c>
      <c r="E139" s="231" t="s">
        <v>649</v>
      </c>
      <c r="F139" s="231" t="s">
        <v>650</v>
      </c>
      <c r="G139" s="218"/>
      <c r="H139" s="218"/>
      <c r="I139" s="221"/>
      <c r="J139" s="232">
        <f>BK139</f>
        <v>0</v>
      </c>
      <c r="K139" s="218"/>
      <c r="L139" s="223"/>
      <c r="M139" s="224"/>
      <c r="N139" s="225"/>
      <c r="O139" s="225"/>
      <c r="P139" s="226">
        <f>SUM(P140:P142)</f>
        <v>0</v>
      </c>
      <c r="Q139" s="225"/>
      <c r="R139" s="226">
        <f>SUM(R140:R142)</f>
        <v>0</v>
      </c>
      <c r="S139" s="225"/>
      <c r="T139" s="227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8" t="s">
        <v>165</v>
      </c>
      <c r="AT139" s="229" t="s">
        <v>80</v>
      </c>
      <c r="AU139" s="229" t="s">
        <v>89</v>
      </c>
      <c r="AY139" s="228" t="s">
        <v>140</v>
      </c>
      <c r="BK139" s="230">
        <f>SUM(BK140:BK142)</f>
        <v>0</v>
      </c>
    </row>
    <row r="140" s="2" customFormat="1" ht="14.4" customHeight="1">
      <c r="A140" s="38"/>
      <c r="B140" s="39"/>
      <c r="C140" s="233" t="s">
        <v>193</v>
      </c>
      <c r="D140" s="233" t="s">
        <v>142</v>
      </c>
      <c r="E140" s="234" t="s">
        <v>651</v>
      </c>
      <c r="F140" s="235" t="s">
        <v>650</v>
      </c>
      <c r="G140" s="236" t="s">
        <v>487</v>
      </c>
      <c r="H140" s="237">
        <v>1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46</v>
      </c>
      <c r="O140" s="91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5" t="s">
        <v>616</v>
      </c>
      <c r="AT140" s="245" t="s">
        <v>142</v>
      </c>
      <c r="AU140" s="245" t="s">
        <v>91</v>
      </c>
      <c r="AY140" s="15" t="s">
        <v>140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89</v>
      </c>
      <c r="BK140" s="143">
        <f>ROUND(I140*H140,2)</f>
        <v>0</v>
      </c>
      <c r="BL140" s="15" t="s">
        <v>616</v>
      </c>
      <c r="BM140" s="245" t="s">
        <v>652</v>
      </c>
    </row>
    <row r="141" s="2" customFormat="1" ht="14.4" customHeight="1">
      <c r="A141" s="38"/>
      <c r="B141" s="39"/>
      <c r="C141" s="233" t="s">
        <v>198</v>
      </c>
      <c r="D141" s="233" t="s">
        <v>142</v>
      </c>
      <c r="E141" s="234" t="s">
        <v>653</v>
      </c>
      <c r="F141" s="235" t="s">
        <v>654</v>
      </c>
      <c r="G141" s="236" t="s">
        <v>487</v>
      </c>
      <c r="H141" s="237">
        <v>1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46</v>
      </c>
      <c r="O141" s="91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5" t="s">
        <v>616</v>
      </c>
      <c r="AT141" s="245" t="s">
        <v>142</v>
      </c>
      <c r="AU141" s="245" t="s">
        <v>91</v>
      </c>
      <c r="AY141" s="15" t="s">
        <v>140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89</v>
      </c>
      <c r="BK141" s="143">
        <f>ROUND(I141*H141,2)</f>
        <v>0</v>
      </c>
      <c r="BL141" s="15" t="s">
        <v>616</v>
      </c>
      <c r="BM141" s="245" t="s">
        <v>655</v>
      </c>
    </row>
    <row r="142" s="2" customFormat="1" ht="14.4" customHeight="1">
      <c r="A142" s="38"/>
      <c r="B142" s="39"/>
      <c r="C142" s="233" t="s">
        <v>202</v>
      </c>
      <c r="D142" s="233" t="s">
        <v>142</v>
      </c>
      <c r="E142" s="234" t="s">
        <v>656</v>
      </c>
      <c r="F142" s="235" t="s">
        <v>657</v>
      </c>
      <c r="G142" s="236" t="s">
        <v>487</v>
      </c>
      <c r="H142" s="237">
        <v>1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46</v>
      </c>
      <c r="O142" s="91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5" t="s">
        <v>616</v>
      </c>
      <c r="AT142" s="245" t="s">
        <v>142</v>
      </c>
      <c r="AU142" s="245" t="s">
        <v>91</v>
      </c>
      <c r="AY142" s="15" t="s">
        <v>140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89</v>
      </c>
      <c r="BK142" s="143">
        <f>ROUND(I142*H142,2)</f>
        <v>0</v>
      </c>
      <c r="BL142" s="15" t="s">
        <v>616</v>
      </c>
      <c r="BM142" s="245" t="s">
        <v>658</v>
      </c>
    </row>
    <row r="143" s="12" customFormat="1" ht="22.8" customHeight="1">
      <c r="A143" s="12"/>
      <c r="B143" s="217"/>
      <c r="C143" s="218"/>
      <c r="D143" s="219" t="s">
        <v>80</v>
      </c>
      <c r="E143" s="231" t="s">
        <v>659</v>
      </c>
      <c r="F143" s="231" t="s">
        <v>102</v>
      </c>
      <c r="G143" s="218"/>
      <c r="H143" s="218"/>
      <c r="I143" s="221"/>
      <c r="J143" s="232">
        <f>BK143</f>
        <v>0</v>
      </c>
      <c r="K143" s="218"/>
      <c r="L143" s="223"/>
      <c r="M143" s="224"/>
      <c r="N143" s="225"/>
      <c r="O143" s="225"/>
      <c r="P143" s="226">
        <f>SUM(P144:P145)</f>
        <v>0</v>
      </c>
      <c r="Q143" s="225"/>
      <c r="R143" s="226">
        <f>SUM(R144:R145)</f>
        <v>0</v>
      </c>
      <c r="S143" s="225"/>
      <c r="T143" s="227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8" t="s">
        <v>165</v>
      </c>
      <c r="AT143" s="229" t="s">
        <v>80</v>
      </c>
      <c r="AU143" s="229" t="s">
        <v>89</v>
      </c>
      <c r="AY143" s="228" t="s">
        <v>140</v>
      </c>
      <c r="BK143" s="230">
        <f>SUM(BK144:BK145)</f>
        <v>0</v>
      </c>
    </row>
    <row r="144" s="2" customFormat="1" ht="14.4" customHeight="1">
      <c r="A144" s="38"/>
      <c r="B144" s="39"/>
      <c r="C144" s="233" t="s">
        <v>209</v>
      </c>
      <c r="D144" s="233" t="s">
        <v>142</v>
      </c>
      <c r="E144" s="234" t="s">
        <v>660</v>
      </c>
      <c r="F144" s="235" t="s">
        <v>661</v>
      </c>
      <c r="G144" s="236" t="s">
        <v>487</v>
      </c>
      <c r="H144" s="237">
        <v>1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46</v>
      </c>
      <c r="O144" s="91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5" t="s">
        <v>616</v>
      </c>
      <c r="AT144" s="245" t="s">
        <v>142</v>
      </c>
      <c r="AU144" s="245" t="s">
        <v>91</v>
      </c>
      <c r="AY144" s="15" t="s">
        <v>140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89</v>
      </c>
      <c r="BK144" s="143">
        <f>ROUND(I144*H144,2)</f>
        <v>0</v>
      </c>
      <c r="BL144" s="15" t="s">
        <v>616</v>
      </c>
      <c r="BM144" s="245" t="s">
        <v>662</v>
      </c>
    </row>
    <row r="145" s="2" customFormat="1" ht="24.15" customHeight="1">
      <c r="A145" s="38"/>
      <c r="B145" s="39"/>
      <c r="C145" s="233" t="s">
        <v>213</v>
      </c>
      <c r="D145" s="233" t="s">
        <v>142</v>
      </c>
      <c r="E145" s="234" t="s">
        <v>663</v>
      </c>
      <c r="F145" s="235" t="s">
        <v>664</v>
      </c>
      <c r="G145" s="236" t="s">
        <v>487</v>
      </c>
      <c r="H145" s="237">
        <v>1</v>
      </c>
      <c r="I145" s="238"/>
      <c r="J145" s="239">
        <f>ROUND(I145*H145,2)</f>
        <v>0</v>
      </c>
      <c r="K145" s="240"/>
      <c r="L145" s="41"/>
      <c r="M145" s="273" t="s">
        <v>1</v>
      </c>
      <c r="N145" s="274" t="s">
        <v>46</v>
      </c>
      <c r="O145" s="275"/>
      <c r="P145" s="276">
        <f>O145*H145</f>
        <v>0</v>
      </c>
      <c r="Q145" s="276">
        <v>0</v>
      </c>
      <c r="R145" s="276">
        <f>Q145*H145</f>
        <v>0</v>
      </c>
      <c r="S145" s="276">
        <v>0</v>
      </c>
      <c r="T145" s="27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5" t="s">
        <v>616</v>
      </c>
      <c r="AT145" s="245" t="s">
        <v>142</v>
      </c>
      <c r="AU145" s="245" t="s">
        <v>91</v>
      </c>
      <c r="AY145" s="15" t="s">
        <v>140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89</v>
      </c>
      <c r="BK145" s="143">
        <f>ROUND(I145*H145,2)</f>
        <v>0</v>
      </c>
      <c r="BL145" s="15" t="s">
        <v>616</v>
      </c>
      <c r="BM145" s="245" t="s">
        <v>665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41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d8nHuhFJ4h0Pt1W4TlTYjWGqhPTx9GjlgT9NtW6mRmfHs+MrBCyn0aVyHSDMUnC3IOssZIqCx9FjagHygU+EfA==" hashValue="eG/AdMKzY1P8bM1SHmMOXlDTliqi9JUxgVQjqZxmUvOyDVYUVTra7CREaqrb4+1geLRYoP9OkJNYGkVHF5fy7Q==" algorithmName="SHA-512" password="CC35"/>
  <autoFilter ref="C119:K14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Václav</dc:creator>
  <cp:lastModifiedBy>Pokorný Václav</cp:lastModifiedBy>
  <dcterms:created xsi:type="dcterms:W3CDTF">2020-12-03T12:11:37Z</dcterms:created>
  <dcterms:modified xsi:type="dcterms:W3CDTF">2020-12-03T12:11:45Z</dcterms:modified>
</cp:coreProperties>
</file>